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Documents\"/>
    </mc:Choice>
  </mc:AlternateContent>
  <xr:revisionPtr revIDLastSave="0" documentId="13_ncr:1_{DEC56DC3-6B25-421A-A6DF-B27A9D58661A}" xr6:coauthVersionLast="47" xr6:coauthVersionMax="47" xr10:uidLastSave="{00000000-0000-0000-0000-000000000000}"/>
  <bookViews>
    <workbookView xWindow="-110" yWindow="-110" windowWidth="19420" windowHeight="10300" firstSheet="5" activeTab="12" xr2:uid="{030586BD-09ED-466E-B772-0ADBA28A1AF9}"/>
  </bookViews>
  <sheets>
    <sheet name="Sheet1" sheetId="1" r:id="rId1"/>
    <sheet name="Sheet2" sheetId="2" r:id="rId2"/>
    <sheet name="Sheet3" sheetId="3" r:id="rId3"/>
    <sheet name="Batch 5-6" sheetId="4" r:id="rId4"/>
    <sheet name="Sheet5" sheetId="5" r:id="rId5"/>
    <sheet name="Sheet4" sheetId="6" r:id="rId6"/>
    <sheet name="Sheet6" sheetId="7" r:id="rId7"/>
    <sheet name="Sheet7" sheetId="8" r:id="rId8"/>
    <sheet name="Sheet8" sheetId="9" r:id="rId9"/>
    <sheet name="Sheet9" sheetId="10" r:id="rId10"/>
    <sheet name="Batch 3-4" sheetId="11" r:id="rId11"/>
    <sheet name="Sheet11" sheetId="12" r:id="rId12"/>
    <sheet name="Salary Sheet" sheetId="13" r:id="rId13"/>
    <sheet name="Sheet13" sheetId="15" r:id="rId14"/>
    <sheet name="Salary Sheet2" sheetId="14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3" l="1"/>
  <c r="K22" i="13"/>
  <c r="K21" i="13"/>
  <c r="M8" i="13" l="1"/>
  <c r="M9" i="13"/>
  <c r="M10" i="13"/>
  <c r="M11" i="13"/>
  <c r="M12" i="13"/>
  <c r="M13" i="13"/>
  <c r="M14" i="13"/>
  <c r="M15" i="13"/>
  <c r="M16" i="13"/>
  <c r="M17" i="13"/>
  <c r="M18" i="13"/>
  <c r="J18" i="13"/>
  <c r="J17" i="13"/>
  <c r="J16" i="13"/>
  <c r="J15" i="13"/>
  <c r="J14" i="13"/>
  <c r="J13" i="13"/>
  <c r="J12" i="13"/>
  <c r="J11" i="13"/>
  <c r="J10" i="13"/>
  <c r="J9" i="13"/>
  <c r="J8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M7" i="13"/>
  <c r="J7" i="13"/>
  <c r="J4" i="13"/>
  <c r="G4" i="14"/>
  <c r="F4" i="14"/>
  <c r="J3" i="14"/>
  <c r="G3" i="14"/>
  <c r="F3" i="14"/>
  <c r="M2" i="14"/>
  <c r="K2" i="14"/>
  <c r="L2" i="14" s="1"/>
  <c r="N2" i="14" s="1"/>
  <c r="J2" i="14"/>
  <c r="H2" i="14"/>
  <c r="G2" i="14"/>
  <c r="F2" i="14"/>
  <c r="M6" i="13"/>
  <c r="J6" i="13"/>
  <c r="M5" i="13"/>
  <c r="J5" i="13"/>
  <c r="M4" i="13"/>
  <c r="H4" i="13"/>
  <c r="G4" i="13"/>
  <c r="F4" i="13"/>
  <c r="B13" i="12"/>
  <c r="B12" i="12"/>
  <c r="B11" i="12"/>
  <c r="C10" i="12"/>
  <c r="C9" i="12"/>
  <c r="C8" i="12"/>
  <c r="B7" i="12"/>
  <c r="A6" i="12"/>
  <c r="B5" i="12"/>
  <c r="B4" i="12"/>
  <c r="B3" i="12"/>
  <c r="B2" i="12"/>
  <c r="B1" i="12"/>
  <c r="P15" i="11"/>
  <c r="P14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" i="11"/>
  <c r="C30" i="10"/>
  <c r="C28" i="10"/>
  <c r="C26" i="10"/>
  <c r="B28" i="10"/>
  <c r="A27" i="10"/>
  <c r="A26" i="10"/>
  <c r="B23" i="10"/>
  <c r="D18" i="10"/>
  <c r="D19" i="10" s="1"/>
  <c r="C19" i="10"/>
  <c r="B18" i="10"/>
  <c r="C15" i="10"/>
  <c r="C14" i="10"/>
  <c r="C13" i="10"/>
  <c r="C12" i="10"/>
  <c r="B11" i="10"/>
  <c r="B10" i="10"/>
  <c r="B9" i="10"/>
  <c r="B8" i="10"/>
  <c r="C7" i="10"/>
  <c r="F6" i="10"/>
  <c r="H5" i="10"/>
  <c r="H4" i="10"/>
  <c r="H3" i="10"/>
  <c r="E2" i="10"/>
  <c r="E1" i="10"/>
  <c r="G6" i="9"/>
  <c r="B18" i="9"/>
  <c r="D17" i="9"/>
  <c r="D16" i="9"/>
  <c r="C15" i="9"/>
  <c r="C14" i="9"/>
  <c r="C13" i="9"/>
  <c r="A12" i="9"/>
  <c r="C11" i="9"/>
  <c r="B11" i="9"/>
  <c r="B10" i="9"/>
  <c r="C9" i="9"/>
  <c r="C8" i="9"/>
  <c r="B7" i="9"/>
  <c r="B6" i="9"/>
  <c r="C5" i="9"/>
  <c r="D4" i="9"/>
  <c r="C3" i="9"/>
  <c r="C2" i="9"/>
  <c r="D1" i="9"/>
  <c r="B25" i="8"/>
  <c r="B23" i="8"/>
  <c r="B22" i="8"/>
  <c r="B21" i="8"/>
  <c r="F3" i="8"/>
  <c r="B19" i="8"/>
  <c r="C18" i="8"/>
  <c r="C17" i="8"/>
  <c r="B5" i="8"/>
  <c r="C16" i="8"/>
  <c r="C15" i="8"/>
  <c r="C14" i="8"/>
  <c r="B13" i="8"/>
  <c r="B12" i="8"/>
  <c r="B11" i="8"/>
  <c r="B10" i="8"/>
  <c r="B9" i="8"/>
  <c r="B8" i="8"/>
  <c r="B7" i="8"/>
  <c r="C6" i="8"/>
  <c r="C4" i="8"/>
  <c r="C3" i="8"/>
  <c r="C2" i="8"/>
  <c r="E1" i="8"/>
  <c r="C8" i="7"/>
  <c r="C7" i="7"/>
  <c r="C6" i="7"/>
  <c r="C5" i="7"/>
  <c r="B3" i="7"/>
  <c r="A2" i="7"/>
  <c r="B1" i="7"/>
  <c r="C14" i="6"/>
  <c r="C9" i="6"/>
  <c r="C11" i="6"/>
  <c r="C10" i="6"/>
  <c r="C8" i="6"/>
  <c r="C7" i="6"/>
  <c r="C6" i="6"/>
  <c r="C5" i="6"/>
  <c r="C4" i="6"/>
  <c r="D2" i="6"/>
  <c r="M3" i="4"/>
  <c r="K3" i="4"/>
  <c r="J3" i="4"/>
  <c r="K4" i="4"/>
  <c r="N4" i="4"/>
  <c r="N5" i="4"/>
  <c r="N6" i="4"/>
  <c r="N7" i="4"/>
  <c r="N8" i="4"/>
  <c r="N9" i="4"/>
  <c r="N10" i="4"/>
  <c r="N11" i="4"/>
  <c r="N12" i="4"/>
  <c r="N3" i="4"/>
  <c r="M4" i="4"/>
  <c r="M5" i="4"/>
  <c r="M6" i="4"/>
  <c r="M7" i="4"/>
  <c r="M8" i="4"/>
  <c r="M9" i="4"/>
  <c r="M10" i="4"/>
  <c r="M11" i="4"/>
  <c r="M12" i="4"/>
  <c r="L4" i="4"/>
  <c r="L5" i="4"/>
  <c r="L6" i="4"/>
  <c r="L7" i="4"/>
  <c r="L8" i="4"/>
  <c r="L9" i="4"/>
  <c r="L10" i="4"/>
  <c r="L11" i="4"/>
  <c r="L12" i="4"/>
  <c r="L3" i="4"/>
  <c r="K5" i="4"/>
  <c r="K6" i="4"/>
  <c r="K7" i="4"/>
  <c r="K8" i="4"/>
  <c r="K9" i="4"/>
  <c r="K10" i="4"/>
  <c r="K11" i="4"/>
  <c r="K12" i="4"/>
  <c r="J4" i="4"/>
  <c r="J5" i="4"/>
  <c r="J6" i="4"/>
  <c r="J7" i="4"/>
  <c r="J8" i="4"/>
  <c r="J9" i="4"/>
  <c r="J10" i="4"/>
  <c r="J11" i="4"/>
  <c r="J12" i="4"/>
  <c r="K16" i="13" l="1"/>
  <c r="L16" i="13" s="1"/>
  <c r="N16" i="13" s="1"/>
  <c r="K17" i="13"/>
  <c r="L17" i="13" s="1"/>
  <c r="N17" i="13" s="1"/>
  <c r="K9" i="13"/>
  <c r="L9" i="13" s="1"/>
  <c r="R9" i="13" s="1"/>
  <c r="H19" i="13"/>
  <c r="K18" i="13"/>
  <c r="L18" i="13" s="1"/>
  <c r="S18" i="13" s="1"/>
  <c r="K10" i="13"/>
  <c r="L10" i="13" s="1"/>
  <c r="R10" i="13" s="1"/>
  <c r="K13" i="13"/>
  <c r="L13" i="13" s="1"/>
  <c r="N13" i="13" s="1"/>
  <c r="K12" i="13"/>
  <c r="L12" i="13" s="1"/>
  <c r="S12" i="13" s="1"/>
  <c r="S17" i="13"/>
  <c r="S9" i="13"/>
  <c r="K49" i="13"/>
  <c r="K14" i="13"/>
  <c r="L14" i="13" s="1"/>
  <c r="K15" i="13"/>
  <c r="L15" i="13" s="1"/>
  <c r="K11" i="13"/>
  <c r="L11" i="13" s="1"/>
  <c r="K4" i="13"/>
  <c r="L4" i="13" s="1"/>
  <c r="K8" i="13"/>
  <c r="L8" i="13" s="1"/>
  <c r="K7" i="13"/>
  <c r="L7" i="13" s="1"/>
  <c r="K5" i="13"/>
  <c r="L5" i="13" s="1"/>
  <c r="K6" i="13"/>
  <c r="L6" i="13" s="1"/>
  <c r="B24" i="10"/>
  <c r="B21" i="10"/>
  <c r="B22" i="10"/>
  <c r="W3" i="2"/>
  <c r="W4" i="2"/>
  <c r="W5" i="2"/>
  <c r="W6" i="2"/>
  <c r="W7" i="2"/>
  <c r="W8" i="2"/>
  <c r="W9" i="2"/>
  <c r="W10" i="2"/>
  <c r="W11" i="2"/>
  <c r="W12" i="2"/>
  <c r="U5" i="2"/>
  <c r="T3" i="2"/>
  <c r="V4" i="2"/>
  <c r="V5" i="2"/>
  <c r="V6" i="2"/>
  <c r="V7" i="2"/>
  <c r="V8" i="2"/>
  <c r="V9" i="2"/>
  <c r="V10" i="2"/>
  <c r="V11" i="2"/>
  <c r="V12" i="2"/>
  <c r="V3" i="2"/>
  <c r="U4" i="2"/>
  <c r="U6" i="2"/>
  <c r="U7" i="2"/>
  <c r="U8" i="2"/>
  <c r="U9" i="2"/>
  <c r="U10" i="2"/>
  <c r="U11" i="2"/>
  <c r="U12" i="2"/>
  <c r="U3" i="2"/>
  <c r="T4" i="2"/>
  <c r="T5" i="2"/>
  <c r="T6" i="2"/>
  <c r="T7" i="2"/>
  <c r="T8" i="2"/>
  <c r="T9" i="2"/>
  <c r="T10" i="2"/>
  <c r="T11" i="2"/>
  <c r="T12" i="2"/>
  <c r="S4" i="2"/>
  <c r="S5" i="2"/>
  <c r="S6" i="2"/>
  <c r="S7" i="2"/>
  <c r="S8" i="2"/>
  <c r="S9" i="2"/>
  <c r="S10" i="2"/>
  <c r="S11" i="2"/>
  <c r="S12" i="2"/>
  <c r="S3" i="2"/>
  <c r="N18" i="13" l="1"/>
  <c r="R17" i="13"/>
  <c r="R13" i="13"/>
  <c r="S13" i="13"/>
  <c r="R18" i="13"/>
  <c r="S16" i="13"/>
  <c r="N10" i="13"/>
  <c r="Q10" i="13" s="1"/>
  <c r="S10" i="13"/>
  <c r="R16" i="13"/>
  <c r="N9" i="13"/>
  <c r="K54" i="13" s="1"/>
  <c r="L54" i="13" s="1"/>
  <c r="N12" i="13"/>
  <c r="Q12" i="13" s="1"/>
  <c r="R12" i="13"/>
  <c r="N6" i="13"/>
  <c r="S6" i="13"/>
  <c r="R6" i="13"/>
  <c r="Q18" i="13"/>
  <c r="O18" i="13"/>
  <c r="P18" i="13"/>
  <c r="S14" i="13"/>
  <c r="R14" i="13"/>
  <c r="N14" i="13"/>
  <c r="N5" i="13"/>
  <c r="R5" i="13"/>
  <c r="S5" i="13"/>
  <c r="R8" i="13"/>
  <c r="S8" i="13"/>
  <c r="N8" i="13"/>
  <c r="P16" i="13"/>
  <c r="Q16" i="13"/>
  <c r="O16" i="13"/>
  <c r="N4" i="13"/>
  <c r="S4" i="13"/>
  <c r="R4" i="13"/>
  <c r="K55" i="13"/>
  <c r="K48" i="13"/>
  <c r="O17" i="13"/>
  <c r="P17" i="13"/>
  <c r="Q17" i="13"/>
  <c r="S11" i="13"/>
  <c r="R11" i="13"/>
  <c r="N11" i="13"/>
  <c r="P13" i="13"/>
  <c r="Q13" i="13"/>
  <c r="O13" i="13"/>
  <c r="N7" i="13"/>
  <c r="R7" i="13"/>
  <c r="S7" i="13"/>
  <c r="R15" i="13"/>
  <c r="S15" i="13"/>
  <c r="N15" i="13"/>
  <c r="O10" i="13"/>
  <c r="P10" i="13"/>
  <c r="B16" i="1"/>
  <c r="A16" i="1"/>
  <c r="B15" i="1"/>
  <c r="A15" i="1"/>
  <c r="B14" i="1"/>
  <c r="A14" i="1"/>
  <c r="N5" i="1"/>
  <c r="N6" i="1"/>
  <c r="N7" i="1"/>
  <c r="N8" i="1"/>
  <c r="N9" i="1"/>
  <c r="N10" i="1"/>
  <c r="N11" i="1"/>
  <c r="N12" i="1"/>
  <c r="N13" i="1"/>
  <c r="N4" i="1"/>
  <c r="M5" i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E15" i="5"/>
  <c r="E14" i="5"/>
  <c r="K3" i="5"/>
  <c r="K4" i="5"/>
  <c r="K5" i="5"/>
  <c r="K6" i="5"/>
  <c r="K7" i="5"/>
  <c r="K8" i="5"/>
  <c r="K9" i="5"/>
  <c r="K10" i="5"/>
  <c r="K11" i="5"/>
  <c r="K12" i="5"/>
  <c r="B14" i="5"/>
  <c r="A13" i="5"/>
  <c r="B15" i="5"/>
  <c r="B13" i="5"/>
  <c r="I3" i="5"/>
  <c r="J3" i="5" s="1"/>
  <c r="L3" i="5" s="1"/>
  <c r="O3" i="5"/>
  <c r="I4" i="5"/>
  <c r="J4" i="5" s="1"/>
  <c r="L4" i="5" s="1"/>
  <c r="I5" i="5"/>
  <c r="J5" i="5" s="1"/>
  <c r="L5" i="5" s="1"/>
  <c r="I6" i="5"/>
  <c r="J6" i="5" s="1"/>
  <c r="L6" i="5" s="1"/>
  <c r="I7" i="5"/>
  <c r="J7" i="5" s="1"/>
  <c r="L7" i="5" s="1"/>
  <c r="I8" i="5"/>
  <c r="J8" i="5" s="1"/>
  <c r="L8" i="5" s="1"/>
  <c r="I9" i="5"/>
  <c r="J9" i="5" s="1"/>
  <c r="L9" i="5" s="1"/>
  <c r="I10" i="5"/>
  <c r="J10" i="5" s="1"/>
  <c r="L10" i="5" s="1"/>
  <c r="I11" i="5"/>
  <c r="J11" i="5" s="1"/>
  <c r="L11" i="5" s="1"/>
  <c r="I12" i="5"/>
  <c r="J12" i="5" s="1"/>
  <c r="L12" i="5" s="1"/>
  <c r="I4" i="4"/>
  <c r="I5" i="4"/>
  <c r="I6" i="4"/>
  <c r="I7" i="4"/>
  <c r="I8" i="4"/>
  <c r="I9" i="4"/>
  <c r="I10" i="4"/>
  <c r="I11" i="4"/>
  <c r="I12" i="4"/>
  <c r="I3" i="4"/>
  <c r="H14" i="3"/>
  <c r="F14" i="3"/>
  <c r="D14" i="3"/>
  <c r="B14" i="3"/>
  <c r="I15" i="2"/>
  <c r="I14" i="2"/>
  <c r="A14" i="2"/>
  <c r="I7" i="2"/>
  <c r="I4" i="2"/>
  <c r="I5" i="2"/>
  <c r="I6" i="2"/>
  <c r="I8" i="2"/>
  <c r="I9" i="2"/>
  <c r="I10" i="2"/>
  <c r="I11" i="2"/>
  <c r="I12" i="2"/>
  <c r="I13" i="2"/>
  <c r="I5" i="1"/>
  <c r="J5" i="1" s="1"/>
  <c r="I7" i="1"/>
  <c r="J7" i="1" s="1"/>
  <c r="I8" i="1"/>
  <c r="J8" i="1" s="1"/>
  <c r="I10" i="1"/>
  <c r="J10" i="1" s="1"/>
  <c r="I12" i="1"/>
  <c r="J12" i="1" s="1"/>
  <c r="Q9" i="13" l="1"/>
  <c r="O9" i="13"/>
  <c r="P9" i="13"/>
  <c r="P12" i="13"/>
  <c r="O12" i="13"/>
  <c r="P15" i="13"/>
  <c r="Q15" i="13"/>
  <c r="O15" i="13"/>
  <c r="P11" i="13"/>
  <c r="Q11" i="13"/>
  <c r="O11" i="13"/>
  <c r="P8" i="13"/>
  <c r="Q8" i="13"/>
  <c r="O8" i="13"/>
  <c r="P5" i="13"/>
  <c r="Q5" i="13"/>
  <c r="O5" i="13"/>
  <c r="P14" i="13"/>
  <c r="O14" i="13"/>
  <c r="Q14" i="13"/>
  <c r="P6" i="13"/>
  <c r="Q6" i="13"/>
  <c r="O6" i="13"/>
  <c r="P7" i="13"/>
  <c r="Q7" i="13"/>
  <c r="O7" i="13"/>
  <c r="P4" i="13"/>
  <c r="K52" i="13"/>
  <c r="Q4" i="13"/>
  <c r="O4" i="13"/>
  <c r="I11" i="1"/>
  <c r="J11" i="1" s="1"/>
  <c r="I6" i="1"/>
  <c r="J6" i="1" s="1"/>
  <c r="I13" i="1"/>
  <c r="J13" i="1" s="1"/>
  <c r="I9" i="1"/>
  <c r="J9" i="1" s="1"/>
  <c r="I4" i="1"/>
  <c r="J4" i="1" s="1"/>
</calcChain>
</file>

<file path=xl/sharedStrings.xml><?xml version="1.0" encoding="utf-8"?>
<sst xmlns="http://schemas.openxmlformats.org/spreadsheetml/2006/main" count="396" uniqueCount="234">
  <si>
    <t>Students data</t>
  </si>
  <si>
    <t>S.no.</t>
  </si>
  <si>
    <t>Name</t>
  </si>
  <si>
    <t>Class</t>
  </si>
  <si>
    <t>Math</t>
  </si>
  <si>
    <t>Science</t>
  </si>
  <si>
    <t>S.S.T</t>
  </si>
  <si>
    <t>English</t>
  </si>
  <si>
    <t>Hindi</t>
  </si>
  <si>
    <t>Sahil</t>
  </si>
  <si>
    <t>Sumit</t>
  </si>
  <si>
    <t>Vansh</t>
  </si>
  <si>
    <t>Kartik</t>
  </si>
  <si>
    <t>Vandita</t>
  </si>
  <si>
    <t>Akansha</t>
  </si>
  <si>
    <t xml:space="preserve">Iram </t>
  </si>
  <si>
    <t>Diksha</t>
  </si>
  <si>
    <t>Arti</t>
  </si>
  <si>
    <t>Ruchi</t>
  </si>
  <si>
    <t>12th</t>
  </si>
  <si>
    <t>Total</t>
  </si>
  <si>
    <t>Students Data</t>
  </si>
  <si>
    <t>S.no</t>
  </si>
  <si>
    <t>Maths</t>
  </si>
  <si>
    <t>Social science</t>
  </si>
  <si>
    <t>Sunil</t>
  </si>
  <si>
    <t>rahul</t>
  </si>
  <si>
    <t>Kavita</t>
  </si>
  <si>
    <t>Anuj</t>
  </si>
  <si>
    <t>Harsh</t>
  </si>
  <si>
    <t>Prince</t>
  </si>
  <si>
    <t>Shweta</t>
  </si>
  <si>
    <t>10th</t>
  </si>
  <si>
    <t>11th</t>
  </si>
  <si>
    <t>ah</t>
  </si>
  <si>
    <t>Students Marksheet</t>
  </si>
  <si>
    <t>S. no.</t>
  </si>
  <si>
    <t>Student Marksheet</t>
  </si>
  <si>
    <t>Percentage</t>
  </si>
  <si>
    <t>Grade</t>
  </si>
  <si>
    <t>Maths(100)</t>
  </si>
  <si>
    <t>Science(100)</t>
  </si>
  <si>
    <t>S.S.T(100)</t>
  </si>
  <si>
    <t>English(100)</t>
  </si>
  <si>
    <t>Hindi(100)</t>
  </si>
  <si>
    <t>Total(500)</t>
  </si>
  <si>
    <t>count formula</t>
  </si>
  <si>
    <t>counta formula</t>
  </si>
  <si>
    <t>countblank formula</t>
  </si>
  <si>
    <t>Average</t>
  </si>
  <si>
    <t>Minimum</t>
  </si>
  <si>
    <t>Maximum</t>
  </si>
  <si>
    <t>average</t>
  </si>
  <si>
    <t>Remarks</t>
  </si>
  <si>
    <t>Percentage(average formula)</t>
  </si>
  <si>
    <t>percentage</t>
  </si>
  <si>
    <t>Accounts(100)</t>
  </si>
  <si>
    <t>Economics(100)</t>
  </si>
  <si>
    <t>Business(100)</t>
  </si>
  <si>
    <t>Remark</t>
  </si>
  <si>
    <t>product</t>
  </si>
  <si>
    <t>round</t>
  </si>
  <si>
    <t>abs</t>
  </si>
  <si>
    <t>mod</t>
  </si>
  <si>
    <t>sqrt</t>
  </si>
  <si>
    <t>Abs</t>
  </si>
  <si>
    <t>Mod</t>
  </si>
  <si>
    <t>exp</t>
  </si>
  <si>
    <t>log</t>
  </si>
  <si>
    <t>Not important</t>
  </si>
  <si>
    <t>power</t>
  </si>
  <si>
    <t>trunc</t>
  </si>
  <si>
    <t>rand</t>
  </si>
  <si>
    <t>randbetween</t>
  </si>
  <si>
    <t>Sign</t>
  </si>
  <si>
    <t>ceiling</t>
  </si>
  <si>
    <t>Floor</t>
  </si>
  <si>
    <t>pi</t>
  </si>
  <si>
    <t>today</t>
  </si>
  <si>
    <t>Now</t>
  </si>
  <si>
    <t>date</t>
  </si>
  <si>
    <t>DOB</t>
  </si>
  <si>
    <t>AGE</t>
  </si>
  <si>
    <t>Multiply(product)</t>
  </si>
  <si>
    <t>ABS(absolute value)</t>
  </si>
  <si>
    <t>MOD</t>
  </si>
  <si>
    <t>SQRT</t>
  </si>
  <si>
    <t>Power</t>
  </si>
  <si>
    <t>Round</t>
  </si>
  <si>
    <t>Trunc</t>
  </si>
  <si>
    <t>Positive</t>
  </si>
  <si>
    <t>negative</t>
  </si>
  <si>
    <t>zero</t>
  </si>
  <si>
    <t>Ceiling</t>
  </si>
  <si>
    <t>Sum</t>
  </si>
  <si>
    <t>Min</t>
  </si>
  <si>
    <t>Max</t>
  </si>
  <si>
    <t>count</t>
  </si>
  <si>
    <t>Product</t>
  </si>
  <si>
    <t>Time</t>
  </si>
  <si>
    <t>year</t>
  </si>
  <si>
    <t>Networkdays</t>
  </si>
  <si>
    <t>datedif</t>
  </si>
  <si>
    <t>edate</t>
  </si>
  <si>
    <t>eomonth</t>
  </si>
  <si>
    <t>10&gt;12</t>
  </si>
  <si>
    <t xml:space="preserve">Sum </t>
  </si>
  <si>
    <t>Formula</t>
  </si>
  <si>
    <t>output</t>
  </si>
  <si>
    <t>AVERAGE</t>
  </si>
  <si>
    <t>Count</t>
  </si>
  <si>
    <t>ABS</t>
  </si>
  <si>
    <t>Sqrt</t>
  </si>
  <si>
    <t>Randbetween</t>
  </si>
  <si>
    <t>Exp</t>
  </si>
  <si>
    <t>Log</t>
  </si>
  <si>
    <t>sign</t>
  </si>
  <si>
    <t>Salary Sheet</t>
  </si>
  <si>
    <t>Allowance</t>
  </si>
  <si>
    <t>Employee name</t>
  </si>
  <si>
    <t>Employee Id</t>
  </si>
  <si>
    <t>Designation</t>
  </si>
  <si>
    <t>Basic salary</t>
  </si>
  <si>
    <t>H.R.A.</t>
  </si>
  <si>
    <t>T.A</t>
  </si>
  <si>
    <t>Other Allowances</t>
  </si>
  <si>
    <t>Overtime Hours</t>
  </si>
  <si>
    <t>Overtime Amount</t>
  </si>
  <si>
    <t>Total Allowance</t>
  </si>
  <si>
    <t>Gross salary</t>
  </si>
  <si>
    <t>P.F.</t>
  </si>
  <si>
    <t>Net/In-hand Salary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</si>
  <si>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</si>
  <si>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</si>
  <si>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</si>
  <si>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</si>
  <si>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</si>
  <si>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</si>
  <si>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</si>
  <si>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</si>
  <si>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</si>
  <si>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</si>
  <si>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</si>
  <si>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</si>
  <si>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</si>
  <si>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</si>
  <si>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</si>
  <si>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</si>
  <si>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</si>
  <si>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</si>
  <si>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</si>
  <si>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</si>
  <si>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</si>
  <si>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</si>
  <si>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</si>
  <si>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</si>
  <si>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Salary sheet</t>
  </si>
  <si>
    <t>what is the highest gross salary</t>
  </si>
  <si>
    <t>Maximum amount generated by overtime is</t>
  </si>
  <si>
    <t>Difference of gross salary and basic salary of  fifth employee in your excel sheet</t>
  </si>
  <si>
    <t>find sum of in hand salary of all the employee</t>
  </si>
  <si>
    <t>Average overtime hours of the employee</t>
  </si>
  <si>
    <t>Find what percentage of in hand salary of 6th and 8th employee generated by overtime work</t>
  </si>
  <si>
    <t>find the sum of Gross salary of highest and lowest earning employee</t>
  </si>
  <si>
    <t>Create a new column and categorize employee based on their gross salary</t>
  </si>
  <si>
    <t>if salary greater than 40000 than "High"</t>
  </si>
  <si>
    <t>if salary greater than 20000 than "medium"</t>
  </si>
  <si>
    <t>if salary less than 20000 than "low"</t>
  </si>
  <si>
    <t>c)</t>
  </si>
  <si>
    <t>b)</t>
  </si>
  <si>
    <t>a)</t>
  </si>
  <si>
    <t>T.A.</t>
  </si>
  <si>
    <t>Other allowance</t>
  </si>
  <si>
    <t>Overtime Allowance</t>
  </si>
  <si>
    <t>Net/In-hand salary</t>
  </si>
  <si>
    <t>This is fixed for every employee.(for ex: 20000)</t>
  </si>
  <si>
    <t>No. of hours * per hour rate</t>
  </si>
  <si>
    <t>fixed for every employee</t>
  </si>
  <si>
    <t>H.R.A + T.A + Oallowance + overtime amount</t>
  </si>
  <si>
    <t>Basic salary + Total allowance</t>
  </si>
  <si>
    <t>gross salary - P.F</t>
  </si>
  <si>
    <t>50% of Basic salary =(50*basic salary)/100</t>
  </si>
  <si>
    <t>20% of Basic salary =(20*basic salary)/100</t>
  </si>
  <si>
    <t>30% of Basic salary =(30*basic salary)/100</t>
  </si>
  <si>
    <t>12% of basic salary =(12*basic salary)/100</t>
  </si>
  <si>
    <t>Formula for salary sheet</t>
  </si>
  <si>
    <t>Rahul Sharma</t>
  </si>
  <si>
    <t>Priya Mehta</t>
  </si>
  <si>
    <t>Anil Kumar</t>
  </si>
  <si>
    <t>Sneha Gupta</t>
  </si>
  <si>
    <t>Varun Singh</t>
  </si>
  <si>
    <t>Alok Reddy</t>
  </si>
  <si>
    <t>Sunita Rai</t>
  </si>
  <si>
    <t>Deepak Tiwari</t>
  </si>
  <si>
    <t>Pooja Verma</t>
  </si>
  <si>
    <t>Rajat Yadav</t>
  </si>
  <si>
    <t>Anjali Pandey</t>
  </si>
  <si>
    <t>Vikram Joshi</t>
  </si>
  <si>
    <t>Shweta Mishra</t>
  </si>
  <si>
    <t>Karan Malhotra</t>
  </si>
  <si>
    <t>Neha Kapoor</t>
  </si>
  <si>
    <t>HR Manager</t>
  </si>
  <si>
    <t>Software Engineer</t>
  </si>
  <si>
    <t>Accountant</t>
  </si>
  <si>
    <t>Marketing Executive</t>
  </si>
  <si>
    <t>IT Analyst</t>
  </si>
  <si>
    <t>HR Assistant</t>
  </si>
  <si>
    <t>Sales Executive</t>
  </si>
  <si>
    <t>Finance Manager</t>
  </si>
  <si>
    <t>HR Specialist</t>
  </si>
  <si>
    <t>Network Engineer</t>
  </si>
  <si>
    <t>Marketing Manager</t>
  </si>
  <si>
    <t>Sales Manager</t>
  </si>
  <si>
    <t>Senior Developer</t>
  </si>
  <si>
    <t>Financial Analyst</t>
  </si>
  <si>
    <t>HR Coordinator</t>
  </si>
  <si>
    <t>countif()</t>
  </si>
  <si>
    <t>sumif()</t>
  </si>
  <si>
    <t>averageif()</t>
  </si>
  <si>
    <t>ifs()</t>
  </si>
  <si>
    <t>Find no. of employee whose in-hand salary is greater than 80000</t>
  </si>
  <si>
    <t>Find sum of in-hand salary of employees whose in-hand salary is greater than 100000</t>
  </si>
  <si>
    <t>countifs()</t>
  </si>
  <si>
    <t>sumifs()</t>
  </si>
  <si>
    <t>averageifs()</t>
  </si>
  <si>
    <t>Find the number of employee whose basic salary is greater than 40000 and have done more than 8 hours of overtime</t>
  </si>
  <si>
    <t>Find the sum of the gross salary of employee whose gross salary is greater than 100000 and have done more than 8 hours of overtime work</t>
  </si>
  <si>
    <t>Average basic salary of all the employee</t>
  </si>
  <si>
    <t>category</t>
  </si>
  <si>
    <t xml:space="preserve"> </t>
  </si>
  <si>
    <t>Find the average of basic salary of employee whose in hand salary is more than 40000 and have done more than 10 hours of overtime work</t>
  </si>
  <si>
    <t>Find the average gross salary of employee whose gross salary is less than 80000</t>
  </si>
  <si>
    <t>Column1</t>
  </si>
  <si>
    <t>Rahul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</si>
</sst>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vertical="center"/>
    </xf>
    <xf numFmtId="0" fontId="1" fillId="0" borderId="17" xfId="0" applyFont="1" applyBorder="1"/>
    <xf numFmtId="0" fontId="1" fillId="0" borderId="0" xfId="0" applyFont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25" xfId="0" applyBorder="1"/>
    <xf numFmtId="0" fontId="0" fillId="0" borderId="0" xfId="0" applyAlignment="1">
      <alignment vertical="center" wrapText="1"/>
    </xf>
    <xf numFmtId="1" fontId="0" fillId="0" borderId="0" xfId="0" applyNumberFormat="1"/>
    <xf numFmtId="20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26" xfId="0" applyBorder="1"/>
    <xf numFmtId="0" fontId="0" fillId="0" borderId="27" xfId="0" applyBorder="1"/>
    <xf numFmtId="0" fontId="0" fillId="0" borderId="24" xfId="0" applyBorder="1"/>
    <xf numFmtId="0" fontId="0" fillId="0" borderId="4" xfId="0" applyBorder="1"/>
    <xf numFmtId="0" fontId="0" fillId="0" borderId="6" xfId="0" applyBorder="1"/>
    <xf numFmtId="0" fontId="0" fillId="0" borderId="28" xfId="0" applyBorder="1"/>
    <xf numFmtId="0" fontId="0" fillId="0" borderId="9" xfId="0" applyBorder="1"/>
    <xf numFmtId="0" fontId="0" fillId="0" borderId="11" xfId="0" applyBorder="1"/>
    <xf numFmtId="0" fontId="0" fillId="0" borderId="1" xfId="0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3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Sheet1!$B$4:$B$13</c:f>
              <c:strCache>
                <c:ptCount val="10"/>
                <c:pt idx="0">
                  <c:v>Sahil</c:v>
                </c:pt>
                <c:pt idx="1">
                  <c:v>Sumit</c:v>
                </c:pt>
                <c:pt idx="2">
                  <c:v>Vansh</c:v>
                </c:pt>
                <c:pt idx="3">
                  <c:v>Kartik</c:v>
                </c:pt>
                <c:pt idx="4">
                  <c:v>Rahul</c:v>
                </c:pt>
                <c:pt idx="5">
                  <c:v>Akansha</c:v>
                </c:pt>
                <c:pt idx="6">
                  <c:v>Iram </c:v>
                </c:pt>
                <c:pt idx="7">
                  <c:v>Diksha</c:v>
                </c:pt>
                <c:pt idx="8">
                  <c:v>Arti</c:v>
                </c:pt>
                <c:pt idx="9">
                  <c:v>Ruchi</c:v>
                </c:pt>
              </c:strCache>
            </c:strRef>
          </c:cat>
          <c:val>
            <c:numRef>
              <c:f>Sheet1!$J$4:$J$13</c:f>
              <c:numCache>
                <c:formatCode>General</c:formatCode>
                <c:ptCount val="10"/>
                <c:pt idx="0">
                  <c:v>67.400000000000006</c:v>
                </c:pt>
                <c:pt idx="1">
                  <c:v>80</c:v>
                </c:pt>
                <c:pt idx="2">
                  <c:v>60.8</c:v>
                </c:pt>
                <c:pt idx="3">
                  <c:v>70.599999999999994</c:v>
                </c:pt>
                <c:pt idx="4">
                  <c:v>67.400000000000006</c:v>
                </c:pt>
                <c:pt idx="5">
                  <c:v>48.2</c:v>
                </c:pt>
                <c:pt idx="6">
                  <c:v>52.6</c:v>
                </c:pt>
                <c:pt idx="7">
                  <c:v>61.8</c:v>
                </c:pt>
                <c:pt idx="8">
                  <c:v>53.4</c:v>
                </c:pt>
                <c:pt idx="9">
                  <c:v>65.599999999999994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E-4C0E-8606-12F306CE7B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63904416"/>
        <c:axId val="663905496"/>
        <c:axId val="0"/>
      </c:bar3DChart>
      <c:catAx>
        <c:axId val="66390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05496"/>
        <c:crosses val="autoZero"/>
        <c:auto val="1"/>
        <c:lblAlgn val="ctr"/>
        <c:lblOffset val="100"/>
        <c:noMultiLvlLbl val="0"/>
      </c:catAx>
      <c:valAx>
        <c:axId val="6639054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639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33578703703703705"/>
          <c:w val="0.93888888888888888"/>
          <c:h val="0.66016149023038784"/>
        </c:manualLayout>
      </c:layout>
      <c:pie3DChart>
        <c:varyColors val="1"/>
        <c:ser>
          <c:idx val="0"/>
          <c:order val="0"/>
          <c:tx>
            <c:strRef>
              <c:f>Sheet1!$D$3</c:f>
              <c:strCache>
                <c:ptCount val="1"/>
                <c:pt idx="0">
                  <c:v>Math</c:v>
                </c:pt>
              </c:strCache>
            </c:strRef>
          </c:tx>
          <c:explosion val="7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645-49B5-BBDF-7B279492B5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645-49B5-BBDF-7B279492B5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645-49B5-BBDF-7B279492B5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645-49B5-BBDF-7B279492B5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645-49B5-BBDF-7B279492B5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645-49B5-BBDF-7B279492B5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645-49B5-BBDF-7B279492B5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645-49B5-BBDF-7B279492B5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645-49B5-BBDF-7B279492B5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645-49B5-BBDF-7B279492B56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Sheet1!$B$4:$B$13</c:f>
              <c:strCache>
                <c:ptCount val="10"/>
                <c:pt idx="0">
                  <c:v>Sahil</c:v>
                </c:pt>
                <c:pt idx="1">
                  <c:v>Sumit</c:v>
                </c:pt>
                <c:pt idx="2">
                  <c:v>Vansh</c:v>
                </c:pt>
                <c:pt idx="3">
                  <c:v>Kartik</c:v>
                </c:pt>
                <c:pt idx="4">
                  <c:v>Rahul</c:v>
                </c:pt>
                <c:pt idx="5">
                  <c:v>Akansha</c:v>
                </c:pt>
                <c:pt idx="6">
                  <c:v>Iram </c:v>
                </c:pt>
                <c:pt idx="7">
                  <c:v>Diksha</c:v>
                </c:pt>
                <c:pt idx="8">
                  <c:v>Arti</c:v>
                </c:pt>
                <c:pt idx="9">
                  <c:v>Ruchi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89</c:v>
                </c:pt>
                <c:pt idx="1">
                  <c:v>91</c:v>
                </c:pt>
                <c:pt idx="2">
                  <c:v>78</c:v>
                </c:pt>
                <c:pt idx="3">
                  <c:v>91</c:v>
                </c:pt>
                <c:pt idx="4">
                  <c:v>66</c:v>
                </c:pt>
                <c:pt idx="5">
                  <c:v>58</c:v>
                </c:pt>
                <c:pt idx="6">
                  <c:v>50</c:v>
                </c:pt>
                <c:pt idx="7">
                  <c:v>49</c:v>
                </c:pt>
                <c:pt idx="8">
                  <c:v>50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F-4908-AA62-34A22B47C5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602051554859"/>
          <c:y val="4.0457486341378475E-2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Sheet1!$B$4:$B$13</c:f>
              <c:strCache>
                <c:ptCount val="10"/>
                <c:pt idx="0">
                  <c:v>Sahil</c:v>
                </c:pt>
                <c:pt idx="1">
                  <c:v>Sumit</c:v>
                </c:pt>
                <c:pt idx="2">
                  <c:v>Vansh</c:v>
                </c:pt>
                <c:pt idx="3">
                  <c:v>Kartik</c:v>
                </c:pt>
                <c:pt idx="4">
                  <c:v>Rahul</c:v>
                </c:pt>
                <c:pt idx="5">
                  <c:v>Akansha</c:v>
                </c:pt>
                <c:pt idx="6">
                  <c:v>Iram </c:v>
                </c:pt>
                <c:pt idx="7">
                  <c:v>Diksha</c:v>
                </c:pt>
                <c:pt idx="8">
                  <c:v>Arti</c:v>
                </c:pt>
                <c:pt idx="9">
                  <c:v>Ruchi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89</c:v>
                </c:pt>
                <c:pt idx="1">
                  <c:v>91</c:v>
                </c:pt>
                <c:pt idx="2">
                  <c:v>78</c:v>
                </c:pt>
                <c:pt idx="3">
                  <c:v>91</c:v>
                </c:pt>
                <c:pt idx="4">
                  <c:v>66</c:v>
                </c:pt>
                <c:pt idx="5">
                  <c:v>58</c:v>
                </c:pt>
                <c:pt idx="6">
                  <c:v>50</c:v>
                </c:pt>
                <c:pt idx="7">
                  <c:v>49</c:v>
                </c:pt>
                <c:pt idx="8">
                  <c:v>50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7-43A9-92F6-EE03885035F8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Sheet1!$B$4:$B$13</c:f>
              <c:strCache>
                <c:ptCount val="10"/>
                <c:pt idx="0">
                  <c:v>Sahil</c:v>
                </c:pt>
                <c:pt idx="1">
                  <c:v>Sumit</c:v>
                </c:pt>
                <c:pt idx="2">
                  <c:v>Vansh</c:v>
                </c:pt>
                <c:pt idx="3">
                  <c:v>Kartik</c:v>
                </c:pt>
                <c:pt idx="4">
                  <c:v>Rahul</c:v>
                </c:pt>
                <c:pt idx="5">
                  <c:v>Akansha</c:v>
                </c:pt>
                <c:pt idx="6">
                  <c:v>Iram </c:v>
                </c:pt>
                <c:pt idx="7">
                  <c:v>Diksha</c:v>
                </c:pt>
                <c:pt idx="8">
                  <c:v>Arti</c:v>
                </c:pt>
                <c:pt idx="9">
                  <c:v>Ruchi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55</c:v>
                </c:pt>
                <c:pt idx="1">
                  <c:v>89</c:v>
                </c:pt>
                <c:pt idx="2">
                  <c:v>61</c:v>
                </c:pt>
                <c:pt idx="3">
                  <c:v>73</c:v>
                </c:pt>
                <c:pt idx="4">
                  <c:v>83</c:v>
                </c:pt>
                <c:pt idx="5">
                  <c:v>41</c:v>
                </c:pt>
                <c:pt idx="6">
                  <c:v>85</c:v>
                </c:pt>
                <c:pt idx="7">
                  <c:v>65</c:v>
                </c:pt>
                <c:pt idx="8">
                  <c:v>58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7-43A9-92F6-EE03885035F8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S.S.T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Sheet1!$B$4:$B$13</c:f>
              <c:strCache>
                <c:ptCount val="10"/>
                <c:pt idx="0">
                  <c:v>Sahil</c:v>
                </c:pt>
                <c:pt idx="1">
                  <c:v>Sumit</c:v>
                </c:pt>
                <c:pt idx="2">
                  <c:v>Vansh</c:v>
                </c:pt>
                <c:pt idx="3">
                  <c:v>Kartik</c:v>
                </c:pt>
                <c:pt idx="4">
                  <c:v>Rahul</c:v>
                </c:pt>
                <c:pt idx="5">
                  <c:v>Akansha</c:v>
                </c:pt>
                <c:pt idx="6">
                  <c:v>Iram </c:v>
                </c:pt>
                <c:pt idx="7">
                  <c:v>Diksha</c:v>
                </c:pt>
                <c:pt idx="8">
                  <c:v>Arti</c:v>
                </c:pt>
                <c:pt idx="9">
                  <c:v>Ruchi</c:v>
                </c:pt>
              </c:strCache>
            </c:str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49</c:v>
                </c:pt>
                <c:pt idx="3">
                  <c:v>34</c:v>
                </c:pt>
                <c:pt idx="4">
                  <c:v>46</c:v>
                </c:pt>
                <c:pt idx="5">
                  <c:v>45</c:v>
                </c:pt>
                <c:pt idx="6">
                  <c:v>34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E7-43A9-92F6-EE03885035F8}"/>
            </c:ext>
          </c:extLst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Sheet1!$B$4:$B$13</c:f>
              <c:strCache>
                <c:ptCount val="10"/>
                <c:pt idx="0">
                  <c:v>Sahil</c:v>
                </c:pt>
                <c:pt idx="1">
                  <c:v>Sumit</c:v>
                </c:pt>
                <c:pt idx="2">
                  <c:v>Vansh</c:v>
                </c:pt>
                <c:pt idx="3">
                  <c:v>Kartik</c:v>
                </c:pt>
                <c:pt idx="4">
                  <c:v>Rahul</c:v>
                </c:pt>
                <c:pt idx="5">
                  <c:v>Akansha</c:v>
                </c:pt>
                <c:pt idx="6">
                  <c:v>Iram </c:v>
                </c:pt>
                <c:pt idx="7">
                  <c:v>Diksha</c:v>
                </c:pt>
                <c:pt idx="8">
                  <c:v>Arti</c:v>
                </c:pt>
                <c:pt idx="9">
                  <c:v>Ruchi</c:v>
                </c:pt>
              </c:strCache>
            </c:strRef>
          </c:cat>
          <c:val>
            <c:numRef>
              <c:f>Sheet1!$G$4:$G$13</c:f>
              <c:numCache>
                <c:formatCode>General</c:formatCode>
                <c:ptCount val="10"/>
                <c:pt idx="0">
                  <c:v>58</c:v>
                </c:pt>
                <c:pt idx="1">
                  <c:v>65</c:v>
                </c:pt>
                <c:pt idx="2">
                  <c:v>34</c:v>
                </c:pt>
                <c:pt idx="3">
                  <c:v>71</c:v>
                </c:pt>
                <c:pt idx="4">
                  <c:v>88</c:v>
                </c:pt>
                <c:pt idx="5">
                  <c:v>56</c:v>
                </c:pt>
                <c:pt idx="6">
                  <c:v>50</c:v>
                </c:pt>
                <c:pt idx="7">
                  <c:v>80</c:v>
                </c:pt>
                <c:pt idx="8">
                  <c:v>89</c:v>
                </c:pt>
                <c:pt idx="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E7-43A9-92F6-EE03885035F8}"/>
            </c:ext>
          </c:extLst>
        </c:ser>
        <c:ser>
          <c:idx val="4"/>
          <c:order val="4"/>
          <c:tx>
            <c:strRef>
              <c:f>Sheet1!$H$3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Sheet1!$B$4:$B$13</c:f>
              <c:strCache>
                <c:ptCount val="10"/>
                <c:pt idx="0">
                  <c:v>Sahil</c:v>
                </c:pt>
                <c:pt idx="1">
                  <c:v>Sumit</c:v>
                </c:pt>
                <c:pt idx="2">
                  <c:v>Vansh</c:v>
                </c:pt>
                <c:pt idx="3">
                  <c:v>Kartik</c:v>
                </c:pt>
                <c:pt idx="4">
                  <c:v>Rahul</c:v>
                </c:pt>
                <c:pt idx="5">
                  <c:v>Akansha</c:v>
                </c:pt>
                <c:pt idx="6">
                  <c:v>Iram </c:v>
                </c:pt>
                <c:pt idx="7">
                  <c:v>Diksha</c:v>
                </c:pt>
                <c:pt idx="8">
                  <c:v>Arti</c:v>
                </c:pt>
                <c:pt idx="9">
                  <c:v>Ruchi</c:v>
                </c:pt>
              </c:strCache>
            </c:strRef>
          </c:cat>
          <c:val>
            <c:numRef>
              <c:f>Sheet1!$H$4:$H$13</c:f>
              <c:numCache>
                <c:formatCode>General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82</c:v>
                </c:pt>
                <c:pt idx="3">
                  <c:v>84</c:v>
                </c:pt>
                <c:pt idx="4">
                  <c:v>54</c:v>
                </c:pt>
                <c:pt idx="5">
                  <c:v>41</c:v>
                </c:pt>
                <c:pt idx="6">
                  <c:v>44</c:v>
                </c:pt>
                <c:pt idx="7">
                  <c:v>81</c:v>
                </c:pt>
                <c:pt idx="8">
                  <c:v>34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E7-43A9-92F6-EE0388503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510400"/>
        <c:axId val="691506440"/>
      </c:barChart>
      <c:catAx>
        <c:axId val="6915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06440"/>
        <c:crosses val="autoZero"/>
        <c:auto val="1"/>
        <c:lblAlgn val="ctr"/>
        <c:lblOffset val="100"/>
        <c:noMultiLvlLbl val="0"/>
      </c:catAx>
      <c:valAx>
        <c:axId val="6915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Science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Sheet2!$E$3</c:f>
              <c:strCache>
                <c:ptCount val="1"/>
                <c:pt idx="0">
                  <c:v>Science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F3-4B5D-A350-37A44F1317E1}"/>
              </c:ext>
            </c:extLst>
          </c:dPt>
          <c:dPt>
            <c:idx val="1"/>
            <c:bubble3D val="0"/>
            <c:spPr>
              <a:solidFill>
                <a:schemeClr val="accent2">
                  <a:alpha val="88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7F3-4B5D-A350-37A44F1317E1}"/>
              </c:ext>
            </c:extLst>
          </c:dPt>
          <c:dPt>
            <c:idx val="2"/>
            <c:bubble3D val="0"/>
            <c:spPr>
              <a:solidFill>
                <a:schemeClr val="accent3">
                  <a:alpha val="88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F3-4B5D-A350-37A44F1317E1}"/>
              </c:ext>
            </c:extLst>
          </c:dPt>
          <c:dPt>
            <c:idx val="3"/>
            <c:bubble3D val="0"/>
            <c:spPr>
              <a:solidFill>
                <a:schemeClr val="accent4">
                  <a:alpha val="88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7F3-4B5D-A350-37A44F1317E1}"/>
              </c:ext>
            </c:extLst>
          </c:dPt>
          <c:dPt>
            <c:idx val="4"/>
            <c:bubble3D val="0"/>
            <c:spPr>
              <a:solidFill>
                <a:schemeClr val="accent5">
                  <a:alpha val="88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F3-4B5D-A350-37A44F1317E1}"/>
              </c:ext>
            </c:extLst>
          </c:dPt>
          <c:dPt>
            <c:idx val="5"/>
            <c:bubble3D val="0"/>
            <c:spPr>
              <a:solidFill>
                <a:schemeClr val="accent6">
                  <a:alpha val="88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7F3-4B5D-A350-37A44F1317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88000"/>
                </a:schemeClr>
              </a:solidFill>
              <a:ln>
                <a:solidFill>
                  <a:schemeClr val="accent1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F3-4B5D-A350-37A44F1317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88000"/>
                </a:schemeClr>
              </a:solidFill>
              <a:ln>
                <a:solidFill>
                  <a:schemeClr val="accent2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7F3-4B5D-A350-37A44F1317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88000"/>
                </a:schemeClr>
              </a:solidFill>
              <a:ln>
                <a:solidFill>
                  <a:schemeClr val="accent3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7F3-4B5D-A350-37A44F1317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88000"/>
                </a:schemeClr>
              </a:solidFill>
              <a:ln>
                <a:solidFill>
                  <a:schemeClr val="accent4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7F3-4B5D-A350-37A44F1317E1}"/>
              </c:ext>
            </c:extLst>
          </c:dPt>
          <c:dLbls>
            <c:dLbl>
              <c:idx val="0"/>
              <c:spPr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7F3-4B5D-A350-37A44F1317E1}"/>
                </c:ext>
              </c:extLst>
            </c:dLbl>
            <c:dLbl>
              <c:idx val="1"/>
              <c:spPr>
                <a:solidFill>
                  <a:schemeClr val="accent2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7F3-4B5D-A350-37A44F1317E1}"/>
                </c:ext>
              </c:extLst>
            </c:dLbl>
            <c:dLbl>
              <c:idx val="2"/>
              <c:spPr>
                <a:solidFill>
                  <a:schemeClr val="accent3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7F3-4B5D-A350-37A44F1317E1}"/>
                </c:ext>
              </c:extLst>
            </c:dLbl>
            <c:dLbl>
              <c:idx val="3"/>
              <c:spPr>
                <a:solidFill>
                  <a:schemeClr val="accent4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7F3-4B5D-A350-37A44F1317E1}"/>
                </c:ext>
              </c:extLst>
            </c:dLbl>
            <c:dLbl>
              <c:idx val="4"/>
              <c:spPr>
                <a:solidFill>
                  <a:schemeClr val="accent5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7F3-4B5D-A350-37A44F1317E1}"/>
                </c:ext>
              </c:extLst>
            </c:dLbl>
            <c:dLbl>
              <c:idx val="5"/>
              <c:spPr>
                <a:solidFill>
                  <a:schemeClr val="accent6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27F3-4B5D-A350-37A44F1317E1}"/>
                </c:ext>
              </c:extLst>
            </c:dLbl>
            <c:dLbl>
              <c:idx val="6"/>
              <c:spPr>
                <a:solidFill>
                  <a:schemeClr val="accent1">
                    <a:lumMod val="6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7F3-4B5D-A350-37A44F1317E1}"/>
                </c:ext>
              </c:extLst>
            </c:dLbl>
            <c:dLbl>
              <c:idx val="7"/>
              <c:spPr>
                <a:solidFill>
                  <a:schemeClr val="accent2">
                    <a:lumMod val="6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27F3-4B5D-A350-37A44F1317E1}"/>
                </c:ext>
              </c:extLst>
            </c:dLbl>
            <c:dLbl>
              <c:idx val="8"/>
              <c:spPr>
                <a:solidFill>
                  <a:schemeClr val="accent3">
                    <a:lumMod val="6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27F3-4B5D-A350-37A44F1317E1}"/>
                </c:ext>
              </c:extLst>
            </c:dLbl>
            <c:dLbl>
              <c:idx val="9"/>
              <c:spPr>
                <a:solidFill>
                  <a:schemeClr val="accent4">
                    <a:lumMod val="6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27F3-4B5D-A350-37A44F1317E1}"/>
                </c:ext>
              </c:extLst>
            </c:dLbl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Sheet2!$B$4:$B$13</c:f>
              <c:strCache>
                <c:ptCount val="10"/>
                <c:pt idx="0">
                  <c:v>Sunil</c:v>
                </c:pt>
                <c:pt idx="1">
                  <c:v>rahul</c:v>
                </c:pt>
                <c:pt idx="2">
                  <c:v>Kavita</c:v>
                </c:pt>
                <c:pt idx="3">
                  <c:v>Anuj</c:v>
                </c:pt>
                <c:pt idx="4">
                  <c:v>Vandita</c:v>
                </c:pt>
                <c:pt idx="5">
                  <c:v>Harsh</c:v>
                </c:pt>
                <c:pt idx="6">
                  <c:v>Kartik</c:v>
                </c:pt>
                <c:pt idx="7">
                  <c:v>Prince</c:v>
                </c:pt>
                <c:pt idx="8">
                  <c:v>Akansha</c:v>
                </c:pt>
                <c:pt idx="9">
                  <c:v>Shweta</c:v>
                </c:pt>
              </c:strCache>
            </c:strRef>
          </c:cat>
          <c:val>
            <c:numRef>
              <c:f>Sheet2!$E$4:$E$13</c:f>
              <c:numCache>
                <c:formatCode>General</c:formatCode>
                <c:ptCount val="10"/>
                <c:pt idx="0">
                  <c:v>87</c:v>
                </c:pt>
                <c:pt idx="1">
                  <c:v>50</c:v>
                </c:pt>
                <c:pt idx="2">
                  <c:v>47</c:v>
                </c:pt>
                <c:pt idx="3">
                  <c:v>94</c:v>
                </c:pt>
                <c:pt idx="4">
                  <c:v>85</c:v>
                </c:pt>
                <c:pt idx="5">
                  <c:v>40</c:v>
                </c:pt>
                <c:pt idx="6">
                  <c:v>45</c:v>
                </c:pt>
                <c:pt idx="7">
                  <c:v>59</c:v>
                </c:pt>
                <c:pt idx="8">
                  <c:v>54</c:v>
                </c:pt>
                <c:pt idx="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3-4B5D-A350-37A44F13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00043744531933"/>
          <c:y val="0.31206073199183437"/>
          <c:w val="0.89019685039370078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Sheet2!$D$3</c:f>
              <c:strCache>
                <c:ptCount val="1"/>
                <c:pt idx="0">
                  <c:v>Maths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Sheet2!$B$4:$B$13</c:f>
              <c:strCache>
                <c:ptCount val="10"/>
                <c:pt idx="0">
                  <c:v>Sunil</c:v>
                </c:pt>
                <c:pt idx="1">
                  <c:v>rahul</c:v>
                </c:pt>
                <c:pt idx="2">
                  <c:v>Kavita</c:v>
                </c:pt>
                <c:pt idx="3">
                  <c:v>Anuj</c:v>
                </c:pt>
                <c:pt idx="4">
                  <c:v>Vandita</c:v>
                </c:pt>
                <c:pt idx="5">
                  <c:v>Harsh</c:v>
                </c:pt>
                <c:pt idx="6">
                  <c:v>Kartik</c:v>
                </c:pt>
                <c:pt idx="7">
                  <c:v>Prince</c:v>
                </c:pt>
                <c:pt idx="8">
                  <c:v>Akansha</c:v>
                </c:pt>
                <c:pt idx="9">
                  <c:v>Shweta</c:v>
                </c:pt>
              </c:strCache>
            </c:strRef>
          </c:cat>
          <c:val>
            <c:numRef>
              <c:f>Sheet2!$D$4:$D$13</c:f>
              <c:numCache>
                <c:formatCode>General</c:formatCode>
                <c:ptCount val="10"/>
                <c:pt idx="0">
                  <c:v>93</c:v>
                </c:pt>
                <c:pt idx="1">
                  <c:v>34</c:v>
                </c:pt>
                <c:pt idx="2">
                  <c:v>69</c:v>
                </c:pt>
                <c:pt idx="3">
                  <c:v>99</c:v>
                </c:pt>
                <c:pt idx="4">
                  <c:v>82</c:v>
                </c:pt>
                <c:pt idx="5">
                  <c:v>49</c:v>
                </c:pt>
                <c:pt idx="6">
                  <c:v>35</c:v>
                </c:pt>
                <c:pt idx="7">
                  <c:v>74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9-43A4-B1A9-9BEA500DA597}"/>
            </c:ext>
          </c:extLst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Science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Sheet2!$B$4:$B$13</c:f>
              <c:strCache>
                <c:ptCount val="10"/>
                <c:pt idx="0">
                  <c:v>Sunil</c:v>
                </c:pt>
                <c:pt idx="1">
                  <c:v>rahul</c:v>
                </c:pt>
                <c:pt idx="2">
                  <c:v>Kavita</c:v>
                </c:pt>
                <c:pt idx="3">
                  <c:v>Anuj</c:v>
                </c:pt>
                <c:pt idx="4">
                  <c:v>Vandita</c:v>
                </c:pt>
                <c:pt idx="5">
                  <c:v>Harsh</c:v>
                </c:pt>
                <c:pt idx="6">
                  <c:v>Kartik</c:v>
                </c:pt>
                <c:pt idx="7">
                  <c:v>Prince</c:v>
                </c:pt>
                <c:pt idx="8">
                  <c:v>Akansha</c:v>
                </c:pt>
                <c:pt idx="9">
                  <c:v>Shweta</c:v>
                </c:pt>
              </c:strCache>
            </c:strRef>
          </c:cat>
          <c:val>
            <c:numRef>
              <c:f>Sheet2!$E$4:$E$13</c:f>
              <c:numCache>
                <c:formatCode>General</c:formatCode>
                <c:ptCount val="10"/>
                <c:pt idx="0">
                  <c:v>87</c:v>
                </c:pt>
                <c:pt idx="1">
                  <c:v>50</c:v>
                </c:pt>
                <c:pt idx="2">
                  <c:v>47</c:v>
                </c:pt>
                <c:pt idx="3">
                  <c:v>94</c:v>
                </c:pt>
                <c:pt idx="4">
                  <c:v>85</c:v>
                </c:pt>
                <c:pt idx="5">
                  <c:v>40</c:v>
                </c:pt>
                <c:pt idx="6">
                  <c:v>45</c:v>
                </c:pt>
                <c:pt idx="7">
                  <c:v>59</c:v>
                </c:pt>
                <c:pt idx="8">
                  <c:v>54</c:v>
                </c:pt>
                <c:pt idx="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9-43A4-B1A9-9BEA500DA597}"/>
            </c:ext>
          </c:extLst>
        </c:ser>
        <c:ser>
          <c:idx val="2"/>
          <c:order val="2"/>
          <c:tx>
            <c:strRef>
              <c:f>Sheet2!$F$3</c:f>
              <c:strCache>
                <c:ptCount val="1"/>
                <c:pt idx="0">
                  <c:v>Social science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Sheet2!$B$4:$B$13</c:f>
              <c:strCache>
                <c:ptCount val="10"/>
                <c:pt idx="0">
                  <c:v>Sunil</c:v>
                </c:pt>
                <c:pt idx="1">
                  <c:v>rahul</c:v>
                </c:pt>
                <c:pt idx="2">
                  <c:v>Kavita</c:v>
                </c:pt>
                <c:pt idx="3">
                  <c:v>Anuj</c:v>
                </c:pt>
                <c:pt idx="4">
                  <c:v>Vandita</c:v>
                </c:pt>
                <c:pt idx="5">
                  <c:v>Harsh</c:v>
                </c:pt>
                <c:pt idx="6">
                  <c:v>Kartik</c:v>
                </c:pt>
                <c:pt idx="7">
                  <c:v>Prince</c:v>
                </c:pt>
                <c:pt idx="8">
                  <c:v>Akansha</c:v>
                </c:pt>
                <c:pt idx="9">
                  <c:v>Shweta</c:v>
                </c:pt>
              </c:strCache>
            </c:strRef>
          </c:cat>
          <c:val>
            <c:numRef>
              <c:f>Sheet2!$F$4:$F$13</c:f>
              <c:numCache>
                <c:formatCode>General</c:formatCode>
                <c:ptCount val="10"/>
                <c:pt idx="0">
                  <c:v>66</c:v>
                </c:pt>
                <c:pt idx="1">
                  <c:v>47</c:v>
                </c:pt>
                <c:pt idx="2">
                  <c:v>50</c:v>
                </c:pt>
                <c:pt idx="3">
                  <c:v>89</c:v>
                </c:pt>
                <c:pt idx="4">
                  <c:v>59</c:v>
                </c:pt>
                <c:pt idx="5">
                  <c:v>66</c:v>
                </c:pt>
                <c:pt idx="6">
                  <c:v>39</c:v>
                </c:pt>
                <c:pt idx="7">
                  <c:v>80</c:v>
                </c:pt>
                <c:pt idx="8">
                  <c:v>42</c:v>
                </c:pt>
                <c:pt idx="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B9-43A4-B1A9-9BEA500DA597}"/>
            </c:ext>
          </c:extLst>
        </c:ser>
        <c:ser>
          <c:idx val="3"/>
          <c:order val="3"/>
          <c:tx>
            <c:strRef>
              <c:f>Sheet2!$G$3</c:f>
              <c:strCache>
                <c:ptCount val="1"/>
                <c:pt idx="0">
                  <c:v>English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Sheet2!$B$4:$B$13</c:f>
              <c:strCache>
                <c:ptCount val="10"/>
                <c:pt idx="0">
                  <c:v>Sunil</c:v>
                </c:pt>
                <c:pt idx="1">
                  <c:v>rahul</c:v>
                </c:pt>
                <c:pt idx="2">
                  <c:v>Kavita</c:v>
                </c:pt>
                <c:pt idx="3">
                  <c:v>Anuj</c:v>
                </c:pt>
                <c:pt idx="4">
                  <c:v>Vandita</c:v>
                </c:pt>
                <c:pt idx="5">
                  <c:v>Harsh</c:v>
                </c:pt>
                <c:pt idx="6">
                  <c:v>Kartik</c:v>
                </c:pt>
                <c:pt idx="7">
                  <c:v>Prince</c:v>
                </c:pt>
                <c:pt idx="8">
                  <c:v>Akansha</c:v>
                </c:pt>
                <c:pt idx="9">
                  <c:v>Shweta</c:v>
                </c:pt>
              </c:strCache>
            </c:strRef>
          </c:cat>
          <c:val>
            <c:numRef>
              <c:f>Sheet2!$G$4:$G$13</c:f>
              <c:numCache>
                <c:formatCode>General</c:formatCode>
                <c:ptCount val="10"/>
                <c:pt idx="0">
                  <c:v>73</c:v>
                </c:pt>
                <c:pt idx="1">
                  <c:v>98</c:v>
                </c:pt>
                <c:pt idx="2">
                  <c:v>53</c:v>
                </c:pt>
                <c:pt idx="3">
                  <c:v>69</c:v>
                </c:pt>
                <c:pt idx="4">
                  <c:v>53</c:v>
                </c:pt>
                <c:pt idx="5">
                  <c:v>100</c:v>
                </c:pt>
                <c:pt idx="6">
                  <c:v>54</c:v>
                </c:pt>
                <c:pt idx="7">
                  <c:v>67</c:v>
                </c:pt>
                <c:pt idx="8">
                  <c:v>48</c:v>
                </c:pt>
                <c:pt idx="9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B9-43A4-B1A9-9BEA500DA597}"/>
            </c:ext>
          </c:extLst>
        </c:ser>
        <c:ser>
          <c:idx val="4"/>
          <c:order val="4"/>
          <c:tx>
            <c:strRef>
              <c:f>Sheet2!$H$3</c:f>
              <c:strCache>
                <c:ptCount val="1"/>
                <c:pt idx="0">
                  <c:v>Hindi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Sheet2!$B$4:$B$13</c:f>
              <c:strCache>
                <c:ptCount val="10"/>
                <c:pt idx="0">
                  <c:v>Sunil</c:v>
                </c:pt>
                <c:pt idx="1">
                  <c:v>rahul</c:v>
                </c:pt>
                <c:pt idx="2">
                  <c:v>Kavita</c:v>
                </c:pt>
                <c:pt idx="3">
                  <c:v>Anuj</c:v>
                </c:pt>
                <c:pt idx="4">
                  <c:v>Vandita</c:v>
                </c:pt>
                <c:pt idx="5">
                  <c:v>Harsh</c:v>
                </c:pt>
                <c:pt idx="6">
                  <c:v>Kartik</c:v>
                </c:pt>
                <c:pt idx="7">
                  <c:v>Prince</c:v>
                </c:pt>
                <c:pt idx="8">
                  <c:v>Akansha</c:v>
                </c:pt>
                <c:pt idx="9">
                  <c:v>Shweta</c:v>
                </c:pt>
              </c:strCache>
            </c:strRef>
          </c:cat>
          <c:val>
            <c:numRef>
              <c:f>Sheet2!$H$4:$H$13</c:f>
              <c:numCache>
                <c:formatCode>General</c:formatCode>
                <c:ptCount val="10"/>
                <c:pt idx="0">
                  <c:v>69</c:v>
                </c:pt>
                <c:pt idx="1">
                  <c:v>68</c:v>
                </c:pt>
                <c:pt idx="2">
                  <c:v>37</c:v>
                </c:pt>
                <c:pt idx="3">
                  <c:v>81</c:v>
                </c:pt>
                <c:pt idx="4">
                  <c:v>86</c:v>
                </c:pt>
                <c:pt idx="5">
                  <c:v>34</c:v>
                </c:pt>
                <c:pt idx="6">
                  <c:v>76</c:v>
                </c:pt>
                <c:pt idx="7">
                  <c:v>83</c:v>
                </c:pt>
                <c:pt idx="8">
                  <c:v>45</c:v>
                </c:pt>
                <c:pt idx="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B9-43A4-B1A9-9BEA500D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1605392"/>
        <c:axId val="391606472"/>
      </c:barChart>
      <c:catAx>
        <c:axId val="3916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06472"/>
        <c:crosses val="autoZero"/>
        <c:auto val="1"/>
        <c:lblAlgn val="ctr"/>
        <c:lblOffset val="100"/>
        <c:noMultiLvlLbl val="0"/>
      </c:catAx>
      <c:valAx>
        <c:axId val="39160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277777777777776E-2"/>
          <c:y val="0.23544546515018955"/>
          <c:w val="0.81388888888888888"/>
          <c:h val="0.502626494604841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'Salary Sheet'!$D$4:$D$9</c:f>
              <c:strCache>
                <c:ptCount val="6"/>
                <c:pt idx="0">
                  <c:v>HR Manager</c:v>
                </c:pt>
                <c:pt idx="1">
                  <c:v>Software Engineer</c:v>
                </c:pt>
                <c:pt idx="2">
                  <c:v>Accountant</c:v>
                </c:pt>
                <c:pt idx="3">
                  <c:v>Marketing Executive</c:v>
                </c:pt>
                <c:pt idx="4">
                  <c:v>IT Analyst</c:v>
                </c:pt>
                <c:pt idx="5">
                  <c:v>HR Assistant</c:v>
                </c:pt>
              </c:strCache>
            </c:strRef>
          </c:cat>
          <c:val>
            <c:numRef>
              <c:f>'Salary Sheet'!$E$4:$E$9</c:f>
              <c:numCache>
                <c:formatCode>General</c:formatCode>
                <c:ptCount val="6"/>
                <c:pt idx="0">
                  <c:v>40000</c:v>
                </c:pt>
                <c:pt idx="1">
                  <c:v>60000</c:v>
                </c:pt>
                <c:pt idx="2">
                  <c:v>35000</c:v>
                </c:pt>
                <c:pt idx="3">
                  <c:v>30000</c:v>
                </c:pt>
                <c:pt idx="4">
                  <c:v>50000</c:v>
                </c:pt>
                <c:pt idx="5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2-4B13-BC32-8915B33193A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141753</xdr:colOff>
      <xdr:row>0</xdr:row>
      <xdr:rowOff>110067</xdr:rowOff>
    </xdr:from>
    <xdr:to>
      <xdr:col>21</xdr:col>
      <xdr:colOff>448349</xdr:colOff>
      <xdr:row>15</xdr:row>
      <xdr:rowOff>56701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04EA34-4174-CFB9-001F-518C9A890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346838</xdr:colOff>
      <xdr:row>0</xdr:row>
      <xdr:rowOff>147961</xdr:rowOff>
    </xdr:from>
    <xdr:to>
      <xdr:col>22</xdr:col>
      <xdr:colOff>38436</xdr:colOff>
      <xdr:row>15</xdr:row>
      <xdr:rowOff>94595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D7A9DD-04DC-6908-7D68-70CFFBE91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162391</xdr:colOff>
      <xdr:row>2</xdr:row>
      <xdr:rowOff>121307</xdr:rowOff>
    </xdr:from>
    <xdr:to>
      <xdr:col>21</xdr:col>
      <xdr:colOff>455302</xdr:colOff>
      <xdr:row>17</xdr:row>
      <xdr:rowOff>98915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1CCE4A-78D6-45E5-2BD5-AC050CEEB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228712</xdr:colOff>
      <xdr:row>14</xdr:row>
      <xdr:rowOff>5171</xdr:rowOff>
    </xdr:from>
    <xdr:to>
      <xdr:col>7</xdr:col>
      <xdr:colOff>271420</xdr:colOff>
      <xdr:row>28</xdr:row>
      <xdr:rowOff>152177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7578D-2488-FE73-F7D5-646779BEB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593977</xdr:colOff>
      <xdr:row>14</xdr:row>
      <xdr:rowOff>10790</xdr:rowOff>
    </xdr:from>
    <xdr:to>
      <xdr:col>15</xdr:col>
      <xdr:colOff>310756</xdr:colOff>
      <xdr:row>28</xdr:row>
      <xdr:rowOff>157796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8BCA9F-6603-9536-C045-29EDBD409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494960</xdr:colOff>
      <xdr:row>27</xdr:row>
      <xdr:rowOff>125186</xdr:rowOff>
    </xdr:from>
    <xdr:to>
      <xdr:col>9</xdr:col>
      <xdr:colOff>752362</xdr:colOff>
      <xdr:row>42</xdr:row>
      <xdr:rowOff>146957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9E81D-53DA-A54C-044D-E30B0E58F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7BF3-ABBB-4DD3-827B-5B42A64E09EC}">
  <dimension ref="A1:N16"/>
  <sheetViews>
    <sheetView zoomScale="112" zoomScaleNormal="112" workbookViewId="0">
      <selection activeCell="N15" sqref="N15"/>
    </sheetView>
  </sheetViews>
  <sheetFormatPr defaultRowHeight="14.5" x14ac:dyDescent="0.35"/>
  <cols>
    <col min="1" max="1" width="5" bestFit="1" customWidth="1"/>
    <col min="2" max="2" width="7.90625" bestFit="1" customWidth="1"/>
    <col min="3" max="3" width="5" bestFit="1" customWidth="1"/>
    <col min="4" max="4" width="5.36328125" bestFit="1" customWidth="1"/>
    <col min="5" max="5" width="6.90625" bestFit="1" customWidth="1"/>
    <col min="6" max="6" width="4.7265625" bestFit="1" customWidth="1"/>
    <col min="7" max="7" width="6.6328125" bestFit="1" customWidth="1"/>
    <col min="8" max="8" width="5.1796875" bestFit="1" customWidth="1"/>
    <col min="9" max="9" width="5.08984375" bestFit="1" customWidth="1"/>
    <col min="10" max="10" width="10.1796875" bestFit="1" customWidth="1"/>
    <col min="11" max="12" width="10.1796875" customWidth="1"/>
    <col min="13" max="13" width="5.90625" bestFit="1" customWidth="1"/>
  </cols>
  <sheetData>
    <row r="1" spans="1:14" ht="14.5" customHeight="1" x14ac:dyDescent="0.3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</row>
    <row r="2" spans="1:14" x14ac:dyDescent="0.3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</row>
    <row r="3" spans="1:14" x14ac:dyDescent="0.35">
      <c r="A3" s="21" t="s">
        <v>1</v>
      </c>
      <c r="B3" s="20" t="s">
        <v>2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20</v>
      </c>
      <c r="J3" s="20" t="s">
        <v>38</v>
      </c>
      <c r="K3" s="20" t="s">
        <v>49</v>
      </c>
      <c r="L3" s="20" t="s">
        <v>52</v>
      </c>
      <c r="M3" s="20" t="s">
        <v>39</v>
      </c>
      <c r="N3" s="22" t="s">
        <v>53</v>
      </c>
    </row>
    <row r="4" spans="1:14" x14ac:dyDescent="0.35">
      <c r="A4" s="2">
        <v>1</v>
      </c>
      <c r="B4" s="1" t="s">
        <v>9</v>
      </c>
      <c r="C4" s="1" t="s">
        <v>19</v>
      </c>
      <c r="D4" s="1">
        <v>89</v>
      </c>
      <c r="E4" s="1">
        <v>55</v>
      </c>
      <c r="F4" s="1">
        <v>75</v>
      </c>
      <c r="G4" s="1">
        <v>58</v>
      </c>
      <c r="H4" s="1">
        <v>60</v>
      </c>
      <c r="I4" s="1">
        <f>SUM(D4:H4)</f>
        <v>337</v>
      </c>
      <c r="J4" s="1">
        <f>(I4*100)/500</f>
        <v>67.400000000000006</v>
      </c>
      <c r="K4" s="1">
        <f>AVERAGE(D4:H4)</f>
        <v>67.400000000000006</v>
      </c>
      <c r="L4" s="1">
        <f>I4/5</f>
        <v>67.400000000000006</v>
      </c>
      <c r="M4" s="1" t="str">
        <f>IF(J4&gt;90, "A", IF(J4&gt;80, "B", IF(J4&gt;70, "C", IF(J4&gt;60, "D", IF(J4&gt;50, "E", "F")))))</f>
        <v>D</v>
      </c>
      <c r="N4" s="3" t="str">
        <f>IF(J4&gt;50, "pass", "fail")</f>
        <v>pass</v>
      </c>
    </row>
    <row r="5" spans="1:14" x14ac:dyDescent="0.35">
      <c r="A5" s="2">
        <v>2</v>
      </c>
      <c r="B5" s="1" t="s">
        <v>10</v>
      </c>
      <c r="C5" s="1" t="s">
        <v>19</v>
      </c>
      <c r="D5" s="1">
        <v>91</v>
      </c>
      <c r="E5" s="1">
        <v>89</v>
      </c>
      <c r="F5" s="1">
        <v>95</v>
      </c>
      <c r="G5" s="1">
        <v>65</v>
      </c>
      <c r="H5" s="1">
        <v>60</v>
      </c>
      <c r="I5" s="1">
        <f t="shared" ref="I5:I13" si="0">SUM(D5:H5)</f>
        <v>400</v>
      </c>
      <c r="J5" s="1">
        <f t="shared" ref="J5:J13" si="1">(I5*100)/500</f>
        <v>80</v>
      </c>
      <c r="K5" s="1">
        <f t="shared" ref="K5:K13" si="2">AVERAGE(D5:H5)</f>
        <v>80</v>
      </c>
      <c r="L5" s="1">
        <f t="shared" ref="L5:L13" si="3">I5/5</f>
        <v>80</v>
      </c>
      <c r="M5" s="1" t="str">
        <f t="shared" ref="M5:M13" si="4">IF(J5&gt;90, "A", IF(J5&gt;80, "B", IF(J5&gt;70, "C", IF(J5&gt;60, "D", IF(J5&gt;50, "E", "F")))))</f>
        <v>C</v>
      </c>
      <c r="N5" s="3" t="str">
        <f t="shared" ref="N5:N13" si="5">IF(J5&gt;50, "pass", "fail")</f>
        <v>pass</v>
      </c>
    </row>
    <row r="6" spans="1:14" x14ac:dyDescent="0.35">
      <c r="A6" s="2">
        <v>3</v>
      </c>
      <c r="B6" s="1" t="s">
        <v>11</v>
      </c>
      <c r="C6" s="1" t="s">
        <v>19</v>
      </c>
      <c r="D6" s="1">
        <v>78</v>
      </c>
      <c r="E6" s="1">
        <v>61</v>
      </c>
      <c r="F6" s="1">
        <v>49</v>
      </c>
      <c r="G6" s="1">
        <v>34</v>
      </c>
      <c r="H6" s="1">
        <v>82</v>
      </c>
      <c r="I6" s="1">
        <f t="shared" si="0"/>
        <v>304</v>
      </c>
      <c r="J6" s="1">
        <f t="shared" si="1"/>
        <v>60.8</v>
      </c>
      <c r="K6" s="1">
        <f t="shared" si="2"/>
        <v>60.8</v>
      </c>
      <c r="L6" s="1">
        <f t="shared" si="3"/>
        <v>60.8</v>
      </c>
      <c r="M6" s="1" t="str">
        <f t="shared" si="4"/>
        <v>D</v>
      </c>
      <c r="N6" s="3" t="str">
        <f t="shared" si="5"/>
        <v>pass</v>
      </c>
    </row>
    <row r="7" spans="1:14" x14ac:dyDescent="0.35">
      <c r="A7" s="2">
        <v>4</v>
      </c>
      <c r="B7" s="1" t="s">
        <v>12</v>
      </c>
      <c r="C7" s="1" t="s">
        <v>19</v>
      </c>
      <c r="D7" s="1">
        <v>91</v>
      </c>
      <c r="E7" s="1">
        <v>73</v>
      </c>
      <c r="F7" s="1">
        <v>34</v>
      </c>
      <c r="G7" s="1">
        <v>71</v>
      </c>
      <c r="H7" s="1">
        <v>84</v>
      </c>
      <c r="I7" s="1">
        <f t="shared" si="0"/>
        <v>353</v>
      </c>
      <c r="J7" s="1">
        <f t="shared" si="1"/>
        <v>70.599999999999994</v>
      </c>
      <c r="K7" s="1">
        <f t="shared" si="2"/>
        <v>70.599999999999994</v>
      </c>
      <c r="L7" s="1">
        <f t="shared" si="3"/>
        <v>70.599999999999994</v>
      </c>
      <c r="M7" s="1" t="str">
        <f t="shared" si="4"/>
        <v>C</v>
      </c>
      <c r="N7" s="3" t="str">
        <f t="shared" si="5"/>
        <v>pass</v>
      </c>
    </row>
    <row r="8" spans="1:14" x14ac:dyDescent="0.35">
      <c r="A8" s="2">
        <v>5</v>
      </c>
      <c r="B8" s="1" t="s">
        <v>233</v>
      </c>
      <c r="C8" s="1" t="s">
        <v>19</v>
      </c>
      <c r="D8" s="1">
        <v>66</v>
      </c>
      <c r="E8" s="1">
        <v>83</v>
      </c>
      <c r="F8" s="1">
        <v>46</v>
      </c>
      <c r="G8" s="1">
        <v>88</v>
      </c>
      <c r="H8" s="1">
        <v>54</v>
      </c>
      <c r="I8" s="1">
        <f t="shared" si="0"/>
        <v>337</v>
      </c>
      <c r="J8" s="1">
        <f t="shared" si="1"/>
        <v>67.400000000000006</v>
      </c>
      <c r="K8" s="1">
        <f t="shared" si="2"/>
        <v>67.400000000000006</v>
      </c>
      <c r="L8" s="1">
        <f t="shared" si="3"/>
        <v>67.400000000000006</v>
      </c>
      <c r="M8" s="1" t="str">
        <f t="shared" si="4"/>
        <v>D</v>
      </c>
      <c r="N8" s="3" t="str">
        <f t="shared" si="5"/>
        <v>pass</v>
      </c>
    </row>
    <row r="9" spans="1:14" x14ac:dyDescent="0.35">
      <c r="A9" s="2">
        <v>6</v>
      </c>
      <c r="B9" s="1" t="s">
        <v>14</v>
      </c>
      <c r="C9" s="1" t="s">
        <v>19</v>
      </c>
      <c r="D9" s="1">
        <v>58</v>
      </c>
      <c r="E9" s="1">
        <v>41</v>
      </c>
      <c r="F9" s="1">
        <v>45</v>
      </c>
      <c r="G9" s="1">
        <v>56</v>
      </c>
      <c r="H9" s="1">
        <v>41</v>
      </c>
      <c r="I9" s="1">
        <f t="shared" si="0"/>
        <v>241</v>
      </c>
      <c r="J9" s="1">
        <f t="shared" si="1"/>
        <v>48.2</v>
      </c>
      <c r="K9" s="1">
        <f t="shared" si="2"/>
        <v>48.2</v>
      </c>
      <c r="L9" s="1">
        <f t="shared" si="3"/>
        <v>48.2</v>
      </c>
      <c r="M9" s="1" t="str">
        <f t="shared" si="4"/>
        <v>F</v>
      </c>
      <c r="N9" s="3" t="str">
        <f t="shared" si="5"/>
        <v>fail</v>
      </c>
    </row>
    <row r="10" spans="1:14" x14ac:dyDescent="0.35">
      <c r="A10" s="2">
        <v>7</v>
      </c>
      <c r="B10" s="1" t="s">
        <v>15</v>
      </c>
      <c r="C10" s="1" t="s">
        <v>19</v>
      </c>
      <c r="D10" s="1">
        <v>50</v>
      </c>
      <c r="E10" s="1">
        <v>85</v>
      </c>
      <c r="F10" s="1">
        <v>34</v>
      </c>
      <c r="G10" s="1">
        <v>50</v>
      </c>
      <c r="H10" s="1">
        <v>44</v>
      </c>
      <c r="I10" s="1">
        <f t="shared" si="0"/>
        <v>263</v>
      </c>
      <c r="J10" s="1">
        <f t="shared" si="1"/>
        <v>52.6</v>
      </c>
      <c r="K10" s="1">
        <f t="shared" si="2"/>
        <v>52.6</v>
      </c>
      <c r="L10" s="1">
        <f t="shared" si="3"/>
        <v>52.6</v>
      </c>
      <c r="M10" s="1" t="str">
        <f t="shared" si="4"/>
        <v>E</v>
      </c>
      <c r="N10" s="3" t="str">
        <f t="shared" si="5"/>
        <v>pass</v>
      </c>
    </row>
    <row r="11" spans="1:14" x14ac:dyDescent="0.35">
      <c r="A11" s="2">
        <v>8</v>
      </c>
      <c r="B11" s="1" t="s">
        <v>16</v>
      </c>
      <c r="C11" s="1" t="s">
        <v>19</v>
      </c>
      <c r="D11" s="1">
        <v>49</v>
      </c>
      <c r="E11" s="1">
        <v>65</v>
      </c>
      <c r="F11" s="1">
        <v>34</v>
      </c>
      <c r="G11" s="1">
        <v>80</v>
      </c>
      <c r="H11" s="1">
        <v>81</v>
      </c>
      <c r="I11" s="1">
        <f t="shared" si="0"/>
        <v>309</v>
      </c>
      <c r="J11" s="1">
        <f t="shared" si="1"/>
        <v>61.8</v>
      </c>
      <c r="K11" s="1">
        <f t="shared" si="2"/>
        <v>61.8</v>
      </c>
      <c r="L11" s="1">
        <f t="shared" si="3"/>
        <v>61.8</v>
      </c>
      <c r="M11" s="1" t="str">
        <f t="shared" si="4"/>
        <v>D</v>
      </c>
      <c r="N11" s="3" t="str">
        <f t="shared" si="5"/>
        <v>pass</v>
      </c>
    </row>
    <row r="12" spans="1:14" x14ac:dyDescent="0.35">
      <c r="A12" s="2">
        <v>9</v>
      </c>
      <c r="B12" s="1" t="s">
        <v>17</v>
      </c>
      <c r="C12" s="1" t="s">
        <v>19</v>
      </c>
      <c r="D12" s="1">
        <v>50</v>
      </c>
      <c r="E12" s="1">
        <v>58</v>
      </c>
      <c r="F12" s="1">
        <v>36</v>
      </c>
      <c r="G12" s="1">
        <v>89</v>
      </c>
      <c r="H12" s="1">
        <v>34</v>
      </c>
      <c r="I12" s="1">
        <f t="shared" si="0"/>
        <v>267</v>
      </c>
      <c r="J12" s="1">
        <f t="shared" si="1"/>
        <v>53.4</v>
      </c>
      <c r="K12" s="1">
        <f t="shared" si="2"/>
        <v>53.4</v>
      </c>
      <c r="L12" s="1">
        <f t="shared" si="3"/>
        <v>53.4</v>
      </c>
      <c r="M12" s="1" t="str">
        <f t="shared" si="4"/>
        <v>E</v>
      </c>
      <c r="N12" s="3" t="str">
        <f t="shared" si="5"/>
        <v>pass</v>
      </c>
    </row>
    <row r="13" spans="1:14" ht="15" thickBot="1" x14ac:dyDescent="0.4">
      <c r="A13" s="4">
        <v>10</v>
      </c>
      <c r="B13" s="5" t="s">
        <v>18</v>
      </c>
      <c r="C13" s="5" t="s">
        <v>19</v>
      </c>
      <c r="D13" s="5">
        <v>47</v>
      </c>
      <c r="E13" s="5">
        <v>65</v>
      </c>
      <c r="F13" s="5">
        <v>38</v>
      </c>
      <c r="G13" s="5">
        <v>81</v>
      </c>
      <c r="H13" s="5">
        <v>97</v>
      </c>
      <c r="I13" s="5">
        <f t="shared" si="0"/>
        <v>328</v>
      </c>
      <c r="J13" s="5">
        <f t="shared" si="1"/>
        <v>65.599999999999994</v>
      </c>
      <c r="K13" s="5">
        <f t="shared" si="2"/>
        <v>65.599999999999994</v>
      </c>
      <c r="L13" s="5">
        <f t="shared" si="3"/>
        <v>65.599999999999994</v>
      </c>
      <c r="M13" s="5" t="str">
        <f t="shared" si="4"/>
        <v>D</v>
      </c>
      <c r="N13" s="6" t="str">
        <f t="shared" si="5"/>
        <v>pass</v>
      </c>
    </row>
    <row r="14" spans="1:14" x14ac:dyDescent="0.35">
      <c r="A14">
        <f>COUNT(A4:A13)</f>
        <v>10</v>
      </c>
      <c r="B14">
        <f>COUNT(B4:B13)</f>
        <v>0</v>
      </c>
      <c r="I14" s="10"/>
    </row>
    <row r="15" spans="1:14" x14ac:dyDescent="0.35">
      <c r="A15">
        <f>COUNTA(A4:A13)</f>
        <v>10</v>
      </c>
      <c r="B15">
        <f>COUNTA(B4:B13)</f>
        <v>10</v>
      </c>
      <c r="L15" t="s">
        <v>229</v>
      </c>
    </row>
    <row r="16" spans="1:14" x14ac:dyDescent="0.35">
      <c r="A16">
        <f>COUNTBLANK(A4:A13)</f>
        <v>0</v>
      </c>
      <c r="B16">
        <f>COUNTBLANK(B4:B13)</f>
        <v>0</v>
      </c>
    </row>
  </sheetData>
  <mergeCells count="1">
    <mergeCell ref="A1:N2"/>
  </mergeCells>
  <phoneticPr fontId="2" type="noConversion"/>
  <conditionalFormatting sqref="B4:B13">
    <cfRule type="containsText" dxfId="7" priority="4" operator="containsText" text="s">
      <formula>NOT(ISERROR(SEARCH("s",B4)))</formula>
    </cfRule>
  </conditionalFormatting>
  <conditionalFormatting sqref="D4:D13">
    <cfRule type="cellIs" dxfId="6" priority="8" operator="lessThan">
      <formula>70</formula>
    </cfRule>
  </conditionalFormatting>
  <conditionalFormatting sqref="E4:E13">
    <cfRule type="cellIs" dxfId="5" priority="7" operator="between">
      <formula>60</formula>
      <formula>90</formula>
    </cfRule>
  </conditionalFormatting>
  <conditionalFormatting sqref="G4:G13">
    <cfRule type="cellIs" dxfId="4" priority="9" operator="greaterThan">
      <formula>50</formula>
    </cfRule>
  </conditionalFormatting>
  <conditionalFormatting sqref="I4:I13">
    <cfRule type="top10" dxfId="3" priority="1" bottom="1" rank="1"/>
  </conditionalFormatting>
  <conditionalFormatting sqref="J4:J13">
    <cfRule type="top10" dxfId="2" priority="2" rank="3"/>
  </conditionalFormatting>
  <conditionalFormatting sqref="N4:N13">
    <cfRule type="containsText" dxfId="1" priority="5" operator="containsText" text="Pass">
      <formula>NOT(ISERROR(SEARCH("Pass",N4)))</formula>
    </cfRule>
    <cfRule type="containsText" dxfId="0" priority="6" operator="containsText" text="fail">
      <formula>NOT(ISERROR(SEARCH("fail",N4)))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7EF8-A137-4866-89F0-ECEBDF966BC3}">
  <dimension ref="A1:H30"/>
  <sheetViews>
    <sheetView topLeftCell="A22" workbookViewId="0">
      <selection activeCell="C30" sqref="C30"/>
    </sheetView>
  </sheetViews>
  <sheetFormatPr defaultRowHeight="14.5" x14ac:dyDescent="0.35"/>
  <cols>
    <col min="1" max="1" width="11.81640625" bestFit="1" customWidth="1"/>
    <col min="2" max="2" width="9.453125" bestFit="1" customWidth="1"/>
    <col min="3" max="3" width="10.453125" bestFit="1" customWidth="1"/>
    <col min="4" max="4" width="9.453125" bestFit="1" customWidth="1"/>
  </cols>
  <sheetData>
    <row r="1" spans="1:8" x14ac:dyDescent="0.35">
      <c r="A1" t="s">
        <v>94</v>
      </c>
      <c r="B1">
        <v>10</v>
      </c>
      <c r="C1">
        <v>20</v>
      </c>
      <c r="D1">
        <v>30</v>
      </c>
      <c r="E1">
        <f>SUM(B1:D1)</f>
        <v>60</v>
      </c>
    </row>
    <row r="2" spans="1:8" x14ac:dyDescent="0.35">
      <c r="A2" t="s">
        <v>49</v>
      </c>
      <c r="B2">
        <v>10</v>
      </c>
      <c r="C2">
        <v>20</v>
      </c>
      <c r="D2">
        <v>30</v>
      </c>
      <c r="E2">
        <f>AVERAGE(B2:D2)</f>
        <v>20</v>
      </c>
    </row>
    <row r="3" spans="1:8" x14ac:dyDescent="0.35">
      <c r="A3" t="s">
        <v>95</v>
      </c>
      <c r="B3">
        <v>12</v>
      </c>
      <c r="C3">
        <v>34</v>
      </c>
      <c r="D3">
        <v>26</v>
      </c>
      <c r="E3">
        <v>9</v>
      </c>
      <c r="F3">
        <v>46</v>
      </c>
      <c r="G3">
        <v>95</v>
      </c>
      <c r="H3">
        <f>MIN(B3:G3)</f>
        <v>9</v>
      </c>
    </row>
    <row r="4" spans="1:8" x14ac:dyDescent="0.35">
      <c r="A4" t="s">
        <v>96</v>
      </c>
      <c r="B4">
        <v>12</v>
      </c>
      <c r="C4">
        <v>34</v>
      </c>
      <c r="D4">
        <v>26</v>
      </c>
      <c r="E4">
        <v>9</v>
      </c>
      <c r="F4">
        <v>46</v>
      </c>
      <c r="G4">
        <v>95</v>
      </c>
      <c r="H4">
        <f>MAX(B4:G4)</f>
        <v>95</v>
      </c>
    </row>
    <row r="5" spans="1:8" x14ac:dyDescent="0.35">
      <c r="A5" t="s">
        <v>97</v>
      </c>
      <c r="B5">
        <v>12</v>
      </c>
      <c r="C5">
        <v>34</v>
      </c>
      <c r="D5">
        <v>26</v>
      </c>
      <c r="E5">
        <v>9</v>
      </c>
      <c r="F5">
        <v>46</v>
      </c>
      <c r="G5">
        <v>95</v>
      </c>
      <c r="H5">
        <f>COUNT(B5:G5)</f>
        <v>6</v>
      </c>
    </row>
    <row r="6" spans="1:8" x14ac:dyDescent="0.35">
      <c r="A6" t="s">
        <v>98</v>
      </c>
      <c r="B6">
        <v>2</v>
      </c>
      <c r="C6">
        <v>3</v>
      </c>
      <c r="D6">
        <v>5</v>
      </c>
      <c r="E6">
        <v>1</v>
      </c>
      <c r="F6">
        <f>PRODUCT(B6:E6)</f>
        <v>30</v>
      </c>
    </row>
    <row r="7" spans="1:8" x14ac:dyDescent="0.35">
      <c r="A7" t="s">
        <v>65</v>
      </c>
      <c r="B7">
        <v>-12</v>
      </c>
      <c r="C7">
        <f>ABS(B7)</f>
        <v>12</v>
      </c>
    </row>
    <row r="8" spans="1:8" x14ac:dyDescent="0.35">
      <c r="A8" t="s">
        <v>66</v>
      </c>
      <c r="B8">
        <f>MOD(42,8)</f>
        <v>2</v>
      </c>
    </row>
    <row r="9" spans="1:8" x14ac:dyDescent="0.35">
      <c r="A9" t="s">
        <v>86</v>
      </c>
      <c r="B9">
        <f>SQRT(81)</f>
        <v>9</v>
      </c>
    </row>
    <row r="10" spans="1:8" x14ac:dyDescent="0.35">
      <c r="A10" t="s">
        <v>70</v>
      </c>
      <c r="B10">
        <f>POWER(3,3)</f>
        <v>27</v>
      </c>
    </row>
    <row r="11" spans="1:8" x14ac:dyDescent="0.35">
      <c r="B11">
        <f>POWER(3,5)</f>
        <v>243</v>
      </c>
    </row>
    <row r="12" spans="1:8" x14ac:dyDescent="0.35">
      <c r="A12" t="s">
        <v>88</v>
      </c>
      <c r="B12">
        <v>72.346000000000004</v>
      </c>
      <c r="C12">
        <f>ROUND(B12,2)</f>
        <v>72.349999999999994</v>
      </c>
    </row>
    <row r="13" spans="1:8" x14ac:dyDescent="0.35">
      <c r="B13">
        <v>85.971000000000004</v>
      </c>
      <c r="C13">
        <f>ROUND(B13,2)</f>
        <v>85.97</v>
      </c>
    </row>
    <row r="14" spans="1:8" x14ac:dyDescent="0.35">
      <c r="A14" t="s">
        <v>89</v>
      </c>
      <c r="B14">
        <v>72.346000000000004</v>
      </c>
      <c r="C14">
        <f>TRUNC(B14,2)</f>
        <v>72.34</v>
      </c>
    </row>
    <row r="15" spans="1:8" x14ac:dyDescent="0.35">
      <c r="B15">
        <v>85.971000000000004</v>
      </c>
      <c r="C15">
        <f>TRUNC(B15,2)</f>
        <v>85.97</v>
      </c>
    </row>
    <row r="17" spans="1:4" x14ac:dyDescent="0.35">
      <c r="A17">
        <v>0.92503131930097382</v>
      </c>
    </row>
    <row r="18" spans="1:4" x14ac:dyDescent="0.35">
      <c r="A18" t="s">
        <v>99</v>
      </c>
      <c r="B18" s="26">
        <f>TIME(2,34,12)</f>
        <v>0.10708333333333334</v>
      </c>
      <c r="C18" s="23">
        <v>44177</v>
      </c>
      <c r="D18" s="23">
        <f ca="1">TODAY()</f>
        <v>45652</v>
      </c>
    </row>
    <row r="19" spans="1:4" x14ac:dyDescent="0.35">
      <c r="A19" t="s">
        <v>100</v>
      </c>
      <c r="C19">
        <f>YEAR(C18)</f>
        <v>2020</v>
      </c>
      <c r="D19">
        <f ca="1">YEAR(D18)</f>
        <v>2024</v>
      </c>
    </row>
    <row r="21" spans="1:4" x14ac:dyDescent="0.35">
      <c r="A21" t="s">
        <v>101</v>
      </c>
      <c r="B21">
        <f ca="1">NETWORKDAYS(C18,D18,2)</f>
        <v>1054</v>
      </c>
    </row>
    <row r="22" spans="1:4" x14ac:dyDescent="0.35">
      <c r="A22" t="s">
        <v>102</v>
      </c>
      <c r="B22">
        <f ca="1">DATEDIF(C18,D18,"d")</f>
        <v>1475</v>
      </c>
    </row>
    <row r="23" spans="1:4" x14ac:dyDescent="0.35">
      <c r="A23" t="s">
        <v>103</v>
      </c>
      <c r="B23" s="23">
        <f>EDATE(C18,2)</f>
        <v>44239</v>
      </c>
    </row>
    <row r="24" spans="1:4" x14ac:dyDescent="0.35">
      <c r="A24" t="s">
        <v>104</v>
      </c>
      <c r="B24" s="23">
        <f ca="1">EOMONTH(D18,3)</f>
        <v>45747</v>
      </c>
    </row>
    <row r="26" spans="1:4" x14ac:dyDescent="0.35">
      <c r="A26" t="b">
        <f>AND(10&gt;12, 12&gt;11)</f>
        <v>0</v>
      </c>
      <c r="C26" t="b">
        <f>ISBLANK(B26)</f>
        <v>1</v>
      </c>
    </row>
    <row r="27" spans="1:4" x14ac:dyDescent="0.35">
      <c r="A27" t="b">
        <f>AND(10=10, 12&gt;11)</f>
        <v>1</v>
      </c>
    </row>
    <row r="28" spans="1:4" x14ac:dyDescent="0.35">
      <c r="A28">
        <v>12</v>
      </c>
      <c r="B28" t="b">
        <f>ISEVEN(A28)</f>
        <v>1</v>
      </c>
      <c r="C28" t="b">
        <f>ISBLANK(A28)</f>
        <v>0</v>
      </c>
    </row>
    <row r="30" spans="1:4" x14ac:dyDescent="0.35">
      <c r="B30" t="s">
        <v>105</v>
      </c>
      <c r="C30" t="b">
        <f>NOT(10&gt;12)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C68C-5519-478F-A7D9-44EAA3F24336}">
  <dimension ref="G1:P21"/>
  <sheetViews>
    <sheetView zoomScale="94" workbookViewId="0">
      <selection activeCell="P16" sqref="P16"/>
    </sheetView>
  </sheetViews>
  <sheetFormatPr defaultRowHeight="14.5" x14ac:dyDescent="0.35"/>
  <sheetData>
    <row r="1" spans="7:16" x14ac:dyDescent="0.35">
      <c r="G1" t="s">
        <v>107</v>
      </c>
      <c r="L1" t="s">
        <v>108</v>
      </c>
    </row>
    <row r="2" spans="7:16" x14ac:dyDescent="0.35">
      <c r="G2" t="s">
        <v>106</v>
      </c>
      <c r="H2">
        <v>12</v>
      </c>
      <c r="I2">
        <v>34</v>
      </c>
      <c r="J2">
        <v>77</v>
      </c>
      <c r="K2">
        <v>83</v>
      </c>
      <c r="L2">
        <f>SUM(H2:K2)</f>
        <v>206</v>
      </c>
    </row>
    <row r="3" spans="7:16" x14ac:dyDescent="0.35">
      <c r="G3" t="s">
        <v>109</v>
      </c>
      <c r="H3">
        <v>10</v>
      </c>
      <c r="I3">
        <v>20</v>
      </c>
      <c r="J3">
        <v>30</v>
      </c>
      <c r="K3">
        <v>40</v>
      </c>
      <c r="L3">
        <f>AVERAGE(H3:K3)</f>
        <v>25</v>
      </c>
    </row>
    <row r="4" spans="7:16" x14ac:dyDescent="0.35">
      <c r="G4" t="s">
        <v>95</v>
      </c>
      <c r="H4">
        <v>12</v>
      </c>
      <c r="I4">
        <v>34</v>
      </c>
      <c r="J4">
        <v>77</v>
      </c>
      <c r="K4">
        <v>83</v>
      </c>
      <c r="L4">
        <f>MIN(H4:K4)</f>
        <v>12</v>
      </c>
    </row>
    <row r="5" spans="7:16" x14ac:dyDescent="0.35">
      <c r="G5" t="s">
        <v>96</v>
      </c>
      <c r="H5">
        <v>12</v>
      </c>
      <c r="I5">
        <v>34</v>
      </c>
      <c r="J5">
        <v>77</v>
      </c>
      <c r="K5">
        <v>83</v>
      </c>
      <c r="L5">
        <f>MAX(H5:K5)</f>
        <v>83</v>
      </c>
    </row>
    <row r="6" spans="7:16" x14ac:dyDescent="0.35">
      <c r="G6" t="s">
        <v>110</v>
      </c>
      <c r="H6">
        <v>13</v>
      </c>
      <c r="I6">
        <v>56</v>
      </c>
      <c r="K6">
        <v>78</v>
      </c>
      <c r="L6">
        <f>COUNT(H6:K6)</f>
        <v>3</v>
      </c>
    </row>
    <row r="7" spans="7:16" x14ac:dyDescent="0.35">
      <c r="G7" t="s">
        <v>98</v>
      </c>
      <c r="H7">
        <v>2</v>
      </c>
      <c r="I7">
        <v>3</v>
      </c>
      <c r="J7">
        <v>4</v>
      </c>
      <c r="K7">
        <v>5</v>
      </c>
      <c r="L7">
        <f>PRODUCT(H7:K7)</f>
        <v>120</v>
      </c>
    </row>
    <row r="8" spans="7:16" x14ac:dyDescent="0.35">
      <c r="G8" t="s">
        <v>111</v>
      </c>
      <c r="H8">
        <v>-16</v>
      </c>
      <c r="L8">
        <f>ABS(H8)</f>
        <v>16</v>
      </c>
    </row>
    <row r="9" spans="7:16" x14ac:dyDescent="0.35">
      <c r="H9">
        <v>20</v>
      </c>
      <c r="L9">
        <f>ABS(H9)</f>
        <v>20</v>
      </c>
    </row>
    <row r="10" spans="7:16" x14ac:dyDescent="0.35">
      <c r="G10" t="s">
        <v>66</v>
      </c>
      <c r="H10">
        <v>25</v>
      </c>
      <c r="I10">
        <v>4</v>
      </c>
      <c r="L10">
        <f>MOD(H10,I10)</f>
        <v>1</v>
      </c>
    </row>
    <row r="11" spans="7:16" x14ac:dyDescent="0.35">
      <c r="G11" t="s">
        <v>112</v>
      </c>
      <c r="H11">
        <v>100</v>
      </c>
      <c r="L11">
        <f>SQRT(H11)</f>
        <v>10</v>
      </c>
    </row>
    <row r="12" spans="7:16" x14ac:dyDescent="0.35">
      <c r="H12">
        <v>81</v>
      </c>
      <c r="L12">
        <f>SQRT(H12)</f>
        <v>9</v>
      </c>
    </row>
    <row r="13" spans="7:16" x14ac:dyDescent="0.35">
      <c r="H13">
        <v>120</v>
      </c>
      <c r="L13">
        <f>SQRT(H13)</f>
        <v>10.954451150103322</v>
      </c>
    </row>
    <row r="14" spans="7:16" x14ac:dyDescent="0.35">
      <c r="G14" t="s">
        <v>87</v>
      </c>
      <c r="H14">
        <v>10</v>
      </c>
      <c r="I14">
        <v>2</v>
      </c>
      <c r="L14">
        <f>POWER(10,2)</f>
        <v>100</v>
      </c>
      <c r="P14">
        <f>CEILING(78,9)</f>
        <v>81</v>
      </c>
    </row>
    <row r="15" spans="7:16" x14ac:dyDescent="0.35">
      <c r="L15">
        <f>POWER(3,4)</f>
        <v>81</v>
      </c>
      <c r="P15">
        <f>FLOOR(34,3)</f>
        <v>33</v>
      </c>
    </row>
    <row r="16" spans="7:16" x14ac:dyDescent="0.35">
      <c r="G16" t="s">
        <v>88</v>
      </c>
      <c r="H16">
        <v>123.456</v>
      </c>
      <c r="L16">
        <f>ROUND(H16,2)</f>
        <v>123.46</v>
      </c>
    </row>
    <row r="17" spans="7:12" x14ac:dyDescent="0.35">
      <c r="H17">
        <v>54.530999999999999</v>
      </c>
      <c r="L17">
        <f>ROUND(H17,2)</f>
        <v>54.53</v>
      </c>
    </row>
    <row r="18" spans="7:12" x14ac:dyDescent="0.35">
      <c r="G18" t="s">
        <v>71</v>
      </c>
      <c r="H18">
        <v>123.456</v>
      </c>
      <c r="L18">
        <f>TRUNC(H18,2)</f>
        <v>123.45</v>
      </c>
    </row>
    <row r="19" spans="7:12" x14ac:dyDescent="0.35">
      <c r="H19">
        <v>54.530999999999999</v>
      </c>
      <c r="L19">
        <f>TRUNC(H19,1)</f>
        <v>54.5</v>
      </c>
    </row>
    <row r="20" spans="7:12" x14ac:dyDescent="0.35">
      <c r="G20" t="s">
        <v>72</v>
      </c>
      <c r="L20">
        <v>0.15223908849725265</v>
      </c>
    </row>
    <row r="21" spans="7:12" x14ac:dyDescent="0.35">
      <c r="G21" t="s">
        <v>113</v>
      </c>
      <c r="L2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08072-51FC-4BD1-8446-801321901A4E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A1" t="s">
        <v>114</v>
      </c>
      <c r="B1">
        <f>EXP(2)</f>
        <v>7.3890560989306504</v>
      </c>
    </row>
    <row r="2" spans="1:3" x14ac:dyDescent="0.35">
      <c r="A2" t="s">
        <v>115</v>
      </c>
      <c r="B2">
        <f>LOG(10,2)</f>
        <v>3.3219280948873626</v>
      </c>
    </row>
    <row r="3" spans="1:3" x14ac:dyDescent="0.35">
      <c r="B3">
        <f>LOG(10,3)</f>
        <v>2.0959032742893848</v>
      </c>
    </row>
    <row r="4" spans="1:3" x14ac:dyDescent="0.35">
      <c r="A4" t="s">
        <v>70</v>
      </c>
      <c r="B4">
        <f>POWER(4,3)</f>
        <v>64</v>
      </c>
    </row>
    <row r="5" spans="1:3" x14ac:dyDescent="0.35">
      <c r="A5" t="s">
        <v>71</v>
      </c>
      <c r="B5">
        <f>TRUNC(12.657676,3)</f>
        <v>12.657</v>
      </c>
    </row>
    <row r="6" spans="1:3" x14ac:dyDescent="0.35">
      <c r="A6">
        <f ca="1">RAND()</f>
        <v>0.29027969797886644</v>
      </c>
    </row>
    <row r="7" spans="1:3" x14ac:dyDescent="0.35">
      <c r="A7" t="s">
        <v>73</v>
      </c>
      <c r="B7">
        <f ca="1">RANDBETWEEN(10,20)</f>
        <v>13</v>
      </c>
    </row>
    <row r="8" spans="1:3" x14ac:dyDescent="0.35">
      <c r="A8" t="s">
        <v>116</v>
      </c>
      <c r="B8">
        <v>54</v>
      </c>
      <c r="C8">
        <f>SIGN(B8)</f>
        <v>1</v>
      </c>
    </row>
    <row r="9" spans="1:3" x14ac:dyDescent="0.35">
      <c r="B9">
        <v>-76</v>
      </c>
      <c r="C9">
        <f>SIGN(B9)</f>
        <v>-1</v>
      </c>
    </row>
    <row r="10" spans="1:3" x14ac:dyDescent="0.35">
      <c r="B10">
        <v>0</v>
      </c>
      <c r="C10">
        <f>SIGN(B10)</f>
        <v>0</v>
      </c>
    </row>
    <row r="11" spans="1:3" x14ac:dyDescent="0.35">
      <c r="A11" t="s">
        <v>77</v>
      </c>
      <c r="B11">
        <f>PI()</f>
        <v>3.1415926535897931</v>
      </c>
    </row>
    <row r="12" spans="1:3" x14ac:dyDescent="0.35">
      <c r="A12">
        <v>23</v>
      </c>
      <c r="B12">
        <f>CEILING(23,5)</f>
        <v>25</v>
      </c>
    </row>
    <row r="13" spans="1:3" x14ac:dyDescent="0.35">
      <c r="B13">
        <f>FLOOR(23,5)</f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9E16-AB45-47E1-BD4C-AE109809AC9B}">
  <dimension ref="A1:S72"/>
  <sheetViews>
    <sheetView tabSelected="1" topLeftCell="C20" zoomScale="112" zoomScaleNormal="120" workbookViewId="0">
      <selection activeCell="K30" sqref="K30"/>
    </sheetView>
  </sheetViews>
  <sheetFormatPr defaultRowHeight="14.5" x14ac:dyDescent="0.35"/>
  <cols>
    <col min="1" max="1" width="6.7265625" customWidth="1"/>
    <col min="2" max="2" width="16" customWidth="1"/>
    <col min="3" max="3" width="12.90625" customWidth="1"/>
    <col min="4" max="4" width="32.26953125" customWidth="1"/>
    <col min="5" max="5" width="12.1796875" customWidth="1"/>
    <col min="6" max="6" width="7.90625" customWidth="1"/>
    <col min="7" max="7" width="8.26953125" customWidth="1"/>
    <col min="8" max="8" width="17.453125" customWidth="1"/>
    <col min="9" max="9" width="16" customWidth="1"/>
    <col min="10" max="10" width="17.81640625" customWidth="1"/>
    <col min="11" max="11" width="15.90625" customWidth="1"/>
    <col min="12" max="12" width="12.6328125" customWidth="1"/>
    <col min="13" max="13" width="8.81640625" bestFit="1" customWidth="1"/>
    <col min="14" max="14" width="18.54296875" customWidth="1"/>
    <col min="15" max="15" width="9.90625" customWidth="1"/>
  </cols>
  <sheetData>
    <row r="1" spans="1:19" x14ac:dyDescent="0.35">
      <c r="A1" t="s">
        <v>117</v>
      </c>
    </row>
    <row r="2" spans="1:19" x14ac:dyDescent="0.35">
      <c r="F2" t="s">
        <v>118</v>
      </c>
    </row>
    <row r="3" spans="1:19" x14ac:dyDescent="0.35">
      <c r="A3" t="s">
        <v>1</v>
      </c>
      <c r="B3" t="s">
        <v>119</v>
      </c>
      <c r="C3" t="s">
        <v>120</v>
      </c>
      <c r="D3" t="s">
        <v>121</v>
      </c>
      <c r="E3" t="s">
        <v>122</v>
      </c>
      <c r="F3" t="s">
        <v>123</v>
      </c>
      <c r="G3" t="s">
        <v>124</v>
      </c>
      <c r="H3" t="s">
        <v>125</v>
      </c>
      <c r="I3" t="s">
        <v>126</v>
      </c>
      <c r="J3" t="s">
        <v>127</v>
      </c>
      <c r="K3" t="s">
        <v>128</v>
      </c>
      <c r="L3" t="s">
        <v>129</v>
      </c>
      <c r="M3" t="s">
        <v>130</v>
      </c>
      <c r="N3" t="s">
        <v>131</v>
      </c>
      <c r="O3" t="s">
        <v>232</v>
      </c>
      <c r="P3" t="s">
        <v>228</v>
      </c>
    </row>
    <row r="4" spans="1:19" x14ac:dyDescent="0.35">
      <c r="A4">
        <v>1</v>
      </c>
      <c r="B4" t="s">
        <v>186</v>
      </c>
      <c r="C4" t="s">
        <v>132</v>
      </c>
      <c r="D4" t="s">
        <v>201</v>
      </c>
      <c r="E4">
        <v>40000</v>
      </c>
      <c r="F4">
        <f>(50*E4)/100</f>
        <v>20000</v>
      </c>
      <c r="G4">
        <f>(20*E4)/100</f>
        <v>8000</v>
      </c>
      <c r="H4">
        <f>(30*E4)/100</f>
        <v>12000</v>
      </c>
      <c r="I4">
        <v>5</v>
      </c>
      <c r="J4">
        <f>I4*200</f>
        <v>1000</v>
      </c>
      <c r="K4">
        <f>SUM(F4+G4+H4+J4)</f>
        <v>41000</v>
      </c>
      <c r="L4">
        <f>E4+K4</f>
        <v>81000</v>
      </c>
      <c r="M4">
        <f>(12*E4)/100</f>
        <v>4800</v>
      </c>
      <c r="N4">
        <f>L4-M4</f>
        <v>76200</v>
      </c>
      <c r="O4" t="str">
        <f>_xlfn.IFS(N4&gt;100000, "High", N4&gt;70000,"Medium",N4&lt;70000,"Low")</f>
        <v>Medium</v>
      </c>
      <c r="P4" t="str">
        <f>_xlfn.IFS(N4&gt;100000,"high",N4&gt;70000,"medium",N4&lt;70000,"low")</f>
        <v>medium</v>
      </c>
      <c r="Q4" t="str">
        <f>_xlfn.IFS(N4&gt;80000,"High", N4&gt;60000,"Medium", N4&lt;60000,"Low")</f>
        <v>Medium</v>
      </c>
      <c r="R4" t="str">
        <f>_xlfn.IFS(L4&gt;100000,"High", L4&gt;70000,"Medium", L4&lt;70000,"low")</f>
        <v>Medium</v>
      </c>
      <c r="S4" t="str">
        <f>_xlfn.IFS(L4&gt;100000,"high",L4&gt;70000,"Medium",L4&lt;=70000,"Low")</f>
        <v>Medium</v>
      </c>
    </row>
    <row r="5" spans="1:19" x14ac:dyDescent="0.35">
      <c r="A5">
        <v>2</v>
      </c>
      <c r="B5" t="s">
        <v>187</v>
      </c>
      <c r="C5" t="s">
        <v>133</v>
      </c>
      <c r="D5" t="s">
        <v>202</v>
      </c>
      <c r="E5">
        <v>60000</v>
      </c>
      <c r="F5">
        <f t="shared" ref="F5:F18" si="0">(50*E5)/100</f>
        <v>30000</v>
      </c>
      <c r="G5">
        <f t="shared" ref="G5:G18" si="1">(20*E5)/100</f>
        <v>12000</v>
      </c>
      <c r="H5">
        <f t="shared" ref="H5:H18" si="2">(30*E5)/100</f>
        <v>18000</v>
      </c>
      <c r="I5">
        <v>10</v>
      </c>
      <c r="J5">
        <f t="shared" ref="J5:J6" si="3">I5*200</f>
        <v>2000</v>
      </c>
      <c r="K5">
        <f t="shared" ref="K5:K6" si="4">SUM(F5+G5+H5+J5)</f>
        <v>62000</v>
      </c>
      <c r="L5">
        <f t="shared" ref="L5:L6" si="5">E5+K5</f>
        <v>122000</v>
      </c>
      <c r="M5">
        <f t="shared" ref="M5:M6" si="6">(12*E5)/100</f>
        <v>7200</v>
      </c>
      <c r="N5">
        <f t="shared" ref="N5:N6" si="7">L5-M5</f>
        <v>114800</v>
      </c>
      <c r="O5" t="str">
        <f t="shared" ref="O5:O18" si="8">_xlfn.IFS(N5&gt;100000, "High", N5&gt;70000,"Medium",N5&lt;70000,"Low")</f>
        <v>High</v>
      </c>
      <c r="P5" t="str">
        <f t="shared" ref="P5:P18" si="9">_xlfn.IFS(N5&gt;100000,"high",N5&gt;70000,"medium",N5&lt;70000,"low")</f>
        <v>high</v>
      </c>
      <c r="Q5" t="str">
        <f t="shared" ref="Q5:Q18" si="10">_xlfn.IFS(N5&gt;80000,"High", N5&gt;60000,"Medium", N5&lt;60000,"Low")</f>
        <v>High</v>
      </c>
      <c r="R5" t="str">
        <f t="shared" ref="R5:R18" si="11">_xlfn.IFS(L5&gt;100000,"High", L5&gt;70000,"Medium", L5&lt;70000,"low")</f>
        <v>High</v>
      </c>
      <c r="S5" t="str">
        <f t="shared" ref="S5:S18" si="12">_xlfn.IFS(L5&gt;100000,"high",L5&gt;70000,"Medium",L5&lt;=70000,"Low")</f>
        <v>high</v>
      </c>
    </row>
    <row r="6" spans="1:19" x14ac:dyDescent="0.35">
      <c r="A6">
        <v>3</v>
      </c>
      <c r="B6" t="s">
        <v>188</v>
      </c>
      <c r="C6" t="s">
        <v>134</v>
      </c>
      <c r="D6" t="s">
        <v>203</v>
      </c>
      <c r="E6">
        <v>35000</v>
      </c>
      <c r="F6">
        <f t="shared" si="0"/>
        <v>17500</v>
      </c>
      <c r="G6">
        <f t="shared" si="1"/>
        <v>7000</v>
      </c>
      <c r="H6">
        <f t="shared" si="2"/>
        <v>10500</v>
      </c>
      <c r="I6">
        <v>4</v>
      </c>
      <c r="J6">
        <f t="shared" si="3"/>
        <v>800</v>
      </c>
      <c r="K6">
        <f t="shared" si="4"/>
        <v>35800</v>
      </c>
      <c r="L6">
        <f t="shared" si="5"/>
        <v>70800</v>
      </c>
      <c r="M6">
        <f t="shared" si="6"/>
        <v>4200</v>
      </c>
      <c r="N6">
        <f t="shared" si="7"/>
        <v>66600</v>
      </c>
      <c r="O6" t="str">
        <f t="shared" si="8"/>
        <v>Low</v>
      </c>
      <c r="P6" t="str">
        <f t="shared" si="9"/>
        <v>low</v>
      </c>
      <c r="Q6" t="str">
        <f t="shared" si="10"/>
        <v>Medium</v>
      </c>
      <c r="R6" t="str">
        <f t="shared" si="11"/>
        <v>Medium</v>
      </c>
      <c r="S6" t="str">
        <f t="shared" si="12"/>
        <v>Medium</v>
      </c>
    </row>
    <row r="7" spans="1:19" x14ac:dyDescent="0.35">
      <c r="A7">
        <v>4</v>
      </c>
      <c r="B7" t="s">
        <v>189</v>
      </c>
      <c r="C7" t="s">
        <v>135</v>
      </c>
      <c r="D7" t="s">
        <v>204</v>
      </c>
      <c r="E7">
        <v>30000</v>
      </c>
      <c r="F7">
        <f t="shared" si="0"/>
        <v>15000</v>
      </c>
      <c r="G7">
        <f t="shared" si="1"/>
        <v>6000</v>
      </c>
      <c r="H7">
        <f t="shared" si="2"/>
        <v>9000</v>
      </c>
      <c r="I7">
        <v>10</v>
      </c>
      <c r="J7">
        <f t="shared" ref="J7:J18" si="13">I7*200</f>
        <v>2000</v>
      </c>
      <c r="K7">
        <f t="shared" ref="K7:K18" si="14">SUM(F7+G7+H7+J7)</f>
        <v>32000</v>
      </c>
      <c r="L7">
        <f t="shared" ref="L7:L18" si="15">E7+K7</f>
        <v>62000</v>
      </c>
      <c r="M7">
        <f>(12*E7)/100</f>
        <v>3600</v>
      </c>
      <c r="N7">
        <f>L7-M7</f>
        <v>58400</v>
      </c>
      <c r="O7" t="str">
        <f t="shared" si="8"/>
        <v>Low</v>
      </c>
      <c r="P7" t="str">
        <f t="shared" si="9"/>
        <v>low</v>
      </c>
      <c r="Q7" t="str">
        <f t="shared" si="10"/>
        <v>Low</v>
      </c>
      <c r="R7" t="str">
        <f t="shared" si="11"/>
        <v>low</v>
      </c>
      <c r="S7" t="str">
        <f t="shared" si="12"/>
        <v>Low</v>
      </c>
    </row>
    <row r="8" spans="1:19" x14ac:dyDescent="0.35">
      <c r="A8">
        <v>5</v>
      </c>
      <c r="B8" t="s">
        <v>190</v>
      </c>
      <c r="C8" t="s">
        <v>136</v>
      </c>
      <c r="D8" t="s">
        <v>205</v>
      </c>
      <c r="E8">
        <v>50000</v>
      </c>
      <c r="F8">
        <f t="shared" si="0"/>
        <v>25000</v>
      </c>
      <c r="G8">
        <f t="shared" si="1"/>
        <v>10000</v>
      </c>
      <c r="H8">
        <f t="shared" si="2"/>
        <v>15000</v>
      </c>
      <c r="I8">
        <v>8</v>
      </c>
      <c r="J8">
        <f t="shared" si="13"/>
        <v>1600</v>
      </c>
      <c r="K8">
        <f t="shared" si="14"/>
        <v>51600</v>
      </c>
      <c r="L8">
        <f t="shared" si="15"/>
        <v>101600</v>
      </c>
      <c r="M8">
        <f t="shared" ref="M8:M18" si="16">(12*E8)/100</f>
        <v>6000</v>
      </c>
      <c r="N8">
        <f t="shared" ref="N8:N18" si="17">L8-M8</f>
        <v>95600</v>
      </c>
      <c r="O8" t="str">
        <f t="shared" si="8"/>
        <v>Medium</v>
      </c>
      <c r="P8" t="str">
        <f t="shared" si="9"/>
        <v>medium</v>
      </c>
      <c r="Q8" t="str">
        <f t="shared" si="10"/>
        <v>High</v>
      </c>
      <c r="R8" t="str">
        <f t="shared" si="11"/>
        <v>High</v>
      </c>
      <c r="S8" t="str">
        <f t="shared" si="12"/>
        <v>high</v>
      </c>
    </row>
    <row r="9" spans="1:19" x14ac:dyDescent="0.35">
      <c r="A9">
        <v>6</v>
      </c>
      <c r="B9" t="s">
        <v>191</v>
      </c>
      <c r="C9" t="s">
        <v>137</v>
      </c>
      <c r="D9" t="s">
        <v>206</v>
      </c>
      <c r="E9">
        <v>25000</v>
      </c>
      <c r="F9">
        <f t="shared" si="0"/>
        <v>12500</v>
      </c>
      <c r="G9">
        <f t="shared" si="1"/>
        <v>5000</v>
      </c>
      <c r="H9">
        <f t="shared" si="2"/>
        <v>7500</v>
      </c>
      <c r="I9">
        <v>4</v>
      </c>
      <c r="J9">
        <f t="shared" si="13"/>
        <v>800</v>
      </c>
      <c r="K9">
        <f t="shared" si="14"/>
        <v>25800</v>
      </c>
      <c r="L9">
        <f t="shared" si="15"/>
        <v>50800</v>
      </c>
      <c r="M9">
        <f t="shared" si="16"/>
        <v>3000</v>
      </c>
      <c r="N9">
        <f t="shared" si="17"/>
        <v>47800</v>
      </c>
      <c r="O9" t="str">
        <f t="shared" si="8"/>
        <v>Low</v>
      </c>
      <c r="P9" t="str">
        <f t="shared" si="9"/>
        <v>low</v>
      </c>
      <c r="Q9" t="str">
        <f t="shared" si="10"/>
        <v>Low</v>
      </c>
      <c r="R9" t="str">
        <f t="shared" si="11"/>
        <v>low</v>
      </c>
      <c r="S9" t="str">
        <f t="shared" si="12"/>
        <v>Low</v>
      </c>
    </row>
    <row r="10" spans="1:19" x14ac:dyDescent="0.35">
      <c r="A10">
        <v>7</v>
      </c>
      <c r="B10" t="s">
        <v>192</v>
      </c>
      <c r="C10" t="s">
        <v>138</v>
      </c>
      <c r="D10" t="s">
        <v>207</v>
      </c>
      <c r="E10">
        <v>45000</v>
      </c>
      <c r="F10">
        <f t="shared" si="0"/>
        <v>22500</v>
      </c>
      <c r="G10">
        <f t="shared" si="1"/>
        <v>9000</v>
      </c>
      <c r="H10">
        <f t="shared" si="2"/>
        <v>13500</v>
      </c>
      <c r="I10">
        <v>12</v>
      </c>
      <c r="J10">
        <f t="shared" si="13"/>
        <v>2400</v>
      </c>
      <c r="K10">
        <f t="shared" si="14"/>
        <v>47400</v>
      </c>
      <c r="L10">
        <f t="shared" si="15"/>
        <v>92400</v>
      </c>
      <c r="M10">
        <f t="shared" si="16"/>
        <v>5400</v>
      </c>
      <c r="N10">
        <f t="shared" si="17"/>
        <v>87000</v>
      </c>
      <c r="O10" t="str">
        <f t="shared" si="8"/>
        <v>Medium</v>
      </c>
      <c r="P10" t="str">
        <f t="shared" si="9"/>
        <v>medium</v>
      </c>
      <c r="Q10" t="str">
        <f t="shared" si="10"/>
        <v>High</v>
      </c>
      <c r="R10" t="str">
        <f t="shared" si="11"/>
        <v>Medium</v>
      </c>
      <c r="S10" t="str">
        <f t="shared" si="12"/>
        <v>Medium</v>
      </c>
    </row>
    <row r="11" spans="1:19" x14ac:dyDescent="0.35">
      <c r="A11">
        <v>8</v>
      </c>
      <c r="B11" t="s">
        <v>193</v>
      </c>
      <c r="C11" t="s">
        <v>139</v>
      </c>
      <c r="D11" t="s">
        <v>208</v>
      </c>
      <c r="E11">
        <v>70000</v>
      </c>
      <c r="F11">
        <f t="shared" si="0"/>
        <v>35000</v>
      </c>
      <c r="G11">
        <f t="shared" si="1"/>
        <v>14000</v>
      </c>
      <c r="H11">
        <f t="shared" si="2"/>
        <v>21000</v>
      </c>
      <c r="I11">
        <v>9</v>
      </c>
      <c r="J11">
        <f t="shared" si="13"/>
        <v>1800</v>
      </c>
      <c r="K11">
        <f t="shared" si="14"/>
        <v>71800</v>
      </c>
      <c r="L11">
        <f t="shared" si="15"/>
        <v>141800</v>
      </c>
      <c r="M11">
        <f t="shared" si="16"/>
        <v>8400</v>
      </c>
      <c r="N11">
        <f t="shared" si="17"/>
        <v>133400</v>
      </c>
      <c r="O11" t="str">
        <f t="shared" si="8"/>
        <v>High</v>
      </c>
      <c r="P11" t="str">
        <f t="shared" si="9"/>
        <v>high</v>
      </c>
      <c r="Q11" t="str">
        <f t="shared" si="10"/>
        <v>High</v>
      </c>
      <c r="R11" t="str">
        <f t="shared" si="11"/>
        <v>High</v>
      </c>
      <c r="S11" t="str">
        <f t="shared" si="12"/>
        <v>high</v>
      </c>
    </row>
    <row r="12" spans="1:19" x14ac:dyDescent="0.35">
      <c r="A12">
        <v>9</v>
      </c>
      <c r="B12" t="s">
        <v>194</v>
      </c>
      <c r="C12" t="s">
        <v>140</v>
      </c>
      <c r="D12" t="s">
        <v>209</v>
      </c>
      <c r="E12">
        <v>30000</v>
      </c>
      <c r="F12">
        <f t="shared" si="0"/>
        <v>15000</v>
      </c>
      <c r="G12">
        <f t="shared" si="1"/>
        <v>6000</v>
      </c>
      <c r="H12">
        <f t="shared" si="2"/>
        <v>9000</v>
      </c>
      <c r="I12">
        <v>3</v>
      </c>
      <c r="J12">
        <f t="shared" si="13"/>
        <v>600</v>
      </c>
      <c r="K12">
        <f t="shared" si="14"/>
        <v>30600</v>
      </c>
      <c r="L12">
        <f t="shared" si="15"/>
        <v>60600</v>
      </c>
      <c r="M12">
        <f t="shared" si="16"/>
        <v>3600</v>
      </c>
      <c r="N12">
        <f t="shared" si="17"/>
        <v>57000</v>
      </c>
      <c r="O12" t="str">
        <f t="shared" si="8"/>
        <v>Low</v>
      </c>
      <c r="P12" t="str">
        <f t="shared" si="9"/>
        <v>low</v>
      </c>
      <c r="Q12" t="str">
        <f t="shared" si="10"/>
        <v>Low</v>
      </c>
      <c r="R12" t="str">
        <f t="shared" si="11"/>
        <v>low</v>
      </c>
      <c r="S12" t="str">
        <f t="shared" si="12"/>
        <v>Low</v>
      </c>
    </row>
    <row r="13" spans="1:19" x14ac:dyDescent="0.35">
      <c r="A13">
        <v>10</v>
      </c>
      <c r="B13" t="s">
        <v>195</v>
      </c>
      <c r="C13" t="s">
        <v>141</v>
      </c>
      <c r="D13" t="s">
        <v>210</v>
      </c>
      <c r="E13">
        <v>55000</v>
      </c>
      <c r="F13">
        <f t="shared" si="0"/>
        <v>27500</v>
      </c>
      <c r="G13">
        <f t="shared" si="1"/>
        <v>11000</v>
      </c>
      <c r="H13">
        <f t="shared" si="2"/>
        <v>16500</v>
      </c>
      <c r="I13">
        <v>9</v>
      </c>
      <c r="J13">
        <f t="shared" si="13"/>
        <v>1800</v>
      </c>
      <c r="K13">
        <f t="shared" si="14"/>
        <v>56800</v>
      </c>
      <c r="L13">
        <f t="shared" si="15"/>
        <v>111800</v>
      </c>
      <c r="M13">
        <f t="shared" si="16"/>
        <v>6600</v>
      </c>
      <c r="N13">
        <f t="shared" si="17"/>
        <v>105200</v>
      </c>
      <c r="O13" t="str">
        <f t="shared" si="8"/>
        <v>High</v>
      </c>
      <c r="P13" t="str">
        <f t="shared" si="9"/>
        <v>high</v>
      </c>
      <c r="Q13" t="str">
        <f t="shared" si="10"/>
        <v>High</v>
      </c>
      <c r="R13" t="str">
        <f t="shared" si="11"/>
        <v>High</v>
      </c>
      <c r="S13" t="str">
        <f t="shared" si="12"/>
        <v>high</v>
      </c>
    </row>
    <row r="14" spans="1:19" x14ac:dyDescent="0.35">
      <c r="A14">
        <v>11</v>
      </c>
      <c r="B14" t="s">
        <v>196</v>
      </c>
      <c r="C14" t="s">
        <v>142</v>
      </c>
      <c r="D14" t="s">
        <v>211</v>
      </c>
      <c r="E14">
        <v>50000</v>
      </c>
      <c r="F14">
        <f t="shared" si="0"/>
        <v>25000</v>
      </c>
      <c r="G14">
        <f t="shared" si="1"/>
        <v>10000</v>
      </c>
      <c r="H14">
        <f t="shared" si="2"/>
        <v>15000</v>
      </c>
      <c r="I14">
        <v>4</v>
      </c>
      <c r="J14">
        <f t="shared" si="13"/>
        <v>800</v>
      </c>
      <c r="K14">
        <f t="shared" si="14"/>
        <v>50800</v>
      </c>
      <c r="L14">
        <f t="shared" si="15"/>
        <v>100800</v>
      </c>
      <c r="M14">
        <f t="shared" si="16"/>
        <v>6000</v>
      </c>
      <c r="N14">
        <f t="shared" si="17"/>
        <v>94800</v>
      </c>
      <c r="O14" t="str">
        <f t="shared" si="8"/>
        <v>Medium</v>
      </c>
      <c r="P14" t="str">
        <f t="shared" si="9"/>
        <v>medium</v>
      </c>
      <c r="Q14" t="str">
        <f t="shared" si="10"/>
        <v>High</v>
      </c>
      <c r="R14" t="str">
        <f t="shared" si="11"/>
        <v>High</v>
      </c>
      <c r="S14" t="str">
        <f t="shared" si="12"/>
        <v>high</v>
      </c>
    </row>
    <row r="15" spans="1:19" x14ac:dyDescent="0.35">
      <c r="A15">
        <v>12</v>
      </c>
      <c r="B15" t="s">
        <v>197</v>
      </c>
      <c r="C15" t="s">
        <v>143</v>
      </c>
      <c r="D15" t="s">
        <v>212</v>
      </c>
      <c r="E15">
        <v>60000</v>
      </c>
      <c r="F15">
        <f t="shared" si="0"/>
        <v>30000</v>
      </c>
      <c r="G15">
        <f t="shared" si="1"/>
        <v>12000</v>
      </c>
      <c r="H15">
        <f t="shared" si="2"/>
        <v>18000</v>
      </c>
      <c r="I15">
        <v>10</v>
      </c>
      <c r="J15">
        <f t="shared" si="13"/>
        <v>2000</v>
      </c>
      <c r="K15">
        <f t="shared" si="14"/>
        <v>62000</v>
      </c>
      <c r="L15">
        <f t="shared" si="15"/>
        <v>122000</v>
      </c>
      <c r="M15">
        <f t="shared" si="16"/>
        <v>7200</v>
      </c>
      <c r="N15">
        <f t="shared" si="17"/>
        <v>114800</v>
      </c>
      <c r="O15" t="str">
        <f t="shared" si="8"/>
        <v>High</v>
      </c>
      <c r="P15" t="str">
        <f t="shared" si="9"/>
        <v>high</v>
      </c>
      <c r="Q15" t="str">
        <f t="shared" si="10"/>
        <v>High</v>
      </c>
      <c r="R15" t="str">
        <f t="shared" si="11"/>
        <v>High</v>
      </c>
      <c r="S15" t="str">
        <f t="shared" si="12"/>
        <v>high</v>
      </c>
    </row>
    <row r="16" spans="1:19" x14ac:dyDescent="0.35">
      <c r="A16">
        <v>13</v>
      </c>
      <c r="B16" t="s">
        <v>198</v>
      </c>
      <c r="C16" t="s">
        <v>144</v>
      </c>
      <c r="D16" t="s">
        <v>213</v>
      </c>
      <c r="E16">
        <v>80000</v>
      </c>
      <c r="F16">
        <f t="shared" si="0"/>
        <v>40000</v>
      </c>
      <c r="G16">
        <f t="shared" si="1"/>
        <v>16000</v>
      </c>
      <c r="H16">
        <f t="shared" si="2"/>
        <v>24000</v>
      </c>
      <c r="I16">
        <v>16</v>
      </c>
      <c r="J16">
        <f t="shared" si="13"/>
        <v>3200</v>
      </c>
      <c r="K16">
        <f t="shared" si="14"/>
        <v>83200</v>
      </c>
      <c r="L16">
        <f t="shared" si="15"/>
        <v>163200</v>
      </c>
      <c r="M16">
        <f t="shared" si="16"/>
        <v>9600</v>
      </c>
      <c r="N16">
        <f t="shared" si="17"/>
        <v>153600</v>
      </c>
      <c r="O16" t="str">
        <f t="shared" si="8"/>
        <v>High</v>
      </c>
      <c r="P16" t="str">
        <f t="shared" si="9"/>
        <v>high</v>
      </c>
      <c r="Q16" t="str">
        <f t="shared" si="10"/>
        <v>High</v>
      </c>
      <c r="R16" t="str">
        <f t="shared" si="11"/>
        <v>High</v>
      </c>
      <c r="S16" t="str">
        <f t="shared" si="12"/>
        <v>high</v>
      </c>
    </row>
    <row r="17" spans="1:19" x14ac:dyDescent="0.35">
      <c r="A17">
        <v>14</v>
      </c>
      <c r="B17" t="s">
        <v>199</v>
      </c>
      <c r="C17" t="s">
        <v>145</v>
      </c>
      <c r="D17" t="s">
        <v>214</v>
      </c>
      <c r="E17">
        <v>65000</v>
      </c>
      <c r="F17">
        <f t="shared" si="0"/>
        <v>32500</v>
      </c>
      <c r="G17">
        <f t="shared" si="1"/>
        <v>13000</v>
      </c>
      <c r="H17">
        <f t="shared" si="2"/>
        <v>19500</v>
      </c>
      <c r="I17">
        <v>21</v>
      </c>
      <c r="J17">
        <f t="shared" si="13"/>
        <v>4200</v>
      </c>
      <c r="K17">
        <f t="shared" si="14"/>
        <v>69200</v>
      </c>
      <c r="L17">
        <f t="shared" si="15"/>
        <v>134200</v>
      </c>
      <c r="M17">
        <f t="shared" si="16"/>
        <v>7800</v>
      </c>
      <c r="N17">
        <f t="shared" si="17"/>
        <v>126400</v>
      </c>
      <c r="O17" t="str">
        <f t="shared" si="8"/>
        <v>High</v>
      </c>
      <c r="P17" t="str">
        <f t="shared" si="9"/>
        <v>high</v>
      </c>
      <c r="Q17" t="str">
        <f t="shared" si="10"/>
        <v>High</v>
      </c>
      <c r="R17" t="str">
        <f t="shared" si="11"/>
        <v>High</v>
      </c>
      <c r="S17" t="str">
        <f t="shared" si="12"/>
        <v>high</v>
      </c>
    </row>
    <row r="18" spans="1:19" x14ac:dyDescent="0.35">
      <c r="A18">
        <v>15</v>
      </c>
      <c r="B18" t="s">
        <v>200</v>
      </c>
      <c r="C18" t="s">
        <v>146</v>
      </c>
      <c r="D18" t="s">
        <v>215</v>
      </c>
      <c r="E18">
        <v>35000</v>
      </c>
      <c r="F18">
        <f t="shared" si="0"/>
        <v>17500</v>
      </c>
      <c r="G18">
        <f t="shared" si="1"/>
        <v>7000</v>
      </c>
      <c r="H18">
        <f t="shared" si="2"/>
        <v>10500</v>
      </c>
      <c r="I18">
        <v>2</v>
      </c>
      <c r="J18">
        <f t="shared" si="13"/>
        <v>400</v>
      </c>
      <c r="K18">
        <f t="shared" si="14"/>
        <v>35400</v>
      </c>
      <c r="L18">
        <f t="shared" si="15"/>
        <v>70400</v>
      </c>
      <c r="M18">
        <f t="shared" si="16"/>
        <v>4200</v>
      </c>
      <c r="N18">
        <f t="shared" si="17"/>
        <v>66200</v>
      </c>
      <c r="O18" t="str">
        <f t="shared" si="8"/>
        <v>Low</v>
      </c>
      <c r="P18" t="str">
        <f t="shared" si="9"/>
        <v>low</v>
      </c>
      <c r="Q18" t="str">
        <f t="shared" si="10"/>
        <v>Medium</v>
      </c>
      <c r="R18" t="str">
        <f t="shared" si="11"/>
        <v>Medium</v>
      </c>
      <c r="S18" t="str">
        <f t="shared" si="12"/>
        <v>Medium</v>
      </c>
    </row>
    <row r="19" spans="1:19" x14ac:dyDescent="0.35">
      <c r="H19">
        <f>COUNT(H4:H18)</f>
        <v>15</v>
      </c>
    </row>
    <row r="20" spans="1:19" x14ac:dyDescent="0.35">
      <c r="K20" s="30"/>
    </row>
    <row r="21" spans="1:19" x14ac:dyDescent="0.35">
      <c r="C21" s="19" t="s">
        <v>216</v>
      </c>
      <c r="D21" s="70" t="s">
        <v>220</v>
      </c>
      <c r="E21" s="70"/>
      <c r="F21" s="70"/>
      <c r="G21" s="70"/>
      <c r="H21" s="70"/>
      <c r="K21">
        <f>COUNTIF(N4:N18,"&gt;80000")</f>
        <v>9</v>
      </c>
    </row>
    <row r="22" spans="1:19" x14ac:dyDescent="0.35">
      <c r="C22" s="19" t="s">
        <v>217</v>
      </c>
      <c r="D22" s="70" t="s">
        <v>221</v>
      </c>
      <c r="E22" s="70"/>
      <c r="F22" s="70"/>
      <c r="G22" s="70"/>
      <c r="H22" s="70"/>
      <c r="K22">
        <f>SUMIF(N4:N18,"&gt;100000",N4:N18)</f>
        <v>748200</v>
      </c>
    </row>
    <row r="23" spans="1:19" x14ac:dyDescent="0.35">
      <c r="C23" s="19" t="s">
        <v>218</v>
      </c>
      <c r="D23" s="70" t="s">
        <v>231</v>
      </c>
      <c r="E23" s="70"/>
      <c r="F23" s="70"/>
      <c r="G23" s="70"/>
      <c r="H23" s="70"/>
    </row>
    <row r="24" spans="1:19" x14ac:dyDescent="0.35">
      <c r="C24" s="19" t="s">
        <v>219</v>
      </c>
      <c r="D24" s="70"/>
      <c r="E24" s="70"/>
      <c r="F24" s="70"/>
      <c r="G24" s="70"/>
      <c r="H24" s="70"/>
    </row>
    <row r="25" spans="1:19" x14ac:dyDescent="0.35">
      <c r="C25" s="19" t="s">
        <v>222</v>
      </c>
      <c r="D25" s="71" t="s">
        <v>225</v>
      </c>
      <c r="E25" s="71"/>
      <c r="F25" s="71"/>
      <c r="G25" s="71"/>
      <c r="H25" s="71"/>
      <c r="I25" s="71"/>
      <c r="J25" s="71"/>
      <c r="M25" s="28"/>
      <c r="N25" s="28"/>
      <c r="O25" s="28"/>
    </row>
    <row r="26" spans="1:19" ht="14.5" customHeight="1" x14ac:dyDescent="0.35">
      <c r="C26" s="19" t="s">
        <v>223</v>
      </c>
      <c r="D26" s="72" t="s">
        <v>226</v>
      </c>
      <c r="E26" s="72"/>
      <c r="F26" s="72"/>
      <c r="G26" s="72"/>
      <c r="H26" s="72"/>
      <c r="I26" s="72"/>
      <c r="J26" s="72"/>
    </row>
    <row r="27" spans="1:19" x14ac:dyDescent="0.35">
      <c r="C27" s="19" t="s">
        <v>224</v>
      </c>
      <c r="D27" s="72" t="s">
        <v>230</v>
      </c>
      <c r="E27" s="72"/>
      <c r="F27" s="72"/>
      <c r="G27" s="72"/>
      <c r="H27" s="72"/>
      <c r="I27" s="72"/>
      <c r="J27" s="72"/>
      <c r="K27" s="29">
        <f>AVERAGEIFS(E4:E18,N4:N18,"&gt;40000",I4:I18,"&gt;10")</f>
        <v>63333.333333333336</v>
      </c>
      <c r="L27" s="29"/>
      <c r="N27" s="29"/>
      <c r="O27" s="29"/>
    </row>
    <row r="28" spans="1:19" x14ac:dyDescent="0.35">
      <c r="D28" s="70"/>
      <c r="E28" s="70"/>
      <c r="F28" s="70"/>
      <c r="G28" s="70"/>
      <c r="H28" s="70"/>
    </row>
    <row r="48" spans="3:11" x14ac:dyDescent="0.35">
      <c r="C48" s="19">
        <v>1</v>
      </c>
      <c r="D48" s="53" t="s">
        <v>157</v>
      </c>
      <c r="E48" s="53"/>
      <c r="F48" s="53"/>
      <c r="G48" s="53"/>
      <c r="H48" s="53"/>
      <c r="I48" s="53"/>
      <c r="J48" s="53"/>
      <c r="K48">
        <f>MAX(L4:L18)</f>
        <v>163200</v>
      </c>
    </row>
    <row r="49" spans="3:12" x14ac:dyDescent="0.35">
      <c r="C49" s="19">
        <v>2</v>
      </c>
      <c r="D49" s="53" t="s">
        <v>158</v>
      </c>
      <c r="E49" s="53"/>
      <c r="F49" s="53"/>
      <c r="G49" s="53"/>
      <c r="H49" s="53"/>
      <c r="I49" s="53"/>
      <c r="J49" s="53"/>
      <c r="K49">
        <f>MAX(J4:J18)</f>
        <v>4200</v>
      </c>
    </row>
    <row r="50" spans="3:12" x14ac:dyDescent="0.35">
      <c r="C50" s="19">
        <v>3</v>
      </c>
      <c r="D50" s="53" t="s">
        <v>227</v>
      </c>
      <c r="E50" s="53"/>
      <c r="F50" s="53"/>
      <c r="G50" s="53"/>
      <c r="H50" s="53"/>
      <c r="I50" s="53"/>
      <c r="J50" s="53"/>
    </row>
    <row r="51" spans="3:12" x14ac:dyDescent="0.35">
      <c r="C51" s="19">
        <v>4</v>
      </c>
      <c r="D51" s="53" t="s">
        <v>159</v>
      </c>
      <c r="E51" s="53"/>
      <c r="F51" s="53"/>
      <c r="G51" s="53"/>
      <c r="H51" s="53"/>
      <c r="I51" s="53"/>
      <c r="J51" s="53"/>
      <c r="K51" t="s">
        <v>229</v>
      </c>
    </row>
    <row r="52" spans="3:12" x14ac:dyDescent="0.35">
      <c r="C52" s="19">
        <v>5</v>
      </c>
      <c r="D52" s="53" t="s">
        <v>160</v>
      </c>
      <c r="E52" s="53"/>
      <c r="F52" s="53"/>
      <c r="G52" s="53"/>
      <c r="H52" s="53"/>
      <c r="I52" s="53"/>
      <c r="J52" s="53"/>
      <c r="K52">
        <f>SUM(N4:N18)</f>
        <v>1397800</v>
      </c>
    </row>
    <row r="53" spans="3:12" x14ac:dyDescent="0.35">
      <c r="C53" s="19">
        <v>6</v>
      </c>
      <c r="D53" s="53" t="s">
        <v>161</v>
      </c>
      <c r="E53" s="53"/>
      <c r="F53" s="53"/>
      <c r="G53" s="53"/>
      <c r="H53" s="53"/>
      <c r="I53" s="53"/>
      <c r="J53" s="53"/>
    </row>
    <row r="54" spans="3:12" x14ac:dyDescent="0.35">
      <c r="C54" s="19">
        <v>7</v>
      </c>
      <c r="D54" s="53" t="s">
        <v>162</v>
      </c>
      <c r="E54" s="53"/>
      <c r="F54" s="53"/>
      <c r="G54" s="53"/>
      <c r="H54" s="53"/>
      <c r="I54" s="53"/>
      <c r="J54" s="53"/>
      <c r="K54">
        <f>J9/N9*100</f>
        <v>1.6736401673640167</v>
      </c>
      <c r="L54">
        <f>ROUND(K54,2)</f>
        <v>1.67</v>
      </c>
    </row>
    <row r="55" spans="3:12" x14ac:dyDescent="0.35">
      <c r="C55" s="19">
        <v>8</v>
      </c>
      <c r="D55" s="53" t="s">
        <v>163</v>
      </c>
      <c r="E55" s="53"/>
      <c r="F55" s="53"/>
      <c r="G55" s="53"/>
      <c r="H55" s="53"/>
      <c r="I55" s="53"/>
      <c r="J55" s="53"/>
      <c r="K55">
        <f>SUM( MAX(L4:L18),MIN(L4:L18))</f>
        <v>214000</v>
      </c>
    </row>
    <row r="56" spans="3:12" x14ac:dyDescent="0.35">
      <c r="C56" s="19">
        <v>9</v>
      </c>
      <c r="D56" s="53" t="s">
        <v>164</v>
      </c>
      <c r="E56" s="53"/>
      <c r="F56" s="53"/>
      <c r="G56" s="53"/>
      <c r="H56" s="53"/>
      <c r="I56" s="53"/>
      <c r="J56" s="53"/>
    </row>
    <row r="57" spans="3:12" x14ac:dyDescent="0.35">
      <c r="D57" s="19" t="s">
        <v>170</v>
      </c>
      <c r="E57" s="50" t="s">
        <v>165</v>
      </c>
      <c r="F57" s="51"/>
      <c r="G57" s="51"/>
      <c r="H57" s="51"/>
      <c r="I57" s="51"/>
      <c r="J57" s="52"/>
    </row>
    <row r="58" spans="3:12" x14ac:dyDescent="0.35">
      <c r="D58" s="19" t="s">
        <v>169</v>
      </c>
      <c r="E58" s="50" t="s">
        <v>166</v>
      </c>
      <c r="F58" s="51"/>
      <c r="G58" s="51"/>
      <c r="H58" s="51"/>
      <c r="I58" s="51"/>
      <c r="J58" s="52"/>
    </row>
    <row r="59" spans="3:12" x14ac:dyDescent="0.35">
      <c r="D59" s="19" t="s">
        <v>168</v>
      </c>
      <c r="E59" s="50" t="s">
        <v>167</v>
      </c>
      <c r="F59" s="51"/>
      <c r="G59" s="51"/>
      <c r="H59" s="51"/>
      <c r="I59" s="51"/>
      <c r="J59" s="52"/>
    </row>
    <row r="61" spans="3:12" ht="15" thickBot="1" x14ac:dyDescent="0.4"/>
    <row r="62" spans="3:12" ht="21.5" thickBot="1" x14ac:dyDescent="0.55000000000000004">
      <c r="C62" s="67" t="s">
        <v>185</v>
      </c>
      <c r="D62" s="68"/>
      <c r="E62" s="68"/>
      <c r="F62" s="68"/>
      <c r="G62" s="68"/>
      <c r="H62" s="68"/>
      <c r="I62" s="69"/>
    </row>
    <row r="63" spans="3:12" ht="15" thickBot="1" x14ac:dyDescent="0.4">
      <c r="C63" s="27"/>
      <c r="D63" s="55" t="s">
        <v>122</v>
      </c>
      <c r="E63" s="56"/>
      <c r="F63" s="73" t="s">
        <v>175</v>
      </c>
      <c r="G63" s="73"/>
      <c r="H63" s="73"/>
      <c r="I63" s="58"/>
    </row>
    <row r="64" spans="3:12" x14ac:dyDescent="0.35">
      <c r="C64" s="64" t="s">
        <v>118</v>
      </c>
      <c r="D64" s="57" t="s">
        <v>123</v>
      </c>
      <c r="E64" s="58"/>
      <c r="F64" s="52" t="s">
        <v>181</v>
      </c>
      <c r="G64" s="63"/>
      <c r="H64" s="63"/>
      <c r="I64" s="59"/>
    </row>
    <row r="65" spans="3:9" x14ac:dyDescent="0.35">
      <c r="C65" s="65"/>
      <c r="D65" s="52" t="s">
        <v>171</v>
      </c>
      <c r="E65" s="59"/>
      <c r="F65" s="52" t="s">
        <v>182</v>
      </c>
      <c r="G65" s="63"/>
      <c r="H65" s="63"/>
      <c r="I65" s="59"/>
    </row>
    <row r="66" spans="3:9" ht="15" thickBot="1" x14ac:dyDescent="0.4">
      <c r="C66" s="66"/>
      <c r="D66" s="60" t="s">
        <v>172</v>
      </c>
      <c r="E66" s="61"/>
      <c r="F66" s="52" t="s">
        <v>183</v>
      </c>
      <c r="G66" s="63"/>
      <c r="H66" s="63"/>
      <c r="I66" s="59"/>
    </row>
    <row r="67" spans="3:9" x14ac:dyDescent="0.35">
      <c r="C67" s="7"/>
      <c r="D67" s="62" t="s">
        <v>126</v>
      </c>
      <c r="E67" s="62"/>
      <c r="F67" s="63" t="s">
        <v>177</v>
      </c>
      <c r="G67" s="63"/>
      <c r="H67" s="63"/>
      <c r="I67" s="59"/>
    </row>
    <row r="68" spans="3:9" x14ac:dyDescent="0.35">
      <c r="C68" s="2"/>
      <c r="D68" s="63" t="s">
        <v>173</v>
      </c>
      <c r="E68" s="63"/>
      <c r="F68" s="63" t="s">
        <v>176</v>
      </c>
      <c r="G68" s="63"/>
      <c r="H68" s="63"/>
      <c r="I68" s="59"/>
    </row>
    <row r="69" spans="3:9" x14ac:dyDescent="0.35">
      <c r="C69" s="2"/>
      <c r="D69" s="63" t="s">
        <v>128</v>
      </c>
      <c r="E69" s="63"/>
      <c r="F69" s="63" t="s">
        <v>178</v>
      </c>
      <c r="G69" s="63"/>
      <c r="H69" s="63"/>
      <c r="I69" s="59"/>
    </row>
    <row r="70" spans="3:9" x14ac:dyDescent="0.35">
      <c r="C70" s="2"/>
      <c r="D70" s="63" t="s">
        <v>129</v>
      </c>
      <c r="E70" s="63"/>
      <c r="F70" s="63" t="s">
        <v>179</v>
      </c>
      <c r="G70" s="63"/>
      <c r="H70" s="63"/>
      <c r="I70" s="59"/>
    </row>
    <row r="71" spans="3:9" x14ac:dyDescent="0.35">
      <c r="C71" s="2"/>
      <c r="D71" s="63" t="s">
        <v>130</v>
      </c>
      <c r="E71" s="63"/>
      <c r="F71" s="63" t="s">
        <v>184</v>
      </c>
      <c r="G71" s="63"/>
      <c r="H71" s="63"/>
      <c r="I71" s="59"/>
    </row>
    <row r="72" spans="3:9" ht="15" thickBot="1" x14ac:dyDescent="0.4">
      <c r="C72" s="4"/>
      <c r="D72" s="54" t="s">
        <v>174</v>
      </c>
      <c r="E72" s="54"/>
      <c r="F72" s="54" t="s">
        <v>180</v>
      </c>
      <c r="G72" s="54"/>
      <c r="H72" s="54"/>
      <c r="I72" s="61"/>
    </row>
  </sheetData>
  <mergeCells count="42">
    <mergeCell ref="F72:I72"/>
    <mergeCell ref="C64:C66"/>
    <mergeCell ref="C62:I62"/>
    <mergeCell ref="D21:H21"/>
    <mergeCell ref="D22:H22"/>
    <mergeCell ref="D23:H23"/>
    <mergeCell ref="D24:H24"/>
    <mergeCell ref="D28:H28"/>
    <mergeCell ref="D25:J25"/>
    <mergeCell ref="D26:J26"/>
    <mergeCell ref="D27:J27"/>
    <mergeCell ref="F63:I63"/>
    <mergeCell ref="F64:I64"/>
    <mergeCell ref="F65:I65"/>
    <mergeCell ref="F66:I66"/>
    <mergeCell ref="E57:J57"/>
    <mergeCell ref="F67:I67"/>
    <mergeCell ref="D68:E68"/>
    <mergeCell ref="D69:E69"/>
    <mergeCell ref="D70:E70"/>
    <mergeCell ref="D71:E71"/>
    <mergeCell ref="F68:I68"/>
    <mergeCell ref="F69:I69"/>
    <mergeCell ref="F70:I70"/>
    <mergeCell ref="F71:I71"/>
    <mergeCell ref="D72:E72"/>
    <mergeCell ref="D63:E63"/>
    <mergeCell ref="D64:E64"/>
    <mergeCell ref="D65:E65"/>
    <mergeCell ref="D66:E66"/>
    <mergeCell ref="D67:E67"/>
    <mergeCell ref="E59:J59"/>
    <mergeCell ref="D48:J48"/>
    <mergeCell ref="D49:J49"/>
    <mergeCell ref="D50:J50"/>
    <mergeCell ref="D51:J51"/>
    <mergeCell ref="D52:J52"/>
    <mergeCell ref="D53:J53"/>
    <mergeCell ref="D54:J54"/>
    <mergeCell ref="D55:J55"/>
    <mergeCell ref="D56:J56"/>
    <mergeCell ref="E58:J5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C71B6-81EB-47E2-B194-CA33066456BC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156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06E06-9FF2-40B7-BC5C-922B43D6E94A}">
  <dimension ref="A1:N10"/>
  <sheetViews>
    <sheetView workbookViewId="0">
      <selection activeCell="J7" sqref="J7"/>
    </sheetView>
  </sheetViews>
  <sheetFormatPr defaultRowHeight="14.5" x14ac:dyDescent="0.35"/>
  <sheetData>
    <row r="1" spans="1:14" x14ac:dyDescent="0.35">
      <c r="A1" s="19" t="s">
        <v>1</v>
      </c>
      <c r="B1" s="19" t="s">
        <v>119</v>
      </c>
      <c r="C1" s="19" t="s">
        <v>120</v>
      </c>
      <c r="D1" s="19" t="s">
        <v>121</v>
      </c>
      <c r="E1" s="19" t="s">
        <v>122</v>
      </c>
      <c r="F1" s="19" t="s">
        <v>123</v>
      </c>
      <c r="G1" s="19" t="s">
        <v>124</v>
      </c>
      <c r="H1" s="19" t="s">
        <v>125</v>
      </c>
      <c r="I1" s="19" t="s">
        <v>126</v>
      </c>
      <c r="J1" s="19" t="s">
        <v>127</v>
      </c>
      <c r="K1" s="19" t="s">
        <v>128</v>
      </c>
      <c r="L1" s="19" t="s">
        <v>129</v>
      </c>
      <c r="M1" s="19" t="s">
        <v>130</v>
      </c>
      <c r="N1" s="19" t="s">
        <v>131</v>
      </c>
    </row>
    <row r="2" spans="1:14" x14ac:dyDescent="0.35">
      <c r="A2">
        <v>1</v>
      </c>
      <c r="C2" t="s">
        <v>147</v>
      </c>
      <c r="E2">
        <v>10000</v>
      </c>
      <c r="F2">
        <f>(50*E2)/100</f>
        <v>5000</v>
      </c>
      <c r="G2">
        <f>(20*E2)/100</f>
        <v>2000</v>
      </c>
      <c r="H2">
        <f>(30*E2)/100</f>
        <v>3000</v>
      </c>
      <c r="I2">
        <v>5</v>
      </c>
      <c r="J2">
        <f>I2*200</f>
        <v>1000</v>
      </c>
      <c r="K2">
        <f>SUM(F2+G2+H2+J2)</f>
        <v>11000</v>
      </c>
      <c r="L2">
        <f>E2+K2</f>
        <v>21000</v>
      </c>
      <c r="M2">
        <f>(12*E2)/100</f>
        <v>1200</v>
      </c>
      <c r="N2">
        <f>L2-M2</f>
        <v>19800</v>
      </c>
    </row>
    <row r="3" spans="1:14" x14ac:dyDescent="0.35">
      <c r="A3">
        <v>2</v>
      </c>
      <c r="C3" t="s">
        <v>148</v>
      </c>
      <c r="E3">
        <v>12000</v>
      </c>
      <c r="F3">
        <f>(50*E3)/100</f>
        <v>6000</v>
      </c>
      <c r="G3">
        <f>(20*E3)/100</f>
        <v>2400</v>
      </c>
      <c r="I3">
        <v>8</v>
      </c>
      <c r="J3">
        <f>I3*200</f>
        <v>1600</v>
      </c>
    </row>
    <row r="4" spans="1:14" x14ac:dyDescent="0.35">
      <c r="A4">
        <v>3</v>
      </c>
      <c r="C4" t="s">
        <v>149</v>
      </c>
      <c r="E4">
        <v>15000</v>
      </c>
      <c r="F4">
        <f>(50*E4)/100</f>
        <v>7500</v>
      </c>
      <c r="G4">
        <f>(20*E4)/100</f>
        <v>3000</v>
      </c>
    </row>
    <row r="5" spans="1:14" x14ac:dyDescent="0.35">
      <c r="A5">
        <v>4</v>
      </c>
      <c r="C5" t="s">
        <v>150</v>
      </c>
    </row>
    <row r="6" spans="1:14" x14ac:dyDescent="0.35">
      <c r="A6">
        <v>5</v>
      </c>
      <c r="C6" t="s">
        <v>151</v>
      </c>
    </row>
    <row r="7" spans="1:14" x14ac:dyDescent="0.35">
      <c r="A7">
        <v>6</v>
      </c>
      <c r="C7" t="s">
        <v>152</v>
      </c>
    </row>
    <row r="8" spans="1:14" x14ac:dyDescent="0.35">
      <c r="A8">
        <v>7</v>
      </c>
      <c r="C8" t="s">
        <v>153</v>
      </c>
    </row>
    <row r="9" spans="1:14" x14ac:dyDescent="0.35">
      <c r="A9">
        <v>8</v>
      </c>
      <c r="C9" t="s">
        <v>154</v>
      </c>
    </row>
    <row r="10" spans="1:14" x14ac:dyDescent="0.35">
      <c r="A10">
        <v>9</v>
      </c>
      <c r="C10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B3E9B-0AC0-44C1-BC39-6A9F872BFE1F}">
  <dimension ref="A1:W15"/>
  <sheetViews>
    <sheetView zoomScale="113" zoomScaleNormal="200" workbookViewId="0">
      <selection activeCell="J9" sqref="J9"/>
    </sheetView>
  </sheetViews>
  <sheetFormatPr defaultRowHeight="14.5" x14ac:dyDescent="0.35"/>
  <cols>
    <col min="6" max="6" width="12.7265625" customWidth="1"/>
    <col min="19" max="19" width="11" customWidth="1"/>
    <col min="20" max="20" width="25.6328125" customWidth="1"/>
  </cols>
  <sheetData>
    <row r="1" spans="1:23" ht="28.5" x14ac:dyDescent="0.65">
      <c r="A1" s="37" t="s">
        <v>21</v>
      </c>
      <c r="B1" s="38"/>
      <c r="C1" s="38"/>
      <c r="D1" s="38"/>
      <c r="E1" s="38"/>
      <c r="F1" s="38"/>
      <c r="G1" s="38"/>
      <c r="H1" s="38"/>
      <c r="I1" s="39"/>
      <c r="K1" s="43" t="s">
        <v>0</v>
      </c>
      <c r="L1" s="43"/>
      <c r="M1" s="43"/>
      <c r="N1" s="43"/>
      <c r="O1" s="43"/>
      <c r="P1" s="43"/>
      <c r="Q1" s="43"/>
      <c r="R1" s="43"/>
      <c r="S1" s="43"/>
    </row>
    <row r="2" spans="1:23" ht="15" thickBot="1" x14ac:dyDescent="0.4">
      <c r="A2" s="40"/>
      <c r="B2" s="41"/>
      <c r="C2" s="41"/>
      <c r="D2" s="41"/>
      <c r="E2" s="41"/>
      <c r="F2" s="41"/>
      <c r="G2" s="41"/>
      <c r="H2" s="41"/>
      <c r="I2" s="42"/>
      <c r="K2" t="s">
        <v>22</v>
      </c>
      <c r="L2" t="s">
        <v>2</v>
      </c>
      <c r="M2" t="s">
        <v>3</v>
      </c>
      <c r="N2" t="s">
        <v>23</v>
      </c>
      <c r="O2" t="s">
        <v>5</v>
      </c>
      <c r="P2" t="s">
        <v>6</v>
      </c>
      <c r="Q2" t="s">
        <v>7</v>
      </c>
      <c r="R2" t="s">
        <v>8</v>
      </c>
      <c r="S2" t="s">
        <v>20</v>
      </c>
      <c r="T2" t="s">
        <v>54</v>
      </c>
      <c r="U2" t="s">
        <v>55</v>
      </c>
      <c r="V2" t="s">
        <v>38</v>
      </c>
      <c r="W2" t="s">
        <v>39</v>
      </c>
    </row>
    <row r="3" spans="1:23" ht="15" thickBot="1" x14ac:dyDescent="0.4">
      <c r="A3" s="11" t="s">
        <v>22</v>
      </c>
      <c r="B3" s="12" t="s">
        <v>2</v>
      </c>
      <c r="C3" s="12" t="s">
        <v>3</v>
      </c>
      <c r="D3" s="12" t="s">
        <v>23</v>
      </c>
      <c r="E3" s="12" t="s">
        <v>5</v>
      </c>
      <c r="F3" s="12" t="s">
        <v>24</v>
      </c>
      <c r="G3" s="12" t="s">
        <v>7</v>
      </c>
      <c r="H3" s="12" t="s">
        <v>8</v>
      </c>
      <c r="I3" s="13" t="s">
        <v>20</v>
      </c>
      <c r="K3">
        <v>1</v>
      </c>
      <c r="L3" s="8" t="s">
        <v>25</v>
      </c>
      <c r="M3" t="s">
        <v>33</v>
      </c>
      <c r="N3">
        <v>42</v>
      </c>
      <c r="O3">
        <v>68</v>
      </c>
      <c r="P3">
        <v>96</v>
      </c>
      <c r="Q3">
        <v>99</v>
      </c>
      <c r="R3">
        <v>68</v>
      </c>
      <c r="S3">
        <f>SUM(N3:R3)</f>
        <v>373</v>
      </c>
      <c r="T3">
        <f>AVERAGE(N3:R3)</f>
        <v>74.599999999999994</v>
      </c>
      <c r="U3">
        <f>(S3/500)*100</f>
        <v>74.599999999999994</v>
      </c>
      <c r="V3">
        <f>S3/5</f>
        <v>74.599999999999994</v>
      </c>
      <c r="W3" t="str">
        <f>IF(T3&gt;90, "A", IF(T3&gt;80, "B", IF(T3&gt;70, "C", IF(T3&gt;60, "D", IF(T3&gt;50, "E", "F")))))</f>
        <v>C</v>
      </c>
    </row>
    <row r="4" spans="1:23" ht="12.5" customHeight="1" x14ac:dyDescent="0.35">
      <c r="A4" s="7">
        <v>1</v>
      </c>
      <c r="B4" s="8" t="s">
        <v>25</v>
      </c>
      <c r="C4" s="8" t="s">
        <v>32</v>
      </c>
      <c r="D4" s="8">
        <v>93</v>
      </c>
      <c r="E4" s="8">
        <v>87</v>
      </c>
      <c r="F4" s="8">
        <v>66</v>
      </c>
      <c r="G4" s="8">
        <v>73</v>
      </c>
      <c r="H4" s="8">
        <v>69</v>
      </c>
      <c r="I4" s="9">
        <f>SUM(D4:H4)</f>
        <v>388</v>
      </c>
      <c r="K4">
        <v>2</v>
      </c>
      <c r="L4" s="1" t="s">
        <v>26</v>
      </c>
      <c r="M4" t="s">
        <v>33</v>
      </c>
      <c r="N4">
        <v>97</v>
      </c>
      <c r="O4">
        <v>60</v>
      </c>
      <c r="P4">
        <v>73</v>
      </c>
      <c r="Q4">
        <v>80</v>
      </c>
      <c r="R4">
        <v>50</v>
      </c>
      <c r="S4">
        <f t="shared" ref="S4:S12" si="0">SUM(N4:R4)</f>
        <v>360</v>
      </c>
      <c r="T4">
        <f t="shared" ref="T4:T12" si="1">AVERAGE(N4:R4)</f>
        <v>72</v>
      </c>
      <c r="U4">
        <f t="shared" ref="U4:U12" si="2">(S4/500)*100</f>
        <v>72</v>
      </c>
      <c r="V4">
        <f t="shared" ref="V4:V12" si="3">S4/5</f>
        <v>72</v>
      </c>
      <c r="W4" t="str">
        <f t="shared" ref="W4:W12" si="4">IF(T4&gt;90, "A", IF(T4&gt;80, "B", IF(T4&gt;70, "C", IF(T4&gt;60, "D", IF(T4&gt;50, "E", "F")))))</f>
        <v>C</v>
      </c>
    </row>
    <row r="5" spans="1:23" x14ac:dyDescent="0.35">
      <c r="A5" s="2">
        <v>2</v>
      </c>
      <c r="B5" s="1" t="s">
        <v>26</v>
      </c>
      <c r="C5" s="1" t="s">
        <v>32</v>
      </c>
      <c r="D5" s="1">
        <v>34</v>
      </c>
      <c r="E5" s="1">
        <v>50</v>
      </c>
      <c r="F5" s="1">
        <v>47</v>
      </c>
      <c r="G5" s="1">
        <v>98</v>
      </c>
      <c r="H5" s="1">
        <v>68</v>
      </c>
      <c r="I5" s="3">
        <f t="shared" ref="I5:I13" si="5">SUM(D5:H5)</f>
        <v>297</v>
      </c>
      <c r="K5">
        <v>3</v>
      </c>
      <c r="L5" s="1" t="s">
        <v>27</v>
      </c>
      <c r="M5" t="s">
        <v>33</v>
      </c>
      <c r="N5">
        <v>87</v>
      </c>
      <c r="O5">
        <v>84</v>
      </c>
      <c r="P5">
        <v>85</v>
      </c>
      <c r="Q5">
        <v>84</v>
      </c>
      <c r="R5">
        <v>94</v>
      </c>
      <c r="S5">
        <f t="shared" si="0"/>
        <v>434</v>
      </c>
      <c r="T5">
        <f t="shared" si="1"/>
        <v>86.8</v>
      </c>
      <c r="U5">
        <f>(S5/500)*100</f>
        <v>86.8</v>
      </c>
      <c r="V5">
        <f t="shared" si="3"/>
        <v>86.8</v>
      </c>
      <c r="W5" t="str">
        <f t="shared" si="4"/>
        <v>B</v>
      </c>
    </row>
    <row r="6" spans="1:23" x14ac:dyDescent="0.35">
      <c r="A6" s="2">
        <v>3</v>
      </c>
      <c r="B6" s="1" t="s">
        <v>27</v>
      </c>
      <c r="C6" s="1" t="s">
        <v>32</v>
      </c>
      <c r="D6" s="1">
        <v>69</v>
      </c>
      <c r="E6" s="1">
        <v>47</v>
      </c>
      <c r="F6" s="1">
        <v>50</v>
      </c>
      <c r="G6" s="1">
        <v>53</v>
      </c>
      <c r="H6" s="1">
        <v>37</v>
      </c>
      <c r="I6" s="3">
        <f t="shared" si="5"/>
        <v>256</v>
      </c>
      <c r="K6">
        <v>4</v>
      </c>
      <c r="L6" s="1" t="s">
        <v>28</v>
      </c>
      <c r="M6" t="s">
        <v>33</v>
      </c>
      <c r="N6">
        <v>94</v>
      </c>
      <c r="O6">
        <v>93</v>
      </c>
      <c r="P6">
        <v>35</v>
      </c>
      <c r="Q6">
        <v>58</v>
      </c>
      <c r="R6">
        <v>35</v>
      </c>
      <c r="S6">
        <f t="shared" si="0"/>
        <v>315</v>
      </c>
      <c r="T6">
        <f t="shared" si="1"/>
        <v>63</v>
      </c>
      <c r="U6">
        <f t="shared" si="2"/>
        <v>63</v>
      </c>
      <c r="V6">
        <f t="shared" si="3"/>
        <v>63</v>
      </c>
      <c r="W6" t="str">
        <f t="shared" si="4"/>
        <v>D</v>
      </c>
    </row>
    <row r="7" spans="1:23" x14ac:dyDescent="0.35">
      <c r="A7" s="2">
        <v>4</v>
      </c>
      <c r="B7" s="1" t="s">
        <v>28</v>
      </c>
      <c r="C7" s="1" t="s">
        <v>32</v>
      </c>
      <c r="D7" s="1">
        <v>99</v>
      </c>
      <c r="E7" s="1">
        <v>94</v>
      </c>
      <c r="F7" s="1">
        <v>89</v>
      </c>
      <c r="G7" s="1">
        <v>69</v>
      </c>
      <c r="H7" s="1">
        <v>81</v>
      </c>
      <c r="I7" s="3">
        <f>SUM(D7:H7)</f>
        <v>432</v>
      </c>
      <c r="K7">
        <v>5</v>
      </c>
      <c r="L7" s="1" t="s">
        <v>13</v>
      </c>
      <c r="M7" t="s">
        <v>33</v>
      </c>
      <c r="N7">
        <v>43</v>
      </c>
      <c r="O7">
        <v>65</v>
      </c>
      <c r="P7">
        <v>62</v>
      </c>
      <c r="Q7">
        <v>94</v>
      </c>
      <c r="R7">
        <v>47</v>
      </c>
      <c r="S7">
        <f t="shared" si="0"/>
        <v>311</v>
      </c>
      <c r="T7">
        <f t="shared" si="1"/>
        <v>62.2</v>
      </c>
      <c r="U7">
        <f t="shared" si="2"/>
        <v>62.2</v>
      </c>
      <c r="V7">
        <f t="shared" si="3"/>
        <v>62.2</v>
      </c>
      <c r="W7" t="str">
        <f t="shared" si="4"/>
        <v>D</v>
      </c>
    </row>
    <row r="8" spans="1:23" x14ac:dyDescent="0.35">
      <c r="A8" s="2">
        <v>5</v>
      </c>
      <c r="B8" s="1" t="s">
        <v>13</v>
      </c>
      <c r="C8" s="1" t="s">
        <v>32</v>
      </c>
      <c r="D8" s="1">
        <v>82</v>
      </c>
      <c r="E8" s="1">
        <v>85</v>
      </c>
      <c r="F8" s="1">
        <v>59</v>
      </c>
      <c r="G8" s="1">
        <v>53</v>
      </c>
      <c r="H8" s="1">
        <v>86</v>
      </c>
      <c r="I8" s="3">
        <f t="shared" si="5"/>
        <v>365</v>
      </c>
      <c r="K8">
        <v>6</v>
      </c>
      <c r="L8" s="1" t="s">
        <v>29</v>
      </c>
      <c r="M8" t="s">
        <v>33</v>
      </c>
      <c r="N8">
        <v>63</v>
      </c>
      <c r="O8">
        <v>100</v>
      </c>
      <c r="P8">
        <v>89</v>
      </c>
      <c r="Q8">
        <v>100</v>
      </c>
      <c r="R8">
        <v>60</v>
      </c>
      <c r="S8">
        <f t="shared" si="0"/>
        <v>412</v>
      </c>
      <c r="T8">
        <f t="shared" si="1"/>
        <v>82.4</v>
      </c>
      <c r="U8">
        <f t="shared" si="2"/>
        <v>82.399999999999991</v>
      </c>
      <c r="V8">
        <f t="shared" si="3"/>
        <v>82.4</v>
      </c>
      <c r="W8" t="str">
        <f t="shared" si="4"/>
        <v>B</v>
      </c>
    </row>
    <row r="9" spans="1:23" x14ac:dyDescent="0.35">
      <c r="A9" s="2">
        <v>6</v>
      </c>
      <c r="B9" s="1" t="s">
        <v>29</v>
      </c>
      <c r="C9" s="1" t="s">
        <v>32</v>
      </c>
      <c r="D9" s="1">
        <v>49</v>
      </c>
      <c r="E9" s="1">
        <v>40</v>
      </c>
      <c r="F9" s="1">
        <v>66</v>
      </c>
      <c r="G9" s="1">
        <v>100</v>
      </c>
      <c r="H9" s="1">
        <v>34</v>
      </c>
      <c r="I9" s="3">
        <f t="shared" si="5"/>
        <v>289</v>
      </c>
      <c r="K9">
        <v>7</v>
      </c>
      <c r="L9" s="1" t="s">
        <v>12</v>
      </c>
      <c r="M9" t="s">
        <v>33</v>
      </c>
      <c r="N9">
        <v>75</v>
      </c>
      <c r="O9">
        <v>62</v>
      </c>
      <c r="P9">
        <v>52</v>
      </c>
      <c r="Q9">
        <v>72</v>
      </c>
      <c r="R9">
        <v>52</v>
      </c>
      <c r="S9">
        <f t="shared" si="0"/>
        <v>313</v>
      </c>
      <c r="T9">
        <f t="shared" si="1"/>
        <v>62.6</v>
      </c>
      <c r="U9">
        <f t="shared" si="2"/>
        <v>62.6</v>
      </c>
      <c r="V9">
        <f t="shared" si="3"/>
        <v>62.6</v>
      </c>
      <c r="W9" t="str">
        <f t="shared" si="4"/>
        <v>D</v>
      </c>
    </row>
    <row r="10" spans="1:23" x14ac:dyDescent="0.35">
      <c r="A10" s="2">
        <v>7</v>
      </c>
      <c r="B10" s="1" t="s">
        <v>12</v>
      </c>
      <c r="C10" s="1" t="s">
        <v>32</v>
      </c>
      <c r="D10" s="1">
        <v>35</v>
      </c>
      <c r="E10" s="1">
        <v>45</v>
      </c>
      <c r="F10" s="1">
        <v>39</v>
      </c>
      <c r="G10" s="1">
        <v>54</v>
      </c>
      <c r="H10" s="1">
        <v>76</v>
      </c>
      <c r="I10" s="3">
        <f t="shared" si="5"/>
        <v>249</v>
      </c>
      <c r="K10">
        <v>8</v>
      </c>
      <c r="L10" s="1" t="s">
        <v>30</v>
      </c>
      <c r="M10" t="s">
        <v>33</v>
      </c>
      <c r="N10">
        <v>40</v>
      </c>
      <c r="O10">
        <v>49</v>
      </c>
      <c r="P10">
        <v>90</v>
      </c>
      <c r="Q10">
        <v>67</v>
      </c>
      <c r="R10">
        <v>89</v>
      </c>
      <c r="S10">
        <f t="shared" si="0"/>
        <v>335</v>
      </c>
      <c r="T10">
        <f t="shared" si="1"/>
        <v>67</v>
      </c>
      <c r="U10">
        <f t="shared" si="2"/>
        <v>67</v>
      </c>
      <c r="V10">
        <f t="shared" si="3"/>
        <v>67</v>
      </c>
      <c r="W10" t="str">
        <f t="shared" si="4"/>
        <v>D</v>
      </c>
    </row>
    <row r="11" spans="1:23" x14ac:dyDescent="0.35">
      <c r="A11" s="2">
        <v>8</v>
      </c>
      <c r="B11" s="1" t="s">
        <v>30</v>
      </c>
      <c r="C11" s="1" t="s">
        <v>32</v>
      </c>
      <c r="D11" s="1">
        <v>74</v>
      </c>
      <c r="E11" s="1">
        <v>59</v>
      </c>
      <c r="F11" s="1">
        <v>80</v>
      </c>
      <c r="G11" s="1">
        <v>67</v>
      </c>
      <c r="H11" s="1">
        <v>83</v>
      </c>
      <c r="I11" s="3">
        <f t="shared" si="5"/>
        <v>363</v>
      </c>
      <c r="K11">
        <v>9</v>
      </c>
      <c r="L11" s="1" t="s">
        <v>14</v>
      </c>
      <c r="M11" t="s">
        <v>33</v>
      </c>
      <c r="N11">
        <v>68</v>
      </c>
      <c r="O11">
        <v>71</v>
      </c>
      <c r="P11">
        <v>71</v>
      </c>
      <c r="Q11">
        <v>68</v>
      </c>
      <c r="R11">
        <v>36</v>
      </c>
      <c r="S11">
        <f t="shared" si="0"/>
        <v>314</v>
      </c>
      <c r="T11">
        <f t="shared" si="1"/>
        <v>62.8</v>
      </c>
      <c r="U11">
        <f t="shared" si="2"/>
        <v>62.8</v>
      </c>
      <c r="V11">
        <f t="shared" si="3"/>
        <v>62.8</v>
      </c>
      <c r="W11" t="str">
        <f t="shared" si="4"/>
        <v>D</v>
      </c>
    </row>
    <row r="12" spans="1:23" ht="15" thickBot="1" x14ac:dyDescent="0.4">
      <c r="A12" s="2">
        <v>9</v>
      </c>
      <c r="B12" s="1" t="s">
        <v>14</v>
      </c>
      <c r="C12" s="1" t="s">
        <v>32</v>
      </c>
      <c r="D12" s="1">
        <v>50</v>
      </c>
      <c r="E12" s="1">
        <v>54</v>
      </c>
      <c r="F12" s="1">
        <v>42</v>
      </c>
      <c r="G12" s="1">
        <v>48</v>
      </c>
      <c r="H12" s="1">
        <v>45</v>
      </c>
      <c r="I12" s="3">
        <f t="shared" si="5"/>
        <v>239</v>
      </c>
      <c r="K12">
        <v>10</v>
      </c>
      <c r="L12" s="5" t="s">
        <v>31</v>
      </c>
      <c r="M12" t="s">
        <v>33</v>
      </c>
      <c r="N12">
        <v>89</v>
      </c>
      <c r="O12">
        <v>92</v>
      </c>
      <c r="P12">
        <v>35</v>
      </c>
      <c r="Q12">
        <v>36</v>
      </c>
      <c r="R12">
        <v>38</v>
      </c>
      <c r="S12">
        <f t="shared" si="0"/>
        <v>290</v>
      </c>
      <c r="T12">
        <f t="shared" si="1"/>
        <v>58</v>
      </c>
      <c r="U12">
        <f t="shared" si="2"/>
        <v>57.999999999999993</v>
      </c>
      <c r="V12">
        <f t="shared" si="3"/>
        <v>58</v>
      </c>
      <c r="W12" t="str">
        <f t="shared" si="4"/>
        <v>E</v>
      </c>
    </row>
    <row r="13" spans="1:23" ht="15" thickBot="1" x14ac:dyDescent="0.4">
      <c r="A13" s="4">
        <v>10</v>
      </c>
      <c r="B13" s="5" t="s">
        <v>31</v>
      </c>
      <c r="C13" s="5" t="s">
        <v>32</v>
      </c>
      <c r="D13" s="5">
        <v>50</v>
      </c>
      <c r="E13" s="5">
        <v>94</v>
      </c>
      <c r="F13" s="5">
        <v>94</v>
      </c>
      <c r="G13" s="5">
        <v>93</v>
      </c>
      <c r="H13" s="5">
        <v>51</v>
      </c>
      <c r="I13" s="6">
        <f t="shared" si="5"/>
        <v>382</v>
      </c>
    </row>
    <row r="14" spans="1:23" x14ac:dyDescent="0.35">
      <c r="A14">
        <f>COUNT(A4:A13)</f>
        <v>10</v>
      </c>
      <c r="I14" s="10">
        <f>MIN(I4:I13)</f>
        <v>239</v>
      </c>
    </row>
    <row r="15" spans="1:23" x14ac:dyDescent="0.35">
      <c r="I15" s="10">
        <f>MAX(I4:I13)</f>
        <v>432</v>
      </c>
    </row>
  </sheetData>
  <mergeCells count="2">
    <mergeCell ref="A1:I2"/>
    <mergeCell ref="K1:S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638C-7D02-4284-9509-3B8A8F7AC139}">
  <dimension ref="B2:J14"/>
  <sheetViews>
    <sheetView workbookViewId="0">
      <selection activeCell="B18" sqref="B18"/>
    </sheetView>
  </sheetViews>
  <sheetFormatPr defaultRowHeight="14.5" x14ac:dyDescent="0.35"/>
  <sheetData>
    <row r="2" spans="2:10" x14ac:dyDescent="0.35">
      <c r="B2">
        <v>48</v>
      </c>
      <c r="D2">
        <v>48</v>
      </c>
      <c r="F2">
        <v>48</v>
      </c>
      <c r="H2">
        <v>48</v>
      </c>
      <c r="J2">
        <v>2</v>
      </c>
    </row>
    <row r="3" spans="2:10" x14ac:dyDescent="0.35">
      <c r="B3">
        <v>79</v>
      </c>
      <c r="D3">
        <v>79</v>
      </c>
      <c r="F3">
        <v>79</v>
      </c>
      <c r="H3">
        <v>79</v>
      </c>
      <c r="J3">
        <v>4</v>
      </c>
    </row>
    <row r="4" spans="2:10" x14ac:dyDescent="0.35">
      <c r="B4">
        <v>77</v>
      </c>
      <c r="D4">
        <v>77</v>
      </c>
      <c r="F4">
        <v>77</v>
      </c>
      <c r="H4">
        <v>77</v>
      </c>
      <c r="J4">
        <v>6</v>
      </c>
    </row>
    <row r="5" spans="2:10" x14ac:dyDescent="0.35">
      <c r="B5">
        <v>98</v>
      </c>
      <c r="D5">
        <v>98</v>
      </c>
      <c r="F5">
        <v>98</v>
      </c>
      <c r="H5">
        <v>98</v>
      </c>
      <c r="J5">
        <v>8</v>
      </c>
    </row>
    <row r="6" spans="2:10" x14ac:dyDescent="0.35">
      <c r="B6">
        <v>46</v>
      </c>
      <c r="D6">
        <v>46</v>
      </c>
      <c r="F6">
        <v>46</v>
      </c>
      <c r="H6">
        <v>46</v>
      </c>
      <c r="J6">
        <v>10</v>
      </c>
    </row>
    <row r="7" spans="2:10" x14ac:dyDescent="0.35">
      <c r="B7">
        <v>72</v>
      </c>
      <c r="D7">
        <v>72</v>
      </c>
      <c r="H7">
        <v>72</v>
      </c>
      <c r="J7">
        <v>12</v>
      </c>
    </row>
    <row r="8" spans="2:10" x14ac:dyDescent="0.35">
      <c r="B8">
        <v>72</v>
      </c>
      <c r="D8">
        <v>72</v>
      </c>
      <c r="F8">
        <v>72</v>
      </c>
      <c r="H8">
        <v>72</v>
      </c>
      <c r="J8">
        <v>14</v>
      </c>
    </row>
    <row r="9" spans="2:10" x14ac:dyDescent="0.35">
      <c r="B9">
        <v>77</v>
      </c>
      <c r="D9" t="s">
        <v>34</v>
      </c>
      <c r="F9">
        <v>77</v>
      </c>
      <c r="H9">
        <v>77</v>
      </c>
      <c r="J9">
        <v>16</v>
      </c>
    </row>
    <row r="10" spans="2:10" x14ac:dyDescent="0.35">
      <c r="B10">
        <v>41</v>
      </c>
      <c r="D10">
        <v>41</v>
      </c>
      <c r="H10">
        <v>41</v>
      </c>
      <c r="J10">
        <v>18</v>
      </c>
    </row>
    <row r="11" spans="2:10" x14ac:dyDescent="0.35">
      <c r="B11">
        <v>82</v>
      </c>
      <c r="D11">
        <v>82</v>
      </c>
      <c r="F11">
        <v>82</v>
      </c>
      <c r="H11">
        <v>82</v>
      </c>
      <c r="J11">
        <v>20</v>
      </c>
    </row>
    <row r="12" spans="2:10" x14ac:dyDescent="0.35">
      <c r="B12">
        <v>71</v>
      </c>
      <c r="D12">
        <v>71</v>
      </c>
      <c r="F12">
        <v>71</v>
      </c>
      <c r="H12">
        <v>71</v>
      </c>
      <c r="J12">
        <v>22</v>
      </c>
    </row>
    <row r="13" spans="2:10" x14ac:dyDescent="0.35">
      <c r="B13">
        <v>58</v>
      </c>
      <c r="D13">
        <v>58</v>
      </c>
      <c r="F13">
        <v>58</v>
      </c>
      <c r="H13">
        <v>58</v>
      </c>
      <c r="J13">
        <v>24</v>
      </c>
    </row>
    <row r="14" spans="2:10" x14ac:dyDescent="0.35">
      <c r="B14">
        <f>COUNT(B2:B13)</f>
        <v>12</v>
      </c>
      <c r="D14">
        <f>COUNTA(D2:D13)</f>
        <v>12</v>
      </c>
      <c r="F14">
        <f>COUNTBLANK(F2:F13)</f>
        <v>2</v>
      </c>
      <c r="H14">
        <f>COUNTIF(H2:H13, "&gt;60")</f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EF75-D7A2-414D-82C1-96E8309E1250}">
  <dimension ref="A1:N13"/>
  <sheetViews>
    <sheetView topLeftCell="A8" zoomScale="108" zoomScaleNormal="108" workbookViewId="0">
      <selection activeCell="O13" sqref="O13"/>
    </sheetView>
  </sheetViews>
  <sheetFormatPr defaultRowHeight="14.5" x14ac:dyDescent="0.35"/>
  <cols>
    <col min="1" max="1" width="5.453125" bestFit="1" customWidth="1"/>
    <col min="2" max="2" width="7" customWidth="1"/>
    <col min="3" max="3" width="5" bestFit="1" customWidth="1"/>
    <col min="4" max="4" width="10.453125" bestFit="1" customWidth="1"/>
    <col min="5" max="5" width="12.7265625" bestFit="1" customWidth="1"/>
    <col min="6" max="6" width="14" bestFit="1" customWidth="1"/>
    <col min="7" max="7" width="12.26953125" bestFit="1" customWidth="1"/>
    <col min="8" max="8" width="10.90625" bestFit="1" customWidth="1"/>
    <col min="9" max="9" width="9.36328125" bestFit="1" customWidth="1"/>
  </cols>
  <sheetData>
    <row r="1" spans="1:14" ht="29" customHeight="1" thickBot="1" x14ac:dyDescent="0.65">
      <c r="A1" s="44" t="s">
        <v>35</v>
      </c>
      <c r="B1" s="45"/>
      <c r="C1" s="45"/>
      <c r="D1" s="45"/>
      <c r="E1" s="45"/>
      <c r="F1" s="45"/>
      <c r="G1" s="45"/>
      <c r="H1" s="45"/>
      <c r="I1" s="46"/>
    </row>
    <row r="2" spans="1:14" ht="15" thickBot="1" x14ac:dyDescent="0.4">
      <c r="A2" s="11" t="s">
        <v>36</v>
      </c>
      <c r="B2" s="12" t="s">
        <v>2</v>
      </c>
      <c r="C2" s="12" t="s">
        <v>3</v>
      </c>
      <c r="D2" s="12" t="s">
        <v>40</v>
      </c>
      <c r="E2" s="12" t="s">
        <v>56</v>
      </c>
      <c r="F2" s="12" t="s">
        <v>57</v>
      </c>
      <c r="G2" s="12" t="s">
        <v>58</v>
      </c>
      <c r="H2" s="12" t="s">
        <v>43</v>
      </c>
      <c r="I2" s="13" t="s">
        <v>45</v>
      </c>
      <c r="J2" s="18" t="s">
        <v>38</v>
      </c>
      <c r="M2" s="19" t="s">
        <v>39</v>
      </c>
      <c r="N2" s="19" t="s">
        <v>59</v>
      </c>
    </row>
    <row r="3" spans="1:14" x14ac:dyDescent="0.35">
      <c r="A3" s="7">
        <v>1</v>
      </c>
      <c r="B3" s="8" t="s">
        <v>25</v>
      </c>
      <c r="C3" s="8" t="s">
        <v>33</v>
      </c>
      <c r="D3" s="14">
        <v>43</v>
      </c>
      <c r="E3" s="14">
        <v>85</v>
      </c>
      <c r="F3" s="14">
        <v>91</v>
      </c>
      <c r="G3" s="14">
        <v>84</v>
      </c>
      <c r="H3" s="14">
        <v>47</v>
      </c>
      <c r="I3" s="9">
        <f>SUM(D3:H3)</f>
        <v>350</v>
      </c>
      <c r="J3">
        <f>(I3/500)*100</f>
        <v>70</v>
      </c>
      <c r="K3">
        <f>AVERAGE(D3:H3)</f>
        <v>70</v>
      </c>
      <c r="L3">
        <f>I3/5</f>
        <v>70</v>
      </c>
      <c r="M3" t="str">
        <f>IF(J3&gt;90, "A", IF(J3&gt;80, "B",IF(J3&gt;70, "C", IF(J3&gt;60, "D", IF(J3&gt;50, "E", "F")))))</f>
        <v>D</v>
      </c>
      <c r="N3" t="str">
        <f>IF(J3&gt;50, "pass", "fail")</f>
        <v>pass</v>
      </c>
    </row>
    <row r="4" spans="1:14" x14ac:dyDescent="0.35">
      <c r="A4" s="2">
        <v>2</v>
      </c>
      <c r="B4" s="1" t="s">
        <v>26</v>
      </c>
      <c r="C4" s="1" t="s">
        <v>33</v>
      </c>
      <c r="D4" s="15">
        <v>98</v>
      </c>
      <c r="E4" s="15">
        <v>51</v>
      </c>
      <c r="F4" s="15">
        <v>94</v>
      </c>
      <c r="G4" s="15">
        <v>66</v>
      </c>
      <c r="H4" s="15">
        <v>37</v>
      </c>
      <c r="I4" s="3">
        <f t="shared" ref="I4:I12" si="0">SUM(D4:H4)</f>
        <v>346</v>
      </c>
      <c r="J4">
        <f t="shared" ref="J4:J12" si="1">(I4/500)*100</f>
        <v>69.199999999999989</v>
      </c>
      <c r="K4">
        <f>AVERAGE(D4:H4)</f>
        <v>69.2</v>
      </c>
      <c r="L4">
        <f t="shared" ref="L4:L12" si="2">I4/5</f>
        <v>69.2</v>
      </c>
      <c r="M4" t="str">
        <f t="shared" ref="M4:M12" si="3">IF(J4&gt;90, "A", IF(J4&gt;80, "B",IF(J4&gt;70, "C", IF(J4&gt;60, "D", IF(J4&gt;50, "E", "F")))))</f>
        <v>D</v>
      </c>
      <c r="N4" t="str">
        <f t="shared" ref="N4:N12" si="4">IF(J4&gt;50, "pass", "fail")</f>
        <v>pass</v>
      </c>
    </row>
    <row r="5" spans="1:14" x14ac:dyDescent="0.35">
      <c r="A5" s="2">
        <v>3</v>
      </c>
      <c r="B5" s="1" t="s">
        <v>27</v>
      </c>
      <c r="C5" s="1" t="s">
        <v>33</v>
      </c>
      <c r="D5" s="15">
        <v>48</v>
      </c>
      <c r="E5" s="15">
        <v>51</v>
      </c>
      <c r="F5" s="15">
        <v>77</v>
      </c>
      <c r="G5" s="15">
        <v>60</v>
      </c>
      <c r="H5" s="15">
        <v>78</v>
      </c>
      <c r="I5" s="3">
        <f t="shared" si="0"/>
        <v>314</v>
      </c>
      <c r="J5">
        <f t="shared" si="1"/>
        <v>62.8</v>
      </c>
      <c r="K5">
        <f t="shared" ref="K5:K12" si="5">AVERAGE(D5:H5)</f>
        <v>62.8</v>
      </c>
      <c r="L5">
        <f t="shared" si="2"/>
        <v>62.8</v>
      </c>
      <c r="M5" t="str">
        <f t="shared" si="3"/>
        <v>D</v>
      </c>
      <c r="N5" t="str">
        <f t="shared" si="4"/>
        <v>pass</v>
      </c>
    </row>
    <row r="6" spans="1:14" x14ac:dyDescent="0.35">
      <c r="A6" s="2">
        <v>4</v>
      </c>
      <c r="B6" s="1" t="s">
        <v>28</v>
      </c>
      <c r="C6" s="1" t="s">
        <v>33</v>
      </c>
      <c r="D6" s="15">
        <v>44</v>
      </c>
      <c r="E6" s="15">
        <v>84</v>
      </c>
      <c r="F6" s="15">
        <v>90</v>
      </c>
      <c r="G6" s="15">
        <v>65</v>
      </c>
      <c r="H6" s="15">
        <v>63</v>
      </c>
      <c r="I6" s="3">
        <f t="shared" si="0"/>
        <v>346</v>
      </c>
      <c r="J6">
        <f t="shared" si="1"/>
        <v>69.199999999999989</v>
      </c>
      <c r="K6">
        <f t="shared" si="5"/>
        <v>69.2</v>
      </c>
      <c r="L6">
        <f t="shared" si="2"/>
        <v>69.2</v>
      </c>
      <c r="M6" t="str">
        <f t="shared" si="3"/>
        <v>D</v>
      </c>
      <c r="N6" t="str">
        <f t="shared" si="4"/>
        <v>pass</v>
      </c>
    </row>
    <row r="7" spans="1:14" x14ac:dyDescent="0.35">
      <c r="A7" s="2">
        <v>5</v>
      </c>
      <c r="B7" s="1" t="s">
        <v>13</v>
      </c>
      <c r="C7" s="1" t="s">
        <v>33</v>
      </c>
      <c r="D7" s="15">
        <v>70</v>
      </c>
      <c r="E7" s="15">
        <v>95</v>
      </c>
      <c r="F7" s="15">
        <v>92</v>
      </c>
      <c r="G7" s="15">
        <v>71</v>
      </c>
      <c r="H7" s="15">
        <v>83</v>
      </c>
      <c r="I7" s="3">
        <f t="shared" si="0"/>
        <v>411</v>
      </c>
      <c r="J7">
        <f t="shared" si="1"/>
        <v>82.199999999999989</v>
      </c>
      <c r="K7">
        <f t="shared" si="5"/>
        <v>82.2</v>
      </c>
      <c r="L7">
        <f t="shared" si="2"/>
        <v>82.2</v>
      </c>
      <c r="M7" t="str">
        <f t="shared" si="3"/>
        <v>B</v>
      </c>
      <c r="N7" t="str">
        <f t="shared" si="4"/>
        <v>pass</v>
      </c>
    </row>
    <row r="8" spans="1:14" x14ac:dyDescent="0.35">
      <c r="A8" s="2">
        <v>6</v>
      </c>
      <c r="B8" s="1" t="s">
        <v>29</v>
      </c>
      <c r="C8" s="1" t="s">
        <v>33</v>
      </c>
      <c r="D8" s="15">
        <v>64</v>
      </c>
      <c r="E8" s="15">
        <v>100</v>
      </c>
      <c r="F8" s="15">
        <v>40</v>
      </c>
      <c r="G8" s="15">
        <v>47</v>
      </c>
      <c r="H8" s="15">
        <v>80</v>
      </c>
      <c r="I8" s="3">
        <f t="shared" si="0"/>
        <v>331</v>
      </c>
      <c r="J8">
        <f t="shared" si="1"/>
        <v>66.2</v>
      </c>
      <c r="K8">
        <f t="shared" si="5"/>
        <v>66.2</v>
      </c>
      <c r="L8">
        <f t="shared" si="2"/>
        <v>66.2</v>
      </c>
      <c r="M8" t="str">
        <f t="shared" si="3"/>
        <v>D</v>
      </c>
      <c r="N8" t="str">
        <f t="shared" si="4"/>
        <v>pass</v>
      </c>
    </row>
    <row r="9" spans="1:14" x14ac:dyDescent="0.35">
      <c r="A9" s="2">
        <v>7</v>
      </c>
      <c r="B9" s="1" t="s">
        <v>12</v>
      </c>
      <c r="C9" s="1" t="s">
        <v>33</v>
      </c>
      <c r="D9" s="15">
        <v>59</v>
      </c>
      <c r="E9" s="15">
        <v>64</v>
      </c>
      <c r="F9" s="15">
        <v>85</v>
      </c>
      <c r="G9" s="15">
        <v>96</v>
      </c>
      <c r="H9" s="15">
        <v>92</v>
      </c>
      <c r="I9" s="3">
        <f t="shared" si="0"/>
        <v>396</v>
      </c>
      <c r="J9">
        <f t="shared" si="1"/>
        <v>79.2</v>
      </c>
      <c r="K9">
        <f t="shared" si="5"/>
        <v>79.2</v>
      </c>
      <c r="L9">
        <f t="shared" si="2"/>
        <v>79.2</v>
      </c>
      <c r="M9" t="str">
        <f t="shared" si="3"/>
        <v>C</v>
      </c>
      <c r="N9" t="str">
        <f t="shared" si="4"/>
        <v>pass</v>
      </c>
    </row>
    <row r="10" spans="1:14" x14ac:dyDescent="0.35">
      <c r="A10" s="2">
        <v>8</v>
      </c>
      <c r="B10" s="1" t="s">
        <v>30</v>
      </c>
      <c r="C10" s="1" t="s">
        <v>33</v>
      </c>
      <c r="D10" s="15">
        <v>55</v>
      </c>
      <c r="E10" s="15">
        <v>69</v>
      </c>
      <c r="F10" s="15">
        <v>93</v>
      </c>
      <c r="G10" s="15">
        <v>67</v>
      </c>
      <c r="H10" s="15">
        <v>77</v>
      </c>
      <c r="I10" s="3">
        <f t="shared" si="0"/>
        <v>361</v>
      </c>
      <c r="J10">
        <f t="shared" si="1"/>
        <v>72.2</v>
      </c>
      <c r="K10">
        <f t="shared" si="5"/>
        <v>72.2</v>
      </c>
      <c r="L10">
        <f t="shared" si="2"/>
        <v>72.2</v>
      </c>
      <c r="M10" t="str">
        <f t="shared" si="3"/>
        <v>C</v>
      </c>
      <c r="N10" t="str">
        <f t="shared" si="4"/>
        <v>pass</v>
      </c>
    </row>
    <row r="11" spans="1:14" x14ac:dyDescent="0.35">
      <c r="A11" s="2">
        <v>9</v>
      </c>
      <c r="B11" s="1" t="s">
        <v>14</v>
      </c>
      <c r="C11" s="1" t="s">
        <v>33</v>
      </c>
      <c r="D11" s="15">
        <v>41</v>
      </c>
      <c r="E11" s="15">
        <v>66</v>
      </c>
      <c r="F11" s="15">
        <v>75</v>
      </c>
      <c r="G11" s="15">
        <v>49</v>
      </c>
      <c r="H11" s="15">
        <v>44</v>
      </c>
      <c r="I11" s="3">
        <f t="shared" si="0"/>
        <v>275</v>
      </c>
      <c r="J11">
        <f t="shared" si="1"/>
        <v>55.000000000000007</v>
      </c>
      <c r="K11">
        <f t="shared" si="5"/>
        <v>55</v>
      </c>
      <c r="L11">
        <f t="shared" si="2"/>
        <v>55</v>
      </c>
      <c r="M11" t="str">
        <f t="shared" si="3"/>
        <v>E</v>
      </c>
      <c r="N11" t="str">
        <f t="shared" si="4"/>
        <v>pass</v>
      </c>
    </row>
    <row r="12" spans="1:14" ht="15" thickBot="1" x14ac:dyDescent="0.4">
      <c r="A12" s="4">
        <v>10</v>
      </c>
      <c r="B12" s="5" t="s">
        <v>31</v>
      </c>
      <c r="C12" s="5" t="s">
        <v>33</v>
      </c>
      <c r="D12" s="16">
        <v>52</v>
      </c>
      <c r="E12" s="16">
        <v>63</v>
      </c>
      <c r="F12" s="16">
        <v>49</v>
      </c>
      <c r="G12" s="16">
        <v>63</v>
      </c>
      <c r="H12" s="16">
        <v>94</v>
      </c>
      <c r="I12" s="6">
        <f t="shared" si="0"/>
        <v>321</v>
      </c>
      <c r="J12">
        <f t="shared" si="1"/>
        <v>64.2</v>
      </c>
      <c r="K12">
        <f t="shared" si="5"/>
        <v>64.2</v>
      </c>
      <c r="L12">
        <f t="shared" si="2"/>
        <v>64.2</v>
      </c>
      <c r="M12" t="str">
        <f t="shared" si="3"/>
        <v>D</v>
      </c>
      <c r="N12" t="str">
        <f t="shared" si="4"/>
        <v>pass</v>
      </c>
    </row>
    <row r="13" spans="1:14" x14ac:dyDescent="0.35">
      <c r="I13" s="10"/>
    </row>
  </sheetData>
  <mergeCells count="1">
    <mergeCell ref="A1:I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AD8B-64CF-4626-B8E2-C69646A72C75}">
  <dimension ref="A1:O16"/>
  <sheetViews>
    <sheetView topLeftCell="A3" workbookViewId="0">
      <selection activeCell="N9" sqref="N9"/>
    </sheetView>
  </sheetViews>
  <sheetFormatPr defaultRowHeight="14.5" x14ac:dyDescent="0.35"/>
  <cols>
    <col min="1" max="1" width="10.08984375" customWidth="1"/>
    <col min="2" max="2" width="7.90625" bestFit="1" customWidth="1"/>
    <col min="3" max="3" width="5" bestFit="1" customWidth="1"/>
    <col min="4" max="4" width="10.36328125" bestFit="1" customWidth="1"/>
    <col min="5" max="5" width="11.1796875" bestFit="1" customWidth="1"/>
    <col min="6" max="6" width="9" bestFit="1" customWidth="1"/>
    <col min="7" max="7" width="10.90625" bestFit="1" customWidth="1"/>
    <col min="8" max="8" width="9.453125" bestFit="1" customWidth="1"/>
    <col min="9" max="9" width="9.26953125" bestFit="1" customWidth="1"/>
    <col min="10" max="10" width="10" bestFit="1" customWidth="1"/>
    <col min="11" max="11" width="10" customWidth="1"/>
    <col min="12" max="12" width="5.90625" bestFit="1" customWidth="1"/>
  </cols>
  <sheetData>
    <row r="1" spans="1:15" ht="42" customHeight="1" thickBot="1" x14ac:dyDescent="0.4">
      <c r="A1" s="47" t="s">
        <v>37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5" ht="15" thickBot="1" x14ac:dyDescent="0.4">
      <c r="A2" s="11" t="s">
        <v>22</v>
      </c>
      <c r="B2" s="12" t="s">
        <v>2</v>
      </c>
      <c r="C2" s="12" t="s">
        <v>3</v>
      </c>
      <c r="D2" s="12" t="s">
        <v>40</v>
      </c>
      <c r="E2" s="12" t="s">
        <v>41</v>
      </c>
      <c r="F2" s="12" t="s">
        <v>42</v>
      </c>
      <c r="G2" s="12" t="s">
        <v>43</v>
      </c>
      <c r="H2" s="12" t="s">
        <v>44</v>
      </c>
      <c r="I2" s="12" t="s">
        <v>45</v>
      </c>
      <c r="J2" s="12" t="s">
        <v>38</v>
      </c>
      <c r="K2" s="12" t="s">
        <v>49</v>
      </c>
      <c r="L2" s="13" t="s">
        <v>39</v>
      </c>
    </row>
    <row r="3" spans="1:15" x14ac:dyDescent="0.35">
      <c r="A3" s="7">
        <v>1</v>
      </c>
      <c r="B3" s="8" t="s">
        <v>25</v>
      </c>
      <c r="C3" s="8" t="s">
        <v>32</v>
      </c>
      <c r="D3" s="8">
        <v>51</v>
      </c>
      <c r="E3" s="8">
        <v>62</v>
      </c>
      <c r="F3" s="8">
        <v>60</v>
      </c>
      <c r="G3" s="8">
        <v>95</v>
      </c>
      <c r="H3" s="8">
        <v>59</v>
      </c>
      <c r="I3" s="8">
        <f t="shared" ref="I3:I12" si="0">SUM(D3:H3)</f>
        <v>327</v>
      </c>
      <c r="J3" s="8">
        <f>(I3*100)/500</f>
        <v>65.400000000000006</v>
      </c>
      <c r="K3" s="8">
        <f t="shared" ref="K3:K12" si="1">AVERAGE(D3:H3)</f>
        <v>65.400000000000006</v>
      </c>
      <c r="L3" s="9" t="str">
        <f>IF(J3&gt;90, "A", IF(J3&gt;80,"B", IF(J3&gt;70, "C", IF(J3&gt;60, "D", IF(J3&gt;50,"E", "F")))))</f>
        <v>D</v>
      </c>
      <c r="O3">
        <f ca="1">RANDBETWEEN(33,100)</f>
        <v>37</v>
      </c>
    </row>
    <row r="4" spans="1:15" x14ac:dyDescent="0.35">
      <c r="A4" s="2">
        <v>2</v>
      </c>
      <c r="B4" s="1" t="s">
        <v>26</v>
      </c>
      <c r="C4" s="1" t="s">
        <v>32</v>
      </c>
      <c r="D4" s="1">
        <v>42</v>
      </c>
      <c r="E4" s="1">
        <v>37</v>
      </c>
      <c r="F4" s="1">
        <v>80</v>
      </c>
      <c r="G4" s="1">
        <v>36</v>
      </c>
      <c r="H4" s="1">
        <v>44</v>
      </c>
      <c r="I4" s="1">
        <f t="shared" si="0"/>
        <v>239</v>
      </c>
      <c r="J4" s="1">
        <f t="shared" ref="J4:J12" si="2">(I4*100)/500</f>
        <v>47.8</v>
      </c>
      <c r="K4" s="1">
        <f t="shared" si="1"/>
        <v>47.8</v>
      </c>
      <c r="L4" s="3" t="str">
        <f t="shared" ref="L4:L12" si="3">IF(J4&gt;90, "A", IF(J4&gt;80,"B", IF(J4&gt;70, "C", IF(J4&gt;60, "D", IF(J4&gt;50,"E", "F")))))</f>
        <v>F</v>
      </c>
    </row>
    <row r="5" spans="1:15" x14ac:dyDescent="0.35">
      <c r="A5" s="2">
        <v>3</v>
      </c>
      <c r="B5" s="1" t="s">
        <v>27</v>
      </c>
      <c r="C5" s="1" t="s">
        <v>32</v>
      </c>
      <c r="D5" s="1">
        <v>47</v>
      </c>
      <c r="E5" s="1">
        <v>61</v>
      </c>
      <c r="F5" s="1">
        <v>74</v>
      </c>
      <c r="G5" s="1">
        <v>96</v>
      </c>
      <c r="H5" s="1">
        <v>75</v>
      </c>
      <c r="I5" s="1">
        <f t="shared" si="0"/>
        <v>353</v>
      </c>
      <c r="J5" s="1">
        <f t="shared" si="2"/>
        <v>70.599999999999994</v>
      </c>
      <c r="K5" s="1">
        <f t="shared" si="1"/>
        <v>70.599999999999994</v>
      </c>
      <c r="L5" s="3" t="str">
        <f t="shared" si="3"/>
        <v>C</v>
      </c>
    </row>
    <row r="6" spans="1:15" x14ac:dyDescent="0.35">
      <c r="A6" s="2">
        <v>4</v>
      </c>
      <c r="B6" s="1" t="s">
        <v>28</v>
      </c>
      <c r="C6" s="1" t="s">
        <v>32</v>
      </c>
      <c r="D6" s="1">
        <v>94</v>
      </c>
      <c r="E6" s="1">
        <v>77</v>
      </c>
      <c r="F6" s="1">
        <v>55</v>
      </c>
      <c r="G6" s="1">
        <v>85</v>
      </c>
      <c r="H6" s="1">
        <v>79</v>
      </c>
      <c r="I6" s="1">
        <f t="shared" si="0"/>
        <v>390</v>
      </c>
      <c r="J6" s="1">
        <f t="shared" si="2"/>
        <v>78</v>
      </c>
      <c r="K6" s="1">
        <f t="shared" si="1"/>
        <v>78</v>
      </c>
      <c r="L6" s="3" t="str">
        <f t="shared" si="3"/>
        <v>C</v>
      </c>
    </row>
    <row r="7" spans="1:15" x14ac:dyDescent="0.35">
      <c r="A7" s="2">
        <v>5</v>
      </c>
      <c r="B7" s="1" t="s">
        <v>13</v>
      </c>
      <c r="C7" s="1" t="s">
        <v>32</v>
      </c>
      <c r="D7" s="1">
        <v>95</v>
      </c>
      <c r="E7" s="1">
        <v>43</v>
      </c>
      <c r="F7" s="1">
        <v>86</v>
      </c>
      <c r="G7" s="1">
        <v>33</v>
      </c>
      <c r="H7" s="1">
        <v>74</v>
      </c>
      <c r="I7" s="1">
        <f t="shared" si="0"/>
        <v>331</v>
      </c>
      <c r="J7" s="1">
        <f t="shared" si="2"/>
        <v>66.2</v>
      </c>
      <c r="K7" s="1">
        <f t="shared" si="1"/>
        <v>66.2</v>
      </c>
      <c r="L7" s="3" t="str">
        <f t="shared" si="3"/>
        <v>D</v>
      </c>
      <c r="M7" s="17"/>
    </row>
    <row r="8" spans="1:15" x14ac:dyDescent="0.35">
      <c r="A8" s="2">
        <v>6</v>
      </c>
      <c r="B8" s="1" t="s">
        <v>29</v>
      </c>
      <c r="C8" s="1" t="s">
        <v>32</v>
      </c>
      <c r="D8" s="1">
        <v>56</v>
      </c>
      <c r="E8" s="1">
        <v>82</v>
      </c>
      <c r="F8" s="1">
        <v>56</v>
      </c>
      <c r="G8" s="1">
        <v>54</v>
      </c>
      <c r="H8" s="1">
        <v>53</v>
      </c>
      <c r="I8" s="1">
        <f t="shared" si="0"/>
        <v>301</v>
      </c>
      <c r="J8" s="1">
        <f t="shared" si="2"/>
        <v>60.2</v>
      </c>
      <c r="K8" s="1">
        <f t="shared" si="1"/>
        <v>60.2</v>
      </c>
      <c r="L8" s="3" t="str">
        <f t="shared" si="3"/>
        <v>D</v>
      </c>
    </row>
    <row r="9" spans="1:15" x14ac:dyDescent="0.35">
      <c r="A9" s="2">
        <v>7</v>
      </c>
      <c r="B9" s="1" t="s">
        <v>12</v>
      </c>
      <c r="C9" s="1" t="s">
        <v>32</v>
      </c>
      <c r="D9" s="1">
        <v>71</v>
      </c>
      <c r="E9" s="1">
        <v>87</v>
      </c>
      <c r="F9" s="1">
        <v>94</v>
      </c>
      <c r="G9" s="1">
        <v>67</v>
      </c>
      <c r="H9" s="1">
        <v>60</v>
      </c>
      <c r="I9" s="1">
        <f t="shared" si="0"/>
        <v>379</v>
      </c>
      <c r="J9" s="1">
        <f t="shared" si="2"/>
        <v>75.8</v>
      </c>
      <c r="K9" s="1">
        <f t="shared" si="1"/>
        <v>75.8</v>
      </c>
      <c r="L9" s="3" t="str">
        <f t="shared" si="3"/>
        <v>C</v>
      </c>
    </row>
    <row r="10" spans="1:15" x14ac:dyDescent="0.35">
      <c r="A10" s="2">
        <v>8</v>
      </c>
      <c r="B10" s="1" t="s">
        <v>30</v>
      </c>
      <c r="C10" s="1" t="s">
        <v>32</v>
      </c>
      <c r="D10" s="1">
        <v>35</v>
      </c>
      <c r="E10" s="1">
        <v>51</v>
      </c>
      <c r="F10" s="1">
        <v>81</v>
      </c>
      <c r="G10" s="1">
        <v>87</v>
      </c>
      <c r="H10" s="1">
        <v>58</v>
      </c>
      <c r="I10" s="1">
        <f t="shared" si="0"/>
        <v>312</v>
      </c>
      <c r="J10" s="1">
        <f t="shared" si="2"/>
        <v>62.4</v>
      </c>
      <c r="K10" s="1">
        <f t="shared" si="1"/>
        <v>62.4</v>
      </c>
      <c r="L10" s="3" t="str">
        <f t="shared" si="3"/>
        <v>D</v>
      </c>
    </row>
    <row r="11" spans="1:15" x14ac:dyDescent="0.35">
      <c r="A11" s="2">
        <v>9</v>
      </c>
      <c r="B11" s="1" t="s">
        <v>14</v>
      </c>
      <c r="C11" s="1" t="s">
        <v>32</v>
      </c>
      <c r="D11" s="1">
        <v>70</v>
      </c>
      <c r="E11" s="1">
        <v>35</v>
      </c>
      <c r="F11" s="1">
        <v>76</v>
      </c>
      <c r="G11" s="1">
        <v>87</v>
      </c>
      <c r="H11" s="1">
        <v>45</v>
      </c>
      <c r="I11" s="1">
        <f t="shared" si="0"/>
        <v>313</v>
      </c>
      <c r="J11" s="1">
        <f t="shared" si="2"/>
        <v>62.6</v>
      </c>
      <c r="K11" s="1">
        <f t="shared" si="1"/>
        <v>62.6</v>
      </c>
      <c r="L11" s="3" t="str">
        <f t="shared" si="3"/>
        <v>D</v>
      </c>
    </row>
    <row r="12" spans="1:15" ht="15" thickBot="1" x14ac:dyDescent="0.4">
      <c r="A12" s="4">
        <v>10</v>
      </c>
      <c r="B12" s="5" t="s">
        <v>31</v>
      </c>
      <c r="C12" s="5" t="s">
        <v>32</v>
      </c>
      <c r="D12" s="5">
        <v>45</v>
      </c>
      <c r="E12" s="5">
        <v>48</v>
      </c>
      <c r="F12" s="5">
        <v>91</v>
      </c>
      <c r="G12" s="5">
        <v>45</v>
      </c>
      <c r="H12" s="5">
        <v>82</v>
      </c>
      <c r="I12" s="5">
        <f t="shared" si="0"/>
        <v>311</v>
      </c>
      <c r="J12" s="5">
        <f t="shared" si="2"/>
        <v>62.2</v>
      </c>
      <c r="K12" s="5">
        <f t="shared" si="1"/>
        <v>62.2</v>
      </c>
      <c r="L12" s="6" t="str">
        <f t="shared" si="3"/>
        <v>D</v>
      </c>
    </row>
    <row r="13" spans="1:15" x14ac:dyDescent="0.35">
      <c r="A13">
        <f>COUNT(A3:A12)</f>
        <v>10</v>
      </c>
      <c r="B13">
        <f>COUNT(B3:B12)</f>
        <v>0</v>
      </c>
    </row>
    <row r="14" spans="1:15" x14ac:dyDescent="0.35">
      <c r="A14" t="s">
        <v>46</v>
      </c>
      <c r="B14">
        <f>COUNTA(B3:B12)</f>
        <v>10</v>
      </c>
      <c r="D14" t="s">
        <v>50</v>
      </c>
      <c r="E14">
        <f>MIN(E3:E12)</f>
        <v>35</v>
      </c>
    </row>
    <row r="15" spans="1:15" x14ac:dyDescent="0.35">
      <c r="A15" t="s">
        <v>47</v>
      </c>
      <c r="B15">
        <f>COUNTBLANK(B3:B12)</f>
        <v>0</v>
      </c>
      <c r="D15" t="s">
        <v>51</v>
      </c>
      <c r="E15">
        <f>MAX(E3:E12)</f>
        <v>87</v>
      </c>
    </row>
    <row r="16" spans="1:15" x14ac:dyDescent="0.35">
      <c r="A16" t="s">
        <v>48</v>
      </c>
    </row>
  </sheetData>
  <mergeCells count="1">
    <mergeCell ref="A1:L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D08C-C6B6-4176-AB95-23C50EF0CE73}">
  <dimension ref="A2:D14"/>
  <sheetViews>
    <sheetView workbookViewId="0">
      <selection activeCell="F11" sqref="F11"/>
    </sheetView>
  </sheetViews>
  <sheetFormatPr defaultRowHeight="14.5" x14ac:dyDescent="0.35"/>
  <cols>
    <col min="3" max="3" width="14.54296875" bestFit="1" customWidth="1"/>
  </cols>
  <sheetData>
    <row r="2" spans="1:4" x14ac:dyDescent="0.35">
      <c r="A2" t="s">
        <v>60</v>
      </c>
      <c r="B2">
        <v>23</v>
      </c>
      <c r="C2">
        <v>45</v>
      </c>
      <c r="D2">
        <f>PRODUCT(B2:C2)</f>
        <v>1035</v>
      </c>
    </row>
    <row r="4" spans="1:4" x14ac:dyDescent="0.35">
      <c r="A4" t="s">
        <v>61</v>
      </c>
      <c r="B4">
        <v>3.3545664999999998</v>
      </c>
      <c r="C4">
        <f>ROUND(B4,4)</f>
        <v>3.3546</v>
      </c>
    </row>
    <row r="5" spans="1:4" x14ac:dyDescent="0.35">
      <c r="A5" t="s">
        <v>62</v>
      </c>
      <c r="B5">
        <v>12</v>
      </c>
      <c r="C5">
        <f>ABS(B5)</f>
        <v>12</v>
      </c>
    </row>
    <row r="6" spans="1:4" x14ac:dyDescent="0.35">
      <c r="A6" t="s">
        <v>62</v>
      </c>
      <c r="B6">
        <v>-12</v>
      </c>
      <c r="C6">
        <f>ABS(B6)</f>
        <v>12</v>
      </c>
    </row>
    <row r="7" spans="1:4" x14ac:dyDescent="0.35">
      <c r="A7" t="s">
        <v>63</v>
      </c>
      <c r="B7">
        <v>23</v>
      </c>
      <c r="C7">
        <f>MOD(B7,5)</f>
        <v>3</v>
      </c>
    </row>
    <row r="8" spans="1:4" x14ac:dyDescent="0.35">
      <c r="A8" t="s">
        <v>64</v>
      </c>
      <c r="B8">
        <v>100</v>
      </c>
      <c r="C8">
        <f>SQRT(B8)</f>
        <v>10</v>
      </c>
    </row>
    <row r="9" spans="1:4" x14ac:dyDescent="0.35">
      <c r="C9" s="23">
        <f ca="1">TODAY()</f>
        <v>45652</v>
      </c>
    </row>
    <row r="10" spans="1:4" x14ac:dyDescent="0.35">
      <c r="C10" s="24">
        <f ca="1">NOW()</f>
        <v>45652.72078275463</v>
      </c>
    </row>
    <row r="11" spans="1:4" x14ac:dyDescent="0.35">
      <c r="C11" s="23">
        <f>DATE(2024,12,4)</f>
        <v>45630</v>
      </c>
    </row>
    <row r="12" spans="1:4" x14ac:dyDescent="0.35">
      <c r="C12" s="23">
        <v>38690</v>
      </c>
    </row>
    <row r="14" spans="1:4" x14ac:dyDescent="0.35">
      <c r="C14">
        <f ca="1">DATEDIF(C12,TODAY(),"y")</f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47B0E-E197-4D53-8530-C94E2255A85C}">
  <dimension ref="A1:C8"/>
  <sheetViews>
    <sheetView workbookViewId="0">
      <selection activeCell="F13" sqref="F13"/>
    </sheetView>
  </sheetViews>
  <sheetFormatPr defaultRowHeight="14.5" x14ac:dyDescent="0.35"/>
  <sheetData>
    <row r="1" spans="1:3" x14ac:dyDescent="0.35">
      <c r="A1">
        <v>8676.9878000000008</v>
      </c>
      <c r="B1">
        <f>TRUNC(A1,2)</f>
        <v>8676.98</v>
      </c>
    </row>
    <row r="2" spans="1:3" x14ac:dyDescent="0.35">
      <c r="A2">
        <f>ROUND(A1,2)</f>
        <v>8676.99</v>
      </c>
      <c r="B2">
        <v>8873</v>
      </c>
    </row>
    <row r="3" spans="1:3" x14ac:dyDescent="0.35">
      <c r="B3">
        <f>ROUND(B2,4)</f>
        <v>8873</v>
      </c>
    </row>
    <row r="5" spans="1:3" x14ac:dyDescent="0.35">
      <c r="B5">
        <v>14</v>
      </c>
      <c r="C5">
        <f>CEILING(B5,2)</f>
        <v>14</v>
      </c>
    </row>
    <row r="6" spans="1:3" x14ac:dyDescent="0.35">
      <c r="C6">
        <f>CEILING(22,5)</f>
        <v>25</v>
      </c>
    </row>
    <row r="7" spans="1:3" x14ac:dyDescent="0.35">
      <c r="C7">
        <f>FLOOR(22,5)</f>
        <v>20</v>
      </c>
    </row>
    <row r="8" spans="1:3" x14ac:dyDescent="0.35">
      <c r="C8">
        <f>PI()</f>
        <v>3.1415926535897931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EE35-DC26-49C0-8AAE-1AB72CC0C38F}">
  <dimension ref="A1:F25"/>
  <sheetViews>
    <sheetView topLeftCell="A13" workbookViewId="0">
      <selection activeCell="H28" sqref="H28"/>
    </sheetView>
  </sheetViews>
  <sheetFormatPr defaultRowHeight="14.5" x14ac:dyDescent="0.35"/>
  <cols>
    <col min="1" max="1" width="9.453125" bestFit="1" customWidth="1"/>
    <col min="2" max="2" width="14.54296875" bestFit="1" customWidth="1"/>
  </cols>
  <sheetData>
    <row r="1" spans="1:6" x14ac:dyDescent="0.35">
      <c r="A1" t="s">
        <v>60</v>
      </c>
      <c r="C1">
        <v>22</v>
      </c>
      <c r="D1">
        <v>10</v>
      </c>
      <c r="E1">
        <f>PRODUCT(C1:D1)</f>
        <v>220</v>
      </c>
    </row>
    <row r="2" spans="1:6" x14ac:dyDescent="0.35">
      <c r="A2" t="s">
        <v>61</v>
      </c>
      <c r="B2">
        <v>1234.569</v>
      </c>
      <c r="C2">
        <f>ROUND(B2,2)</f>
        <v>1234.57</v>
      </c>
    </row>
    <row r="3" spans="1:6" x14ac:dyDescent="0.35">
      <c r="A3" t="s">
        <v>65</v>
      </c>
      <c r="B3">
        <v>-112</v>
      </c>
      <c r="C3">
        <f>ABS(B3)</f>
        <v>112</v>
      </c>
      <c r="F3" s="25">
        <f>20/3</f>
        <v>6.666666666666667</v>
      </c>
    </row>
    <row r="4" spans="1:6" x14ac:dyDescent="0.35">
      <c r="B4">
        <v>19</v>
      </c>
      <c r="C4">
        <f>ABS(B4)</f>
        <v>19</v>
      </c>
    </row>
    <row r="5" spans="1:6" x14ac:dyDescent="0.35">
      <c r="A5" t="s">
        <v>66</v>
      </c>
      <c r="B5">
        <f>MOD(23,5)</f>
        <v>3</v>
      </c>
    </row>
    <row r="6" spans="1:6" x14ac:dyDescent="0.35">
      <c r="A6" t="s">
        <v>64</v>
      </c>
      <c r="B6">
        <v>121</v>
      </c>
      <c r="C6">
        <f>SQRT(B6)</f>
        <v>11</v>
      </c>
    </row>
    <row r="7" spans="1:6" x14ac:dyDescent="0.35">
      <c r="A7" t="s">
        <v>67</v>
      </c>
      <c r="B7">
        <f>EXP(11)</f>
        <v>59874.141715197817</v>
      </c>
      <c r="C7" t="s">
        <v>69</v>
      </c>
    </row>
    <row r="8" spans="1:6" x14ac:dyDescent="0.35">
      <c r="A8" t="s">
        <v>68</v>
      </c>
      <c r="B8">
        <f>LOG(10,2)</f>
        <v>3.3219280948873626</v>
      </c>
      <c r="C8" t="s">
        <v>69</v>
      </c>
    </row>
    <row r="9" spans="1:6" x14ac:dyDescent="0.35">
      <c r="A9" t="s">
        <v>70</v>
      </c>
      <c r="B9">
        <f>POWER(4,2)</f>
        <v>16</v>
      </c>
    </row>
    <row r="10" spans="1:6" x14ac:dyDescent="0.35">
      <c r="B10">
        <f>POWER(3,4)</f>
        <v>81</v>
      </c>
    </row>
    <row r="11" spans="1:6" x14ac:dyDescent="0.35">
      <c r="A11" t="s">
        <v>71</v>
      </c>
      <c r="B11">
        <f>TRUNC(B2,2)</f>
        <v>1234.56</v>
      </c>
    </row>
    <row r="12" spans="1:6" x14ac:dyDescent="0.35">
      <c r="A12" t="s">
        <v>72</v>
      </c>
      <c r="B12">
        <f ca="1">RAND()</f>
        <v>0.39824262164939161</v>
      </c>
    </row>
    <row r="13" spans="1:6" x14ac:dyDescent="0.35">
      <c r="A13" t="s">
        <v>73</v>
      </c>
      <c r="B13">
        <f ca="1">RANDBETWEEN(10,20)</f>
        <v>14</v>
      </c>
    </row>
    <row r="14" spans="1:6" x14ac:dyDescent="0.35">
      <c r="A14" t="s">
        <v>74</v>
      </c>
      <c r="B14">
        <v>20</v>
      </c>
      <c r="C14">
        <f>SIGN(B14)</f>
        <v>1</v>
      </c>
    </row>
    <row r="15" spans="1:6" x14ac:dyDescent="0.35">
      <c r="B15">
        <v>-18</v>
      </c>
      <c r="C15">
        <f>SIGN(B15)</f>
        <v>-1</v>
      </c>
    </row>
    <row r="16" spans="1:6" x14ac:dyDescent="0.35">
      <c r="B16">
        <v>0</v>
      </c>
      <c r="C16">
        <f>SIGN(0)</f>
        <v>0</v>
      </c>
    </row>
    <row r="17" spans="1:3" x14ac:dyDescent="0.35">
      <c r="A17" t="s">
        <v>75</v>
      </c>
      <c r="B17">
        <v>23</v>
      </c>
      <c r="C17">
        <f>CEILING(B17,5)</f>
        <v>25</v>
      </c>
    </row>
    <row r="18" spans="1:3" x14ac:dyDescent="0.35">
      <c r="A18" t="s">
        <v>76</v>
      </c>
      <c r="B18">
        <v>23</v>
      </c>
      <c r="C18">
        <f>FLOOR(B18,5)</f>
        <v>20</v>
      </c>
    </row>
    <row r="19" spans="1:3" x14ac:dyDescent="0.35">
      <c r="A19" t="s">
        <v>77</v>
      </c>
      <c r="B19">
        <f>PI()</f>
        <v>3.1415926535897931</v>
      </c>
    </row>
    <row r="21" spans="1:3" x14ac:dyDescent="0.35">
      <c r="A21" t="s">
        <v>78</v>
      </c>
      <c r="B21" s="23">
        <f ca="1">TODAY()</f>
        <v>45652</v>
      </c>
    </row>
    <row r="22" spans="1:3" x14ac:dyDescent="0.35">
      <c r="A22" t="s">
        <v>79</v>
      </c>
      <c r="B22" s="24">
        <f ca="1">NOW()</f>
        <v>45652.72078275463</v>
      </c>
    </row>
    <row r="23" spans="1:3" x14ac:dyDescent="0.35">
      <c r="A23" t="s">
        <v>80</v>
      </c>
      <c r="B23" s="23">
        <f>DATE(2024,10,5)</f>
        <v>45570</v>
      </c>
    </row>
    <row r="24" spans="1:3" x14ac:dyDescent="0.35">
      <c r="A24" s="19" t="s">
        <v>81</v>
      </c>
      <c r="B24" s="19" t="s">
        <v>82</v>
      </c>
    </row>
    <row r="25" spans="1:3" x14ac:dyDescent="0.35">
      <c r="A25" s="23">
        <v>37730</v>
      </c>
      <c r="B25">
        <f ca="1">DATEDIF(A25,TODAY(),"y")</f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885F-F732-486B-9114-1F9B541513EA}">
  <dimension ref="A1:G18"/>
  <sheetViews>
    <sheetView topLeftCell="A4" workbookViewId="0">
      <selection activeCell="H6" sqref="H6"/>
    </sheetView>
  </sheetViews>
  <sheetFormatPr defaultRowHeight="14.5" x14ac:dyDescent="0.35"/>
  <cols>
    <col min="1" max="1" width="23.90625" customWidth="1"/>
  </cols>
  <sheetData>
    <row r="1" spans="1:7" x14ac:dyDescent="0.35">
      <c r="A1" t="s">
        <v>83</v>
      </c>
      <c r="B1">
        <v>22</v>
      </c>
      <c r="C1">
        <v>20</v>
      </c>
      <c r="D1">
        <f>PRODUCT(B1:C1)</f>
        <v>440</v>
      </c>
    </row>
    <row r="2" spans="1:7" x14ac:dyDescent="0.35">
      <c r="A2" t="s">
        <v>84</v>
      </c>
      <c r="B2">
        <v>-14</v>
      </c>
      <c r="C2">
        <f>ABS(B2)</f>
        <v>14</v>
      </c>
    </row>
    <row r="3" spans="1:7" x14ac:dyDescent="0.35">
      <c r="B3">
        <v>39</v>
      </c>
      <c r="C3">
        <f>ABS(B3)</f>
        <v>39</v>
      </c>
    </row>
    <row r="4" spans="1:7" x14ac:dyDescent="0.35">
      <c r="A4" t="s">
        <v>85</v>
      </c>
      <c r="B4">
        <v>47</v>
      </c>
      <c r="C4">
        <v>9</v>
      </c>
      <c r="D4">
        <f>MOD(B4,C4)</f>
        <v>2</v>
      </c>
    </row>
    <row r="5" spans="1:7" x14ac:dyDescent="0.35">
      <c r="A5" t="s">
        <v>86</v>
      </c>
      <c r="B5">
        <v>81</v>
      </c>
      <c r="C5">
        <f>SQRT(B5)</f>
        <v>9</v>
      </c>
    </row>
    <row r="6" spans="1:7" x14ac:dyDescent="0.35">
      <c r="A6" t="s">
        <v>87</v>
      </c>
      <c r="B6">
        <f>POWER(2,2)</f>
        <v>4</v>
      </c>
      <c r="G6" s="25">
        <f>20/3</f>
        <v>6.666666666666667</v>
      </c>
    </row>
    <row r="7" spans="1:7" x14ac:dyDescent="0.35">
      <c r="B7">
        <f>POWER(2,4)</f>
        <v>16</v>
      </c>
    </row>
    <row r="8" spans="1:7" x14ac:dyDescent="0.35">
      <c r="A8" t="s">
        <v>88</v>
      </c>
      <c r="B8">
        <v>239.56700000000001</v>
      </c>
      <c r="C8">
        <f>ROUND(B8,2)</f>
        <v>239.57</v>
      </c>
    </row>
    <row r="9" spans="1:7" x14ac:dyDescent="0.35">
      <c r="A9" t="s">
        <v>89</v>
      </c>
      <c r="B9">
        <v>239.56700000000001</v>
      </c>
      <c r="C9">
        <f>TRUNC(B9,2)</f>
        <v>239.56</v>
      </c>
    </row>
    <row r="10" spans="1:7" x14ac:dyDescent="0.35">
      <c r="A10" t="s">
        <v>67</v>
      </c>
      <c r="B10">
        <f>EXP(2)</f>
        <v>7.3890560989306504</v>
      </c>
    </row>
    <row r="11" spans="1:7" x14ac:dyDescent="0.35">
      <c r="A11" t="s">
        <v>68</v>
      </c>
      <c r="B11">
        <f>LOG(10,2)</f>
        <v>3.3219280948873626</v>
      </c>
      <c r="C11">
        <f>LOG(10,3)</f>
        <v>2.0959032742893848</v>
      </c>
    </row>
    <row r="12" spans="1:7" x14ac:dyDescent="0.35">
      <c r="A12">
        <f ca="1">RAND()</f>
        <v>0.43838208412981616</v>
      </c>
    </row>
    <row r="13" spans="1:7" x14ac:dyDescent="0.35">
      <c r="A13" t="s">
        <v>74</v>
      </c>
      <c r="B13">
        <v>17</v>
      </c>
      <c r="C13">
        <f>SIGN(B13)</f>
        <v>1</v>
      </c>
      <c r="D13" t="s">
        <v>90</v>
      </c>
    </row>
    <row r="14" spans="1:7" x14ac:dyDescent="0.35">
      <c r="B14">
        <v>-66</v>
      </c>
      <c r="C14">
        <f>SIGN(B14)</f>
        <v>-1</v>
      </c>
      <c r="D14" t="s">
        <v>91</v>
      </c>
    </row>
    <row r="15" spans="1:7" x14ac:dyDescent="0.35">
      <c r="B15">
        <v>0</v>
      </c>
      <c r="C15">
        <f>SIGN(B15)</f>
        <v>0</v>
      </c>
      <c r="D15" t="s">
        <v>92</v>
      </c>
    </row>
    <row r="16" spans="1:7" x14ac:dyDescent="0.35">
      <c r="A16" t="s">
        <v>93</v>
      </c>
      <c r="B16">
        <v>23</v>
      </c>
      <c r="C16">
        <v>5</v>
      </c>
      <c r="D16">
        <f>CEILING(B16,C16)</f>
        <v>25</v>
      </c>
    </row>
    <row r="17" spans="1:4" x14ac:dyDescent="0.35">
      <c r="A17" t="s">
        <v>76</v>
      </c>
      <c r="B17">
        <v>23</v>
      </c>
      <c r="C17">
        <v>5</v>
      </c>
      <c r="D17">
        <f>FLOOR(B17,C17)</f>
        <v>20</v>
      </c>
    </row>
    <row r="18" spans="1:4" x14ac:dyDescent="0.35">
      <c r="A18" t="s">
        <v>77</v>
      </c>
      <c r="B18">
        <f>PI()</f>
        <v>3.1415926535897931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Batch 5-6</vt:lpstr>
      <vt:lpstr>Sheet5</vt:lpstr>
      <vt:lpstr>Sheet4</vt:lpstr>
      <vt:lpstr>Sheet6</vt:lpstr>
      <vt:lpstr>Sheet7</vt:lpstr>
      <vt:lpstr>Sheet8</vt:lpstr>
      <vt:lpstr>Sheet9</vt:lpstr>
      <vt:lpstr>Batch 3-4</vt:lpstr>
      <vt:lpstr>Sheet11</vt:lpstr>
      <vt:lpstr>Salary Sheet</vt:lpstr>
      <vt:lpstr>Sheet13</vt:lpstr>
      <vt:lpstr>Salary 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 INDIA</dc:creator>
  <cp:lastModifiedBy>LITERACY INDIA</cp:lastModifiedBy>
  <dcterms:created xsi:type="dcterms:W3CDTF">2024-12-02T05:46:42Z</dcterms:created>
  <dcterms:modified xsi:type="dcterms:W3CDTF">2024-12-26T12:27:25Z</dcterms:modified>
</cp:coreProperties>
</file>