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ocuments\piyush kumar5-6\"/>
    </mc:Choice>
  </mc:AlternateContent>
  <xr:revisionPtr revIDLastSave="0" documentId="13_ncr:1_{A0DF745A-250E-47A6-A726-3DC5D2818285}" xr6:coauthVersionLast="47" xr6:coauthVersionMax="47" xr10:uidLastSave="{00000000-0000-0000-0000-000000000000}"/>
  <bookViews>
    <workbookView xWindow="-110" yWindow="-110" windowWidth="19420" windowHeight="10300" xr2:uid="{90C7F710-0C72-4E83-A8DA-97DAC151361D}"/>
  </bookViews>
  <sheets>
    <sheet name="DAY 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3" l="1"/>
  <c r="J51" i="3"/>
  <c r="J50" i="3"/>
  <c r="H47" i="3"/>
  <c r="H48" i="3"/>
  <c r="E31" i="3"/>
  <c r="E28" i="3"/>
  <c r="E19" i="3"/>
  <c r="J18" i="3"/>
  <c r="K18" i="3" s="1"/>
  <c r="L18" i="3" s="1"/>
  <c r="F18" i="3"/>
  <c r="G18" i="3"/>
  <c r="H18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4" i="3"/>
  <c r="H5" i="3"/>
  <c r="K5" i="3" s="1"/>
  <c r="H6" i="3"/>
  <c r="H7" i="3"/>
  <c r="H8" i="3"/>
  <c r="H9" i="3"/>
  <c r="K9" i="3" s="1"/>
  <c r="H10" i="3"/>
  <c r="H11" i="3"/>
  <c r="H12" i="3"/>
  <c r="H13" i="3"/>
  <c r="H14" i="3"/>
  <c r="H15" i="3"/>
  <c r="H16" i="3"/>
  <c r="H17" i="3"/>
  <c r="K17" i="3" s="1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4" i="3"/>
  <c r="F5" i="3"/>
  <c r="F6" i="3"/>
  <c r="F7" i="3"/>
  <c r="F8" i="3"/>
  <c r="F9" i="3"/>
  <c r="F10" i="3"/>
  <c r="F11" i="3"/>
  <c r="F12" i="3"/>
  <c r="F13" i="3"/>
  <c r="K13" i="3" s="1"/>
  <c r="F14" i="3"/>
  <c r="F15" i="3"/>
  <c r="F16" i="3"/>
  <c r="F17" i="3"/>
  <c r="F4" i="3"/>
  <c r="C12" i="2"/>
  <c r="C10" i="2"/>
  <c r="O4" i="2"/>
  <c r="D8" i="2"/>
  <c r="O6" i="2" s="1"/>
  <c r="D7" i="2"/>
  <c r="D6" i="2"/>
  <c r="E5" i="2"/>
  <c r="E4" i="2"/>
  <c r="H3" i="2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14" i="1"/>
  <c r="I15" i="1"/>
  <c r="B14" i="1"/>
  <c r="I5" i="1"/>
  <c r="I6" i="1"/>
  <c r="I7" i="1"/>
  <c r="I8" i="1"/>
  <c r="I9" i="1"/>
  <c r="I10" i="1"/>
  <c r="I11" i="1"/>
  <c r="I12" i="1"/>
  <c r="I13" i="1"/>
  <c r="I4" i="1"/>
  <c r="L5" i="3" l="1"/>
  <c r="M5" i="3"/>
  <c r="K15" i="3"/>
  <c r="L15" i="3" s="1"/>
  <c r="N15" i="3" s="1"/>
  <c r="K7" i="3"/>
  <c r="L7" i="3" s="1"/>
  <c r="N7" i="3" s="1"/>
  <c r="K12" i="3"/>
  <c r="K8" i="3"/>
  <c r="M8" i="3" s="1"/>
  <c r="J19" i="3"/>
  <c r="E27" i="3" s="1"/>
  <c r="K14" i="3"/>
  <c r="L14" i="3" s="1"/>
  <c r="K6" i="3"/>
  <c r="L6" i="3" s="1"/>
  <c r="K4" i="3"/>
  <c r="K16" i="3"/>
  <c r="M18" i="3"/>
  <c r="N18" i="3" s="1"/>
  <c r="K10" i="3"/>
  <c r="M10" i="3" s="1"/>
  <c r="K11" i="3"/>
  <c r="M16" i="3"/>
  <c r="L16" i="3"/>
  <c r="M15" i="3"/>
  <c r="L8" i="3"/>
  <c r="I29" i="3" s="1"/>
  <c r="L11" i="3"/>
  <c r="M11" i="3"/>
  <c r="M7" i="3"/>
  <c r="L12" i="3"/>
  <c r="M12" i="3"/>
  <c r="L13" i="3"/>
  <c r="M13" i="3"/>
  <c r="L17" i="3"/>
  <c r="M17" i="3"/>
  <c r="L9" i="3"/>
  <c r="M9" i="3"/>
  <c r="N5" i="3" l="1"/>
  <c r="M6" i="3"/>
  <c r="N6" i="3" s="1"/>
  <c r="C23" i="3" s="1"/>
  <c r="M14" i="3"/>
  <c r="N14" i="3" s="1"/>
  <c r="M4" i="3"/>
  <c r="L4" i="3"/>
  <c r="L10" i="3"/>
  <c r="N10" i="3" s="1"/>
  <c r="N12" i="3"/>
  <c r="N9" i="3"/>
  <c r="E35" i="3" s="1"/>
  <c r="N17" i="3"/>
  <c r="N13" i="3"/>
  <c r="N11" i="3"/>
  <c r="E36" i="3" s="1"/>
  <c r="N8" i="3"/>
  <c r="N16" i="3"/>
  <c r="C42" i="3" l="1"/>
  <c r="B42" i="3"/>
  <c r="D26" i="3"/>
  <c r="N4" i="3"/>
  <c r="L19" i="3"/>
  <c r="H46" i="3" l="1"/>
  <c r="N19" i="3"/>
  <c r="F30" i="3"/>
</calcChain>
</file>

<file path=xl/sharedStrings.xml><?xml version="1.0" encoding="utf-8"?>
<sst xmlns="http://schemas.openxmlformats.org/spreadsheetml/2006/main" count="109" uniqueCount="94">
  <si>
    <t>S.NO</t>
  </si>
  <si>
    <t>NANE</t>
  </si>
  <si>
    <t>PIYUSH</t>
  </si>
  <si>
    <t>RAHUL</t>
  </si>
  <si>
    <t>MANISH</t>
  </si>
  <si>
    <t>ROHON</t>
  </si>
  <si>
    <t>DIPANSHU</t>
  </si>
  <si>
    <t>ADITAYA</t>
  </si>
  <si>
    <t>UJJAL</t>
  </si>
  <si>
    <t>ANKIT</t>
  </si>
  <si>
    <t>AMIT</t>
  </si>
  <si>
    <t>BASANT</t>
  </si>
  <si>
    <t>ENGLISH</t>
  </si>
  <si>
    <t>HINDHI</t>
  </si>
  <si>
    <t>ECO</t>
  </si>
  <si>
    <t>POL</t>
  </si>
  <si>
    <t>HISTORY</t>
  </si>
  <si>
    <t>TORTAL</t>
  </si>
  <si>
    <t>STUDENT RUSULT</t>
  </si>
  <si>
    <t>count</t>
  </si>
  <si>
    <t>min marks</t>
  </si>
  <si>
    <t>max marks</t>
  </si>
  <si>
    <r>
      <t>per</t>
    </r>
    <r>
      <rPr>
        <sz val="12"/>
        <color theme="1"/>
        <rFont val="Calibri"/>
        <family val="2"/>
        <scheme val="minor"/>
      </rPr>
      <t>centag</t>
    </r>
  </si>
  <si>
    <t>average</t>
  </si>
  <si>
    <t>p/f</t>
  </si>
  <si>
    <t>PRODUCT</t>
  </si>
  <si>
    <t>ROUND</t>
  </si>
  <si>
    <t>ABS</t>
  </si>
  <si>
    <t>MOD</t>
  </si>
  <si>
    <t>SQRT</t>
  </si>
  <si>
    <t>TODAY</t>
  </si>
  <si>
    <t>NOW</t>
  </si>
  <si>
    <t>DATEDEIF</t>
  </si>
  <si>
    <t>TIME</t>
  </si>
  <si>
    <t>EXP</t>
  </si>
  <si>
    <t>SALARYSHEET</t>
  </si>
  <si>
    <t>ALLOEANCE</t>
  </si>
  <si>
    <t>S.NO.</t>
  </si>
  <si>
    <t>EMPOLYEENAME</t>
  </si>
  <si>
    <t>EMPOLY I'D</t>
  </si>
  <si>
    <t>DESIGNTION</t>
  </si>
  <si>
    <t>BASIS SALRY</t>
  </si>
  <si>
    <t>H.R.A</t>
  </si>
  <si>
    <t>T.A</t>
  </si>
  <si>
    <t>OTHER ALLOEANCE</t>
  </si>
  <si>
    <t>O.T</t>
  </si>
  <si>
    <t>O.T AMOUNT</t>
  </si>
  <si>
    <t>TORTAL ALLOEANCE</t>
  </si>
  <si>
    <t>GROSS SALARY</t>
  </si>
  <si>
    <t>SUMIT</t>
  </si>
  <si>
    <t>JAY</t>
  </si>
  <si>
    <t>ANAND</t>
  </si>
  <si>
    <t>HIMANANSHU</t>
  </si>
  <si>
    <t>ROHAN</t>
  </si>
  <si>
    <t>PREAM</t>
  </si>
  <si>
    <t>BHALA</t>
  </si>
  <si>
    <t>MENU</t>
  </si>
  <si>
    <t>ARCHANA</t>
  </si>
  <si>
    <t>KIRAN</t>
  </si>
  <si>
    <t>J.P MENA</t>
  </si>
  <si>
    <t>CEO</t>
  </si>
  <si>
    <t>JM</t>
  </si>
  <si>
    <t>MANAJER</t>
  </si>
  <si>
    <t>GUARD</t>
  </si>
  <si>
    <t>TL</t>
  </si>
  <si>
    <t>ENPOLAY</t>
  </si>
  <si>
    <t>PF</t>
  </si>
  <si>
    <t>INHAND SALARY</t>
  </si>
  <si>
    <t>5 EMPOLOYEE</t>
  </si>
  <si>
    <t>WHAT IS TH HIGHST GROSS SALARY</t>
  </si>
  <si>
    <t>MAXIMUM  AMOUNT GENERATED BY OVERTIME IS</t>
  </si>
  <si>
    <t>AVERAGE SALARY OF ALL THE EMPLOYEE</t>
  </si>
  <si>
    <t>DIFFERENCE OF GROSS SALARY AND BASISNSALARY OF FIFTH EMPLOYEE IN YOUR EXCEL SHEET</t>
  </si>
  <si>
    <t>FIND SUM OF IN HAND SALARY OF ALL THE EMPOLOYEE</t>
  </si>
  <si>
    <t>AVERAGE OVERTIME HOURS OF THE EMPOLYEE</t>
  </si>
  <si>
    <t>FIND WHAT PERCENTAGE OF IN HAND SALARYOF 6TH AND 8 EMPOLAY BY OVER TIME WORK</t>
  </si>
  <si>
    <t xml:space="preserve">JAY </t>
  </si>
  <si>
    <t>HIMANSHU</t>
  </si>
  <si>
    <t>FIND  THE SUM OF GROSS SEALARY OF HIGHT AND LOWEST EARNING EMPOLYEE</t>
  </si>
  <si>
    <t>HIGHEST</t>
  </si>
  <si>
    <t xml:space="preserve">LOWEST </t>
  </si>
  <si>
    <t>countif()</t>
  </si>
  <si>
    <t>find no of employee whose in hand salary is greater then 8000</t>
  </si>
  <si>
    <t>sumif()</t>
  </si>
  <si>
    <t>find sum of in hand salary of employeewhose in hand salary is greater then100000</t>
  </si>
  <si>
    <t>averageif()</t>
  </si>
  <si>
    <t>find the average gross salary of employee whose salary lass</t>
  </si>
  <si>
    <t>than 80000</t>
  </si>
  <si>
    <t>countifs()</t>
  </si>
  <si>
    <t>find the number of employee whose basic salary is greater then 40000 and have done more then 3 hours of overtime</t>
  </si>
  <si>
    <t>sumifs()</t>
  </si>
  <si>
    <t>find the sum of the gross salary of employee whose gross salary is greater then 7000 and have more then 3hours</t>
  </si>
  <si>
    <t>averageifs()</t>
  </si>
  <si>
    <t>find the average of basic salary of employee whose in hand salary is more then4000 and have deon more then 2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</si>
</sst>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14" fontId="0" fillId="0" borderId="0" xfId="0" applyNumberFormat="1"/>
    <xf numFmtId="22" fontId="0" fillId="0" borderId="0" xfId="0" applyNumberFormat="1"/>
    <xf numFmtId="18" fontId="3" fillId="0" borderId="0" xfId="0" applyNumberFormat="1" applyFont="1"/>
    <xf numFmtId="0" fontId="0" fillId="0" borderId="0" xfId="0" applyAlignment="1">
      <alignment horizontal="center"/>
    </xf>
    <xf numFmtId="0" fontId="5" fillId="2" borderId="11" xfId="1" applyBorder="1"/>
    <xf numFmtId="3" fontId="5" fillId="2" borderId="11" xfId="1" applyNumberFormat="1" applyBorder="1"/>
    <xf numFmtId="0" fontId="3" fillId="2" borderId="11" xfId="1" applyFont="1" applyBorder="1"/>
    <xf numFmtId="0" fontId="5" fillId="2" borderId="14" xfId="1" applyBorder="1"/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6" fillId="2" borderId="12" xfId="1" applyFont="1" applyBorder="1" applyAlignment="1">
      <alignment horizontal="center"/>
    </xf>
    <xf numFmtId="0" fontId="5" fillId="2" borderId="13" xfId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1'!$B$4:$C$4</c:f>
              <c:strCache>
                <c:ptCount val="2"/>
                <c:pt idx="0">
                  <c:v>1</c:v>
                </c:pt>
                <c:pt idx="1">
                  <c:v>PIYUSH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1'!$D$4:$L$4</c:f>
              <c:numCache>
                <c:formatCode>General</c:formatCode>
                <c:ptCount val="9"/>
                <c:pt idx="0">
                  <c:v>95</c:v>
                </c:pt>
                <c:pt idx="1">
                  <c:v>79</c:v>
                </c:pt>
                <c:pt idx="2">
                  <c:v>24</c:v>
                </c:pt>
                <c:pt idx="3">
                  <c:v>38</c:v>
                </c:pt>
                <c:pt idx="4">
                  <c:v>98</c:v>
                </c:pt>
                <c:pt idx="5">
                  <c:v>334</c:v>
                </c:pt>
                <c:pt idx="6">
                  <c:v>66.8</c:v>
                </c:pt>
                <c:pt idx="7">
                  <c:v>66.8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9-4E8A-A458-60F40605DECC}"/>
            </c:ext>
          </c:extLst>
        </c:ser>
        <c:ser>
          <c:idx val="1"/>
          <c:order val="1"/>
          <c:tx>
            <c:strRef>
              <c:f>'DAY 1'!$B$5:$C$5</c:f>
              <c:strCache>
                <c:ptCount val="2"/>
                <c:pt idx="0">
                  <c:v>2</c:v>
                </c:pt>
                <c:pt idx="1">
                  <c:v>RAHUL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1'!$D$5:$L$5</c:f>
              <c:numCache>
                <c:formatCode>General</c:formatCode>
                <c:ptCount val="9"/>
                <c:pt idx="0">
                  <c:v>60</c:v>
                </c:pt>
                <c:pt idx="1">
                  <c:v>79</c:v>
                </c:pt>
                <c:pt idx="2">
                  <c:v>6</c:v>
                </c:pt>
                <c:pt idx="3">
                  <c:v>57</c:v>
                </c:pt>
                <c:pt idx="4">
                  <c:v>52</c:v>
                </c:pt>
                <c:pt idx="5">
                  <c:v>254</c:v>
                </c:pt>
                <c:pt idx="6">
                  <c:v>50.8</c:v>
                </c:pt>
                <c:pt idx="7">
                  <c:v>50.8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9-4E8A-A458-60F40605DECC}"/>
            </c:ext>
          </c:extLst>
        </c:ser>
        <c:ser>
          <c:idx val="2"/>
          <c:order val="2"/>
          <c:tx>
            <c:strRef>
              <c:f>'DAY 1'!$B$6:$C$6</c:f>
              <c:strCache>
                <c:ptCount val="2"/>
                <c:pt idx="0">
                  <c:v>3</c:v>
                </c:pt>
                <c:pt idx="1">
                  <c:v>MANISH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1'!$D$6:$L$6</c:f>
              <c:numCache>
                <c:formatCode>General</c:formatCode>
                <c:ptCount val="9"/>
                <c:pt idx="0">
                  <c:v>3</c:v>
                </c:pt>
                <c:pt idx="1">
                  <c:v>37</c:v>
                </c:pt>
                <c:pt idx="2">
                  <c:v>3</c:v>
                </c:pt>
                <c:pt idx="3">
                  <c:v>62</c:v>
                </c:pt>
                <c:pt idx="4">
                  <c:v>97</c:v>
                </c:pt>
                <c:pt idx="5">
                  <c:v>202</c:v>
                </c:pt>
                <c:pt idx="6">
                  <c:v>40.400000000000006</c:v>
                </c:pt>
                <c:pt idx="7">
                  <c:v>40.4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9-4E8A-A458-60F40605DECC}"/>
            </c:ext>
          </c:extLst>
        </c:ser>
        <c:ser>
          <c:idx val="3"/>
          <c:order val="3"/>
          <c:tx>
            <c:strRef>
              <c:f>'DAY 1'!$B$7:$C$7</c:f>
              <c:strCache>
                <c:ptCount val="2"/>
                <c:pt idx="0">
                  <c:v>4</c:v>
                </c:pt>
                <c:pt idx="1">
                  <c:v>ROHON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1'!$D$7:$L$7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42</c:v>
                </c:pt>
                <c:pt idx="4">
                  <c:v>98</c:v>
                </c:pt>
                <c:pt idx="5">
                  <c:v>260</c:v>
                </c:pt>
                <c:pt idx="6">
                  <c:v>52</c:v>
                </c:pt>
                <c:pt idx="7">
                  <c:v>52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9-4E8A-A458-60F40605DECC}"/>
            </c:ext>
          </c:extLst>
        </c:ser>
        <c:ser>
          <c:idx val="4"/>
          <c:order val="4"/>
          <c:tx>
            <c:strRef>
              <c:f>'DAY 1'!$B$8:$C$8</c:f>
              <c:strCache>
                <c:ptCount val="2"/>
                <c:pt idx="0">
                  <c:v>5</c:v>
                </c:pt>
                <c:pt idx="1">
                  <c:v>DIPANSHU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1'!$D$8:$L$8</c:f>
              <c:numCache>
                <c:formatCode>General</c:formatCode>
                <c:ptCount val="9"/>
                <c:pt idx="0">
                  <c:v>86</c:v>
                </c:pt>
                <c:pt idx="1">
                  <c:v>94</c:v>
                </c:pt>
                <c:pt idx="2">
                  <c:v>64</c:v>
                </c:pt>
                <c:pt idx="3">
                  <c:v>32</c:v>
                </c:pt>
                <c:pt idx="4">
                  <c:v>20</c:v>
                </c:pt>
                <c:pt idx="5">
                  <c:v>296</c:v>
                </c:pt>
                <c:pt idx="6">
                  <c:v>59.199999999999996</c:v>
                </c:pt>
                <c:pt idx="7">
                  <c:v>59.2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9-4E8A-A458-60F40605DECC}"/>
            </c:ext>
          </c:extLst>
        </c:ser>
        <c:ser>
          <c:idx val="5"/>
          <c:order val="5"/>
          <c:tx>
            <c:strRef>
              <c:f>'DAY 1'!$B$9:$C$9</c:f>
              <c:strCache>
                <c:ptCount val="2"/>
                <c:pt idx="0">
                  <c:v>6</c:v>
                </c:pt>
                <c:pt idx="1">
                  <c:v>ADITAYA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1'!$D$9:$L$9</c:f>
              <c:numCache>
                <c:formatCode>General</c:formatCode>
                <c:ptCount val="9"/>
                <c:pt idx="0">
                  <c:v>56</c:v>
                </c:pt>
                <c:pt idx="1">
                  <c:v>12</c:v>
                </c:pt>
                <c:pt idx="2">
                  <c:v>69</c:v>
                </c:pt>
                <c:pt idx="3">
                  <c:v>70</c:v>
                </c:pt>
                <c:pt idx="4">
                  <c:v>88</c:v>
                </c:pt>
                <c:pt idx="5">
                  <c:v>295</c:v>
                </c:pt>
                <c:pt idx="6">
                  <c:v>59</c:v>
                </c:pt>
                <c:pt idx="7">
                  <c:v>59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39-4E8A-A458-60F40605DECC}"/>
            </c:ext>
          </c:extLst>
        </c:ser>
        <c:ser>
          <c:idx val="6"/>
          <c:order val="6"/>
          <c:tx>
            <c:strRef>
              <c:f>'DAY 1'!$B$10:$C$10</c:f>
              <c:strCache>
                <c:ptCount val="2"/>
                <c:pt idx="0">
                  <c:v>7</c:v>
                </c:pt>
                <c:pt idx="1">
                  <c:v>UJJAL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1'!$D$10:$L$10</c:f>
              <c:numCache>
                <c:formatCode>General</c:formatCode>
                <c:ptCount val="9"/>
                <c:pt idx="0">
                  <c:v>74</c:v>
                </c:pt>
                <c:pt idx="1">
                  <c:v>5</c:v>
                </c:pt>
                <c:pt idx="2">
                  <c:v>88</c:v>
                </c:pt>
                <c:pt idx="3">
                  <c:v>98</c:v>
                </c:pt>
                <c:pt idx="4">
                  <c:v>43</c:v>
                </c:pt>
                <c:pt idx="5">
                  <c:v>308</c:v>
                </c:pt>
                <c:pt idx="6">
                  <c:v>61.6</c:v>
                </c:pt>
                <c:pt idx="7">
                  <c:v>61.6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39-4E8A-A458-60F40605DECC}"/>
            </c:ext>
          </c:extLst>
        </c:ser>
        <c:ser>
          <c:idx val="7"/>
          <c:order val="7"/>
          <c:tx>
            <c:strRef>
              <c:f>'DAY 1'!$B$11:$C$11</c:f>
              <c:strCache>
                <c:ptCount val="2"/>
                <c:pt idx="0">
                  <c:v>8</c:v>
                </c:pt>
                <c:pt idx="1">
                  <c:v>ANKIT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1'!$D$11:$L$11</c:f>
              <c:numCache>
                <c:formatCode>General</c:formatCode>
                <c:ptCount val="9"/>
                <c:pt idx="0">
                  <c:v>80</c:v>
                </c:pt>
                <c:pt idx="1">
                  <c:v>3</c:v>
                </c:pt>
                <c:pt idx="2">
                  <c:v>88</c:v>
                </c:pt>
                <c:pt idx="3">
                  <c:v>15</c:v>
                </c:pt>
                <c:pt idx="4">
                  <c:v>9</c:v>
                </c:pt>
                <c:pt idx="5">
                  <c:v>195</c:v>
                </c:pt>
                <c:pt idx="6">
                  <c:v>39</c:v>
                </c:pt>
                <c:pt idx="7">
                  <c:v>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39-4E8A-A458-60F40605DECC}"/>
            </c:ext>
          </c:extLst>
        </c:ser>
        <c:ser>
          <c:idx val="8"/>
          <c:order val="8"/>
          <c:tx>
            <c:strRef>
              <c:f>'DAY 1'!$B$12:$C$12</c:f>
              <c:strCache>
                <c:ptCount val="2"/>
                <c:pt idx="0">
                  <c:v>9</c:v>
                </c:pt>
                <c:pt idx="1">
                  <c:v>AMIT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1'!$D$12:$L$12</c:f>
              <c:numCache>
                <c:formatCode>General</c:formatCode>
                <c:ptCount val="9"/>
                <c:pt idx="0">
                  <c:v>87</c:v>
                </c:pt>
                <c:pt idx="1">
                  <c:v>7</c:v>
                </c:pt>
                <c:pt idx="2">
                  <c:v>34</c:v>
                </c:pt>
                <c:pt idx="3">
                  <c:v>47</c:v>
                </c:pt>
                <c:pt idx="4">
                  <c:v>48</c:v>
                </c:pt>
                <c:pt idx="5">
                  <c:v>223</c:v>
                </c:pt>
                <c:pt idx="6">
                  <c:v>44.6</c:v>
                </c:pt>
                <c:pt idx="7">
                  <c:v>44.6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39-4E8A-A458-60F40605DECC}"/>
            </c:ext>
          </c:extLst>
        </c:ser>
        <c:ser>
          <c:idx val="9"/>
          <c:order val="9"/>
          <c:tx>
            <c:strRef>
              <c:f>'DAY 1'!$B$13:$C$13</c:f>
              <c:strCache>
                <c:ptCount val="2"/>
                <c:pt idx="0">
                  <c:v>10</c:v>
                </c:pt>
                <c:pt idx="1">
                  <c:v>BASANT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'DAY 1'!$D$3:$L$3</c:f>
              <c:strCache>
                <c:ptCount val="9"/>
                <c:pt idx="0">
                  <c:v>ENGLISH</c:v>
                </c:pt>
                <c:pt idx="1">
                  <c:v>HINDHI</c:v>
                </c:pt>
                <c:pt idx="2">
                  <c:v>ECO</c:v>
                </c:pt>
                <c:pt idx="3">
                  <c:v>POL</c:v>
                </c:pt>
                <c:pt idx="4">
                  <c:v>HISTORY</c:v>
                </c:pt>
                <c:pt idx="5">
                  <c:v>TORTAL</c:v>
                </c:pt>
                <c:pt idx="6">
                  <c:v>percentag</c:v>
                </c:pt>
                <c:pt idx="7">
                  <c:v>average</c:v>
                </c:pt>
                <c:pt idx="8">
                  <c:v>p/f</c:v>
                </c:pt>
              </c:strCache>
            </c:strRef>
          </c:cat>
          <c:val>
            <c:numRef>
              <c:f>'DAY 1'!$D$13:$L$13</c:f>
              <c:numCache>
                <c:formatCode>General</c:formatCode>
                <c:ptCount val="9"/>
                <c:pt idx="0">
                  <c:v>33</c:v>
                </c:pt>
                <c:pt idx="1">
                  <c:v>34</c:v>
                </c:pt>
                <c:pt idx="2">
                  <c:v>52</c:v>
                </c:pt>
                <c:pt idx="3">
                  <c:v>100</c:v>
                </c:pt>
                <c:pt idx="4">
                  <c:v>75</c:v>
                </c:pt>
                <c:pt idx="5">
                  <c:v>294</c:v>
                </c:pt>
                <c:pt idx="6">
                  <c:v>58.8</c:v>
                </c:pt>
                <c:pt idx="7">
                  <c:v>58.8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39-4E8A-A458-60F40605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064576"/>
        <c:axId val="486066736"/>
      </c:barChart>
      <c:catAx>
        <c:axId val="4860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6736"/>
        <c:crosses val="autoZero"/>
        <c:auto val="1"/>
        <c:lblAlgn val="ctr"/>
        <c:lblOffset val="100"/>
        <c:noMultiLvlLbl val="0"/>
      </c:catAx>
      <c:valAx>
        <c:axId val="4860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16</xdr:row>
      <xdr:rowOff>107950</xdr:rowOff>
    </xdr:from>
    <xdr:to>
      <xdr:col>12</xdr:col>
      <xdr:colOff>539749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BA9E5-1A65-757D-436A-3ED516A63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A722-076E-48D5-9139-7C8BC0B765B7}">
  <dimension ref="A1:M20"/>
  <sheetViews>
    <sheetView tabSelected="1" topLeftCell="E16" workbookViewId="0">
      <selection activeCell="P24" sqref="P24"/>
    </sheetView>
  </sheetViews>
  <sheetFormatPr defaultRowHeight="14.5" x14ac:dyDescent="0.35"/>
  <cols>
    <col min="2" max="2" width="14.08984375" customWidth="1"/>
    <col min="3" max="3" width="11.7265625" customWidth="1"/>
    <col min="8" max="8" width="11.08984375" customWidth="1"/>
    <col min="9" max="9" width="10.81640625" bestFit="1" customWidth="1"/>
    <col min="10" max="10" width="11.26953125" customWidth="1"/>
    <col min="12" max="12" width="9.90625" bestFit="1" customWidth="1"/>
  </cols>
  <sheetData>
    <row r="1" spans="1:13" ht="15" customHeight="1" thickTop="1" x14ac:dyDescent="0.35">
      <c r="B1" s="26" t="s">
        <v>18</v>
      </c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3" ht="15" customHeight="1" thickBot="1" x14ac:dyDescent="0.4">
      <c r="B2" s="29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3" ht="16.5" thickTop="1" thickBot="1" x14ac:dyDescent="0.4">
      <c r="B3" s="4" t="s">
        <v>0</v>
      </c>
      <c r="C3" s="4" t="s">
        <v>1</v>
      </c>
      <c r="D3" s="5" t="s">
        <v>12</v>
      </c>
      <c r="E3" s="6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22</v>
      </c>
      <c r="K3" s="7" t="s">
        <v>23</v>
      </c>
      <c r="L3" s="8" t="s">
        <v>24</v>
      </c>
      <c r="M3" s="2"/>
    </row>
    <row r="4" spans="1:13" ht="16" thickTop="1" x14ac:dyDescent="0.35">
      <c r="B4" s="9">
        <v>1</v>
      </c>
      <c r="C4" s="9" t="s">
        <v>2</v>
      </c>
      <c r="D4" s="10">
        <v>95</v>
      </c>
      <c r="E4" s="9">
        <v>79</v>
      </c>
      <c r="F4" s="11">
        <v>24</v>
      </c>
      <c r="G4" s="11">
        <v>38</v>
      </c>
      <c r="H4" s="11">
        <v>98</v>
      </c>
      <c r="I4" s="11">
        <f>SUM(D4:H4)</f>
        <v>334</v>
      </c>
      <c r="J4" s="12">
        <f>(I4/500*100)</f>
        <v>66.8</v>
      </c>
      <c r="K4" s="13">
        <f>AVERAGE(D4:H4)</f>
        <v>66.8</v>
      </c>
      <c r="L4" s="12" t="str">
        <f>IF(J4&gt;50,"p",IF(J4&gt;20,"f"))</f>
        <v>p</v>
      </c>
    </row>
    <row r="5" spans="1:13" ht="15.5" x14ac:dyDescent="0.35">
      <c r="B5" s="9">
        <v>2</v>
      </c>
      <c r="C5" s="9" t="s">
        <v>3</v>
      </c>
      <c r="D5" s="10">
        <v>60</v>
      </c>
      <c r="E5" s="9">
        <v>79</v>
      </c>
      <c r="F5" s="9">
        <v>6</v>
      </c>
      <c r="G5" s="9">
        <v>57</v>
      </c>
      <c r="H5" s="9">
        <v>52</v>
      </c>
      <c r="I5" s="9">
        <f t="shared" ref="I5:I13" si="0">SUM(D5:H5)</f>
        <v>254</v>
      </c>
      <c r="J5" s="14">
        <f t="shared" ref="J5:J13" si="1">(I5/500*100)</f>
        <v>50.8</v>
      </c>
      <c r="K5" s="13">
        <f t="shared" ref="K5:K13" si="2">AVERAGE(D5:H5)</f>
        <v>50.8</v>
      </c>
      <c r="L5" s="14" t="str">
        <f t="shared" ref="L5:L13" si="3">IF(J5&gt;50,"p",IF(J5&gt;20,"f"))</f>
        <v>p</v>
      </c>
    </row>
    <row r="6" spans="1:13" ht="15.5" x14ac:dyDescent="0.35">
      <c r="B6" s="9">
        <v>3</v>
      </c>
      <c r="C6" s="9" t="s">
        <v>4</v>
      </c>
      <c r="D6" s="10">
        <v>3</v>
      </c>
      <c r="E6" s="9">
        <v>37</v>
      </c>
      <c r="F6" s="9">
        <v>3</v>
      </c>
      <c r="G6" s="9">
        <v>62</v>
      </c>
      <c r="H6" s="9">
        <v>97</v>
      </c>
      <c r="I6" s="9">
        <f t="shared" si="0"/>
        <v>202</v>
      </c>
      <c r="J6" s="14">
        <f t="shared" si="1"/>
        <v>40.400000000000006</v>
      </c>
      <c r="K6" s="13">
        <f t="shared" si="2"/>
        <v>40.4</v>
      </c>
      <c r="L6" s="14" t="str">
        <f t="shared" si="3"/>
        <v>f</v>
      </c>
    </row>
    <row r="7" spans="1:13" ht="15.5" x14ac:dyDescent="0.35">
      <c r="B7" s="9">
        <v>4</v>
      </c>
      <c r="C7" s="9" t="s">
        <v>5</v>
      </c>
      <c r="D7" s="10">
        <v>45</v>
      </c>
      <c r="E7" s="9">
        <v>40</v>
      </c>
      <c r="F7" s="9">
        <v>35</v>
      </c>
      <c r="G7" s="9">
        <v>42</v>
      </c>
      <c r="H7" s="9">
        <v>98</v>
      </c>
      <c r="I7" s="9">
        <f t="shared" si="0"/>
        <v>260</v>
      </c>
      <c r="J7" s="14">
        <f t="shared" si="1"/>
        <v>52</v>
      </c>
      <c r="K7" s="13">
        <f t="shared" si="2"/>
        <v>52</v>
      </c>
      <c r="L7" s="14" t="str">
        <f t="shared" si="3"/>
        <v>p</v>
      </c>
    </row>
    <row r="8" spans="1:13" ht="15.5" x14ac:dyDescent="0.35">
      <c r="B8" s="9">
        <v>5</v>
      </c>
      <c r="C8" s="9" t="s">
        <v>6</v>
      </c>
      <c r="D8" s="10">
        <v>86</v>
      </c>
      <c r="E8" s="9">
        <v>94</v>
      </c>
      <c r="F8" s="9">
        <v>64</v>
      </c>
      <c r="G8" s="9">
        <v>32</v>
      </c>
      <c r="H8" s="9">
        <v>20</v>
      </c>
      <c r="I8" s="9">
        <f t="shared" si="0"/>
        <v>296</v>
      </c>
      <c r="J8" s="14">
        <f t="shared" si="1"/>
        <v>59.199999999999996</v>
      </c>
      <c r="K8" s="13">
        <f t="shared" si="2"/>
        <v>59.2</v>
      </c>
      <c r="L8" s="14" t="str">
        <f t="shared" si="3"/>
        <v>p</v>
      </c>
    </row>
    <row r="9" spans="1:13" ht="15.5" x14ac:dyDescent="0.35">
      <c r="B9" s="9">
        <v>6</v>
      </c>
      <c r="C9" s="9" t="s">
        <v>7</v>
      </c>
      <c r="D9" s="10">
        <v>56</v>
      </c>
      <c r="E9" s="9">
        <v>12</v>
      </c>
      <c r="F9" s="9">
        <v>69</v>
      </c>
      <c r="G9" s="9">
        <v>70</v>
      </c>
      <c r="H9" s="9">
        <v>88</v>
      </c>
      <c r="I9" s="9">
        <f t="shared" si="0"/>
        <v>295</v>
      </c>
      <c r="J9" s="14">
        <f t="shared" si="1"/>
        <v>59</v>
      </c>
      <c r="K9" s="13">
        <f t="shared" si="2"/>
        <v>59</v>
      </c>
      <c r="L9" s="14" t="str">
        <f t="shared" si="3"/>
        <v>p</v>
      </c>
    </row>
    <row r="10" spans="1:13" ht="15.5" x14ac:dyDescent="0.35">
      <c r="B10" s="9">
        <v>7</v>
      </c>
      <c r="C10" s="9" t="s">
        <v>8</v>
      </c>
      <c r="D10" s="10">
        <v>74</v>
      </c>
      <c r="E10" s="9">
        <v>5</v>
      </c>
      <c r="F10" s="9">
        <v>88</v>
      </c>
      <c r="G10" s="9">
        <v>98</v>
      </c>
      <c r="H10" s="9">
        <v>43</v>
      </c>
      <c r="I10" s="9">
        <f t="shared" si="0"/>
        <v>308</v>
      </c>
      <c r="J10" s="14">
        <f t="shared" si="1"/>
        <v>61.6</v>
      </c>
      <c r="K10" s="13">
        <f t="shared" si="2"/>
        <v>61.6</v>
      </c>
      <c r="L10" s="14" t="str">
        <f t="shared" si="3"/>
        <v>p</v>
      </c>
    </row>
    <row r="11" spans="1:13" ht="15.5" x14ac:dyDescent="0.35">
      <c r="B11" s="9">
        <v>8</v>
      </c>
      <c r="C11" s="9" t="s">
        <v>9</v>
      </c>
      <c r="D11" s="10">
        <v>80</v>
      </c>
      <c r="E11" s="9">
        <v>3</v>
      </c>
      <c r="F11" s="9">
        <v>88</v>
      </c>
      <c r="G11" s="9">
        <v>15</v>
      </c>
      <c r="H11" s="9">
        <v>9</v>
      </c>
      <c r="I11" s="9">
        <f t="shared" si="0"/>
        <v>195</v>
      </c>
      <c r="J11" s="14">
        <f t="shared" si="1"/>
        <v>39</v>
      </c>
      <c r="K11" s="13">
        <f t="shared" si="2"/>
        <v>39</v>
      </c>
      <c r="L11" s="14" t="str">
        <f t="shared" si="3"/>
        <v>f</v>
      </c>
    </row>
    <row r="12" spans="1:13" ht="15.5" x14ac:dyDescent="0.35">
      <c r="B12" s="9">
        <v>9</v>
      </c>
      <c r="C12" s="9" t="s">
        <v>10</v>
      </c>
      <c r="D12" s="10">
        <v>87</v>
      </c>
      <c r="E12" s="9">
        <v>7</v>
      </c>
      <c r="F12" s="9">
        <v>34</v>
      </c>
      <c r="G12" s="9">
        <v>47</v>
      </c>
      <c r="H12" s="9">
        <v>48</v>
      </c>
      <c r="I12" s="9">
        <f t="shared" si="0"/>
        <v>223</v>
      </c>
      <c r="J12" s="14">
        <f t="shared" si="1"/>
        <v>44.6</v>
      </c>
      <c r="K12" s="13">
        <f t="shared" si="2"/>
        <v>44.6</v>
      </c>
      <c r="L12" s="14" t="str">
        <f t="shared" si="3"/>
        <v>f</v>
      </c>
    </row>
    <row r="13" spans="1:13" ht="16" thickBot="1" x14ac:dyDescent="0.4">
      <c r="B13" s="15">
        <v>10</v>
      </c>
      <c r="C13" s="15" t="s">
        <v>11</v>
      </c>
      <c r="D13" s="16">
        <v>33</v>
      </c>
      <c r="E13" s="15">
        <v>34</v>
      </c>
      <c r="F13" s="15">
        <v>52</v>
      </c>
      <c r="G13" s="15">
        <v>100</v>
      </c>
      <c r="H13" s="15">
        <v>75</v>
      </c>
      <c r="I13" s="15">
        <f t="shared" si="0"/>
        <v>294</v>
      </c>
      <c r="J13" s="17">
        <f t="shared" si="1"/>
        <v>58.8</v>
      </c>
      <c r="K13" s="7">
        <f t="shared" si="2"/>
        <v>58.8</v>
      </c>
      <c r="L13" s="17" t="str">
        <f t="shared" si="3"/>
        <v>p</v>
      </c>
    </row>
    <row r="14" spans="1:13" ht="16" thickTop="1" x14ac:dyDescent="0.35">
      <c r="A14" s="1" t="s">
        <v>19</v>
      </c>
      <c r="B14" s="1">
        <f>COUNT(B4:B13)</f>
        <v>10</v>
      </c>
      <c r="H14" s="1" t="s">
        <v>20</v>
      </c>
      <c r="I14" s="3">
        <f>MIN(I4:I13)</f>
        <v>195</v>
      </c>
    </row>
    <row r="15" spans="1:13" ht="15.5" x14ac:dyDescent="0.35">
      <c r="H15" s="1" t="s">
        <v>21</v>
      </c>
      <c r="I15" s="3">
        <f>MAX(I4:I13)</f>
        <v>334</v>
      </c>
    </row>
    <row r="20" spans="2:2" x14ac:dyDescent="0.35">
      <c r="B20" s="1"/>
    </row>
  </sheetData>
  <mergeCells count="1">
    <mergeCell ref="B1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048-7DCF-4891-9D66-159E41607A7D}">
  <dimension ref="B3:O12"/>
  <sheetViews>
    <sheetView topLeftCell="B1" workbookViewId="0"/>
  </sheetViews>
  <sheetFormatPr defaultRowHeight="14.5" x14ac:dyDescent="0.35"/>
  <cols>
    <col min="3" max="3" width="10.26953125" customWidth="1"/>
    <col min="4" max="4" width="9.26953125" customWidth="1"/>
    <col min="8" max="8" width="16.6328125" customWidth="1"/>
    <col min="14" max="14" width="11.7265625" customWidth="1"/>
    <col min="15" max="15" width="13.1796875" bestFit="1" customWidth="1"/>
  </cols>
  <sheetData>
    <row r="3" spans="2:15" x14ac:dyDescent="0.35">
      <c r="C3" s="1" t="s">
        <v>25</v>
      </c>
      <c r="D3">
        <v>12</v>
      </c>
      <c r="E3">
        <v>34</v>
      </c>
      <c r="F3">
        <v>4</v>
      </c>
      <c r="G3">
        <v>34</v>
      </c>
      <c r="H3">
        <f>PRODUCT(D3:G3)</f>
        <v>55488</v>
      </c>
    </row>
    <row r="4" spans="2:15" x14ac:dyDescent="0.35">
      <c r="C4" s="1" t="s">
        <v>26</v>
      </c>
      <c r="D4">
        <v>24.356680000000001</v>
      </c>
      <c r="E4">
        <f>ROUND(D4,2)</f>
        <v>24.36</v>
      </c>
      <c r="N4" s="1" t="s">
        <v>31</v>
      </c>
      <c r="O4" s="19">
        <f ca="1">NOW()</f>
        <v>45650.74061134259</v>
      </c>
    </row>
    <row r="5" spans="2:15" x14ac:dyDescent="0.35">
      <c r="C5" s="1" t="s">
        <v>27</v>
      </c>
      <c r="D5">
        <v>-24</v>
      </c>
      <c r="E5">
        <f>ABS(D5)</f>
        <v>24</v>
      </c>
    </row>
    <row r="6" spans="2:15" x14ac:dyDescent="0.35">
      <c r="C6" s="1" t="s">
        <v>28</v>
      </c>
      <c r="D6">
        <f>MOD(F3,D3)</f>
        <v>4</v>
      </c>
      <c r="N6" s="1" t="s">
        <v>32</v>
      </c>
      <c r="O6">
        <f ca="1">DATEDIF(H9,D8,"Y")</f>
        <v>16</v>
      </c>
    </row>
    <row r="7" spans="2:15" x14ac:dyDescent="0.35">
      <c r="C7" s="1" t="s">
        <v>29</v>
      </c>
      <c r="D7">
        <f>SQRT(500)</f>
        <v>22.360679774997898</v>
      </c>
    </row>
    <row r="8" spans="2:15" ht="24.5" customHeight="1" x14ac:dyDescent="0.35">
      <c r="C8" s="1" t="s">
        <v>30</v>
      </c>
      <c r="D8" s="18">
        <f ca="1">TODAY()</f>
        <v>45650</v>
      </c>
    </row>
    <row r="9" spans="2:15" x14ac:dyDescent="0.35">
      <c r="C9" s="1"/>
      <c r="D9" s="19"/>
      <c r="H9" s="18">
        <v>39537</v>
      </c>
    </row>
    <row r="10" spans="2:15" x14ac:dyDescent="0.35">
      <c r="B10" s="1" t="s">
        <v>33</v>
      </c>
      <c r="C10" s="20">
        <f>TIME(5,22,45)</f>
        <v>0.22413194444444445</v>
      </c>
      <c r="D10" s="19"/>
    </row>
    <row r="12" spans="2:15" x14ac:dyDescent="0.35">
      <c r="B12" t="s">
        <v>34</v>
      </c>
      <c r="C12">
        <f>EXP(6  )</f>
        <v>403.42879349273511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034A-DE7A-442C-B754-5A45B2A97B1F}">
  <dimension ref="A1:N52"/>
  <sheetViews>
    <sheetView topLeftCell="A26" zoomScaleNormal="100" workbookViewId="0">
      <selection activeCell="G31" sqref="G31"/>
    </sheetView>
  </sheetViews>
  <sheetFormatPr defaultRowHeight="14.5" x14ac:dyDescent="0.35"/>
  <cols>
    <col min="2" max="2" width="19.1796875" customWidth="1"/>
    <col min="3" max="3" width="11.453125" customWidth="1"/>
    <col min="4" max="4" width="12.26953125" customWidth="1"/>
    <col min="5" max="5" width="12.36328125" customWidth="1"/>
    <col min="6" max="6" width="14.453125" customWidth="1"/>
    <col min="7" max="7" width="23.1796875" customWidth="1"/>
    <col min="8" max="8" width="16.7265625" customWidth="1"/>
    <col min="10" max="10" width="14.36328125" customWidth="1"/>
    <col min="11" max="11" width="18.6328125" customWidth="1"/>
    <col min="12" max="12" width="13.54296875" customWidth="1"/>
    <col min="13" max="13" width="20.26953125" bestFit="1" customWidth="1"/>
    <col min="14" max="14" width="14.36328125" bestFit="1" customWidth="1"/>
  </cols>
  <sheetData>
    <row r="1" spans="1:14" ht="26.5" thickBot="1" x14ac:dyDescent="0.65">
      <c r="A1" s="33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15" thickTop="1" x14ac:dyDescent="0.35">
      <c r="A2" s="34" t="s">
        <v>36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x14ac:dyDescent="0.35">
      <c r="A3" s="24" t="s">
        <v>37</v>
      </c>
      <c r="B3" s="24" t="s">
        <v>38</v>
      </c>
      <c r="C3" s="24" t="s">
        <v>39</v>
      </c>
      <c r="D3" s="24" t="s">
        <v>40</v>
      </c>
      <c r="E3" s="24" t="s">
        <v>41</v>
      </c>
      <c r="F3" s="24" t="s">
        <v>42</v>
      </c>
      <c r="G3" s="24" t="s">
        <v>43</v>
      </c>
      <c r="H3" s="24" t="s">
        <v>44</v>
      </c>
      <c r="I3" s="24" t="s">
        <v>45</v>
      </c>
      <c r="J3" s="24" t="s">
        <v>46</v>
      </c>
      <c r="K3" s="24" t="s">
        <v>47</v>
      </c>
      <c r="L3" s="24" t="s">
        <v>48</v>
      </c>
      <c r="M3" s="24" t="s">
        <v>66</v>
      </c>
      <c r="N3" s="24" t="s">
        <v>67</v>
      </c>
    </row>
    <row r="4" spans="1:14" x14ac:dyDescent="0.35">
      <c r="A4" s="22">
        <v>1</v>
      </c>
      <c r="B4" s="22" t="s">
        <v>2</v>
      </c>
      <c r="C4" s="22">
        <v>100001012</v>
      </c>
      <c r="D4" s="22" t="s">
        <v>60</v>
      </c>
      <c r="E4" s="22">
        <v>100000</v>
      </c>
      <c r="F4" s="22">
        <f>(E4/100)*50</f>
        <v>50000</v>
      </c>
      <c r="G4" s="22">
        <f>(E4/100)*5</f>
        <v>5000</v>
      </c>
      <c r="H4" s="22">
        <f>(E4/100)*2</f>
        <v>2000</v>
      </c>
      <c r="I4" s="22">
        <v>3</v>
      </c>
      <c r="J4" s="22">
        <f>(I4*200)</f>
        <v>600</v>
      </c>
      <c r="K4" s="22">
        <f>SUM(J4+H4+F4+G4)</f>
        <v>57600</v>
      </c>
      <c r="L4" s="22">
        <f>SUM(K4+E4)</f>
        <v>157600</v>
      </c>
      <c r="M4" s="22">
        <f>(K4/100)*12</f>
        <v>6912</v>
      </c>
      <c r="N4" s="22">
        <f>(L4-M4)</f>
        <v>150688</v>
      </c>
    </row>
    <row r="5" spans="1:14" x14ac:dyDescent="0.35">
      <c r="A5" s="22">
        <v>2</v>
      </c>
      <c r="B5" s="22" t="s">
        <v>3</v>
      </c>
      <c r="C5" s="22">
        <v>100001013</v>
      </c>
      <c r="D5" s="22" t="s">
        <v>61</v>
      </c>
      <c r="E5" s="23">
        <v>90000</v>
      </c>
      <c r="F5" s="22">
        <f t="shared" ref="F5:F18" si="0">(E5/100)*50</f>
        <v>45000</v>
      </c>
      <c r="G5" s="22">
        <f t="shared" ref="G5:G18" si="1">(E5/100)*5</f>
        <v>4500</v>
      </c>
      <c r="H5" s="22">
        <f t="shared" ref="H5:H18" si="2">(E5/100)*2</f>
        <v>1800</v>
      </c>
      <c r="I5" s="22">
        <v>4</v>
      </c>
      <c r="J5" s="22">
        <f t="shared" ref="J5:J18" si="3">(I5*200)</f>
        <v>800</v>
      </c>
      <c r="K5" s="22">
        <f t="shared" ref="K5:K18" si="4">SUM(J5+H5+F5+G5)</f>
        <v>52100</v>
      </c>
      <c r="L5" s="22">
        <f t="shared" ref="L5:L18" si="5">SUM(K5+E5)</f>
        <v>142100</v>
      </c>
      <c r="M5" s="22">
        <f t="shared" ref="M5:M18" si="6">(K5/100)*12</f>
        <v>6252</v>
      </c>
      <c r="N5" s="22">
        <f t="shared" ref="N5:N18" si="7">(L5-M5)</f>
        <v>135848</v>
      </c>
    </row>
    <row r="6" spans="1:14" x14ac:dyDescent="0.35">
      <c r="A6" s="22">
        <v>3</v>
      </c>
      <c r="B6" s="22" t="s">
        <v>49</v>
      </c>
      <c r="C6" s="22">
        <v>100001014</v>
      </c>
      <c r="D6" s="22" t="s">
        <v>62</v>
      </c>
      <c r="E6" s="22">
        <v>80000</v>
      </c>
      <c r="F6" s="22">
        <f t="shared" si="0"/>
        <v>40000</v>
      </c>
      <c r="G6" s="22">
        <f t="shared" si="1"/>
        <v>4000</v>
      </c>
      <c r="H6" s="22">
        <f t="shared" si="2"/>
        <v>1600</v>
      </c>
      <c r="I6" s="22">
        <v>6</v>
      </c>
      <c r="J6" s="22">
        <f t="shared" si="3"/>
        <v>1200</v>
      </c>
      <c r="K6" s="22">
        <f t="shared" si="4"/>
        <v>46800</v>
      </c>
      <c r="L6" s="22">
        <f t="shared" si="5"/>
        <v>126800</v>
      </c>
      <c r="M6" s="22">
        <f t="shared" si="6"/>
        <v>5616</v>
      </c>
      <c r="N6" s="22">
        <f t="shared" si="7"/>
        <v>121184</v>
      </c>
    </row>
    <row r="7" spans="1:14" x14ac:dyDescent="0.35">
      <c r="A7" s="22">
        <v>4</v>
      </c>
      <c r="B7" s="22" t="s">
        <v>11</v>
      </c>
      <c r="C7" s="22">
        <v>100001015</v>
      </c>
      <c r="D7" s="22" t="s">
        <v>63</v>
      </c>
      <c r="E7" s="23">
        <v>70000</v>
      </c>
      <c r="F7" s="22">
        <f t="shared" si="0"/>
        <v>35000</v>
      </c>
      <c r="G7" s="22">
        <f t="shared" si="1"/>
        <v>3500</v>
      </c>
      <c r="H7" s="22">
        <f t="shared" si="2"/>
        <v>1400</v>
      </c>
      <c r="I7" s="22">
        <v>7</v>
      </c>
      <c r="J7" s="22">
        <f t="shared" si="3"/>
        <v>1400</v>
      </c>
      <c r="K7" s="22">
        <f t="shared" si="4"/>
        <v>41300</v>
      </c>
      <c r="L7" s="22">
        <f t="shared" si="5"/>
        <v>111300</v>
      </c>
      <c r="M7" s="22">
        <f t="shared" si="6"/>
        <v>4956</v>
      </c>
      <c r="N7" s="22">
        <f t="shared" si="7"/>
        <v>106344</v>
      </c>
    </row>
    <row r="8" spans="1:14" x14ac:dyDescent="0.35">
      <c r="A8" s="22">
        <v>5</v>
      </c>
      <c r="B8" s="22" t="s">
        <v>4</v>
      </c>
      <c r="C8" s="22">
        <v>100001016</v>
      </c>
      <c r="D8" s="22" t="s">
        <v>63</v>
      </c>
      <c r="E8" s="22">
        <v>60000</v>
      </c>
      <c r="F8" s="22">
        <f t="shared" si="0"/>
        <v>30000</v>
      </c>
      <c r="G8" s="22">
        <f t="shared" si="1"/>
        <v>3000</v>
      </c>
      <c r="H8" s="22">
        <f t="shared" si="2"/>
        <v>1200</v>
      </c>
      <c r="I8" s="22">
        <v>3</v>
      </c>
      <c r="J8" s="22">
        <f t="shared" si="3"/>
        <v>600</v>
      </c>
      <c r="K8" s="22">
        <f t="shared" si="4"/>
        <v>34800</v>
      </c>
      <c r="L8" s="22">
        <f t="shared" si="5"/>
        <v>94800</v>
      </c>
      <c r="M8" s="22">
        <f t="shared" si="6"/>
        <v>4176</v>
      </c>
      <c r="N8" s="22">
        <f t="shared" si="7"/>
        <v>90624</v>
      </c>
    </row>
    <row r="9" spans="1:14" x14ac:dyDescent="0.35">
      <c r="A9" s="22">
        <v>6</v>
      </c>
      <c r="B9" s="22" t="s">
        <v>50</v>
      </c>
      <c r="C9" s="22">
        <v>100001017</v>
      </c>
      <c r="D9" s="22" t="s">
        <v>64</v>
      </c>
      <c r="E9" s="23">
        <v>50000</v>
      </c>
      <c r="F9" s="22">
        <f t="shared" si="0"/>
        <v>25000</v>
      </c>
      <c r="G9" s="22">
        <f t="shared" si="1"/>
        <v>2500</v>
      </c>
      <c r="H9" s="22">
        <f t="shared" si="2"/>
        <v>1000</v>
      </c>
      <c r="I9" s="22">
        <v>3</v>
      </c>
      <c r="J9" s="22">
        <f t="shared" si="3"/>
        <v>600</v>
      </c>
      <c r="K9" s="22">
        <f t="shared" si="4"/>
        <v>29100</v>
      </c>
      <c r="L9" s="22">
        <f t="shared" si="5"/>
        <v>79100</v>
      </c>
      <c r="M9" s="22">
        <f t="shared" si="6"/>
        <v>3492</v>
      </c>
      <c r="N9" s="22">
        <f t="shared" si="7"/>
        <v>75608</v>
      </c>
    </row>
    <row r="10" spans="1:14" x14ac:dyDescent="0.35">
      <c r="A10" s="22">
        <v>7</v>
      </c>
      <c r="B10" s="22" t="s">
        <v>51</v>
      </c>
      <c r="C10" s="22">
        <v>100001018</v>
      </c>
      <c r="D10" s="22" t="s">
        <v>65</v>
      </c>
      <c r="E10" s="22">
        <v>40000</v>
      </c>
      <c r="F10" s="22">
        <f t="shared" si="0"/>
        <v>20000</v>
      </c>
      <c r="G10" s="22">
        <f t="shared" si="1"/>
        <v>2000</v>
      </c>
      <c r="H10" s="22">
        <f t="shared" si="2"/>
        <v>800</v>
      </c>
      <c r="I10" s="22">
        <v>2</v>
      </c>
      <c r="J10" s="22">
        <f t="shared" si="3"/>
        <v>400</v>
      </c>
      <c r="K10" s="22">
        <f t="shared" si="4"/>
        <v>23200</v>
      </c>
      <c r="L10" s="22">
        <f t="shared" si="5"/>
        <v>63200</v>
      </c>
      <c r="M10" s="22">
        <f t="shared" si="6"/>
        <v>2784</v>
      </c>
      <c r="N10" s="22">
        <f t="shared" si="7"/>
        <v>60416</v>
      </c>
    </row>
    <row r="11" spans="1:14" x14ac:dyDescent="0.35">
      <c r="A11" s="22">
        <v>8</v>
      </c>
      <c r="B11" s="22" t="s">
        <v>52</v>
      </c>
      <c r="C11" s="22">
        <v>100001019</v>
      </c>
      <c r="D11" s="22" t="s">
        <v>65</v>
      </c>
      <c r="E11" s="23">
        <v>30000</v>
      </c>
      <c r="F11" s="22">
        <f t="shared" si="0"/>
        <v>15000</v>
      </c>
      <c r="G11" s="22">
        <f t="shared" si="1"/>
        <v>1500</v>
      </c>
      <c r="H11" s="22">
        <f t="shared" si="2"/>
        <v>600</v>
      </c>
      <c r="I11" s="22">
        <v>1</v>
      </c>
      <c r="J11" s="22">
        <f t="shared" si="3"/>
        <v>200</v>
      </c>
      <c r="K11" s="22">
        <f t="shared" si="4"/>
        <v>17300</v>
      </c>
      <c r="L11" s="22">
        <f t="shared" si="5"/>
        <v>47300</v>
      </c>
      <c r="M11" s="22">
        <f t="shared" si="6"/>
        <v>2076</v>
      </c>
      <c r="N11" s="22">
        <f t="shared" si="7"/>
        <v>45224</v>
      </c>
    </row>
    <row r="12" spans="1:14" x14ac:dyDescent="0.35">
      <c r="A12" s="22">
        <v>9</v>
      </c>
      <c r="B12" s="22" t="s">
        <v>53</v>
      </c>
      <c r="C12" s="22">
        <v>100001020</v>
      </c>
      <c r="D12" s="22" t="s">
        <v>65</v>
      </c>
      <c r="E12" s="22">
        <v>20000</v>
      </c>
      <c r="F12" s="22">
        <f t="shared" si="0"/>
        <v>10000</v>
      </c>
      <c r="G12" s="22">
        <f t="shared" si="1"/>
        <v>1000</v>
      </c>
      <c r="H12" s="22">
        <f t="shared" si="2"/>
        <v>400</v>
      </c>
      <c r="I12" s="22">
        <v>3</v>
      </c>
      <c r="J12" s="22">
        <f t="shared" si="3"/>
        <v>600</v>
      </c>
      <c r="K12" s="22">
        <f t="shared" si="4"/>
        <v>12000</v>
      </c>
      <c r="L12" s="22">
        <f t="shared" si="5"/>
        <v>32000</v>
      </c>
      <c r="M12" s="22">
        <f t="shared" si="6"/>
        <v>1440</v>
      </c>
      <c r="N12" s="22">
        <f t="shared" si="7"/>
        <v>30560</v>
      </c>
    </row>
    <row r="13" spans="1:14" x14ac:dyDescent="0.35">
      <c r="A13" s="22">
        <v>10</v>
      </c>
      <c r="B13" s="22" t="s">
        <v>54</v>
      </c>
      <c r="C13" s="22">
        <v>100001021</v>
      </c>
      <c r="D13" s="22" t="s">
        <v>65</v>
      </c>
      <c r="E13" s="23">
        <v>10000</v>
      </c>
      <c r="F13" s="22">
        <f t="shared" si="0"/>
        <v>5000</v>
      </c>
      <c r="G13" s="22">
        <f t="shared" si="1"/>
        <v>500</v>
      </c>
      <c r="H13" s="22">
        <f t="shared" si="2"/>
        <v>200</v>
      </c>
      <c r="I13" s="22">
        <v>1</v>
      </c>
      <c r="J13" s="22">
        <f t="shared" si="3"/>
        <v>200</v>
      </c>
      <c r="K13" s="22">
        <f t="shared" si="4"/>
        <v>5900</v>
      </c>
      <c r="L13" s="22">
        <f t="shared" si="5"/>
        <v>15900</v>
      </c>
      <c r="M13" s="22">
        <f t="shared" si="6"/>
        <v>708</v>
      </c>
      <c r="N13" s="22">
        <f t="shared" si="7"/>
        <v>15192</v>
      </c>
    </row>
    <row r="14" spans="1:14" x14ac:dyDescent="0.35">
      <c r="A14" s="22">
        <v>11</v>
      </c>
      <c r="B14" s="22" t="s">
        <v>55</v>
      </c>
      <c r="C14" s="22">
        <v>100001022</v>
      </c>
      <c r="D14" s="22" t="s">
        <v>65</v>
      </c>
      <c r="E14" s="22">
        <v>9000</v>
      </c>
      <c r="F14" s="22">
        <f t="shared" si="0"/>
        <v>4500</v>
      </c>
      <c r="G14" s="22">
        <f t="shared" si="1"/>
        <v>450</v>
      </c>
      <c r="H14" s="22">
        <f t="shared" si="2"/>
        <v>180</v>
      </c>
      <c r="I14" s="22">
        <v>4</v>
      </c>
      <c r="J14" s="22">
        <f t="shared" si="3"/>
        <v>800</v>
      </c>
      <c r="K14" s="22">
        <f t="shared" si="4"/>
        <v>5930</v>
      </c>
      <c r="L14" s="22">
        <f t="shared" si="5"/>
        <v>14930</v>
      </c>
      <c r="M14" s="22">
        <f t="shared" si="6"/>
        <v>711.59999999999991</v>
      </c>
      <c r="N14" s="22">
        <f t="shared" si="7"/>
        <v>14218.4</v>
      </c>
    </row>
    <row r="15" spans="1:14" x14ac:dyDescent="0.35">
      <c r="A15" s="22">
        <v>12</v>
      </c>
      <c r="B15" s="22" t="s">
        <v>56</v>
      </c>
      <c r="C15" s="22">
        <v>100001023</v>
      </c>
      <c r="D15" s="22" t="s">
        <v>65</v>
      </c>
      <c r="E15" s="23">
        <v>8000</v>
      </c>
      <c r="F15" s="22">
        <f t="shared" si="0"/>
        <v>4000</v>
      </c>
      <c r="G15" s="22">
        <f t="shared" si="1"/>
        <v>400</v>
      </c>
      <c r="H15" s="22">
        <f t="shared" si="2"/>
        <v>160</v>
      </c>
      <c r="I15" s="22">
        <v>3</v>
      </c>
      <c r="J15" s="22">
        <f t="shared" si="3"/>
        <v>600</v>
      </c>
      <c r="K15" s="22">
        <f t="shared" si="4"/>
        <v>5160</v>
      </c>
      <c r="L15" s="22">
        <f t="shared" si="5"/>
        <v>13160</v>
      </c>
      <c r="M15" s="22">
        <f t="shared" si="6"/>
        <v>619.20000000000005</v>
      </c>
      <c r="N15" s="22">
        <f t="shared" si="7"/>
        <v>12540.8</v>
      </c>
    </row>
    <row r="16" spans="1:14" x14ac:dyDescent="0.35">
      <c r="A16" s="22">
        <v>13</v>
      </c>
      <c r="B16" s="22" t="s">
        <v>57</v>
      </c>
      <c r="C16" s="22">
        <v>100001024</v>
      </c>
      <c r="D16" s="22" t="s">
        <v>65</v>
      </c>
      <c r="E16" s="22">
        <v>7000</v>
      </c>
      <c r="F16" s="22">
        <f t="shared" si="0"/>
        <v>3500</v>
      </c>
      <c r="G16" s="22">
        <f t="shared" si="1"/>
        <v>350</v>
      </c>
      <c r="H16" s="22">
        <f t="shared" si="2"/>
        <v>140</v>
      </c>
      <c r="I16" s="22">
        <v>4</v>
      </c>
      <c r="J16" s="22">
        <f t="shared" si="3"/>
        <v>800</v>
      </c>
      <c r="K16" s="22">
        <f t="shared" si="4"/>
        <v>4790</v>
      </c>
      <c r="L16" s="22">
        <f t="shared" si="5"/>
        <v>11790</v>
      </c>
      <c r="M16" s="22">
        <f t="shared" si="6"/>
        <v>574.79999999999995</v>
      </c>
      <c r="N16" s="22">
        <f t="shared" si="7"/>
        <v>11215.2</v>
      </c>
    </row>
    <row r="17" spans="1:14" x14ac:dyDescent="0.35">
      <c r="A17" s="22">
        <v>14</v>
      </c>
      <c r="B17" s="22" t="s">
        <v>58</v>
      </c>
      <c r="C17" s="22">
        <v>100001025</v>
      </c>
      <c r="D17" s="22" t="s">
        <v>65</v>
      </c>
      <c r="E17" s="23">
        <v>6000</v>
      </c>
      <c r="F17" s="22">
        <f t="shared" si="0"/>
        <v>3000</v>
      </c>
      <c r="G17" s="22">
        <f t="shared" si="1"/>
        <v>300</v>
      </c>
      <c r="H17" s="22">
        <f t="shared" si="2"/>
        <v>120</v>
      </c>
      <c r="I17" s="22">
        <v>5</v>
      </c>
      <c r="J17" s="22">
        <f t="shared" si="3"/>
        <v>1000</v>
      </c>
      <c r="K17" s="22">
        <f t="shared" si="4"/>
        <v>4420</v>
      </c>
      <c r="L17" s="22">
        <f t="shared" si="5"/>
        <v>10420</v>
      </c>
      <c r="M17" s="22">
        <f t="shared" si="6"/>
        <v>530.40000000000009</v>
      </c>
      <c r="N17" s="22">
        <f t="shared" si="7"/>
        <v>9889.6</v>
      </c>
    </row>
    <row r="18" spans="1:14" x14ac:dyDescent="0.35">
      <c r="A18" s="22">
        <v>15</v>
      </c>
      <c r="B18" s="22" t="s">
        <v>59</v>
      </c>
      <c r="C18" s="22">
        <v>100001026</v>
      </c>
      <c r="D18" s="22" t="s">
        <v>65</v>
      </c>
      <c r="E18" s="22">
        <v>3000</v>
      </c>
      <c r="F18" s="22">
        <f t="shared" si="0"/>
        <v>1500</v>
      </c>
      <c r="G18" s="22">
        <f t="shared" si="1"/>
        <v>150</v>
      </c>
      <c r="H18" s="22">
        <f t="shared" si="2"/>
        <v>60</v>
      </c>
      <c r="I18" s="22">
        <v>4</v>
      </c>
      <c r="J18" s="22">
        <f t="shared" si="3"/>
        <v>800</v>
      </c>
      <c r="K18" s="22">
        <f t="shared" si="4"/>
        <v>2510</v>
      </c>
      <c r="L18" s="22">
        <f t="shared" si="5"/>
        <v>5510</v>
      </c>
      <c r="M18" s="22">
        <f t="shared" si="6"/>
        <v>301.20000000000005</v>
      </c>
      <c r="N18" s="22">
        <f t="shared" si="7"/>
        <v>5208.8</v>
      </c>
    </row>
    <row r="19" spans="1:14" x14ac:dyDescent="0.35">
      <c r="E19">
        <f>AVERAGE(E4:E18)</f>
        <v>38866.666666666664</v>
      </c>
      <c r="J19" s="25">
        <f>MAX(J4:J18)</f>
        <v>1400</v>
      </c>
      <c r="L19" s="25">
        <f>MAX(L4:L18)</f>
        <v>157600</v>
      </c>
      <c r="N19" s="25">
        <f>AVERAGE(N4:N18)</f>
        <v>58984.053333333337</v>
      </c>
    </row>
    <row r="23" spans="1:14" x14ac:dyDescent="0.35">
      <c r="B23" t="s">
        <v>68</v>
      </c>
      <c r="C23">
        <f>(N6-L9)</f>
        <v>42084</v>
      </c>
    </row>
    <row r="26" spans="1:14" x14ac:dyDescent="0.35">
      <c r="B26" s="35" t="s">
        <v>69</v>
      </c>
      <c r="C26" s="36"/>
      <c r="D26" s="25">
        <f>MAX(L4:L18)</f>
        <v>157600</v>
      </c>
    </row>
    <row r="27" spans="1:14" x14ac:dyDescent="0.35">
      <c r="B27" s="37" t="s">
        <v>70</v>
      </c>
      <c r="C27" s="37"/>
      <c r="D27" s="37"/>
      <c r="E27">
        <f>MAX(J4:J19)</f>
        <v>1400</v>
      </c>
    </row>
    <row r="28" spans="1:14" x14ac:dyDescent="0.35">
      <c r="B28" s="35" t="s">
        <v>71</v>
      </c>
      <c r="C28" s="35"/>
      <c r="D28" s="35"/>
      <c r="E28">
        <f>AVERAGE(E4:E18)</f>
        <v>38866.666666666664</v>
      </c>
    </row>
    <row r="29" spans="1:14" x14ac:dyDescent="0.35">
      <c r="B29" s="35" t="s">
        <v>72</v>
      </c>
      <c r="C29" s="35"/>
      <c r="D29" s="35"/>
      <c r="E29" s="35"/>
      <c r="F29" s="35"/>
      <c r="G29" s="35"/>
      <c r="H29" s="35"/>
      <c r="I29">
        <f>(L8-E8)</f>
        <v>34800</v>
      </c>
    </row>
    <row r="30" spans="1:14" x14ac:dyDescent="0.35">
      <c r="B30" s="35" t="s">
        <v>73</v>
      </c>
      <c r="C30" s="35"/>
      <c r="D30" s="35"/>
      <c r="E30" s="35"/>
      <c r="F30">
        <f>SUM(N4:N18)</f>
        <v>884760.8</v>
      </c>
    </row>
    <row r="31" spans="1:14" x14ac:dyDescent="0.35">
      <c r="B31" s="35" t="s">
        <v>74</v>
      </c>
      <c r="C31" s="35"/>
      <c r="D31" s="35"/>
      <c r="E31">
        <f>AVERAGE(I4:I18)</f>
        <v>3.5333333333333332</v>
      </c>
      <c r="H31" s="21"/>
    </row>
    <row r="32" spans="1:14" x14ac:dyDescent="0.35">
      <c r="B32" s="35" t="s">
        <v>75</v>
      </c>
      <c r="C32" s="35"/>
      <c r="D32" s="35"/>
      <c r="E32" s="35"/>
      <c r="F32" s="35"/>
      <c r="G32" s="35"/>
      <c r="H32" s="35"/>
      <c r="I32" s="35"/>
    </row>
    <row r="35" spans="2:8" x14ac:dyDescent="0.35">
      <c r="B35" s="22" t="s">
        <v>50</v>
      </c>
      <c r="D35" t="s">
        <v>76</v>
      </c>
      <c r="E35">
        <f>(J9/N9)*100</f>
        <v>0.7935668183261031</v>
      </c>
    </row>
    <row r="36" spans="2:8" x14ac:dyDescent="0.35">
      <c r="B36" s="22" t="s">
        <v>52</v>
      </c>
      <c r="D36" t="s">
        <v>77</v>
      </c>
      <c r="E36">
        <f>(J11/N11)*100</f>
        <v>0.44224305678400844</v>
      </c>
    </row>
    <row r="39" spans="2:8" x14ac:dyDescent="0.35">
      <c r="B39" s="35" t="s">
        <v>78</v>
      </c>
      <c r="C39" s="35"/>
      <c r="D39" s="35"/>
      <c r="E39" s="35"/>
      <c r="F39" s="35"/>
    </row>
    <row r="41" spans="2:8" x14ac:dyDescent="0.35">
      <c r="B41" t="s">
        <v>79</v>
      </c>
      <c r="C41" t="s">
        <v>80</v>
      </c>
    </row>
    <row r="42" spans="2:8" x14ac:dyDescent="0.35">
      <c r="B42">
        <f>MAX(L4:L18)</f>
        <v>157600</v>
      </c>
      <c r="C42">
        <f>MIN(L4:L18)</f>
        <v>5510</v>
      </c>
    </row>
    <row r="46" spans="2:8" x14ac:dyDescent="0.35">
      <c r="B46" t="s">
        <v>81</v>
      </c>
      <c r="C46" s="32" t="s">
        <v>82</v>
      </c>
      <c r="D46" s="32"/>
      <c r="E46" s="32"/>
      <c r="F46" s="32"/>
      <c r="G46" s="32"/>
      <c r="H46">
        <f>COUNTIF(N4:N18,"&gt;8000")</f>
        <v>14</v>
      </c>
    </row>
    <row r="47" spans="2:8" x14ac:dyDescent="0.35">
      <c r="B47" t="s">
        <v>83</v>
      </c>
      <c r="C47" s="32" t="s">
        <v>84</v>
      </c>
      <c r="D47" s="32"/>
      <c r="E47" s="32"/>
      <c r="F47" s="32"/>
      <c r="G47" s="32"/>
      <c r="H47">
        <f>SUMIF(N4:N18,"&lt;100000")</f>
        <v>370696.8</v>
      </c>
    </row>
    <row r="48" spans="2:8" x14ac:dyDescent="0.35">
      <c r="B48" t="s">
        <v>85</v>
      </c>
      <c r="C48" t="s">
        <v>86</v>
      </c>
      <c r="G48" t="s">
        <v>87</v>
      </c>
      <c r="H48">
        <f>AVERAGEIF(L4:L18,"&lt;80000")</f>
        <v>29331</v>
      </c>
    </row>
    <row r="50" spans="2:10" x14ac:dyDescent="0.35">
      <c r="B50" t="s">
        <v>88</v>
      </c>
      <c r="C50" s="32" t="s">
        <v>89</v>
      </c>
      <c r="D50" s="32"/>
      <c r="E50" s="32"/>
      <c r="F50" s="32"/>
      <c r="G50" s="32"/>
      <c r="H50" s="32"/>
      <c r="I50" s="32"/>
      <c r="J50">
        <f>COUNTIFS(E4:E18,"&gt;40000",I4:I18,"&gt;3")</f>
        <v>3</v>
      </c>
    </row>
    <row r="51" spans="2:10" x14ac:dyDescent="0.35">
      <c r="B51" t="s">
        <v>90</v>
      </c>
      <c r="C51" s="32" t="s">
        <v>91</v>
      </c>
      <c r="D51" s="32"/>
      <c r="E51" s="32"/>
      <c r="F51" s="32"/>
      <c r="G51" s="32"/>
      <c r="H51" s="32"/>
      <c r="I51" s="32"/>
      <c r="J51">
        <f>SUMIFS(L4:L18,L4:L18,"&gt;7000",I4:I18,"&gt;3")</f>
        <v>417340</v>
      </c>
    </row>
    <row r="52" spans="2:10" x14ac:dyDescent="0.35">
      <c r="B52" t="s">
        <v>92</v>
      </c>
      <c r="C52" t="s">
        <v>93</v>
      </c>
      <c r="J52">
        <f>AVERAGEIFS(E4:E18,E4:E18,"&gt;4000",I4:I18,"&gt;2")</f>
        <v>45454.545454545456</v>
      </c>
    </row>
  </sheetData>
  <mergeCells count="14">
    <mergeCell ref="C51:I51"/>
    <mergeCell ref="C46:G46"/>
    <mergeCell ref="C47:G47"/>
    <mergeCell ref="C50:I50"/>
    <mergeCell ref="A1:N1"/>
    <mergeCell ref="A2:N2"/>
    <mergeCell ref="B26:C26"/>
    <mergeCell ref="B27:D27"/>
    <mergeCell ref="B28:D28"/>
    <mergeCell ref="B39:F39"/>
    <mergeCell ref="B29:H29"/>
    <mergeCell ref="B30:E30"/>
    <mergeCell ref="B31:D31"/>
    <mergeCell ref="B32:I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2024-12-02T11:36:01Z</dcterms:created>
  <dcterms:modified xsi:type="dcterms:W3CDTF">2024-12-24T12:20:23Z</dcterms:modified>
</cp:coreProperties>
</file>