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3fe583cda69b3b/Desktop/"/>
    </mc:Choice>
  </mc:AlternateContent>
  <xr:revisionPtr revIDLastSave="0" documentId="8_{DCF93F0D-C1DB-4566-9352-6EFC9AD5A611}" xr6:coauthVersionLast="47" xr6:coauthVersionMax="47" xr10:uidLastSave="{00000000-0000-0000-0000-000000000000}"/>
  <bookViews>
    <workbookView xWindow="-108" yWindow="-108" windowWidth="23256" windowHeight="12456" xr2:uid="{CDD921E3-38E8-FE4F-965F-D0501D2ACFF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8" i="1"/>
  <c r="R34" i="2" l="1"/>
  <c r="Q34" i="2"/>
  <c r="P34" i="2"/>
  <c r="O34" i="2"/>
  <c r="N34" i="2"/>
  <c r="C16" i="3"/>
  <c r="D16" i="3"/>
  <c r="E16" i="3"/>
  <c r="B16" i="3"/>
  <c r="C15" i="3"/>
  <c r="D15" i="3"/>
  <c r="E15" i="3"/>
  <c r="B15" i="3"/>
  <c r="C14" i="3"/>
  <c r="D14" i="3"/>
  <c r="E14" i="3"/>
  <c r="B14" i="3"/>
  <c r="C13" i="3"/>
  <c r="D13" i="3"/>
  <c r="E13" i="3"/>
  <c r="F13" i="3"/>
  <c r="B13" i="3"/>
  <c r="B9" i="3"/>
  <c r="C8" i="3"/>
  <c r="C7" i="3"/>
  <c r="C10" i="3" s="1"/>
  <c r="D7" i="3"/>
  <c r="D10" i="3" s="1"/>
  <c r="E7" i="3"/>
  <c r="E10" i="3" s="1"/>
  <c r="B7" i="3"/>
  <c r="B10" i="3" s="1"/>
  <c r="C6" i="3"/>
  <c r="C9" i="3" s="1"/>
  <c r="D6" i="3"/>
  <c r="D9" i="3" s="1"/>
  <c r="E6" i="3"/>
  <c r="E9" i="3" s="1"/>
  <c r="B6" i="3"/>
  <c r="C5" i="3"/>
  <c r="D5" i="3"/>
  <c r="D8" i="3" s="1"/>
  <c r="E5" i="3"/>
  <c r="E8" i="3" s="1"/>
  <c r="B5" i="3"/>
  <c r="B8" i="3" s="1"/>
  <c r="C4" i="3"/>
  <c r="D4" i="3"/>
  <c r="E4" i="3"/>
  <c r="F4" i="3"/>
  <c r="B4" i="3"/>
  <c r="E3" i="3"/>
  <c r="F3" i="3"/>
  <c r="C3" i="3"/>
  <c r="D3" i="3"/>
  <c r="B3" i="3"/>
  <c r="R30" i="2"/>
  <c r="R31" i="2"/>
  <c r="R32" i="2"/>
  <c r="R33" i="2"/>
  <c r="Q30" i="2"/>
  <c r="Q31" i="2"/>
  <c r="Q32" i="2"/>
  <c r="Q33" i="2"/>
  <c r="P30" i="2"/>
  <c r="P31" i="2"/>
  <c r="P32" i="2"/>
  <c r="P33" i="2"/>
  <c r="O30" i="2"/>
  <c r="O31" i="2"/>
  <c r="O32" i="2"/>
  <c r="O33" i="2"/>
  <c r="N30" i="2"/>
  <c r="N31" i="2"/>
  <c r="N32" i="2"/>
  <c r="N33" i="2"/>
  <c r="O29" i="2"/>
  <c r="P29" i="2"/>
  <c r="Q29" i="2"/>
  <c r="R29" i="2"/>
  <c r="N29" i="2"/>
  <c r="O15" i="2"/>
  <c r="P15" i="2"/>
  <c r="Q15" i="2"/>
  <c r="R15" i="2"/>
  <c r="O16" i="2"/>
  <c r="P16" i="2"/>
  <c r="Q16" i="2"/>
  <c r="R16" i="2"/>
  <c r="O17" i="2"/>
  <c r="P17" i="2"/>
  <c r="Q17" i="2"/>
  <c r="R17" i="2"/>
  <c r="O18" i="2"/>
  <c r="P18" i="2"/>
  <c r="Q18" i="2"/>
  <c r="R18" i="2"/>
  <c r="O19" i="2"/>
  <c r="P19" i="2"/>
  <c r="Q19" i="2"/>
  <c r="R19" i="2"/>
  <c r="O20" i="2"/>
  <c r="P20" i="2"/>
  <c r="Q20" i="2"/>
  <c r="R20" i="2"/>
  <c r="O21" i="2"/>
  <c r="P21" i="2"/>
  <c r="Q21" i="2"/>
  <c r="R21" i="2"/>
  <c r="O22" i="2"/>
  <c r="P22" i="2"/>
  <c r="Q22" i="2"/>
  <c r="R22" i="2"/>
  <c r="O23" i="2"/>
  <c r="P23" i="2"/>
  <c r="Q23" i="2"/>
  <c r="R23" i="2"/>
  <c r="N16" i="2"/>
  <c r="N17" i="2"/>
  <c r="N18" i="2"/>
  <c r="N19" i="2"/>
  <c r="N20" i="2"/>
  <c r="N21" i="2"/>
  <c r="N22" i="2"/>
  <c r="N23" i="2"/>
  <c r="N15" i="2"/>
  <c r="O9" i="2"/>
  <c r="P9" i="2"/>
  <c r="Q9" i="2"/>
  <c r="R9" i="2"/>
  <c r="O10" i="2"/>
  <c r="P10" i="2"/>
  <c r="Q10" i="2"/>
  <c r="R10" i="2"/>
  <c r="O11" i="2"/>
  <c r="P11" i="2"/>
  <c r="Q11" i="2"/>
  <c r="R11" i="2"/>
  <c r="O12" i="2"/>
  <c r="P12" i="2"/>
  <c r="Q12" i="2"/>
  <c r="R12" i="2"/>
  <c r="O13" i="2"/>
  <c r="P13" i="2"/>
  <c r="Q13" i="2"/>
  <c r="R13" i="2"/>
  <c r="N10" i="2"/>
  <c r="N11" i="2"/>
  <c r="N12" i="2"/>
  <c r="N13" i="2"/>
  <c r="N9" i="2"/>
  <c r="H9" i="2"/>
  <c r="X15" i="2"/>
  <c r="X16" i="2"/>
  <c r="X17" i="2"/>
  <c r="X18" i="2"/>
  <c r="X19" i="2"/>
  <c r="X21" i="2"/>
  <c r="X22" i="2"/>
  <c r="X23" i="2"/>
  <c r="X24" i="2"/>
  <c r="X28" i="2"/>
  <c r="X29" i="2"/>
  <c r="X31" i="2"/>
  <c r="X32" i="2"/>
  <c r="X33" i="2"/>
  <c r="X34" i="2"/>
  <c r="X35" i="2"/>
  <c r="X36" i="2"/>
  <c r="X37" i="2"/>
  <c r="X43" i="2"/>
  <c r="X44" i="2"/>
  <c r="X48" i="2"/>
  <c r="X49" i="2"/>
  <c r="W15" i="2"/>
  <c r="W16" i="2"/>
  <c r="W17" i="2"/>
  <c r="W18" i="2"/>
  <c r="W19" i="2"/>
  <c r="W21" i="2"/>
  <c r="W22" i="2"/>
  <c r="W23" i="2"/>
  <c r="W24" i="2"/>
  <c r="W28" i="2"/>
  <c r="W29" i="2"/>
  <c r="W31" i="2"/>
  <c r="W32" i="2"/>
  <c r="W33" i="2"/>
  <c r="W34" i="2"/>
  <c r="W35" i="2"/>
  <c r="W36" i="2"/>
  <c r="W37" i="2"/>
  <c r="W43" i="2"/>
  <c r="W44" i="2"/>
  <c r="W48" i="2"/>
  <c r="W49" i="2"/>
  <c r="V15" i="2"/>
  <c r="V16" i="2"/>
  <c r="V17" i="2"/>
  <c r="V18" i="2"/>
  <c r="V19" i="2"/>
  <c r="V21" i="2"/>
  <c r="V22" i="2"/>
  <c r="V23" i="2"/>
  <c r="V24" i="2"/>
  <c r="V28" i="2"/>
  <c r="V29" i="2"/>
  <c r="V31" i="2"/>
  <c r="V32" i="2"/>
  <c r="V33" i="2"/>
  <c r="V34" i="2"/>
  <c r="V35" i="2"/>
  <c r="V36" i="2"/>
  <c r="V37" i="2"/>
  <c r="V43" i="2"/>
  <c r="V44" i="2"/>
  <c r="V48" i="2"/>
  <c r="V49" i="2"/>
  <c r="U15" i="2"/>
  <c r="U16" i="2"/>
  <c r="U17" i="2"/>
  <c r="U18" i="2"/>
  <c r="U19" i="2"/>
  <c r="U21" i="2"/>
  <c r="U22" i="2"/>
  <c r="U23" i="2"/>
  <c r="U24" i="2"/>
  <c r="U28" i="2"/>
  <c r="U29" i="2"/>
  <c r="U31" i="2"/>
  <c r="U32" i="2"/>
  <c r="U33" i="2"/>
  <c r="U34" i="2"/>
  <c r="U35" i="2"/>
  <c r="U36" i="2"/>
  <c r="U37" i="2"/>
  <c r="U43" i="2"/>
  <c r="U44" i="2"/>
  <c r="U48" i="2"/>
  <c r="U49" i="2"/>
  <c r="T15" i="2"/>
  <c r="T16" i="2"/>
  <c r="T17" i="2"/>
  <c r="T18" i="2"/>
  <c r="T19" i="2"/>
  <c r="T21" i="2"/>
  <c r="T22" i="2"/>
  <c r="T23" i="2"/>
  <c r="T24" i="2"/>
  <c r="T28" i="2"/>
  <c r="T29" i="2"/>
  <c r="T31" i="2"/>
  <c r="T32" i="2"/>
  <c r="T33" i="2"/>
  <c r="T34" i="2"/>
  <c r="T35" i="2"/>
  <c r="T36" i="2"/>
  <c r="T37" i="2"/>
  <c r="T43" i="2"/>
  <c r="T44" i="2"/>
  <c r="T48" i="2"/>
  <c r="T49" i="2"/>
  <c r="U13" i="2"/>
  <c r="V13" i="2"/>
  <c r="W13" i="2"/>
  <c r="X13" i="2"/>
  <c r="U12" i="2"/>
  <c r="V12" i="2"/>
  <c r="W12" i="2"/>
  <c r="X12" i="2"/>
  <c r="U11" i="2"/>
  <c r="V11" i="2"/>
  <c r="W11" i="2"/>
  <c r="X11" i="2"/>
  <c r="U10" i="2"/>
  <c r="V10" i="2"/>
  <c r="W10" i="2"/>
  <c r="X10" i="2"/>
  <c r="T10" i="2"/>
  <c r="T11" i="2"/>
  <c r="T12" i="2"/>
  <c r="T13" i="2"/>
  <c r="T9" i="2"/>
  <c r="U9" i="2"/>
  <c r="V9" i="2"/>
  <c r="W9" i="2"/>
  <c r="X9" i="2"/>
  <c r="L10" i="2"/>
  <c r="L11" i="2"/>
  <c r="L12" i="2"/>
  <c r="L13" i="2"/>
  <c r="L15" i="2"/>
  <c r="L16" i="2"/>
  <c r="L17" i="2"/>
  <c r="L18" i="2"/>
  <c r="L19" i="2"/>
  <c r="L21" i="2"/>
  <c r="L22" i="2"/>
  <c r="L23" i="2"/>
  <c r="L28" i="2"/>
  <c r="L29" i="2"/>
  <c r="L31" i="2"/>
  <c r="L32" i="2"/>
  <c r="L33" i="2"/>
  <c r="L34" i="2"/>
  <c r="L35" i="2"/>
  <c r="L36" i="2"/>
  <c r="L43" i="2"/>
  <c r="L44" i="2"/>
  <c r="L48" i="2"/>
  <c r="L49" i="2"/>
  <c r="K20" i="2"/>
  <c r="L9" i="2"/>
  <c r="K10" i="2"/>
  <c r="K11" i="2"/>
  <c r="K12" i="2"/>
  <c r="K13" i="2"/>
  <c r="K15" i="2"/>
  <c r="K16" i="2"/>
  <c r="K17" i="2"/>
  <c r="K18" i="2"/>
  <c r="K19" i="2"/>
  <c r="K21" i="2"/>
  <c r="K22" i="2"/>
  <c r="K23" i="2"/>
  <c r="K28" i="2"/>
  <c r="K29" i="2"/>
  <c r="K31" i="2"/>
  <c r="K32" i="2"/>
  <c r="K33" i="2"/>
  <c r="K34" i="2"/>
  <c r="K35" i="2"/>
  <c r="K36" i="2"/>
  <c r="K43" i="2"/>
  <c r="K44" i="2"/>
  <c r="K48" i="2"/>
  <c r="K49" i="2"/>
  <c r="J10" i="2"/>
  <c r="J11" i="2"/>
  <c r="J12" i="2"/>
  <c r="J13" i="2"/>
  <c r="J15" i="2"/>
  <c r="J16" i="2"/>
  <c r="J17" i="2"/>
  <c r="J18" i="2"/>
  <c r="J19" i="2"/>
  <c r="J20" i="2"/>
  <c r="J21" i="2"/>
  <c r="J22" i="2"/>
  <c r="J23" i="2"/>
  <c r="J28" i="2"/>
  <c r="J29" i="2"/>
  <c r="J31" i="2"/>
  <c r="J32" i="2"/>
  <c r="J33" i="2"/>
  <c r="J34" i="2"/>
  <c r="J35" i="2"/>
  <c r="J36" i="2"/>
  <c r="J43" i="2"/>
  <c r="J44" i="2"/>
  <c r="J48" i="2"/>
  <c r="J49" i="2"/>
  <c r="I10" i="2"/>
  <c r="I11" i="2"/>
  <c r="I12" i="2"/>
  <c r="I13" i="2"/>
  <c r="I15" i="2"/>
  <c r="I16" i="2"/>
  <c r="I17" i="2"/>
  <c r="I18" i="2"/>
  <c r="I19" i="2"/>
  <c r="I20" i="2"/>
  <c r="I21" i="2"/>
  <c r="I22" i="2"/>
  <c r="I23" i="2"/>
  <c r="I28" i="2"/>
  <c r="I29" i="2"/>
  <c r="I31" i="2"/>
  <c r="I32" i="2"/>
  <c r="I33" i="2"/>
  <c r="I34" i="2"/>
  <c r="I35" i="2"/>
  <c r="I36" i="2"/>
  <c r="I43" i="2"/>
  <c r="I44" i="2"/>
  <c r="I48" i="2"/>
  <c r="I49" i="2"/>
  <c r="I9" i="2"/>
  <c r="J9" i="2"/>
  <c r="K9" i="2"/>
  <c r="H10" i="2"/>
  <c r="H11" i="2"/>
  <c r="H12" i="2"/>
  <c r="H13" i="2"/>
  <c r="H15" i="2"/>
  <c r="H16" i="2"/>
  <c r="H17" i="2"/>
  <c r="H18" i="2"/>
  <c r="H19" i="2"/>
  <c r="H20" i="2"/>
  <c r="H21" i="2"/>
  <c r="H22" i="2"/>
  <c r="H23" i="2"/>
  <c r="H28" i="2"/>
  <c r="H29" i="2"/>
  <c r="H31" i="2"/>
  <c r="H32" i="2"/>
  <c r="H33" i="2"/>
  <c r="H34" i="2"/>
  <c r="H35" i="2"/>
  <c r="H36" i="2"/>
  <c r="H43" i="2"/>
  <c r="H44" i="2"/>
  <c r="H48" i="2"/>
  <c r="H49" i="2"/>
  <c r="B11" i="3" l="1"/>
  <c r="C11" i="3"/>
  <c r="E11" i="3"/>
  <c r="D11" i="3"/>
  <c r="M21" i="1"/>
  <c r="N21" i="1"/>
  <c r="O21" i="1"/>
  <c r="P21" i="1"/>
  <c r="M23" i="1"/>
  <c r="N23" i="1"/>
  <c r="O23" i="1"/>
  <c r="P23" i="1"/>
  <c r="M22" i="1"/>
  <c r="N22" i="1"/>
  <c r="O22" i="1"/>
  <c r="P22" i="1"/>
  <c r="M20" i="1"/>
  <c r="N20" i="1"/>
  <c r="O20" i="1"/>
  <c r="P20" i="1"/>
  <c r="L21" i="1"/>
  <c r="L22" i="1"/>
  <c r="L23" i="1"/>
  <c r="L20" i="1"/>
  <c r="M24" i="1"/>
  <c r="N24" i="1"/>
  <c r="O24" i="1"/>
  <c r="P24" i="1"/>
  <c r="L24" i="1"/>
  <c r="V14" i="1"/>
  <c r="S14" i="1"/>
  <c r="T14" i="1"/>
  <c r="U14" i="1"/>
  <c r="M12" i="1"/>
  <c r="N12" i="1"/>
  <c r="O12" i="1"/>
  <c r="P12" i="1"/>
  <c r="L12" i="1"/>
  <c r="L11" i="1"/>
  <c r="S45" i="1"/>
  <c r="T45" i="1"/>
  <c r="U45" i="1"/>
  <c r="V45" i="1"/>
  <c r="S44" i="1"/>
  <c r="T44" i="1"/>
  <c r="U44" i="1"/>
  <c r="V44" i="1"/>
  <c r="S43" i="1"/>
  <c r="T43" i="1"/>
  <c r="U43" i="1"/>
  <c r="V43" i="1"/>
  <c r="S42" i="1"/>
  <c r="T42" i="1"/>
  <c r="U42" i="1"/>
  <c r="V42" i="1"/>
  <c r="S41" i="1"/>
  <c r="T41" i="1"/>
  <c r="U41" i="1"/>
  <c r="V41" i="1"/>
  <c r="S40" i="1"/>
  <c r="T40" i="1"/>
  <c r="U40" i="1"/>
  <c r="V40" i="1"/>
  <c r="S39" i="1"/>
  <c r="T39" i="1"/>
  <c r="U39" i="1"/>
  <c r="V39" i="1"/>
  <c r="S37" i="1"/>
  <c r="T37" i="1"/>
  <c r="U37" i="1"/>
  <c r="V37" i="1"/>
  <c r="S36" i="1"/>
  <c r="T36" i="1"/>
  <c r="U36" i="1"/>
  <c r="V36" i="1"/>
  <c r="S35" i="1"/>
  <c r="T35" i="1"/>
  <c r="U35" i="1"/>
  <c r="V35" i="1"/>
  <c r="S34" i="1"/>
  <c r="T34" i="1"/>
  <c r="U34" i="1"/>
  <c r="V34" i="1"/>
  <c r="S33" i="1"/>
  <c r="T33" i="1"/>
  <c r="U33" i="1"/>
  <c r="V33" i="1"/>
  <c r="S32" i="1"/>
  <c r="T32" i="1"/>
  <c r="U32" i="1"/>
  <c r="V32" i="1"/>
  <c r="S31" i="1"/>
  <c r="T31" i="1"/>
  <c r="U31" i="1"/>
  <c r="V31" i="1"/>
  <c r="S30" i="1"/>
  <c r="T30" i="1"/>
  <c r="U30" i="1"/>
  <c r="V30" i="1"/>
  <c r="S29" i="1"/>
  <c r="T29" i="1"/>
  <c r="U29" i="1"/>
  <c r="V29" i="1"/>
  <c r="S28" i="1"/>
  <c r="T28" i="1"/>
  <c r="U28" i="1"/>
  <c r="V28" i="1"/>
  <c r="S25" i="1"/>
  <c r="T25" i="1"/>
  <c r="U25" i="1"/>
  <c r="V25" i="1"/>
  <c r="S24" i="1"/>
  <c r="T24" i="1"/>
  <c r="U24" i="1"/>
  <c r="V24" i="1"/>
  <c r="S23" i="1"/>
  <c r="T23" i="1"/>
  <c r="U23" i="1"/>
  <c r="V23" i="1"/>
  <c r="S22" i="1"/>
  <c r="T22" i="1"/>
  <c r="U22" i="1"/>
  <c r="V22" i="1"/>
  <c r="S21" i="1"/>
  <c r="T21" i="1"/>
  <c r="U21" i="1"/>
  <c r="V21" i="1"/>
  <c r="S20" i="1"/>
  <c r="T20" i="1"/>
  <c r="U20" i="1"/>
  <c r="V20" i="1"/>
  <c r="S18" i="1"/>
  <c r="T18" i="1"/>
  <c r="U18" i="1"/>
  <c r="V18" i="1"/>
  <c r="S17" i="1"/>
  <c r="T17" i="1"/>
  <c r="U17" i="1"/>
  <c r="V17" i="1"/>
  <c r="S16" i="1"/>
  <c r="T16" i="1"/>
  <c r="U16" i="1"/>
  <c r="V16" i="1"/>
  <c r="S12" i="1"/>
  <c r="T12" i="1"/>
  <c r="U12" i="1"/>
  <c r="V12" i="1"/>
  <c r="S11" i="1"/>
  <c r="T11" i="1"/>
  <c r="U11" i="1"/>
  <c r="V11" i="1"/>
  <c r="S9" i="1"/>
  <c r="T9" i="1"/>
  <c r="U9" i="1"/>
  <c r="V9" i="1"/>
  <c r="R9" i="1"/>
  <c r="R11" i="1"/>
  <c r="R12" i="1"/>
  <c r="R14" i="1"/>
  <c r="R16" i="1"/>
  <c r="R17" i="1"/>
  <c r="R18" i="1"/>
  <c r="R20" i="1"/>
  <c r="R21" i="1"/>
  <c r="R22" i="1"/>
  <c r="R23" i="1"/>
  <c r="R24" i="1"/>
  <c r="R25" i="1"/>
  <c r="R28" i="1"/>
  <c r="R29" i="1"/>
  <c r="R30" i="1"/>
  <c r="R31" i="1"/>
  <c r="R32" i="1"/>
  <c r="R33" i="1"/>
  <c r="R34" i="1"/>
  <c r="R35" i="1"/>
  <c r="R36" i="1"/>
  <c r="R37" i="1"/>
  <c r="R39" i="1"/>
  <c r="R40" i="1"/>
  <c r="R41" i="1"/>
  <c r="R42" i="1"/>
  <c r="R43" i="1"/>
  <c r="R44" i="1"/>
  <c r="R45" i="1"/>
  <c r="S8" i="1"/>
  <c r="T8" i="1"/>
  <c r="U8" i="1"/>
  <c r="V8" i="1"/>
  <c r="R8" i="1"/>
  <c r="M45" i="1"/>
  <c r="N45" i="1"/>
  <c r="O45" i="1"/>
  <c r="P45" i="1"/>
  <c r="M44" i="1"/>
  <c r="N44" i="1"/>
  <c r="O44" i="1"/>
  <c r="P44" i="1"/>
  <c r="M43" i="1"/>
  <c r="N43" i="1"/>
  <c r="O43" i="1"/>
  <c r="P43" i="1"/>
  <c r="M42" i="1"/>
  <c r="N42" i="1"/>
  <c r="O42" i="1"/>
  <c r="P42" i="1"/>
  <c r="M41" i="1"/>
  <c r="N41" i="1"/>
  <c r="O41" i="1"/>
  <c r="P41" i="1"/>
  <c r="M40" i="1"/>
  <c r="N40" i="1"/>
  <c r="O40" i="1"/>
  <c r="P40" i="1"/>
  <c r="M39" i="1"/>
  <c r="N39" i="1"/>
  <c r="O39" i="1"/>
  <c r="P39" i="1"/>
  <c r="L40" i="1"/>
  <c r="L41" i="1"/>
  <c r="L42" i="1"/>
  <c r="L43" i="1"/>
  <c r="L44" i="1"/>
  <c r="L45" i="1"/>
  <c r="L39" i="1"/>
  <c r="M37" i="1"/>
  <c r="N37" i="1"/>
  <c r="O37" i="1"/>
  <c r="P37" i="1"/>
  <c r="M36" i="1"/>
  <c r="N36" i="1"/>
  <c r="O36" i="1"/>
  <c r="P36" i="1"/>
  <c r="M35" i="1"/>
  <c r="N35" i="1"/>
  <c r="O35" i="1"/>
  <c r="P35" i="1"/>
  <c r="M34" i="1"/>
  <c r="N34" i="1"/>
  <c r="O34" i="1"/>
  <c r="P34" i="1"/>
  <c r="M33" i="1"/>
  <c r="N33" i="1"/>
  <c r="O33" i="1"/>
  <c r="P33" i="1"/>
  <c r="M32" i="1"/>
  <c r="N32" i="1"/>
  <c r="O32" i="1"/>
  <c r="P32" i="1"/>
  <c r="M31" i="1"/>
  <c r="N31" i="1"/>
  <c r="O31" i="1"/>
  <c r="P31" i="1"/>
  <c r="M30" i="1"/>
  <c r="N30" i="1"/>
  <c r="O30" i="1"/>
  <c r="P30" i="1"/>
  <c r="M29" i="1"/>
  <c r="N29" i="1"/>
  <c r="O29" i="1"/>
  <c r="P29" i="1"/>
  <c r="M28" i="1"/>
  <c r="N28" i="1"/>
  <c r="O28" i="1"/>
  <c r="P28" i="1"/>
  <c r="L37" i="1"/>
  <c r="L36" i="1"/>
  <c r="L35" i="1"/>
  <c r="L34" i="1"/>
  <c r="L33" i="1"/>
  <c r="L32" i="1"/>
  <c r="L31" i="1"/>
  <c r="L30" i="1"/>
  <c r="L29" i="1"/>
  <c r="L28" i="1"/>
  <c r="M18" i="1"/>
  <c r="N18" i="1"/>
  <c r="O18" i="1"/>
  <c r="P18" i="1"/>
  <c r="M17" i="1"/>
  <c r="N17" i="1"/>
  <c r="O17" i="1"/>
  <c r="P17" i="1"/>
  <c r="M16" i="1"/>
  <c r="N16" i="1"/>
  <c r="O16" i="1"/>
  <c r="P16" i="1"/>
  <c r="M15" i="1"/>
  <c r="N15" i="1"/>
  <c r="O15" i="1"/>
  <c r="P15" i="1"/>
  <c r="L16" i="1"/>
  <c r="L17" i="1"/>
  <c r="L18" i="1"/>
  <c r="L15" i="1"/>
  <c r="L19" i="1"/>
  <c r="M14" i="1"/>
  <c r="N14" i="1"/>
  <c r="O14" i="1"/>
  <c r="P14" i="1"/>
  <c r="L14" i="1"/>
  <c r="M11" i="1"/>
  <c r="N11" i="1"/>
  <c r="O11" i="1"/>
  <c r="P11" i="1"/>
  <c r="P8" i="1"/>
  <c r="M8" i="1"/>
  <c r="N8" i="1"/>
  <c r="O8" i="1"/>
  <c r="L8" i="1"/>
  <c r="H56" i="1"/>
  <c r="I56" i="1"/>
  <c r="J56" i="1"/>
  <c r="G56" i="1"/>
  <c r="H51" i="1"/>
  <c r="I51" i="1"/>
  <c r="J51" i="1"/>
  <c r="G51" i="1"/>
  <c r="H48" i="1"/>
  <c r="I48" i="1"/>
  <c r="J48" i="1"/>
  <c r="G48" i="1"/>
  <c r="H45" i="1"/>
  <c r="I45" i="1"/>
  <c r="J45" i="1"/>
  <c r="G45" i="1"/>
  <c r="H44" i="1"/>
  <c r="I44" i="1"/>
  <c r="J44" i="1"/>
  <c r="G44" i="1"/>
  <c r="H43" i="1"/>
  <c r="I43" i="1"/>
  <c r="J43" i="1"/>
  <c r="G43" i="1"/>
  <c r="H42" i="1"/>
  <c r="I42" i="1"/>
  <c r="J42" i="1"/>
  <c r="G42" i="1"/>
  <c r="H41" i="1"/>
  <c r="I41" i="1"/>
  <c r="J41" i="1"/>
  <c r="G41" i="1"/>
  <c r="F5" i="3" s="1"/>
  <c r="F8" i="3" s="1"/>
  <c r="H40" i="1"/>
  <c r="I40" i="1"/>
  <c r="J40" i="1"/>
  <c r="G40" i="1"/>
  <c r="F6" i="3" s="1"/>
  <c r="F9" i="3" s="1"/>
  <c r="H39" i="1"/>
  <c r="I39" i="1"/>
  <c r="J39" i="1"/>
  <c r="G39" i="1"/>
  <c r="H37" i="1"/>
  <c r="I37" i="1"/>
  <c r="J37" i="1"/>
  <c r="G37" i="1"/>
  <c r="H36" i="1"/>
  <c r="I36" i="1"/>
  <c r="J36" i="1"/>
  <c r="G36" i="1"/>
  <c r="H35" i="1"/>
  <c r="I35" i="1"/>
  <c r="J35" i="1"/>
  <c r="G35" i="1"/>
  <c r="H34" i="1"/>
  <c r="I34" i="1"/>
  <c r="J34" i="1"/>
  <c r="G34" i="1"/>
  <c r="H33" i="1"/>
  <c r="I33" i="1"/>
  <c r="J33" i="1"/>
  <c r="G33" i="1"/>
  <c r="H32" i="1"/>
  <c r="I32" i="1"/>
  <c r="J32" i="1"/>
  <c r="G32" i="1"/>
  <c r="J31" i="1"/>
  <c r="H31" i="1"/>
  <c r="I31" i="1"/>
  <c r="G31" i="1"/>
  <c r="H30" i="1"/>
  <c r="I30" i="1"/>
  <c r="J30" i="1"/>
  <c r="G30" i="1"/>
  <c r="H29" i="1"/>
  <c r="I29" i="1"/>
  <c r="J29" i="1"/>
  <c r="G29" i="1"/>
  <c r="H28" i="1"/>
  <c r="I28" i="1"/>
  <c r="J28" i="1"/>
  <c r="G28" i="1"/>
  <c r="H25" i="1"/>
  <c r="I25" i="1"/>
  <c r="J25" i="1"/>
  <c r="G25" i="1"/>
  <c r="H24" i="1"/>
  <c r="I24" i="1"/>
  <c r="J24" i="1"/>
  <c r="G24" i="1"/>
  <c r="H23" i="1"/>
  <c r="I23" i="1"/>
  <c r="J23" i="1"/>
  <c r="G23" i="1"/>
  <c r="H22" i="1"/>
  <c r="I22" i="1"/>
  <c r="J22" i="1"/>
  <c r="G22" i="1"/>
  <c r="H21" i="1"/>
  <c r="I21" i="1"/>
  <c r="J21" i="1"/>
  <c r="G21" i="1"/>
  <c r="F7" i="3" s="1"/>
  <c r="F10" i="3" s="1"/>
  <c r="H20" i="1"/>
  <c r="I20" i="1"/>
  <c r="J20" i="1"/>
  <c r="G20" i="1"/>
  <c r="H18" i="1"/>
  <c r="I18" i="1"/>
  <c r="J18" i="1"/>
  <c r="G18" i="1"/>
  <c r="G17" i="1"/>
  <c r="H17" i="1"/>
  <c r="I17" i="1"/>
  <c r="J17" i="1"/>
  <c r="G16" i="1"/>
  <c r="H16" i="1"/>
  <c r="I16" i="1"/>
  <c r="J16" i="1"/>
  <c r="H15" i="1"/>
  <c r="I15" i="1"/>
  <c r="J15" i="1"/>
  <c r="G15" i="1"/>
  <c r="H11" i="1"/>
  <c r="I11" i="1"/>
  <c r="J11" i="1"/>
  <c r="H12" i="1"/>
  <c r="G11" i="1"/>
  <c r="I12" i="1"/>
  <c r="J12" i="1"/>
  <c r="G12" i="1"/>
  <c r="F16" i="3" s="1"/>
  <c r="J14" i="1"/>
  <c r="H14" i="1"/>
  <c r="I14" i="1"/>
  <c r="G14" i="1"/>
  <c r="I8" i="1"/>
  <c r="H8" i="1"/>
  <c r="J8" i="1"/>
  <c r="F14" i="3" l="1"/>
  <c r="F15" i="3"/>
  <c r="F11" i="3"/>
</calcChain>
</file>

<file path=xl/sharedStrings.xml><?xml version="1.0" encoding="utf-8"?>
<sst xmlns="http://schemas.openxmlformats.org/spreadsheetml/2006/main" count="175" uniqueCount="123">
  <si>
    <t>Standalone Balance Sheet </t>
  </si>
  <si>
    <t>------------------- in Rs. Cr. -------------------</t>
  </si>
  <si>
    <t>Mar 24</t>
  </si>
  <si>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</si>
  <si>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</si>
  <si>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</si>
  <si>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</si>
  <si>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</si>
  <si>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</si>
  <si>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</si>
  <si>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</si>
  <si>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</si>
  <si>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</si>
  <si>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</si>
  <si>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</si>
  <si>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</si>
  <si>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</si>
  <si>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</si>
  <si>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</si>
  <si>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</si>
  <si>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</si>
  <si>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</si>
  <si>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</si>
  <si>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</si>
  <si>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</si>
  <si>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</si>
  <si>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</si>
  <si>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</si>
  <si>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</si>
  <si>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</si>
  <si>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</si>
  <si>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</si>
  <si>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</si>
  <si>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</si>
  <si>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</si>
  <si>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</si>
  <si>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</si>
  <si>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</si>
  <si>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</si>
  <si>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</si>
  <si>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</si>
  <si>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</si>
  <si>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</si>
  <si>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</si>
  <si>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</si>
  <si>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</si>
  <si>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</si>
  <si>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</si>
  <si>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</si>
  <si>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</si>
  <si>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</si>
  <si>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</si>
  <si>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</si>
  <si>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</si>
  <si>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</si>
  <si>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</si>
  <si>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</si>
  <si>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</si>
  <si>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</si>
  <si>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</si>
  <si>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</si>
  <si>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</si>
  <si>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</si>
  <si>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</si>
  <si>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Horizontal analaysis</t>
  </si>
  <si>
    <t>VERTICAL ANALYSIS</t>
  </si>
  <si>
    <t>Trend analysis</t>
  </si>
  <si>
    <t>Dr Reddys Laboratories</t>
  </si>
  <si>
    <t>Previous Years �</t>
  </si>
  <si>
    <t>Standalone Profit &amp; Loss account </t>
  </si>
  <si>
    <t>INCOME</t>
  </si>
  <si>
    <t>Revenue From Operations [Gross]</t>
  </si>
  <si>
    <t>Revenue From Operations [Net]</t>
  </si>
  <si>
    <t>Other Operating Revenues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</si>
  <si>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</si>
  <si>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</si>
  <si>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</si>
  <si>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</si>
  <si>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</si>
  <si>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</si>
  <si>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Employee Benefit Expenses</t>
  </si>
  <si>
    <t>Finance Costs</t>
  </si>
  <si>
    <t>Provsions and Contingencies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</si>
  <si>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</si>
  <si>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</si>
  <si>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</si>
  <si>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</si>
  <si>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</si>
  <si>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Tax Expenses-Continued Operations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</si>
  <si>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</si>
  <si>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</si>
  <si>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</si>
  <si>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</si>
  <si>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</si>
  <si>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</si>
  <si>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EARNINGS PER SHARE</t>
  </si>
  <si>
    <t>Basic EPS (Rs.)</t>
  </si>
  <si>
    <t>Diluted EPS (Rs.)</t>
  </si>
  <si>
    <t>VALUE OF IMPORTED AND INDIGENIOUS RAW MATERIALS</t>
  </si>
  <si>
    <t>STORES, SPARES AND LOOSE TOOLS</t>
  </si>
  <si>
    <t>DIVIDEND AND DIVIDEND PERCENTAGE</t>
  </si>
  <si>
    <t>Equity Share Dividend</t>
  </si>
  <si>
    <t>Equity Dividend Rate (%)</t>
  </si>
  <si>
    <t>Profit margin</t>
  </si>
  <si>
    <t>Asset turnover</t>
  </si>
  <si>
    <t>Return on asset</t>
  </si>
  <si>
    <t>Return on equity</t>
  </si>
  <si>
    <t>HORIZONTAL</t>
  </si>
  <si>
    <t>Vertical</t>
  </si>
  <si>
    <t>Trend</t>
  </si>
  <si>
    <t>high</t>
  </si>
  <si>
    <t>Changes In Inventories Of FG(Finished goods),WIP(Work in progress) And Stock-In Trade</t>
  </si>
  <si>
    <t>Liquidity analysis</t>
  </si>
  <si>
    <t>CURRENT RATIO</t>
  </si>
  <si>
    <t>Quick ratio</t>
  </si>
  <si>
    <t xml:space="preserve">Recv. Turnover </t>
  </si>
  <si>
    <t>Inv turnover</t>
  </si>
  <si>
    <t>payables turnover</t>
  </si>
  <si>
    <t>avg collection period</t>
  </si>
  <si>
    <t>Avg inventory holding</t>
  </si>
  <si>
    <t>Avg payable period</t>
  </si>
  <si>
    <t>Operating cycle</t>
  </si>
  <si>
    <t>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</si>
</sst>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sz val="12"/>
      <color rgb="FFFF0000"/>
      <name val="Arial"/>
      <family val="2"/>
    </font>
    <font>
      <b/>
      <sz val="11"/>
      <color rgb="FF0000FF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4" fontId="3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4" fillId="0" borderId="0" xfId="0" applyFont="1"/>
    <xf numFmtId="0" fontId="5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4" fontId="3" fillId="2" borderId="0" xfId="0" applyNumberFormat="1" applyFont="1" applyFill="1"/>
    <xf numFmtId="0" fontId="2" fillId="2" borderId="0" xfId="0" applyFont="1" applyFill="1"/>
    <xf numFmtId="4" fontId="2" fillId="2" borderId="0" xfId="0" applyNumberFormat="1" applyFont="1" applyFill="1"/>
    <xf numFmtId="0" fontId="3" fillId="3" borderId="0" xfId="0" applyFont="1" applyFill="1"/>
    <xf numFmtId="4" fontId="3" fillId="3" borderId="0" xfId="0" applyNumberFormat="1" applyFont="1" applyFill="1"/>
    <xf numFmtId="0" fontId="0" fillId="3" borderId="0" xfId="0" applyFill="1"/>
    <xf numFmtId="0" fontId="1" fillId="3" borderId="0" xfId="0" applyFont="1" applyFill="1"/>
    <xf numFmtId="0" fontId="6" fillId="0" borderId="0" xfId="0" applyFont="1"/>
    <xf numFmtId="4" fontId="0" fillId="0" borderId="0" xfId="0" applyNumberFormat="1"/>
    <xf numFmtId="4" fontId="1" fillId="2" borderId="0" xfId="0" applyNumberFormat="1" applyFont="1" applyFill="1"/>
    <xf numFmtId="0" fontId="7" fillId="2" borderId="0" xfId="0" applyFont="1" applyFill="1"/>
    <xf numFmtId="4" fontId="7" fillId="2" borderId="0" xfId="0" applyNumberFormat="1" applyFont="1" applyFill="1"/>
    <xf numFmtId="4" fontId="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2" name="Picture 1" descr="/var/folders/l3/g37j1bbn6sdd7r5v1kst3v_c0000gn/T/com.microsoft.Excel/WebArchiveCopyPasteTempFiles/blank.gif">
          <a:extLst>
            <a:ext uri="{FF2B5EF4-FFF2-40B4-BE49-F238E27FC236}">
              <a16:creationId xmlns:a16="http://schemas.microsoft.com/office/drawing/2014/main" id="{23A3EDA5-CFFE-4744-989E-899F2F521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3" name="Picture 2" descr="/var/folders/l3/g37j1bbn6sdd7r5v1kst3v_c0000gn/T/com.microsoft.Excel/WebArchiveCopyPasteTempFiles/blank.gif">
          <a:extLst>
            <a:ext uri="{FF2B5EF4-FFF2-40B4-BE49-F238E27FC236}">
              <a16:creationId xmlns:a16="http://schemas.microsoft.com/office/drawing/2014/main" id="{85E88717-E3AA-D44D-9D87-A3A6C6136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2" name="Picture 1" descr="/var/folders/l3/g37j1bbn6sdd7r5v1kst3v_c0000gn/T/com.microsoft.Excel/WebArchiveCopyPasteTempFiles/blank.gif">
          <a:extLst>
            <a:ext uri="{FF2B5EF4-FFF2-40B4-BE49-F238E27FC236}">
              <a16:creationId xmlns:a16="http://schemas.microsoft.com/office/drawing/2014/main" id="{CF8FF8B9-3EF3-D74B-8EF6-871611458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3" name="Picture 2" descr="/var/folders/l3/g37j1bbn6sdd7r5v1kst3v_c0000gn/T/com.microsoft.Excel/WebArchiveCopyPasteTempFiles/blank.gif">
          <a:extLst>
            <a:ext uri="{FF2B5EF4-FFF2-40B4-BE49-F238E27FC236}">
              <a16:creationId xmlns:a16="http://schemas.microsoft.com/office/drawing/2014/main" id="{D9D7412B-1E7E-2A44-9F39-538368541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4" name="Picture 3" descr="/var/folders/l3/g37j1bbn6sdd7r5v1kst3v_c0000gn/T/com.microsoft.Excel/WebArchiveCopyPasteTempFiles/blank.gif">
          <a:extLst>
            <a:ext uri="{FF2B5EF4-FFF2-40B4-BE49-F238E27FC236}">
              <a16:creationId xmlns:a16="http://schemas.microsoft.com/office/drawing/2014/main" id="{98D36D9A-135F-FE44-9717-EC46CCD40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5" name="Picture 4" descr="/var/folders/l3/g37j1bbn6sdd7r5v1kst3v_c0000gn/T/com.microsoft.Excel/WebArchiveCopyPasteTempFiles/blank.gif">
          <a:extLst>
            <a:ext uri="{FF2B5EF4-FFF2-40B4-BE49-F238E27FC236}">
              <a16:creationId xmlns:a16="http://schemas.microsoft.com/office/drawing/2014/main" id="{B8AECC2C-F112-AB40-9BA7-508738C79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6" name="Picture 5" descr="/var/folders/l3/g37j1bbn6sdd7r5v1kst3v_c0000gn/T/com.microsoft.Excel/WebArchiveCopyPasteTempFiles/blank.gif">
          <a:extLst>
            <a:ext uri="{FF2B5EF4-FFF2-40B4-BE49-F238E27FC236}">
              <a16:creationId xmlns:a16="http://schemas.microsoft.com/office/drawing/2014/main" id="{3250B83A-A009-E84D-B417-206C25F0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7" name="Picture 6" descr="/var/folders/l3/g37j1bbn6sdd7r5v1kst3v_c0000gn/T/com.microsoft.Excel/WebArchiveCopyPasteTempFiles/blank.gif">
          <a:extLst>
            <a:ext uri="{FF2B5EF4-FFF2-40B4-BE49-F238E27FC236}">
              <a16:creationId xmlns:a16="http://schemas.microsoft.com/office/drawing/2014/main" id="{474B4EE7-7F40-434E-A60E-CFF9B371F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5CCB-0FEB-6E4B-8B1C-C3EA3F750B51}">
  <dimension ref="A1:V68"/>
  <sheetViews>
    <sheetView tabSelected="1" topLeftCell="A3" zoomScale="58" zoomScaleNormal="92" workbookViewId="0">
      <selection activeCell="C20" sqref="C20"/>
    </sheetView>
  </sheetViews>
  <sheetFormatPr defaultColWidth="11.19921875" defaultRowHeight="15.6" x14ac:dyDescent="0.3"/>
  <cols>
    <col min="1" max="1" width="52.5" customWidth="1"/>
    <col min="2" max="2" width="35" customWidth="1"/>
    <col min="3" max="3" width="20.796875" customWidth="1"/>
    <col min="4" max="4" width="26.296875" customWidth="1"/>
    <col min="5" max="5" width="32.19921875" customWidth="1"/>
    <col min="6" max="6" width="26.796875" customWidth="1"/>
    <col min="7" max="7" width="8.796875" customWidth="1"/>
    <col min="8" max="8" width="10.296875" customWidth="1"/>
    <col min="9" max="9" width="8.296875" customWidth="1"/>
    <col min="10" max="10" width="8.5" customWidth="1"/>
    <col min="11" max="11" width="26" customWidth="1"/>
    <col min="12" max="12" width="7.69921875" customWidth="1"/>
    <col min="13" max="13" width="6.296875" customWidth="1"/>
    <col min="14" max="14" width="9" customWidth="1"/>
    <col min="15" max="15" width="9.19921875" customWidth="1"/>
    <col min="16" max="16" width="11" customWidth="1"/>
    <col min="18" max="18" width="10" customWidth="1"/>
  </cols>
  <sheetData>
    <row r="1" spans="1:22" x14ac:dyDescent="0.3">
      <c r="A1" s="1" t="s">
        <v>0</v>
      </c>
      <c r="B1" s="1" t="s">
        <v>1</v>
      </c>
    </row>
    <row r="2" spans="1:22" x14ac:dyDescent="0.3">
      <c r="A2" s="1"/>
      <c r="B2" s="1" t="s">
        <v>2</v>
      </c>
      <c r="C2" s="2">
        <v>44986</v>
      </c>
      <c r="D2" s="2">
        <v>44621</v>
      </c>
      <c r="E2" s="2">
        <v>44256</v>
      </c>
      <c r="F2" s="2">
        <v>43891</v>
      </c>
    </row>
    <row r="3" spans="1:22" x14ac:dyDescent="0.3">
      <c r="A3" s="1"/>
    </row>
    <row r="4" spans="1:22" x14ac:dyDescent="0.3">
      <c r="A4" s="3"/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</row>
    <row r="5" spans="1:22" x14ac:dyDescent="0.3">
      <c r="A5" s="1"/>
    </row>
    <row r="6" spans="1:22" x14ac:dyDescent="0.3">
      <c r="A6" s="1" t="s">
        <v>4</v>
      </c>
      <c r="B6" s="1"/>
      <c r="C6" s="1"/>
      <c r="D6" s="1"/>
      <c r="E6" s="1"/>
      <c r="G6" t="s">
        <v>64</v>
      </c>
      <c r="L6" t="s">
        <v>65</v>
      </c>
      <c r="R6" t="s">
        <v>66</v>
      </c>
    </row>
    <row r="7" spans="1:22" x14ac:dyDescent="0.3">
      <c r="A7" s="1" t="s">
        <v>5</v>
      </c>
      <c r="B7" s="1"/>
      <c r="C7" s="1"/>
      <c r="D7" s="1"/>
      <c r="E7" s="1"/>
    </row>
    <row r="8" spans="1:22" x14ac:dyDescent="0.3">
      <c r="A8" s="3" t="s">
        <v>6</v>
      </c>
      <c r="B8" s="3">
        <v>83.4</v>
      </c>
      <c r="C8" s="3">
        <v>83.3</v>
      </c>
      <c r="D8" s="3">
        <v>83.2</v>
      </c>
      <c r="E8" s="3">
        <v>83.2</v>
      </c>
      <c r="F8" s="3">
        <v>83.1</v>
      </c>
      <c r="G8">
        <f xml:space="preserve"> ((B$8-C$8)*100)/C$8</f>
        <v>0.12004801920769331</v>
      </c>
      <c r="H8">
        <f t="shared" ref="H8:J8" si="0" xml:space="preserve"> ((C$8-D$8)*100)/D$8</f>
        <v>0.12019230769230085</v>
      </c>
      <c r="I8">
        <f xml:space="preserve"> ((D$8-E$8)*100)/E$8</f>
        <v>0</v>
      </c>
      <c r="J8">
        <f t="shared" si="0"/>
        <v>0.12033694344164685</v>
      </c>
      <c r="L8">
        <f>B$8/B$12</f>
        <v>3.4404805121943174E-3</v>
      </c>
      <c r="M8">
        <f t="shared" ref="M8:O8" si="1">C$8/C$12</f>
        <v>4.068535034335896E-3</v>
      </c>
      <c r="N8">
        <f t="shared" si="1"/>
        <v>4.537472322509571E-3</v>
      </c>
      <c r="O8">
        <f t="shared" si="1"/>
        <v>4.8988147459034254E-3</v>
      </c>
      <c r="P8">
        <f>F$8/F$12</f>
        <v>5.4700202081372305E-3</v>
      </c>
      <c r="R8">
        <f>(B8/$F8)*100</f>
        <v>100.36101083032491</v>
      </c>
      <c r="S8">
        <f t="shared" ref="S8:V12" si="2">(C8/$F8)*100</f>
        <v>100.24067388688327</v>
      </c>
      <c r="T8">
        <f t="shared" si="2"/>
        <v>100.12033694344164</v>
      </c>
      <c r="U8">
        <f t="shared" si="2"/>
        <v>100.12033694344164</v>
      </c>
      <c r="V8">
        <f t="shared" si="2"/>
        <v>100</v>
      </c>
    </row>
    <row r="9" spans="1:22" x14ac:dyDescent="0.3">
      <c r="A9" s="1" t="s">
        <v>7</v>
      </c>
      <c r="B9" s="1">
        <v>83.4</v>
      </c>
      <c r="C9" s="1">
        <v>83.3</v>
      </c>
      <c r="D9" s="1">
        <v>83.2</v>
      </c>
      <c r="E9" s="1">
        <v>83.2</v>
      </c>
      <c r="F9" s="1">
        <v>83.1</v>
      </c>
      <c r="G9">
        <f t="shared" ref="G9:G10" si="3" xml:space="preserve"> ((B$8-C$8)*100)/C$8</f>
        <v>0.12004801920769331</v>
      </c>
      <c r="R9">
        <f t="shared" ref="R9:R45" si="4">(B9/$F9)*100</f>
        <v>100.36101083032491</v>
      </c>
      <c r="S9">
        <f t="shared" si="2"/>
        <v>100.24067388688327</v>
      </c>
      <c r="T9">
        <f t="shared" si="2"/>
        <v>100.12033694344164</v>
      </c>
      <c r="U9">
        <f t="shared" si="2"/>
        <v>100.12033694344164</v>
      </c>
      <c r="V9">
        <f t="shared" si="2"/>
        <v>100</v>
      </c>
    </row>
    <row r="10" spans="1:22" x14ac:dyDescent="0.3">
      <c r="A10" s="3" t="s">
        <v>8</v>
      </c>
      <c r="B10" s="4">
        <v>24157.4</v>
      </c>
      <c r="C10" s="4">
        <v>20390.900000000001</v>
      </c>
      <c r="D10" s="4">
        <v>18253</v>
      </c>
      <c r="E10" s="4">
        <v>16900.5</v>
      </c>
      <c r="F10" s="4">
        <v>15108.8</v>
      </c>
      <c r="G10">
        <f t="shared" si="3"/>
        <v>0.12004801920769331</v>
      </c>
    </row>
    <row r="11" spans="1:22" x14ac:dyDescent="0.3">
      <c r="A11" s="1" t="s">
        <v>9</v>
      </c>
      <c r="B11" s="5">
        <v>24157.4</v>
      </c>
      <c r="C11" s="5">
        <v>20390.900000000001</v>
      </c>
      <c r="D11" s="5">
        <v>18253</v>
      </c>
      <c r="E11" s="5">
        <v>16900.5</v>
      </c>
      <c r="F11" s="5">
        <v>15108.8</v>
      </c>
      <c r="G11">
        <f>((B$11-C$11))/C$11</f>
        <v>0.18471475020720027</v>
      </c>
      <c r="H11">
        <f t="shared" ref="H11:J11" si="5">((C$11-D$11))/D$11</f>
        <v>0.11712595189831816</v>
      </c>
      <c r="I11">
        <f t="shared" si="5"/>
        <v>8.0027218129641128E-2</v>
      </c>
      <c r="J11">
        <f t="shared" si="5"/>
        <v>0.11858651911468818</v>
      </c>
      <c r="L11">
        <f xml:space="preserve"> B$11/B$12</f>
        <v>0.99655951948780575</v>
      </c>
      <c r="M11">
        <f t="shared" ref="M11:P11" si="6" xml:space="preserve"> C$11/C$12</f>
        <v>0.99593146496566409</v>
      </c>
      <c r="N11">
        <f t="shared" si="6"/>
        <v>0.99546252767749044</v>
      </c>
      <c r="O11">
        <f t="shared" si="6"/>
        <v>0.99510118525409652</v>
      </c>
      <c r="P11">
        <f t="shared" si="6"/>
        <v>0.99452997979186275</v>
      </c>
      <c r="R11">
        <f t="shared" si="4"/>
        <v>159.88960076246957</v>
      </c>
      <c r="S11">
        <f t="shared" si="2"/>
        <v>134.9604204172403</v>
      </c>
      <c r="T11">
        <f t="shared" si="2"/>
        <v>120.81038864767552</v>
      </c>
      <c r="U11">
        <f t="shared" si="2"/>
        <v>111.85865191146883</v>
      </c>
      <c r="V11">
        <f t="shared" si="2"/>
        <v>100</v>
      </c>
    </row>
    <row r="12" spans="1:22" x14ac:dyDescent="0.3">
      <c r="A12" s="1" t="s">
        <v>10</v>
      </c>
      <c r="B12" s="5">
        <v>24240.799999999999</v>
      </c>
      <c r="C12" s="5">
        <v>20474.2</v>
      </c>
      <c r="D12" s="5">
        <v>18336.2</v>
      </c>
      <c r="E12" s="5">
        <v>16983.7</v>
      </c>
      <c r="F12" s="5">
        <v>15191.9</v>
      </c>
      <c r="G12">
        <f xml:space="preserve"> ((B$12-C$12))/C$12</f>
        <v>0.1839681159703431</v>
      </c>
      <c r="H12">
        <f xml:space="preserve"> ((C$12-D$12))/D$12</f>
        <v>0.1165999498260272</v>
      </c>
      <c r="I12">
        <f t="shared" ref="I12:J12" si="7" xml:space="preserve"> ((D$12-E$12))/E$12</f>
        <v>7.9635179613394017E-2</v>
      </c>
      <c r="J12">
        <f t="shared" si="7"/>
        <v>0.11794443091384232</v>
      </c>
      <c r="L12">
        <f xml:space="preserve"> B$12/B$12</f>
        <v>1</v>
      </c>
      <c r="M12">
        <f t="shared" ref="M12:P12" si="8" xml:space="preserve"> C$12/C$12</f>
        <v>1</v>
      </c>
      <c r="N12">
        <f t="shared" si="8"/>
        <v>1</v>
      </c>
      <c r="O12">
        <f t="shared" si="8"/>
        <v>1</v>
      </c>
      <c r="P12">
        <f t="shared" si="8"/>
        <v>1</v>
      </c>
      <c r="R12">
        <f t="shared" si="4"/>
        <v>159.5639781725788</v>
      </c>
      <c r="S12">
        <f t="shared" si="2"/>
        <v>134.77050270209782</v>
      </c>
      <c r="T12">
        <f t="shared" si="2"/>
        <v>120.69721364674596</v>
      </c>
      <c r="U12">
        <f t="shared" si="2"/>
        <v>111.79444309138422</v>
      </c>
      <c r="V12">
        <f t="shared" si="2"/>
        <v>100</v>
      </c>
    </row>
    <row r="13" spans="1:22" x14ac:dyDescent="0.3">
      <c r="A13" s="1" t="s">
        <v>11</v>
      </c>
      <c r="B13" s="1"/>
      <c r="C13" s="1"/>
      <c r="D13" s="1"/>
      <c r="E13" s="1"/>
    </row>
    <row r="14" spans="1:22" x14ac:dyDescent="0.3">
      <c r="A14" s="3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19.3</v>
      </c>
      <c r="G14" t="e">
        <f>((B$14-C$14)*100)/C$14</f>
        <v>#DIV/0!</v>
      </c>
      <c r="H14" t="e">
        <f t="shared" ref="H14:I14" si="9">((C$14-D$14)*100)/D$14</f>
        <v>#DIV/0!</v>
      </c>
      <c r="I14" t="e">
        <f t="shared" si="9"/>
        <v>#DIV/0!</v>
      </c>
      <c r="J14">
        <f>((E$14-F$14))/F$14</f>
        <v>-1</v>
      </c>
      <c r="L14">
        <f>B14/B$25</f>
        <v>0</v>
      </c>
      <c r="M14">
        <f t="shared" ref="M14:P14" si="10">C14/C$25</f>
        <v>0</v>
      </c>
      <c r="N14">
        <f t="shared" si="10"/>
        <v>0</v>
      </c>
      <c r="O14">
        <f t="shared" si="10"/>
        <v>0</v>
      </c>
      <c r="P14">
        <f t="shared" si="10"/>
        <v>9.9097341315889471E-4</v>
      </c>
      <c r="R14">
        <f t="shared" si="4"/>
        <v>0</v>
      </c>
      <c r="S14">
        <f t="shared" ref="S14" si="11">(C14/$F14)*100</f>
        <v>0</v>
      </c>
      <c r="T14">
        <f t="shared" ref="T14" si="12">(D14/$F14)*100</f>
        <v>0</v>
      </c>
      <c r="U14">
        <f t="shared" ref="U14:V14" si="13">(E14/$F14)*100</f>
        <v>0</v>
      </c>
      <c r="V14">
        <f t="shared" si="13"/>
        <v>100</v>
      </c>
    </row>
    <row r="15" spans="1:22" x14ac:dyDescent="0.3">
      <c r="A15" s="3" t="s">
        <v>13</v>
      </c>
      <c r="B15" s="3">
        <v>416.1</v>
      </c>
      <c r="C15" s="3">
        <v>339.2</v>
      </c>
      <c r="D15" s="3">
        <v>0</v>
      </c>
      <c r="E15" s="3">
        <v>0</v>
      </c>
      <c r="F15" s="3">
        <v>0</v>
      </c>
      <c r="G15">
        <f>(B$15-C$15)/C$15</f>
        <v>0.22670990566037746</v>
      </c>
      <c r="H15" t="e">
        <f t="shared" ref="H15:J15" si="14">(C$15-D$15)/D$15</f>
        <v>#DIV/0!</v>
      </c>
      <c r="I15" t="e">
        <f t="shared" si="14"/>
        <v>#DIV/0!</v>
      </c>
      <c r="J15" t="e">
        <f t="shared" si="14"/>
        <v>#DIV/0!</v>
      </c>
      <c r="L15">
        <f>B15/B$18</f>
        <v>0.71691936595451422</v>
      </c>
      <c r="M15">
        <f t="shared" ref="M15:P18" si="15">C15/C$18</f>
        <v>0.73595139943588628</v>
      </c>
      <c r="N15">
        <f t="shared" si="15"/>
        <v>0</v>
      </c>
      <c r="O15">
        <f t="shared" si="15"/>
        <v>0</v>
      </c>
      <c r="P15">
        <f t="shared" si="15"/>
        <v>0</v>
      </c>
    </row>
    <row r="16" spans="1:22" x14ac:dyDescent="0.3">
      <c r="A16" s="8" t="s">
        <v>14</v>
      </c>
      <c r="B16" s="8">
        <v>155</v>
      </c>
      <c r="C16" s="8">
        <v>113.8</v>
      </c>
      <c r="D16" s="8">
        <v>103.9</v>
      </c>
      <c r="E16" s="8">
        <v>60.5</v>
      </c>
      <c r="F16" s="8">
        <v>29.6</v>
      </c>
      <c r="G16" s="9">
        <f>(B$16-C$16)/C$16</f>
        <v>0.36203866432337439</v>
      </c>
      <c r="H16" s="9">
        <f t="shared" ref="H16:J16" si="16">(C$16-D$16)/D$16</f>
        <v>9.5283926852742937E-2</v>
      </c>
      <c r="I16" s="9">
        <f t="shared" si="16"/>
        <v>0.71735537190082654</v>
      </c>
      <c r="J16" s="9">
        <f t="shared" si="16"/>
        <v>1.0439189189189189</v>
      </c>
      <c r="K16" s="9"/>
      <c r="L16" s="9">
        <f t="shared" ref="L16:L18" si="17">B16/B$18</f>
        <v>0.26705720192970367</v>
      </c>
      <c r="M16" s="9">
        <f t="shared" si="15"/>
        <v>0.2469082230418746</v>
      </c>
      <c r="N16" s="9">
        <f t="shared" si="15"/>
        <v>0.90901137357830275</v>
      </c>
      <c r="O16" s="9">
        <f t="shared" si="15"/>
        <v>0.70677570093457953</v>
      </c>
      <c r="P16" s="9">
        <f t="shared" si="15"/>
        <v>0.28626692456479691</v>
      </c>
      <c r="Q16" s="9"/>
      <c r="R16" s="9">
        <f t="shared" si="4"/>
        <v>523.64864864864865</v>
      </c>
      <c r="S16" s="9">
        <f t="shared" ref="S16:S18" si="18">(C16/$F16)*100</f>
        <v>384.45945945945942</v>
      </c>
      <c r="T16" s="9">
        <f t="shared" ref="T16:T18" si="19">(D16/$F16)*100</f>
        <v>351.01351351351349</v>
      </c>
      <c r="U16" s="9">
        <f t="shared" ref="U16:U18" si="20">(E16/$F16)*100</f>
        <v>204.39189189189187</v>
      </c>
      <c r="V16">
        <f t="shared" ref="V16:V18" si="21">(F16/$F16)*100</f>
        <v>100</v>
      </c>
    </row>
    <row r="17" spans="1:22" x14ac:dyDescent="0.3">
      <c r="A17" s="10" t="s">
        <v>15</v>
      </c>
      <c r="B17" s="10">
        <v>9.3000000000000007</v>
      </c>
      <c r="C17" s="10">
        <v>7.9</v>
      </c>
      <c r="D17" s="10">
        <v>10.4</v>
      </c>
      <c r="E17" s="10">
        <v>25.1</v>
      </c>
      <c r="F17" s="10">
        <v>54.5</v>
      </c>
      <c r="G17" s="11">
        <f>(B$17-C$17)/C$17</f>
        <v>0.17721518987341775</v>
      </c>
      <c r="H17" s="11">
        <f t="shared" ref="H17:J17" si="22">(C$17-D$17)/D$17</f>
        <v>-0.24038461538461536</v>
      </c>
      <c r="I17" s="11">
        <f t="shared" si="22"/>
        <v>-0.58565737051792832</v>
      </c>
      <c r="J17" s="11">
        <f t="shared" si="22"/>
        <v>-0.53944954128440359</v>
      </c>
      <c r="K17" s="11"/>
      <c r="L17" s="11">
        <f t="shared" si="17"/>
        <v>1.6023432115782221E-2</v>
      </c>
      <c r="M17" s="11">
        <f t="shared" si="15"/>
        <v>1.7140377522239097E-2</v>
      </c>
      <c r="N17" s="11">
        <f t="shared" si="15"/>
        <v>9.0988626421697291E-2</v>
      </c>
      <c r="O17" s="11">
        <f t="shared" si="15"/>
        <v>0.29322429906542058</v>
      </c>
      <c r="P17" s="11">
        <f t="shared" si="15"/>
        <v>0.52707930367504829</v>
      </c>
      <c r="Q17" s="11"/>
      <c r="R17" s="12">
        <f t="shared" si="4"/>
        <v>17.064220183486238</v>
      </c>
      <c r="S17" s="11">
        <f t="shared" si="18"/>
        <v>14.495412844036698</v>
      </c>
      <c r="T17" s="11">
        <f t="shared" si="19"/>
        <v>19.082568807339449</v>
      </c>
      <c r="U17" s="11">
        <f t="shared" si="20"/>
        <v>46.055045871559635</v>
      </c>
      <c r="V17" s="11">
        <f t="shared" si="21"/>
        <v>100</v>
      </c>
    </row>
    <row r="18" spans="1:22" x14ac:dyDescent="0.3">
      <c r="A18" s="1" t="s">
        <v>16</v>
      </c>
      <c r="B18" s="1">
        <v>580.4</v>
      </c>
      <c r="C18" s="1">
        <v>460.9</v>
      </c>
      <c r="D18" s="1">
        <v>114.3</v>
      </c>
      <c r="E18" s="1">
        <v>85.6</v>
      </c>
      <c r="F18" s="1">
        <v>103.4</v>
      </c>
      <c r="G18">
        <f>(B$18-C$18)/C$18</f>
        <v>0.25927533087437621</v>
      </c>
      <c r="H18">
        <f t="shared" ref="H18:J18" si="23">(C$18-D$18)/D$18</f>
        <v>3.0323709536307959</v>
      </c>
      <c r="I18">
        <f t="shared" si="23"/>
        <v>0.33528037383177578</v>
      </c>
      <c r="J18">
        <f t="shared" si="23"/>
        <v>-0.17214700193423607</v>
      </c>
      <c r="L18">
        <f t="shared" si="17"/>
        <v>1</v>
      </c>
      <c r="M18">
        <f t="shared" si="15"/>
        <v>1</v>
      </c>
      <c r="N18">
        <f t="shared" si="15"/>
        <v>1</v>
      </c>
      <c r="O18">
        <f t="shared" si="15"/>
        <v>1</v>
      </c>
      <c r="P18">
        <f t="shared" si="15"/>
        <v>1</v>
      </c>
      <c r="R18">
        <f t="shared" si="4"/>
        <v>561.31528046421658</v>
      </c>
      <c r="S18">
        <f t="shared" si="18"/>
        <v>445.74468085106378</v>
      </c>
      <c r="T18">
        <f t="shared" si="19"/>
        <v>110.54158607350095</v>
      </c>
      <c r="U18">
        <f t="shared" si="20"/>
        <v>82.78529980657639</v>
      </c>
      <c r="V18">
        <f t="shared" si="21"/>
        <v>100</v>
      </c>
    </row>
    <row r="19" spans="1:22" x14ac:dyDescent="0.3">
      <c r="A19" s="1" t="s">
        <v>17</v>
      </c>
      <c r="B19" s="1"/>
      <c r="C19" s="1"/>
      <c r="D19" s="1"/>
      <c r="E19" s="1"/>
      <c r="L19">
        <f t="shared" ref="L19" si="24">B19/B$25</f>
        <v>0</v>
      </c>
    </row>
    <row r="20" spans="1:22" x14ac:dyDescent="0.3">
      <c r="A20" s="10" t="s">
        <v>18</v>
      </c>
      <c r="B20" s="10">
        <v>710</v>
      </c>
      <c r="C20" s="10">
        <v>0.6</v>
      </c>
      <c r="D20" s="13">
        <v>2171.1</v>
      </c>
      <c r="E20" s="13">
        <v>1180.9000000000001</v>
      </c>
      <c r="F20" s="13">
        <v>1043.5999999999999</v>
      </c>
      <c r="G20" s="11">
        <f>(B$20-C$20)/C$20</f>
        <v>1182.3333333333333</v>
      </c>
      <c r="H20" s="11">
        <f t="shared" ref="H20:J20" si="25">(C$20-D$20)/D$20</f>
        <v>-0.99972364239325695</v>
      </c>
      <c r="I20" s="11">
        <f t="shared" si="25"/>
        <v>0.83851299856041983</v>
      </c>
      <c r="J20" s="11">
        <f t="shared" si="25"/>
        <v>0.13156381755461882</v>
      </c>
      <c r="K20" s="11"/>
      <c r="L20" s="11">
        <f>B20/B$25</f>
        <v>2.3386573471720361E-2</v>
      </c>
      <c r="M20" s="11">
        <f t="shared" ref="M20:P23" si="26">C20/C$25</f>
        <v>2.364550656556899E-5</v>
      </c>
      <c r="N20" s="11">
        <f t="shared" si="26"/>
        <v>8.8632244158134518E-2</v>
      </c>
      <c r="O20" s="11">
        <f t="shared" si="26"/>
        <v>5.459647889928617E-2</v>
      </c>
      <c r="P20" s="11">
        <f t="shared" si="26"/>
        <v>5.3584448392363856E-2</v>
      </c>
      <c r="Q20" s="11"/>
      <c r="R20" s="9">
        <f t="shared" si="4"/>
        <v>68.033729398236872</v>
      </c>
      <c r="S20" s="11">
        <f t="shared" ref="S20:S25" si="27">(C20/$F20)*100</f>
        <v>5.7493292449214257E-2</v>
      </c>
      <c r="T20" s="11">
        <f t="shared" ref="T20:T25" si="28">(D20/$F20)*100</f>
        <v>208.03947872748179</v>
      </c>
      <c r="U20" s="11">
        <f t="shared" ref="U20:U25" si="29">(E20/$F20)*100</f>
        <v>113.15638175546188</v>
      </c>
      <c r="V20" s="11">
        <f t="shared" ref="V20:V25" si="30">(F20/$F20)*100</f>
        <v>100</v>
      </c>
    </row>
    <row r="21" spans="1:22" x14ac:dyDescent="0.3">
      <c r="A21" s="3" t="s">
        <v>19</v>
      </c>
      <c r="B21" s="4">
        <v>2044.8</v>
      </c>
      <c r="C21" s="4">
        <v>1764.5</v>
      </c>
      <c r="D21" s="4">
        <v>1666.2</v>
      </c>
      <c r="E21" s="4">
        <v>1336.4</v>
      </c>
      <c r="F21" s="4">
        <v>1068.4000000000001</v>
      </c>
      <c r="G21">
        <f>(B$21-C$21)/C$21</f>
        <v>0.15885519977330687</v>
      </c>
      <c r="H21">
        <f t="shared" ref="H21:J21" si="31">(C$21-D$21)/D$21</f>
        <v>5.8996519025327064E-2</v>
      </c>
      <c r="I21">
        <f t="shared" si="31"/>
        <v>0.24678240047889849</v>
      </c>
      <c r="J21">
        <f t="shared" si="31"/>
        <v>0.25084238113066265</v>
      </c>
      <c r="L21">
        <f t="shared" ref="L21:L23" si="32">B21/B$25</f>
        <v>6.7353331598554639E-2</v>
      </c>
      <c r="M21">
        <f t="shared" si="26"/>
        <v>6.953749389157747E-2</v>
      </c>
      <c r="N21">
        <f t="shared" si="26"/>
        <v>6.8020379170136688E-2</v>
      </c>
      <c r="O21">
        <f t="shared" si="26"/>
        <v>6.1785701076302851E-2</v>
      </c>
      <c r="P21">
        <f t="shared" si="26"/>
        <v>5.4857823555386695E-2</v>
      </c>
      <c r="R21">
        <f t="shared" si="4"/>
        <v>191.38899288655932</v>
      </c>
      <c r="S21">
        <f t="shared" si="27"/>
        <v>165.15350056158741</v>
      </c>
      <c r="T21">
        <f t="shared" si="28"/>
        <v>155.95282665668287</v>
      </c>
      <c r="U21">
        <f t="shared" si="29"/>
        <v>125.08423811306626</v>
      </c>
      <c r="V21">
        <f t="shared" si="30"/>
        <v>100</v>
      </c>
    </row>
    <row r="22" spans="1:22" x14ac:dyDescent="0.3">
      <c r="A22" s="3" t="s">
        <v>20</v>
      </c>
      <c r="B22" s="4">
        <v>2455</v>
      </c>
      <c r="C22" s="4">
        <v>2369.4</v>
      </c>
      <c r="D22" s="4">
        <v>1885.6</v>
      </c>
      <c r="E22" s="4">
        <v>1744.3</v>
      </c>
      <c r="F22" s="4">
        <v>1861.2</v>
      </c>
      <c r="G22">
        <f>(B$22-C$22)/C$22</f>
        <v>3.6127289609183717E-2</v>
      </c>
      <c r="H22">
        <f t="shared" ref="H22:J22" si="33">(C$22-D$22)/D$22</f>
        <v>0.25657615613067469</v>
      </c>
      <c r="I22">
        <f t="shared" si="33"/>
        <v>8.1006707561772612E-2</v>
      </c>
      <c r="J22">
        <f t="shared" si="33"/>
        <v>-6.2808940468514984E-2</v>
      </c>
      <c r="L22">
        <f t="shared" si="32"/>
        <v>8.0864842074751392E-2</v>
      </c>
      <c r="M22">
        <f t="shared" si="26"/>
        <v>9.3376105427431952E-2</v>
      </c>
      <c r="N22">
        <f t="shared" si="26"/>
        <v>7.6977089763059489E-2</v>
      </c>
      <c r="O22">
        <f t="shared" si="26"/>
        <v>8.0644117320708655E-2</v>
      </c>
      <c r="P22">
        <f t="shared" si="26"/>
        <v>9.5564752153955171E-2</v>
      </c>
      <c r="R22" s="7">
        <f t="shared" si="4"/>
        <v>131.90414786159465</v>
      </c>
      <c r="S22">
        <f t="shared" si="27"/>
        <v>127.3049645390071</v>
      </c>
      <c r="T22">
        <f t="shared" si="28"/>
        <v>101.31098216204599</v>
      </c>
      <c r="U22">
        <f t="shared" si="29"/>
        <v>93.719105953148514</v>
      </c>
      <c r="V22">
        <f t="shared" si="30"/>
        <v>100</v>
      </c>
    </row>
    <row r="23" spans="1:22" x14ac:dyDescent="0.3">
      <c r="A23" s="3" t="s">
        <v>21</v>
      </c>
      <c r="B23" s="3">
        <v>328.3</v>
      </c>
      <c r="C23" s="3">
        <v>305.2</v>
      </c>
      <c r="D23" s="3">
        <v>322.2</v>
      </c>
      <c r="E23" s="3">
        <v>298.7</v>
      </c>
      <c r="F23" s="3">
        <v>207.3</v>
      </c>
      <c r="G23">
        <f>(B$23-C$23)/C$23</f>
        <v>7.5688073394495486E-2</v>
      </c>
      <c r="H23">
        <f t="shared" ref="H23:J23" si="34">(C$23-D$23)/D$23</f>
        <v>-5.2762259466170081E-2</v>
      </c>
      <c r="I23">
        <f t="shared" si="34"/>
        <v>7.8674255105456989E-2</v>
      </c>
      <c r="J23">
        <f t="shared" si="34"/>
        <v>0.440906898215147</v>
      </c>
      <c r="L23">
        <f t="shared" si="32"/>
        <v>1.0813819817979993E-2</v>
      </c>
      <c r="M23">
        <f t="shared" si="26"/>
        <v>1.2027681006352759E-2</v>
      </c>
      <c r="N23">
        <f t="shared" si="26"/>
        <v>1.315338264831235E-2</v>
      </c>
      <c r="O23">
        <f t="shared" si="26"/>
        <v>1.3809779191478345E-2</v>
      </c>
      <c r="P23">
        <f t="shared" si="26"/>
        <v>1.0643978681235174E-2</v>
      </c>
      <c r="R23">
        <f t="shared" si="4"/>
        <v>158.3695127834057</v>
      </c>
      <c r="S23">
        <f t="shared" si="27"/>
        <v>147.22624216111916</v>
      </c>
      <c r="T23">
        <f t="shared" si="28"/>
        <v>155.42691751085383</v>
      </c>
      <c r="U23">
        <f t="shared" si="29"/>
        <v>144.0906898215147</v>
      </c>
      <c r="V23">
        <f t="shared" si="30"/>
        <v>100</v>
      </c>
    </row>
    <row r="24" spans="1:22" x14ac:dyDescent="0.3">
      <c r="A24" s="14" t="s">
        <v>22</v>
      </c>
      <c r="B24" s="15">
        <v>5538.1</v>
      </c>
      <c r="C24" s="15">
        <v>4439.7</v>
      </c>
      <c r="D24" s="15">
        <v>6045.1</v>
      </c>
      <c r="E24" s="15">
        <v>4560.3</v>
      </c>
      <c r="F24" s="15">
        <v>4180.5</v>
      </c>
      <c r="G24" s="9">
        <f>(B$24-C$24)/C$24</f>
        <v>0.24740410388089298</v>
      </c>
      <c r="H24" s="11">
        <f t="shared" ref="H24:J24" si="35">(C$24-D$24)/D$24</f>
        <v>-0.26557046202709639</v>
      </c>
      <c r="I24" s="11">
        <f t="shared" si="35"/>
        <v>0.32559261452097454</v>
      </c>
      <c r="J24" s="11">
        <f t="shared" si="35"/>
        <v>9.0850376749192718E-2</v>
      </c>
      <c r="K24" s="11"/>
      <c r="L24" s="11">
        <f>(B$24/B$25)</f>
        <v>0.1824185669630064</v>
      </c>
      <c r="M24" s="11">
        <f t="shared" ref="M24:P24" si="36">(C$24/C$25)</f>
        <v>0.17496492583192774</v>
      </c>
      <c r="N24" s="11">
        <f t="shared" si="36"/>
        <v>0.24678309573964308</v>
      </c>
      <c r="O24" s="11">
        <f t="shared" si="36"/>
        <v>0.21083607648777603</v>
      </c>
      <c r="P24" s="11">
        <f t="shared" si="36"/>
        <v>0.21465100278294089</v>
      </c>
      <c r="Q24" s="11"/>
      <c r="R24" s="12">
        <f t="shared" si="4"/>
        <v>132.4745843798589</v>
      </c>
      <c r="S24" s="11">
        <f t="shared" si="27"/>
        <v>106.20021528525297</v>
      </c>
      <c r="T24" s="11">
        <f t="shared" si="28"/>
        <v>144.60232029661523</v>
      </c>
      <c r="U24" s="11">
        <f t="shared" si="29"/>
        <v>109.08503767491928</v>
      </c>
      <c r="V24" s="11">
        <f t="shared" si="30"/>
        <v>100</v>
      </c>
    </row>
    <row r="25" spans="1:22" x14ac:dyDescent="0.3">
      <c r="A25" s="1" t="s">
        <v>23</v>
      </c>
      <c r="B25" s="5">
        <v>30359.3</v>
      </c>
      <c r="C25" s="5">
        <v>25374.799999999999</v>
      </c>
      <c r="D25" s="5">
        <v>24495.599999999999</v>
      </c>
      <c r="E25" s="5">
        <v>21629.599999999999</v>
      </c>
      <c r="F25" s="5">
        <v>19475.8</v>
      </c>
      <c r="G25">
        <f>(B$25-C$25)/C$25</f>
        <v>0.19643504579346438</v>
      </c>
      <c r="H25">
        <f t="shared" ref="H25:J25" si="37">(C$25-D$25)/D$25</f>
        <v>3.5892160224693444E-2</v>
      </c>
      <c r="I25">
        <f t="shared" si="37"/>
        <v>0.13250360616932352</v>
      </c>
      <c r="J25">
        <f t="shared" si="37"/>
        <v>0.1105885252467164</v>
      </c>
      <c r="R25">
        <f t="shared" si="4"/>
        <v>155.88217172080223</v>
      </c>
      <c r="S25">
        <f t="shared" si="27"/>
        <v>130.28887131722448</v>
      </c>
      <c r="T25">
        <f t="shared" si="28"/>
        <v>125.7745509812177</v>
      </c>
      <c r="U25">
        <f t="shared" si="29"/>
        <v>111.05885252467165</v>
      </c>
      <c r="V25">
        <f t="shared" si="30"/>
        <v>100</v>
      </c>
    </row>
    <row r="26" spans="1:22" x14ac:dyDescent="0.3">
      <c r="A26" s="1" t="s">
        <v>24</v>
      </c>
      <c r="B26" s="1"/>
      <c r="C26" s="1"/>
      <c r="D26" s="1"/>
      <c r="E26" s="1"/>
    </row>
    <row r="27" spans="1:22" x14ac:dyDescent="0.3">
      <c r="A27" s="1" t="s">
        <v>25</v>
      </c>
      <c r="B27" s="1"/>
      <c r="C27" s="1"/>
      <c r="D27" s="1"/>
      <c r="E27" s="1"/>
    </row>
    <row r="28" spans="1:22" x14ac:dyDescent="0.3">
      <c r="A28" s="3" t="s">
        <v>26</v>
      </c>
      <c r="B28" s="4">
        <v>5109.3999999999996</v>
      </c>
      <c r="C28" s="4">
        <v>4737.8999999999996</v>
      </c>
      <c r="D28" s="4">
        <v>4024</v>
      </c>
      <c r="E28" s="4">
        <v>3579.2</v>
      </c>
      <c r="F28" s="4">
        <v>3769.8</v>
      </c>
      <c r="G28">
        <f>(B$28-C$28)/C$28</f>
        <v>7.8410266151670571E-2</v>
      </c>
      <c r="H28">
        <f t="shared" ref="H28:J28" si="38">(C$28-D$28)/D$28</f>
        <v>0.17741053677932397</v>
      </c>
      <c r="I28">
        <f t="shared" si="38"/>
        <v>0.12427358068842205</v>
      </c>
      <c r="J28">
        <f t="shared" si="38"/>
        <v>-5.0559711390524793E-2</v>
      </c>
      <c r="L28">
        <f t="shared" ref="L28:L37" si="39" xml:space="preserve"> B28/B$45</f>
        <v>0.16829768802310988</v>
      </c>
      <c r="M28">
        <f t="shared" ref="M28:P37" si="40" xml:space="preserve"> C28/C$45</f>
        <v>0.18671674259501553</v>
      </c>
      <c r="N28">
        <f t="shared" si="40"/>
        <v>0.16427440030046214</v>
      </c>
      <c r="O28">
        <f t="shared" si="40"/>
        <v>0.1654769390095055</v>
      </c>
      <c r="P28">
        <f t="shared" si="40"/>
        <v>0.19356329393401042</v>
      </c>
      <c r="R28">
        <f t="shared" si="4"/>
        <v>135.5350416467717</v>
      </c>
      <c r="S28">
        <f t="shared" ref="S28:S37" si="41">(C28/$F28)*100</f>
        <v>125.68040744867099</v>
      </c>
      <c r="T28">
        <f t="shared" ref="T28:T37" si="42">(D28/$F28)*100</f>
        <v>106.74306329248236</v>
      </c>
      <c r="U28">
        <f t="shared" ref="U28:U37" si="43">(E28/$F28)*100</f>
        <v>94.944028860947512</v>
      </c>
      <c r="V28">
        <f t="shared" ref="V28:V37" si="44">(F28/$F28)*100</f>
        <v>100</v>
      </c>
    </row>
    <row r="29" spans="1:22" x14ac:dyDescent="0.3">
      <c r="A29" s="16" t="s">
        <v>27</v>
      </c>
      <c r="B29" s="17">
        <v>2479.6999999999998</v>
      </c>
      <c r="C29" s="17">
        <v>2468.8000000000002</v>
      </c>
      <c r="D29" s="17">
        <v>2126.5</v>
      </c>
      <c r="E29" s="17">
        <v>2265.1</v>
      </c>
      <c r="F29" s="16">
        <v>664.1</v>
      </c>
      <c r="G29" s="18">
        <f>(B$29-C$29)/C$29</f>
        <v>4.4151004536615501E-3</v>
      </c>
      <c r="H29" s="18">
        <f t="shared" ref="H29:J29" si="45">(C$29-D$29)/D$29</f>
        <v>0.1609687279567365</v>
      </c>
      <c r="I29" s="18">
        <f t="shared" si="45"/>
        <v>-6.118935146351151E-2</v>
      </c>
      <c r="J29" s="18">
        <f t="shared" si="45"/>
        <v>2.4107815088089142</v>
      </c>
      <c r="K29" s="18"/>
      <c r="L29" s="18">
        <f t="shared" si="39"/>
        <v>8.1678431320880249E-2</v>
      </c>
      <c r="M29" s="18">
        <f t="shared" si="40"/>
        <v>9.7293377681794552E-2</v>
      </c>
      <c r="N29" s="18">
        <f t="shared" si="40"/>
        <v>8.6811509005698992E-2</v>
      </c>
      <c r="O29" s="18">
        <f t="shared" si="40"/>
        <v>0.10472223249620891</v>
      </c>
      <c r="P29" s="18">
        <f t="shared" si="40"/>
        <v>3.4098727651752432E-2</v>
      </c>
      <c r="Q29" s="18"/>
      <c r="R29" s="19">
        <f t="shared" si="4"/>
        <v>373.39256136124072</v>
      </c>
      <c r="S29" s="18">
        <f t="shared" si="41"/>
        <v>371.75124228278878</v>
      </c>
      <c r="T29" s="18">
        <f t="shared" si="42"/>
        <v>320.20780003011595</v>
      </c>
      <c r="U29" s="18">
        <f t="shared" si="43"/>
        <v>341.07815088089143</v>
      </c>
      <c r="V29" s="18">
        <f t="shared" si="44"/>
        <v>100</v>
      </c>
    </row>
    <row r="30" spans="1:22" x14ac:dyDescent="0.3">
      <c r="A30" s="8" t="s">
        <v>28</v>
      </c>
      <c r="B30" s="25">
        <v>1171.9000000000001</v>
      </c>
      <c r="C30" s="8">
        <v>899.1</v>
      </c>
      <c r="D30" s="25">
        <v>1186.4000000000001</v>
      </c>
      <c r="E30" s="8">
        <v>877.1</v>
      </c>
      <c r="F30" s="8">
        <v>384.1</v>
      </c>
      <c r="G30" s="9">
        <f>(B$30-C$30)/C$30</f>
        <v>0.30341452563674792</v>
      </c>
      <c r="H30" s="9">
        <f t="shared" ref="H30:J30" si="46">(C$30-D$30)/D$30</f>
        <v>-0.24216115981119357</v>
      </c>
      <c r="I30" s="9">
        <f t="shared" si="46"/>
        <v>0.35263937977425613</v>
      </c>
      <c r="J30" s="9">
        <f t="shared" si="46"/>
        <v>1.2835199166883624</v>
      </c>
      <c r="K30" s="9"/>
      <c r="L30" s="9">
        <f t="shared" si="39"/>
        <v>3.860102176268887E-2</v>
      </c>
      <c r="M30" s="9">
        <f t="shared" si="40"/>
        <v>3.5432791588505132E-2</v>
      </c>
      <c r="N30" s="9">
        <f t="shared" si="40"/>
        <v>4.8433188001110412E-2</v>
      </c>
      <c r="O30" s="9">
        <f t="shared" si="40"/>
        <v>4.0550911713577692E-2</v>
      </c>
      <c r="P30" s="9">
        <f t="shared" si="40"/>
        <v>1.9721911295043082E-2</v>
      </c>
      <c r="Q30" s="9"/>
      <c r="R30" s="9">
        <f t="shared" si="4"/>
        <v>305.10283780265553</v>
      </c>
      <c r="S30" s="9">
        <f t="shared" si="41"/>
        <v>234.07966675344963</v>
      </c>
      <c r="T30" s="9">
        <f t="shared" si="42"/>
        <v>308.87789638115078</v>
      </c>
      <c r="U30" s="9">
        <f t="shared" si="43"/>
        <v>228.35199166883621</v>
      </c>
      <c r="V30" s="9">
        <f t="shared" si="44"/>
        <v>100</v>
      </c>
    </row>
    <row r="31" spans="1:22" x14ac:dyDescent="0.3">
      <c r="A31" s="8" t="s">
        <v>29</v>
      </c>
      <c r="B31" s="8">
        <v>39.1</v>
      </c>
      <c r="C31" s="8">
        <v>13.9</v>
      </c>
      <c r="D31" s="8">
        <v>13.9</v>
      </c>
      <c r="E31" s="8">
        <v>23.7</v>
      </c>
      <c r="F31" s="8">
        <v>27.7</v>
      </c>
      <c r="G31" s="9">
        <f>(B$31-C$31)/C$31</f>
        <v>1.8129496402877698</v>
      </c>
      <c r="H31" s="9">
        <f t="shared" ref="H31:I31" si="47">(C$31-D$31)/D$31</f>
        <v>0</v>
      </c>
      <c r="I31" s="9">
        <f t="shared" si="47"/>
        <v>-0.4135021097046413</v>
      </c>
      <c r="J31" s="9">
        <f>(E$31-F$31)/F$31</f>
        <v>-0.1444043321299639</v>
      </c>
      <c r="K31" s="9"/>
      <c r="L31" s="9">
        <f t="shared" si="39"/>
        <v>1.2879084827384032E-3</v>
      </c>
      <c r="M31" s="9">
        <f t="shared" si="40"/>
        <v>5.4778756876901495E-4</v>
      </c>
      <c r="N31" s="9">
        <f t="shared" si="40"/>
        <v>5.6744884795636768E-4</v>
      </c>
      <c r="O31" s="9">
        <f t="shared" si="40"/>
        <v>1.0957206790694234E-3</v>
      </c>
      <c r="P31" s="9">
        <f t="shared" si="40"/>
        <v>1.4222779038601753E-3</v>
      </c>
      <c r="Q31" s="9"/>
      <c r="R31" s="9">
        <f t="shared" si="4"/>
        <v>141.15523465703973</v>
      </c>
      <c r="S31" s="9">
        <f t="shared" si="41"/>
        <v>50.180505415162457</v>
      </c>
      <c r="T31" s="9">
        <f t="shared" si="42"/>
        <v>50.180505415162457</v>
      </c>
      <c r="U31" s="9">
        <f t="shared" si="43"/>
        <v>85.559566787003604</v>
      </c>
      <c r="V31" s="9">
        <f t="shared" si="44"/>
        <v>100</v>
      </c>
    </row>
    <row r="32" spans="1:22" x14ac:dyDescent="0.3">
      <c r="A32" s="1" t="s">
        <v>30</v>
      </c>
      <c r="B32" s="5">
        <v>8800.1</v>
      </c>
      <c r="C32" s="5">
        <v>8119.7</v>
      </c>
      <c r="D32" s="5">
        <v>7350.8</v>
      </c>
      <c r="E32" s="5">
        <v>6745.1</v>
      </c>
      <c r="F32" s="5">
        <v>4845.7</v>
      </c>
      <c r="G32">
        <f>(B$32-C$32)/C$32</f>
        <v>8.379619936697176E-2</v>
      </c>
      <c r="H32">
        <f t="shared" ref="H32:J32" si="48">(C$32-D$32)/D$32</f>
        <v>0.10460085977036508</v>
      </c>
      <c r="I32">
        <f t="shared" si="48"/>
        <v>8.9798520407406823E-2</v>
      </c>
      <c r="J32">
        <f t="shared" si="48"/>
        <v>0.39197639143983337</v>
      </c>
      <c r="L32">
        <f t="shared" si="39"/>
        <v>0.28986504958941745</v>
      </c>
      <c r="M32">
        <f t="shared" si="40"/>
        <v>0.3199906994340842</v>
      </c>
      <c r="N32">
        <f t="shared" si="40"/>
        <v>0.3000865461552279</v>
      </c>
      <c r="O32">
        <f t="shared" si="40"/>
        <v>0.31184580389836153</v>
      </c>
      <c r="P32">
        <f t="shared" si="40"/>
        <v>0.24880621078466611</v>
      </c>
      <c r="R32">
        <f t="shared" si="4"/>
        <v>181.60637266029678</v>
      </c>
      <c r="S32">
        <f t="shared" si="41"/>
        <v>167.56505768000497</v>
      </c>
      <c r="T32">
        <f t="shared" si="42"/>
        <v>151.69738118331716</v>
      </c>
      <c r="U32">
        <f t="shared" si="43"/>
        <v>139.19763914398334</v>
      </c>
      <c r="V32">
        <f t="shared" si="44"/>
        <v>100</v>
      </c>
    </row>
    <row r="33" spans="1:22" x14ac:dyDescent="0.3">
      <c r="A33" s="3" t="s">
        <v>31</v>
      </c>
      <c r="B33" s="4">
        <v>3202.7</v>
      </c>
      <c r="C33" s="4">
        <v>3142.2</v>
      </c>
      <c r="D33" s="4">
        <v>3024.3</v>
      </c>
      <c r="E33" s="4">
        <v>3392.2</v>
      </c>
      <c r="F33" s="4">
        <v>3367.1</v>
      </c>
      <c r="G33">
        <f>(B$33-C$33)/C$33</f>
        <v>1.9254025841766918E-2</v>
      </c>
      <c r="H33">
        <f t="shared" ref="H33:J33" si="49">(C$33-D$33)/D$33</f>
        <v>3.8984227755182892E-2</v>
      </c>
      <c r="I33">
        <f t="shared" si="49"/>
        <v>-0.10845469017156997</v>
      </c>
      <c r="J33">
        <f t="shared" si="49"/>
        <v>7.4544860562501588E-3</v>
      </c>
      <c r="L33">
        <f t="shared" si="39"/>
        <v>0.10549320965898423</v>
      </c>
      <c r="M33">
        <f t="shared" si="40"/>
        <v>0.1238315178838848</v>
      </c>
      <c r="N33">
        <f t="shared" si="40"/>
        <v>0.12346298927154266</v>
      </c>
      <c r="O33">
        <f t="shared" si="40"/>
        <v>0.15683137922106744</v>
      </c>
      <c r="P33">
        <f t="shared" si="40"/>
        <v>0.17288635126670021</v>
      </c>
      <c r="R33">
        <f t="shared" si="4"/>
        <v>95.117460128894294</v>
      </c>
      <c r="S33">
        <f t="shared" si="41"/>
        <v>93.320661697009285</v>
      </c>
      <c r="T33">
        <f t="shared" si="42"/>
        <v>89.819132190906132</v>
      </c>
      <c r="U33">
        <f t="shared" si="43"/>
        <v>100.74544860562501</v>
      </c>
      <c r="V33">
        <f t="shared" si="44"/>
        <v>100</v>
      </c>
    </row>
    <row r="34" spans="1:22" x14ac:dyDescent="0.3">
      <c r="A34" s="10" t="s">
        <v>32</v>
      </c>
      <c r="B34" s="10">
        <v>316.10000000000002</v>
      </c>
      <c r="C34" s="10">
        <v>254.6</v>
      </c>
      <c r="D34" s="10">
        <v>19.399999999999999</v>
      </c>
      <c r="E34" s="10">
        <v>254.8</v>
      </c>
      <c r="F34" s="10">
        <v>612.9</v>
      </c>
      <c r="G34" s="9">
        <f>(B$34-C$34)/C$34</f>
        <v>0.24155538098978802</v>
      </c>
      <c r="H34" s="11">
        <f t="shared" ref="H34:J34" si="50">(C$34-D$34)/D$34</f>
        <v>12.123711340206185</v>
      </c>
      <c r="I34" s="11">
        <f t="shared" si="50"/>
        <v>-0.92386185243328101</v>
      </c>
      <c r="J34" s="11">
        <f t="shared" si="50"/>
        <v>-0.58427149616576923</v>
      </c>
      <c r="K34" s="11"/>
      <c r="L34" s="11">
        <f t="shared" si="39"/>
        <v>1.0411966020296912E-2</v>
      </c>
      <c r="M34" s="11">
        <f t="shared" si="40"/>
        <v>1.0033576619323107E-2</v>
      </c>
      <c r="N34" s="11">
        <f t="shared" si="40"/>
        <v>7.9197896765133334E-4</v>
      </c>
      <c r="O34" s="11">
        <f t="shared" si="40"/>
        <v>1.1780153123497431E-2</v>
      </c>
      <c r="P34" s="11">
        <f t="shared" si="40"/>
        <v>3.1469824089382724E-2</v>
      </c>
      <c r="Q34" s="11"/>
      <c r="R34" s="9">
        <f t="shared" si="4"/>
        <v>51.574481970957756</v>
      </c>
      <c r="S34" s="11">
        <f t="shared" si="41"/>
        <v>41.540218632729648</v>
      </c>
      <c r="T34" s="11">
        <f t="shared" si="42"/>
        <v>3.1652798172621961</v>
      </c>
      <c r="U34" s="11">
        <f t="shared" si="43"/>
        <v>41.572850383423074</v>
      </c>
      <c r="V34" s="11">
        <f t="shared" si="44"/>
        <v>100</v>
      </c>
    </row>
    <row r="35" spans="1:22" x14ac:dyDescent="0.3">
      <c r="A35" s="10" t="s">
        <v>33</v>
      </c>
      <c r="B35" s="10">
        <v>61.7</v>
      </c>
      <c r="C35" s="10">
        <v>1.1000000000000001</v>
      </c>
      <c r="D35" s="10">
        <v>1.2</v>
      </c>
      <c r="E35" s="10">
        <v>1.2</v>
      </c>
      <c r="F35" s="10">
        <v>1.2</v>
      </c>
      <c r="G35" s="9">
        <f>(B$35-C$35)/C$35</f>
        <v>55.090909090909086</v>
      </c>
      <c r="H35" s="11">
        <f t="shared" ref="H35:J35" si="51">(C$35-D$35)/D$35</f>
        <v>-8.3333333333333232E-2</v>
      </c>
      <c r="I35" s="11">
        <f t="shared" si="51"/>
        <v>0</v>
      </c>
      <c r="J35" s="11">
        <f t="shared" si="51"/>
        <v>0</v>
      </c>
      <c r="K35" s="11"/>
      <c r="L35" s="11">
        <f t="shared" si="39"/>
        <v>2.0323261735283754E-3</v>
      </c>
      <c r="M35" s="11">
        <f t="shared" si="40"/>
        <v>4.335009537020982E-5</v>
      </c>
      <c r="N35" s="11">
        <f t="shared" si="40"/>
        <v>4.8988389751628865E-5</v>
      </c>
      <c r="O35" s="11">
        <f t="shared" si="40"/>
        <v>5.5479528054148024E-5</v>
      </c>
      <c r="P35" s="11">
        <f t="shared" si="40"/>
        <v>6.1614927243040077E-5</v>
      </c>
      <c r="Q35" s="11"/>
      <c r="R35" s="9">
        <f t="shared" si="4"/>
        <v>5141.666666666667</v>
      </c>
      <c r="S35" s="11">
        <f t="shared" si="41"/>
        <v>91.666666666666671</v>
      </c>
      <c r="T35" s="11">
        <f t="shared" si="42"/>
        <v>100</v>
      </c>
      <c r="U35" s="11">
        <f t="shared" si="43"/>
        <v>100</v>
      </c>
      <c r="V35" s="11">
        <f t="shared" si="44"/>
        <v>100</v>
      </c>
    </row>
    <row r="36" spans="1:22" x14ac:dyDescent="0.3">
      <c r="A36" s="10" t="s">
        <v>34</v>
      </c>
      <c r="B36" s="10">
        <v>162.80000000000001</v>
      </c>
      <c r="C36" s="10">
        <v>68.900000000000006</v>
      </c>
      <c r="D36" s="10">
        <v>616.29999999999995</v>
      </c>
      <c r="E36" s="10">
        <v>292.10000000000002</v>
      </c>
      <c r="F36" s="10">
        <v>542.20000000000005</v>
      </c>
      <c r="G36" s="9">
        <f>(B$36-C$36)/C$36</f>
        <v>1.362844702467344</v>
      </c>
      <c r="H36" s="11">
        <f t="shared" ref="H36:J36" si="52">(C$36-D$36)/D$36</f>
        <v>-0.88820379685218243</v>
      </c>
      <c r="I36" s="11">
        <f t="shared" si="52"/>
        <v>1.1098938719616567</v>
      </c>
      <c r="J36" s="11">
        <f t="shared" si="52"/>
        <v>-0.46126890446329766</v>
      </c>
      <c r="K36" s="11"/>
      <c r="L36" s="9">
        <f t="shared" si="39"/>
        <v>5.3624424805578524E-3</v>
      </c>
      <c r="M36" s="11">
        <f t="shared" si="40"/>
        <v>2.7152923372795058E-3</v>
      </c>
      <c r="N36" s="11">
        <f t="shared" si="40"/>
        <v>2.5159620503274058E-2</v>
      </c>
      <c r="O36" s="11">
        <f t="shared" si="40"/>
        <v>1.3504641787180532E-2</v>
      </c>
      <c r="P36" s="11">
        <f t="shared" si="40"/>
        <v>2.7839677959313611E-2</v>
      </c>
      <c r="Q36" s="11"/>
      <c r="R36" s="9">
        <f t="shared" si="4"/>
        <v>30.0258207303578</v>
      </c>
      <c r="S36" s="11">
        <f t="shared" si="41"/>
        <v>12.707488011803763</v>
      </c>
      <c r="T36" s="11">
        <f t="shared" si="42"/>
        <v>113.6665437108078</v>
      </c>
      <c r="U36" s="11">
        <f t="shared" si="43"/>
        <v>53.873109553670226</v>
      </c>
      <c r="V36" s="11">
        <f t="shared" si="44"/>
        <v>100</v>
      </c>
    </row>
    <row r="37" spans="1:22" x14ac:dyDescent="0.3">
      <c r="A37" s="1" t="s">
        <v>35</v>
      </c>
      <c r="B37" s="5">
        <v>12543.4</v>
      </c>
      <c r="C37" s="5">
        <v>11586.5</v>
      </c>
      <c r="D37" s="5">
        <v>11012</v>
      </c>
      <c r="E37" s="5">
        <v>10685.4</v>
      </c>
      <c r="F37" s="5">
        <v>9369.1</v>
      </c>
      <c r="G37">
        <f>(B$37-C$37)/C$37</f>
        <v>8.2587494066370309E-2</v>
      </c>
      <c r="H37">
        <f t="shared" ref="H37:J37" si="53">(C$37-D$37)/D$37</f>
        <v>5.2170359607700688E-2</v>
      </c>
      <c r="I37">
        <f t="shared" si="53"/>
        <v>3.0565070095644558E-2</v>
      </c>
      <c r="J37">
        <f t="shared" si="53"/>
        <v>0.14049375073379505</v>
      </c>
      <c r="L37">
        <f t="shared" si="39"/>
        <v>0.41316499392278477</v>
      </c>
      <c r="M37">
        <f t="shared" si="40"/>
        <v>0.45661443636994187</v>
      </c>
      <c r="N37">
        <f t="shared" si="40"/>
        <v>0.44955012328744759</v>
      </c>
      <c r="O37">
        <f t="shared" si="40"/>
        <v>0.49401745755816107</v>
      </c>
      <c r="P37">
        <f t="shared" si="40"/>
        <v>0.48106367902730574</v>
      </c>
      <c r="R37">
        <f t="shared" si="4"/>
        <v>133.88052214193465</v>
      </c>
      <c r="S37">
        <f t="shared" si="41"/>
        <v>123.66716120011527</v>
      </c>
      <c r="T37">
        <f t="shared" si="42"/>
        <v>117.53530221686181</v>
      </c>
      <c r="U37">
        <f t="shared" si="43"/>
        <v>114.04937507337951</v>
      </c>
      <c r="V37">
        <f t="shared" si="44"/>
        <v>100</v>
      </c>
    </row>
    <row r="38" spans="1:22" x14ac:dyDescent="0.3">
      <c r="A38" s="1" t="s">
        <v>36</v>
      </c>
      <c r="B38" s="1"/>
      <c r="C38" s="1"/>
      <c r="D38" s="1"/>
      <c r="E38" s="1"/>
    </row>
    <row r="39" spans="1:22" x14ac:dyDescent="0.3">
      <c r="A39" s="3" t="s">
        <v>37</v>
      </c>
      <c r="B39" s="4">
        <v>4117.8999999999996</v>
      </c>
      <c r="C39" s="4">
        <v>4297.8</v>
      </c>
      <c r="D39" s="4">
        <v>1912.4</v>
      </c>
      <c r="E39" s="4">
        <v>1257</v>
      </c>
      <c r="F39" s="4">
        <v>2118.4</v>
      </c>
      <c r="G39">
        <f>(B$39-C$39)/C$39</f>
        <v>-4.1858625343198973E-2</v>
      </c>
      <c r="H39" s="6">
        <f t="shared" ref="H39:J39" si="54">(C$39-D$39)/D$39</f>
        <v>1.2473331938924912</v>
      </c>
      <c r="I39">
        <f t="shared" si="54"/>
        <v>0.52140015910898974</v>
      </c>
      <c r="J39">
        <f t="shared" si="54"/>
        <v>-0.40662764350453173</v>
      </c>
      <c r="L39">
        <f xml:space="preserve"> B39/B$45</f>
        <v>0.13563883225239054</v>
      </c>
      <c r="M39">
        <f t="shared" ref="M39:P45" si="55" xml:space="preserve"> C39/C$45</f>
        <v>0.16937276352917069</v>
      </c>
      <c r="N39">
        <f t="shared" si="55"/>
        <v>7.8071163800845875E-2</v>
      </c>
      <c r="O39">
        <f t="shared" si="55"/>
        <v>5.8114805636720057E-2</v>
      </c>
      <c r="P39">
        <f t="shared" si="55"/>
        <v>0.10877088489304676</v>
      </c>
      <c r="R39">
        <f t="shared" si="4"/>
        <v>194.38727341389725</v>
      </c>
      <c r="S39" s="6">
        <f t="shared" ref="S39:S45" si="56">(C39/$F39)*100</f>
        <v>202.87953172205437</v>
      </c>
      <c r="T39">
        <f t="shared" ref="T39:T45" si="57">(D39/$F39)*100</f>
        <v>90.275679758308158</v>
      </c>
      <c r="U39">
        <f t="shared" ref="U39:U45" si="58">(E39/$F39)*100</f>
        <v>59.337235649546827</v>
      </c>
      <c r="V39">
        <f t="shared" ref="V39:V45" si="59">(F39/$F39)*100</f>
        <v>100</v>
      </c>
    </row>
    <row r="40" spans="1:22" x14ac:dyDescent="0.3">
      <c r="A40" s="3" t="s">
        <v>38</v>
      </c>
      <c r="B40" s="4">
        <v>4018.9</v>
      </c>
      <c r="C40" s="4">
        <v>3043</v>
      </c>
      <c r="D40" s="4">
        <v>3347.8</v>
      </c>
      <c r="E40" s="4">
        <v>2819.7</v>
      </c>
      <c r="F40" s="4">
        <v>2190.4</v>
      </c>
      <c r="G40">
        <f>(B$40-C$40)/C$40</f>
        <v>0.32070325336838651</v>
      </c>
      <c r="H40">
        <f t="shared" ref="H40:J40" si="60">(C$40-D$40)/D$40</f>
        <v>-9.10448652846646E-2</v>
      </c>
      <c r="I40">
        <f t="shared" si="60"/>
        <v>0.18728942795332851</v>
      </c>
      <c r="J40">
        <f t="shared" si="60"/>
        <v>0.28729912344777198</v>
      </c>
      <c r="L40">
        <f t="shared" ref="L40:L45" si="61" xml:space="preserve"> B40/B$45</f>
        <v>0.13237788750069995</v>
      </c>
      <c r="M40">
        <f t="shared" si="55"/>
        <v>0.11992212746504406</v>
      </c>
      <c r="N40">
        <f t="shared" si="55"/>
        <v>0.13666944267541928</v>
      </c>
      <c r="O40">
        <f t="shared" si="55"/>
        <v>0.13036302104523431</v>
      </c>
      <c r="P40">
        <f t="shared" si="55"/>
        <v>0.11246778052762917</v>
      </c>
      <c r="R40">
        <f t="shared" si="4"/>
        <v>183.47790357925493</v>
      </c>
      <c r="S40">
        <f t="shared" si="56"/>
        <v>138.92439737034329</v>
      </c>
      <c r="T40">
        <f t="shared" si="57"/>
        <v>152.83966398831262</v>
      </c>
      <c r="U40">
        <f t="shared" si="58"/>
        <v>128.7299123447772</v>
      </c>
      <c r="V40">
        <f t="shared" si="59"/>
        <v>100</v>
      </c>
    </row>
    <row r="41" spans="1:22" x14ac:dyDescent="0.3">
      <c r="A41" s="3" t="s">
        <v>39</v>
      </c>
      <c r="B41" s="4">
        <v>4623.8999999999996</v>
      </c>
      <c r="C41" s="4">
        <v>4288.8999999999996</v>
      </c>
      <c r="D41" s="4">
        <v>4945.3999999999996</v>
      </c>
      <c r="E41" s="4">
        <v>4080</v>
      </c>
      <c r="F41" s="4">
        <v>4638.7</v>
      </c>
      <c r="G41">
        <f>(B$41-C$41)/C$41</f>
        <v>7.8108605936254058E-2</v>
      </c>
      <c r="H41">
        <f t="shared" ref="H41:J41" si="62">(C$41-D$41)/D$41</f>
        <v>-0.13274962591499173</v>
      </c>
      <c r="I41">
        <f t="shared" si="62"/>
        <v>0.21210784313725481</v>
      </c>
      <c r="J41">
        <f t="shared" si="62"/>
        <v>-0.12044322762843035</v>
      </c>
      <c r="L41">
        <f t="shared" si="61"/>
        <v>0.15230588320547575</v>
      </c>
      <c r="M41">
        <f t="shared" si="55"/>
        <v>0.16902202184844806</v>
      </c>
      <c r="N41">
        <f t="shared" si="55"/>
        <v>0.20188931889808781</v>
      </c>
      <c r="O41">
        <f t="shared" si="55"/>
        <v>0.18863039538410328</v>
      </c>
      <c r="P41">
        <f t="shared" si="55"/>
        <v>0.23817763583524168</v>
      </c>
      <c r="R41">
        <f t="shared" si="4"/>
        <v>99.680945092375012</v>
      </c>
      <c r="S41">
        <f t="shared" si="56"/>
        <v>92.459094142755504</v>
      </c>
      <c r="T41">
        <f t="shared" si="57"/>
        <v>106.61176622760686</v>
      </c>
      <c r="U41">
        <f t="shared" si="58"/>
        <v>87.955677237156976</v>
      </c>
      <c r="V41">
        <f t="shared" si="59"/>
        <v>100</v>
      </c>
    </row>
    <row r="42" spans="1:22" x14ac:dyDescent="0.3">
      <c r="A42" s="3" t="s">
        <v>40</v>
      </c>
      <c r="B42" s="4">
        <v>1216.9000000000001</v>
      </c>
      <c r="C42" s="3">
        <v>645.79999999999995</v>
      </c>
      <c r="D42" s="4">
        <v>2030.5</v>
      </c>
      <c r="E42" s="4">
        <v>1646.5</v>
      </c>
      <c r="F42" s="3">
        <v>39.200000000000003</v>
      </c>
      <c r="G42">
        <f>(B$42-C$42)/C$42</f>
        <v>0.88432951378135671</v>
      </c>
      <c r="H42">
        <f t="shared" ref="H42:J42" si="63">(C$42-D$42)/D$42</f>
        <v>-0.68195025855700564</v>
      </c>
      <c r="I42">
        <f t="shared" si="63"/>
        <v>0.2332219860309748</v>
      </c>
      <c r="J42">
        <f t="shared" si="63"/>
        <v>41.002551020408163</v>
      </c>
      <c r="L42" s="6">
        <f t="shared" si="61"/>
        <v>4.008326937709368E-2</v>
      </c>
      <c r="M42">
        <f t="shared" si="55"/>
        <v>2.545044690007409E-2</v>
      </c>
      <c r="N42">
        <f t="shared" si="55"/>
        <v>8.2892437825568682E-2</v>
      </c>
      <c r="O42">
        <f t="shared" si="55"/>
        <v>7.6122535784295606E-2</v>
      </c>
      <c r="P42">
        <f t="shared" si="55"/>
        <v>2.0127542899393094E-3</v>
      </c>
      <c r="R42" s="6">
        <f t="shared" si="4"/>
        <v>3104.3367346938776</v>
      </c>
      <c r="S42">
        <f t="shared" si="56"/>
        <v>1647.4489795918366</v>
      </c>
      <c r="T42">
        <f t="shared" si="57"/>
        <v>5179.8469387755094</v>
      </c>
      <c r="U42">
        <f t="shared" si="58"/>
        <v>4200.2551020408164</v>
      </c>
      <c r="V42">
        <f t="shared" si="59"/>
        <v>100</v>
      </c>
    </row>
    <row r="43" spans="1:22" x14ac:dyDescent="0.3">
      <c r="A43" s="3" t="s">
        <v>41</v>
      </c>
      <c r="B43" s="4">
        <v>3838.3</v>
      </c>
      <c r="C43" s="4">
        <v>1512.8</v>
      </c>
      <c r="D43" s="4">
        <v>1247.5</v>
      </c>
      <c r="E43" s="4">
        <v>1141</v>
      </c>
      <c r="F43" s="4">
        <v>1120</v>
      </c>
      <c r="G43" s="6">
        <f>(B$43-C$43)/C$43</f>
        <v>1.5372157588577473</v>
      </c>
      <c r="H43">
        <f t="shared" ref="H43:J43" si="64">(C$43-D$43)/D$43</f>
        <v>0.21266533066132262</v>
      </c>
      <c r="I43">
        <f t="shared" si="64"/>
        <v>9.3339176161262055E-2</v>
      </c>
      <c r="J43">
        <f t="shared" si="64"/>
        <v>1.8749999999999999E-2</v>
      </c>
      <c r="L43" s="6">
        <f t="shared" si="61"/>
        <v>0.12642913374155532</v>
      </c>
      <c r="M43">
        <f t="shared" si="55"/>
        <v>5.9618203887321281E-2</v>
      </c>
      <c r="N43">
        <f t="shared" si="55"/>
        <v>5.0927513512630841E-2</v>
      </c>
      <c r="O43">
        <f t="shared" si="55"/>
        <v>5.2751784591485745E-2</v>
      </c>
      <c r="P43">
        <f t="shared" si="55"/>
        <v>5.7507265426837408E-2</v>
      </c>
      <c r="R43" s="6">
        <f t="shared" si="4"/>
        <v>342.70535714285717</v>
      </c>
      <c r="S43">
        <f t="shared" si="56"/>
        <v>135.07142857142858</v>
      </c>
      <c r="T43">
        <f t="shared" si="57"/>
        <v>111.38392857142858</v>
      </c>
      <c r="U43">
        <f t="shared" si="58"/>
        <v>101.875</v>
      </c>
      <c r="V43">
        <f t="shared" si="59"/>
        <v>100</v>
      </c>
    </row>
    <row r="44" spans="1:22" x14ac:dyDescent="0.3">
      <c r="A44" s="1" t="s">
        <v>42</v>
      </c>
      <c r="B44" s="5">
        <v>17815.900000000001</v>
      </c>
      <c r="C44" s="5">
        <v>13788.3</v>
      </c>
      <c r="D44" s="5">
        <v>13483.6</v>
      </c>
      <c r="E44" s="5">
        <v>10944.2</v>
      </c>
      <c r="F44" s="5">
        <v>10106.700000000001</v>
      </c>
      <c r="G44">
        <f>(B$44-C$44)/C$44</f>
        <v>0.2921027247739027</v>
      </c>
      <c r="H44">
        <f t="shared" ref="H44:J44" si="65">(C$44-D$44)/D$44</f>
        <v>2.2597822539974406E-2</v>
      </c>
      <c r="I44">
        <f t="shared" si="65"/>
        <v>0.23203157837027827</v>
      </c>
      <c r="J44">
        <f t="shared" si="65"/>
        <v>8.2865821682646154E-2</v>
      </c>
      <c r="L44">
        <f t="shared" si="61"/>
        <v>0.58683500607721528</v>
      </c>
      <c r="M44">
        <f t="shared" si="55"/>
        <v>0.54338556363005819</v>
      </c>
      <c r="N44">
        <f t="shared" si="55"/>
        <v>0.55044987671255252</v>
      </c>
      <c r="O44">
        <f t="shared" si="55"/>
        <v>0.50598254244183904</v>
      </c>
      <c r="P44">
        <f t="shared" si="55"/>
        <v>0.51893632097269438</v>
      </c>
      <c r="R44">
        <f t="shared" si="4"/>
        <v>176.27811253920666</v>
      </c>
      <c r="S44">
        <f t="shared" si="56"/>
        <v>136.42732049036778</v>
      </c>
      <c r="T44">
        <f t="shared" si="57"/>
        <v>133.41248874508989</v>
      </c>
      <c r="U44">
        <f t="shared" si="58"/>
        <v>108.28658216826462</v>
      </c>
      <c r="V44">
        <f t="shared" si="59"/>
        <v>100</v>
      </c>
    </row>
    <row r="45" spans="1:22" x14ac:dyDescent="0.3">
      <c r="A45" s="1" t="s">
        <v>43</v>
      </c>
      <c r="B45" s="5">
        <v>30359.3</v>
      </c>
      <c r="C45" s="5">
        <v>25374.799999999999</v>
      </c>
      <c r="D45" s="5">
        <v>24495.599999999999</v>
      </c>
      <c r="E45" s="5">
        <v>21629.599999999999</v>
      </c>
      <c r="F45" s="5">
        <v>19475.8</v>
      </c>
      <c r="G45">
        <f>(B$45-C$45)/C$45</f>
        <v>0.19643504579346438</v>
      </c>
      <c r="H45">
        <f t="shared" ref="H45:J45" si="66">(C$45-D$45)/D$45</f>
        <v>3.5892160224693444E-2</v>
      </c>
      <c r="I45">
        <f t="shared" si="66"/>
        <v>0.13250360616932352</v>
      </c>
      <c r="J45">
        <f t="shared" si="66"/>
        <v>0.1105885252467164</v>
      </c>
      <c r="L45">
        <f t="shared" si="61"/>
        <v>1</v>
      </c>
      <c r="M45">
        <f t="shared" si="55"/>
        <v>1</v>
      </c>
      <c r="N45">
        <f t="shared" si="55"/>
        <v>1</v>
      </c>
      <c r="O45">
        <f t="shared" si="55"/>
        <v>1</v>
      </c>
      <c r="P45">
        <f t="shared" si="55"/>
        <v>1</v>
      </c>
      <c r="R45">
        <f t="shared" si="4"/>
        <v>155.88217172080223</v>
      </c>
      <c r="S45">
        <f t="shared" si="56"/>
        <v>130.28887131722448</v>
      </c>
      <c r="T45">
        <f t="shared" si="57"/>
        <v>125.7745509812177</v>
      </c>
      <c r="U45">
        <f t="shared" si="58"/>
        <v>111.05885252467165</v>
      </c>
      <c r="V45">
        <f t="shared" si="59"/>
        <v>100</v>
      </c>
    </row>
    <row r="46" spans="1:22" x14ac:dyDescent="0.3">
      <c r="A46" s="1" t="s">
        <v>44</v>
      </c>
      <c r="B46" s="1"/>
      <c r="C46" s="1"/>
      <c r="D46" s="1"/>
      <c r="E46" s="1"/>
    </row>
    <row r="47" spans="1:22" x14ac:dyDescent="0.3">
      <c r="A47" s="1" t="s">
        <v>45</v>
      </c>
      <c r="B47" s="1"/>
      <c r="C47" s="1"/>
      <c r="D47" s="1"/>
      <c r="E47" s="1"/>
    </row>
    <row r="48" spans="1:22" x14ac:dyDescent="0.3">
      <c r="A48" s="3" t="s">
        <v>46</v>
      </c>
      <c r="B48" s="4">
        <v>1763.6</v>
      </c>
      <c r="C48" s="3">
        <v>830.2</v>
      </c>
      <c r="D48" s="3">
        <v>827.4</v>
      </c>
      <c r="E48" s="4">
        <v>1062.8</v>
      </c>
      <c r="F48" s="4">
        <v>1068.5999999999999</v>
      </c>
      <c r="G48">
        <f>(B$48-C$48)/C$48</f>
        <v>1.1243073958082388</v>
      </c>
      <c r="H48">
        <f t="shared" ref="H48:J48" si="67">(C$48-D$48)/D$48</f>
        <v>3.384094754653213E-3</v>
      </c>
      <c r="I48">
        <f t="shared" si="67"/>
        <v>-0.22149040270982309</v>
      </c>
      <c r="J48">
        <f t="shared" si="67"/>
        <v>-5.4276623619688895E-3</v>
      </c>
    </row>
    <row r="49" spans="1:10" x14ac:dyDescent="0.3">
      <c r="A49" s="1" t="s">
        <v>47</v>
      </c>
      <c r="B49" s="1"/>
      <c r="C49" s="1"/>
      <c r="D49" s="1"/>
      <c r="E49" s="1"/>
    </row>
    <row r="50" spans="1:10" x14ac:dyDescent="0.3">
      <c r="A50" s="1" t="s">
        <v>48</v>
      </c>
      <c r="B50" s="1"/>
      <c r="C50" s="1"/>
      <c r="D50" s="1"/>
      <c r="E50" s="1"/>
    </row>
    <row r="51" spans="1:10" x14ac:dyDescent="0.3">
      <c r="A51" s="3" t="s">
        <v>49</v>
      </c>
      <c r="B51" s="4">
        <v>4534.8</v>
      </c>
      <c r="C51" s="4">
        <v>4148.3999999999996</v>
      </c>
      <c r="D51" s="4">
        <v>4040.1</v>
      </c>
      <c r="E51" s="4">
        <v>3442</v>
      </c>
      <c r="F51" s="4">
        <v>3961.6</v>
      </c>
      <c r="G51">
        <f xml:space="preserve"> (B$51-C$51)/C$51</f>
        <v>9.3144344807636822E-2</v>
      </c>
      <c r="H51">
        <f t="shared" ref="H51:J51" si="68" xml:space="preserve"> (C$51-D$51)/D$51</f>
        <v>2.6806267171604597E-2</v>
      </c>
      <c r="I51">
        <f t="shared" si="68"/>
        <v>0.17376525276002322</v>
      </c>
      <c r="J51">
        <f t="shared" si="68"/>
        <v>-0.13115912762520193</v>
      </c>
    </row>
    <row r="52" spans="1:10" x14ac:dyDescent="0.3">
      <c r="A52" s="1" t="s">
        <v>50</v>
      </c>
      <c r="B52" s="1"/>
      <c r="C52" s="1"/>
      <c r="D52" s="1"/>
      <c r="E52" s="1"/>
    </row>
    <row r="53" spans="1:10" x14ac:dyDescent="0.3">
      <c r="A53" s="3" t="s">
        <v>51</v>
      </c>
      <c r="B53" s="3" t="s">
        <v>52</v>
      </c>
      <c r="C53" s="3" t="s">
        <v>52</v>
      </c>
      <c r="D53" s="3" t="s">
        <v>52</v>
      </c>
      <c r="E53" s="3" t="s">
        <v>52</v>
      </c>
      <c r="F53" s="3" t="s">
        <v>52</v>
      </c>
    </row>
    <row r="54" spans="1:10" x14ac:dyDescent="0.3">
      <c r="A54" s="1" t="s">
        <v>53</v>
      </c>
      <c r="B54" s="1"/>
      <c r="C54" s="1"/>
      <c r="D54" s="1"/>
      <c r="E54" s="1"/>
    </row>
    <row r="55" spans="1:10" x14ac:dyDescent="0.3">
      <c r="A55" s="3" t="s">
        <v>54</v>
      </c>
      <c r="B55" s="3" t="s">
        <v>52</v>
      </c>
      <c r="C55" s="3" t="s">
        <v>52</v>
      </c>
      <c r="D55" s="3" t="s">
        <v>52</v>
      </c>
      <c r="E55" s="3" t="s">
        <v>52</v>
      </c>
      <c r="F55" s="3" t="s">
        <v>52</v>
      </c>
    </row>
    <row r="56" spans="1:10" x14ac:dyDescent="0.3">
      <c r="A56" s="3" t="s">
        <v>55</v>
      </c>
      <c r="B56" s="4">
        <v>14670.2</v>
      </c>
      <c r="C56" s="4">
        <v>12880.3</v>
      </c>
      <c r="D56" s="4">
        <v>10154.4</v>
      </c>
      <c r="E56" s="4">
        <v>9769.9</v>
      </c>
      <c r="F56" s="4">
        <v>8419.2999999999993</v>
      </c>
      <c r="G56">
        <f xml:space="preserve"> (B$56- C$56)/C$56</f>
        <v>0.13896415456161748</v>
      </c>
      <c r="H56">
        <f t="shared" ref="H56:J56" si="69" xml:space="preserve"> (C$56- D$56)/D$56</f>
        <v>0.26844520601906557</v>
      </c>
      <c r="I56">
        <f t="shared" si="69"/>
        <v>3.9355571704930453E-2</v>
      </c>
      <c r="J56">
        <f t="shared" si="69"/>
        <v>0.16041713681660003</v>
      </c>
    </row>
    <row r="57" spans="1:10" x14ac:dyDescent="0.3">
      <c r="A57" s="1" t="s">
        <v>56</v>
      </c>
      <c r="B57" s="1"/>
      <c r="C57" s="1"/>
      <c r="D57" s="1"/>
      <c r="E57" s="1"/>
    </row>
    <row r="58" spans="1:10" x14ac:dyDescent="0.3">
      <c r="A58" s="3" t="s">
        <v>57</v>
      </c>
      <c r="B58" s="3">
        <v>55.87</v>
      </c>
      <c r="C58" s="3">
        <v>55.87</v>
      </c>
      <c r="D58" s="3">
        <v>55.87</v>
      </c>
      <c r="E58" s="3">
        <v>55.87</v>
      </c>
      <c r="F58" s="3">
        <v>55.87</v>
      </c>
    </row>
    <row r="59" spans="1:10" x14ac:dyDescent="0.3">
      <c r="A59" s="1" t="s">
        <v>58</v>
      </c>
      <c r="B59" s="1"/>
      <c r="C59" s="1"/>
      <c r="D59" s="1"/>
      <c r="E59" s="1"/>
    </row>
    <row r="60" spans="1:10" x14ac:dyDescent="0.3">
      <c r="A60" s="3" t="s">
        <v>59</v>
      </c>
      <c r="B60" s="3" t="s">
        <v>52</v>
      </c>
      <c r="C60" s="3" t="s">
        <v>52</v>
      </c>
      <c r="D60" s="3" t="s">
        <v>52</v>
      </c>
      <c r="E60" s="3" t="s">
        <v>52</v>
      </c>
      <c r="F60" s="3" t="s">
        <v>52</v>
      </c>
    </row>
    <row r="61" spans="1:10" x14ac:dyDescent="0.3">
      <c r="A61" s="3" t="s">
        <v>60</v>
      </c>
      <c r="B61" s="3" t="s">
        <v>52</v>
      </c>
      <c r="C61" s="3" t="s">
        <v>52</v>
      </c>
      <c r="D61" s="3" t="s">
        <v>52</v>
      </c>
      <c r="E61" s="3" t="s">
        <v>52</v>
      </c>
      <c r="F61" s="3" t="s">
        <v>52</v>
      </c>
    </row>
    <row r="62" spans="1:10" x14ac:dyDescent="0.3">
      <c r="A62" s="1" t="s">
        <v>61</v>
      </c>
      <c r="B62" s="1"/>
      <c r="C62" s="1"/>
      <c r="D62" s="1"/>
      <c r="E62" s="1"/>
    </row>
    <row r="63" spans="1:10" x14ac:dyDescent="0.3">
      <c r="A63" s="3" t="s">
        <v>62</v>
      </c>
      <c r="B63" s="3" t="s">
        <v>52</v>
      </c>
      <c r="C63" s="3" t="s">
        <v>52</v>
      </c>
      <c r="D63" s="3" t="s">
        <v>52</v>
      </c>
      <c r="E63" s="3" t="s">
        <v>52</v>
      </c>
      <c r="F63" s="3" t="s">
        <v>52</v>
      </c>
    </row>
    <row r="64" spans="1:10" x14ac:dyDescent="0.3">
      <c r="A64" s="3" t="s">
        <v>63</v>
      </c>
      <c r="B64" s="3" t="s">
        <v>52</v>
      </c>
      <c r="C64" s="3" t="s">
        <v>52</v>
      </c>
      <c r="D64" s="3" t="s">
        <v>52</v>
      </c>
      <c r="E64" s="3" t="s">
        <v>52</v>
      </c>
      <c r="F64" s="3" t="s">
        <v>52</v>
      </c>
    </row>
    <row r="68" spans="1:1" x14ac:dyDescent="0.3">
      <c r="A68" t="s">
        <v>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06EE-ACDE-C644-A16B-7589FE5533F1}">
  <dimension ref="A1:Z57"/>
  <sheetViews>
    <sheetView topLeftCell="A9" zoomScale="110" workbookViewId="0">
      <selection activeCell="A15" sqref="A15"/>
    </sheetView>
  </sheetViews>
  <sheetFormatPr defaultColWidth="11.19921875" defaultRowHeight="15.6" x14ac:dyDescent="0.3"/>
  <cols>
    <col min="1" max="1" width="31" customWidth="1"/>
    <col min="2" max="2" width="24" customWidth="1"/>
    <col min="3" max="3" width="20.69921875" customWidth="1"/>
    <col min="4" max="4" width="20.5" customWidth="1"/>
    <col min="5" max="5" width="21" customWidth="1"/>
    <col min="6" max="6" width="19.296875" customWidth="1"/>
    <col min="7" max="7" width="8.296875" customWidth="1"/>
    <col min="8" max="8" width="12" customWidth="1"/>
    <col min="9" max="9" width="11.69921875" customWidth="1"/>
    <col min="10" max="10" width="10.69921875" customWidth="1"/>
  </cols>
  <sheetData>
    <row r="1" spans="1:24" x14ac:dyDescent="0.3">
      <c r="A1" s="1" t="s">
        <v>67</v>
      </c>
      <c r="B1" s="20" t="s">
        <v>68</v>
      </c>
    </row>
    <row r="2" spans="1:24" x14ac:dyDescent="0.3">
      <c r="A2" s="1" t="s">
        <v>69</v>
      </c>
      <c r="B2" s="1" t="s">
        <v>1</v>
      </c>
    </row>
    <row r="3" spans="1:24" x14ac:dyDescent="0.3">
      <c r="A3" s="1"/>
      <c r="B3" s="1" t="s">
        <v>2</v>
      </c>
      <c r="C3" s="2">
        <v>44986</v>
      </c>
      <c r="D3" s="2">
        <v>44621</v>
      </c>
      <c r="E3" s="2">
        <v>44256</v>
      </c>
      <c r="F3" s="2">
        <v>43891</v>
      </c>
      <c r="H3" t="s">
        <v>107</v>
      </c>
      <c r="N3" t="s">
        <v>108</v>
      </c>
      <c r="T3" t="s">
        <v>109</v>
      </c>
    </row>
    <row r="4" spans="1:24" x14ac:dyDescent="0.3">
      <c r="A4" s="1"/>
    </row>
    <row r="5" spans="1:24" x14ac:dyDescent="0.3">
      <c r="A5" s="3"/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</row>
    <row r="6" spans="1:24" x14ac:dyDescent="0.3">
      <c r="A6" s="1"/>
    </row>
    <row r="7" spans="1:24" x14ac:dyDescent="0.3">
      <c r="A7" s="1" t="s">
        <v>70</v>
      </c>
      <c r="B7" s="1"/>
      <c r="C7" s="1"/>
      <c r="D7" s="1"/>
      <c r="E7" s="1"/>
    </row>
    <row r="8" spans="1:24" x14ac:dyDescent="0.3">
      <c r="A8" s="1" t="s">
        <v>71</v>
      </c>
      <c r="B8" s="5">
        <v>19404.099999999999</v>
      </c>
      <c r="C8" s="5">
        <v>16899.099999999999</v>
      </c>
      <c r="D8" s="5">
        <v>14315.3</v>
      </c>
      <c r="E8" s="5">
        <v>13281.4</v>
      </c>
      <c r="F8" s="5">
        <v>11803</v>
      </c>
    </row>
    <row r="9" spans="1:24" x14ac:dyDescent="0.3">
      <c r="A9" s="1" t="s">
        <v>72</v>
      </c>
      <c r="B9" s="5">
        <v>19404.099999999999</v>
      </c>
      <c r="C9" s="5">
        <v>16899.099999999999</v>
      </c>
      <c r="D9" s="5">
        <v>14315.3</v>
      </c>
      <c r="E9" s="5">
        <v>13281.4</v>
      </c>
      <c r="F9" s="5">
        <v>11803</v>
      </c>
      <c r="G9" s="21"/>
      <c r="H9" s="21">
        <f>(B9-C9)/C9</f>
        <v>0.14823274612257459</v>
      </c>
      <c r="I9" s="21">
        <f t="shared" ref="I9:K23" si="0">(C9-D9)/D9</f>
        <v>0.18049220065244873</v>
      </c>
      <c r="J9" s="21">
        <f t="shared" si="0"/>
        <v>7.7845709036697908E-2</v>
      </c>
      <c r="K9" s="21">
        <f t="shared" si="0"/>
        <v>0.12525629077353212</v>
      </c>
      <c r="L9" s="21">
        <f>(F9-G9)/F9</f>
        <v>1</v>
      </c>
      <c r="N9">
        <f>B9/B$11</f>
        <v>0.99590942218663703</v>
      </c>
      <c r="O9">
        <f t="shared" ref="O9:R13" si="1">C9/C$11</f>
        <v>0.99626234340456876</v>
      </c>
      <c r="P9">
        <f t="shared" si="1"/>
        <v>0.99375919806736446</v>
      </c>
      <c r="Q9">
        <f t="shared" si="1"/>
        <v>0.99492849705223563</v>
      </c>
      <c r="R9">
        <f t="shared" si="1"/>
        <v>0.99600013501653961</v>
      </c>
      <c r="T9">
        <f>(B9*100)/$F9</f>
        <v>164.39972888248749</v>
      </c>
      <c r="U9">
        <f t="shared" ref="U9:X9" si="2">(C9*100)/$F$9</f>
        <v>143.17631110734558</v>
      </c>
      <c r="V9">
        <f t="shared" si="2"/>
        <v>121.28526645768025</v>
      </c>
      <c r="W9">
        <f t="shared" si="2"/>
        <v>112.52562907735322</v>
      </c>
      <c r="X9">
        <f t="shared" si="2"/>
        <v>100</v>
      </c>
    </row>
    <row r="10" spans="1:24" x14ac:dyDescent="0.3">
      <c r="A10" s="3" t="s">
        <v>73</v>
      </c>
      <c r="B10" s="3">
        <v>79.7</v>
      </c>
      <c r="C10" s="3">
        <v>63.4</v>
      </c>
      <c r="D10" s="3">
        <v>89.9</v>
      </c>
      <c r="E10" s="3">
        <v>67.7</v>
      </c>
      <c r="F10" s="3">
        <v>47.4</v>
      </c>
      <c r="H10" s="21">
        <f t="shared" ref="H10:K49" si="3">(B10-C10)/C10</f>
        <v>0.25709779179810732</v>
      </c>
      <c r="I10" s="21">
        <f t="shared" si="0"/>
        <v>-0.29477196885428258</v>
      </c>
      <c r="J10" s="21">
        <f t="shared" si="0"/>
        <v>0.32791728212703103</v>
      </c>
      <c r="K10" s="21">
        <f t="shared" si="0"/>
        <v>0.42827004219409293</v>
      </c>
      <c r="L10" s="21">
        <f t="shared" ref="L10:L49" si="4">(F10-G10)/F10</f>
        <v>1</v>
      </c>
      <c r="N10">
        <f t="shared" ref="N10:N13" si="5">B10/B$11</f>
        <v>4.0905778133628968E-3</v>
      </c>
      <c r="O10">
        <f t="shared" si="1"/>
        <v>3.7376565954310979E-3</v>
      </c>
      <c r="P10">
        <f t="shared" si="1"/>
        <v>6.2408019326354374E-3</v>
      </c>
      <c r="Q10">
        <f t="shared" si="1"/>
        <v>5.0715029477642684E-3</v>
      </c>
      <c r="R10">
        <f t="shared" si="1"/>
        <v>3.9998649834604742E-3</v>
      </c>
      <c r="T10">
        <f t="shared" ref="T10:T49" si="6">(B10*100)/$F10</f>
        <v>168.14345991561183</v>
      </c>
      <c r="U10">
        <f t="shared" ref="U10:U49" si="7">(C10*100)/$F10</f>
        <v>133.75527426160338</v>
      </c>
      <c r="V10">
        <f t="shared" ref="V10:V49" si="8">(D10*100)/$F10</f>
        <v>189.66244725738397</v>
      </c>
      <c r="W10">
        <f t="shared" ref="W10:W49" si="9">(E10*100)/$F10</f>
        <v>142.82700421940928</v>
      </c>
      <c r="X10">
        <f t="shared" ref="X10:X49" si="10">(F10*100)/$F10</f>
        <v>100</v>
      </c>
    </row>
    <row r="11" spans="1:24" x14ac:dyDescent="0.3">
      <c r="A11" s="1" t="s">
        <v>74</v>
      </c>
      <c r="B11" s="5">
        <v>19483.8</v>
      </c>
      <c r="C11" s="5">
        <v>16962.5</v>
      </c>
      <c r="D11" s="5">
        <v>14405.2</v>
      </c>
      <c r="E11" s="5">
        <v>13349.1</v>
      </c>
      <c r="F11" s="5">
        <v>11850.4</v>
      </c>
      <c r="H11" s="21">
        <f t="shared" si="3"/>
        <v>0.14863964627855558</v>
      </c>
      <c r="I11" s="21">
        <f t="shared" si="0"/>
        <v>0.17752617110487873</v>
      </c>
      <c r="J11" s="21">
        <f t="shared" si="0"/>
        <v>7.9113947756777631E-2</v>
      </c>
      <c r="K11" s="21">
        <f t="shared" si="0"/>
        <v>0.12646830486734631</v>
      </c>
      <c r="L11" s="21">
        <f t="shared" si="4"/>
        <v>1</v>
      </c>
      <c r="N11">
        <f t="shared" si="5"/>
        <v>1</v>
      </c>
      <c r="O11">
        <f t="shared" si="1"/>
        <v>1</v>
      </c>
      <c r="P11">
        <f t="shared" si="1"/>
        <v>1</v>
      </c>
      <c r="Q11">
        <f t="shared" si="1"/>
        <v>1</v>
      </c>
      <c r="R11">
        <f t="shared" si="1"/>
        <v>1</v>
      </c>
      <c r="T11">
        <f t="shared" si="6"/>
        <v>164.41470330115439</v>
      </c>
      <c r="U11">
        <f t="shared" si="7"/>
        <v>143.13862823195842</v>
      </c>
      <c r="V11">
        <f t="shared" si="8"/>
        <v>121.55876594882874</v>
      </c>
      <c r="W11">
        <f t="shared" si="9"/>
        <v>112.64683048673463</v>
      </c>
      <c r="X11">
        <f t="shared" si="10"/>
        <v>100</v>
      </c>
    </row>
    <row r="12" spans="1:24" x14ac:dyDescent="0.3">
      <c r="A12" s="8" t="s">
        <v>75</v>
      </c>
      <c r="B12" s="8">
        <v>862.3</v>
      </c>
      <c r="C12" s="8">
        <v>591.29999999999995</v>
      </c>
      <c r="D12" s="8">
        <v>482</v>
      </c>
      <c r="E12" s="8">
        <v>801.1</v>
      </c>
      <c r="F12" s="8">
        <v>743.2</v>
      </c>
      <c r="G12" s="6"/>
      <c r="H12" s="22">
        <f t="shared" si="3"/>
        <v>0.45831219347201085</v>
      </c>
      <c r="I12" s="22">
        <f t="shared" si="0"/>
        <v>0.22676348547717834</v>
      </c>
      <c r="J12" s="22">
        <f t="shared" si="0"/>
        <v>-0.39832729996255151</v>
      </c>
      <c r="K12" s="22">
        <f t="shared" si="0"/>
        <v>7.7906350914962286E-2</v>
      </c>
      <c r="L12" s="22">
        <f t="shared" si="4"/>
        <v>1</v>
      </c>
      <c r="M12" s="9"/>
      <c r="N12" s="9">
        <f t="shared" si="5"/>
        <v>4.4257280407312742E-2</v>
      </c>
      <c r="O12" s="9">
        <f t="shared" si="1"/>
        <v>3.4859248341930729E-2</v>
      </c>
      <c r="P12" s="9">
        <f t="shared" si="1"/>
        <v>3.3460139394107684E-2</v>
      </c>
      <c r="Q12" s="9">
        <f t="shared" si="1"/>
        <v>6.0011536358256359E-2</v>
      </c>
      <c r="R12" s="9">
        <f t="shared" si="1"/>
        <v>6.2715182609869718E-2</v>
      </c>
      <c r="S12" s="9"/>
      <c r="T12" s="9">
        <f t="shared" si="6"/>
        <v>116.02529601722281</v>
      </c>
      <c r="U12" s="9">
        <f t="shared" si="7"/>
        <v>79.561356297093639</v>
      </c>
      <c r="V12" s="9">
        <f t="shared" si="8"/>
        <v>64.854682454251886</v>
      </c>
      <c r="W12" s="9">
        <f t="shared" si="9"/>
        <v>107.79063509149623</v>
      </c>
      <c r="X12" s="9">
        <f t="shared" si="10"/>
        <v>100</v>
      </c>
    </row>
    <row r="13" spans="1:24" x14ac:dyDescent="0.3">
      <c r="A13" s="1" t="s">
        <v>76</v>
      </c>
      <c r="B13" s="5">
        <v>20346.099999999999</v>
      </c>
      <c r="C13" s="5">
        <v>17553.8</v>
      </c>
      <c r="D13" s="5">
        <v>14887.2</v>
      </c>
      <c r="E13" s="5">
        <v>14150.2</v>
      </c>
      <c r="F13" s="5">
        <v>12593.6</v>
      </c>
      <c r="H13" s="21">
        <f t="shared" si="3"/>
        <v>0.15907097038817802</v>
      </c>
      <c r="I13" s="21">
        <f t="shared" si="0"/>
        <v>0.17912031812563803</v>
      </c>
      <c r="J13" s="21">
        <f t="shared" si="0"/>
        <v>5.2084069483116842E-2</v>
      </c>
      <c r="K13" s="21">
        <f t="shared" si="0"/>
        <v>0.12360246474399697</v>
      </c>
      <c r="L13" s="21">
        <f t="shared" si="4"/>
        <v>1</v>
      </c>
      <c r="N13">
        <f t="shared" si="5"/>
        <v>1.0442572804073127</v>
      </c>
      <c r="O13">
        <f t="shared" si="1"/>
        <v>1.0348592483419308</v>
      </c>
      <c r="P13">
        <f t="shared" si="1"/>
        <v>1.0334601393941076</v>
      </c>
      <c r="Q13">
        <f t="shared" si="1"/>
        <v>1.0600115363582563</v>
      </c>
      <c r="R13">
        <f t="shared" si="1"/>
        <v>1.0627151826098697</v>
      </c>
      <c r="T13">
        <f t="shared" si="6"/>
        <v>161.55904586456612</v>
      </c>
      <c r="U13">
        <f t="shared" si="7"/>
        <v>139.38667259560413</v>
      </c>
      <c r="V13">
        <f t="shared" si="8"/>
        <v>118.21242535891245</v>
      </c>
      <c r="W13">
        <f t="shared" si="9"/>
        <v>112.36024647439969</v>
      </c>
      <c r="X13">
        <f t="shared" si="10"/>
        <v>100</v>
      </c>
    </row>
    <row r="14" spans="1:24" x14ac:dyDescent="0.3">
      <c r="A14" s="1" t="s">
        <v>77</v>
      </c>
      <c r="B14" s="1"/>
      <c r="C14" s="1"/>
      <c r="D14" s="1"/>
      <c r="E14" s="1"/>
      <c r="H14" s="21"/>
      <c r="I14" s="21"/>
      <c r="J14" s="21"/>
      <c r="K14" s="21"/>
      <c r="L14" s="21"/>
    </row>
    <row r="15" spans="1:24" x14ac:dyDescent="0.3">
      <c r="A15" s="3" t="s">
        <v>78</v>
      </c>
      <c r="B15" s="4">
        <v>3291.5</v>
      </c>
      <c r="C15" s="4">
        <v>3161.4</v>
      </c>
      <c r="D15" s="4">
        <v>3378.4</v>
      </c>
      <c r="E15" s="4">
        <v>3266.3</v>
      </c>
      <c r="F15" s="4">
        <v>2556.5</v>
      </c>
      <c r="G15" s="3"/>
      <c r="H15" s="21">
        <f t="shared" si="3"/>
        <v>4.1152653887518161E-2</v>
      </c>
      <c r="I15" s="21">
        <f t="shared" si="0"/>
        <v>-6.4231588917830928E-2</v>
      </c>
      <c r="J15" s="21">
        <f t="shared" si="0"/>
        <v>3.4320178795579068E-2</v>
      </c>
      <c r="K15" s="21">
        <f t="shared" si="0"/>
        <v>0.27764521807158232</v>
      </c>
      <c r="L15" s="21">
        <f t="shared" si="4"/>
        <v>1</v>
      </c>
      <c r="N15">
        <f>B15/B$11</f>
        <v>0.16893521797595953</v>
      </c>
      <c r="O15">
        <f t="shared" ref="O15:R23" si="11">C15/C$11</f>
        <v>0.18637582903463523</v>
      </c>
      <c r="P15">
        <f t="shared" si="11"/>
        <v>0.23452642101463361</v>
      </c>
      <c r="Q15">
        <f t="shared" si="11"/>
        <v>0.24468316216074493</v>
      </c>
      <c r="R15">
        <f t="shared" si="11"/>
        <v>0.21573111456153379</v>
      </c>
      <c r="T15">
        <f t="shared" si="6"/>
        <v>128.750244474868</v>
      </c>
      <c r="U15">
        <f t="shared" si="7"/>
        <v>123.66125562292197</v>
      </c>
      <c r="V15">
        <f t="shared" si="8"/>
        <v>132.14942303931156</v>
      </c>
      <c r="W15">
        <f t="shared" si="9"/>
        <v>127.76452180715822</v>
      </c>
      <c r="X15">
        <f t="shared" si="10"/>
        <v>100</v>
      </c>
    </row>
    <row r="16" spans="1:24" x14ac:dyDescent="0.3">
      <c r="A16" s="3" t="s">
        <v>79</v>
      </c>
      <c r="B16" s="4">
        <v>1986.6</v>
      </c>
      <c r="C16" s="4">
        <v>1779.3</v>
      </c>
      <c r="D16" s="4">
        <v>2057.1</v>
      </c>
      <c r="E16" s="4">
        <v>1252.3</v>
      </c>
      <c r="F16" s="4">
        <v>1117.2</v>
      </c>
      <c r="H16" s="21">
        <f t="shared" si="3"/>
        <v>0.11650649131680996</v>
      </c>
      <c r="I16" s="21">
        <f t="shared" si="0"/>
        <v>-0.13504448009333525</v>
      </c>
      <c r="J16" s="21">
        <f t="shared" si="0"/>
        <v>0.64265751018126649</v>
      </c>
      <c r="K16" s="21">
        <f t="shared" si="0"/>
        <v>0.12092731829573926</v>
      </c>
      <c r="L16" s="21">
        <f t="shared" si="4"/>
        <v>1</v>
      </c>
      <c r="N16">
        <f t="shared" ref="N16:N23" si="12">B16/B$11</f>
        <v>0.101961629661565</v>
      </c>
      <c r="O16">
        <f t="shared" si="11"/>
        <v>0.10489609432571849</v>
      </c>
      <c r="P16">
        <f t="shared" si="11"/>
        <v>0.14280259906145001</v>
      </c>
      <c r="Q16">
        <f t="shared" si="11"/>
        <v>9.38115678210516E-2</v>
      </c>
      <c r="R16">
        <f t="shared" si="11"/>
        <v>9.4275298724093709E-2</v>
      </c>
      <c r="T16">
        <f t="shared" si="6"/>
        <v>177.81954887218043</v>
      </c>
      <c r="U16">
        <f t="shared" si="7"/>
        <v>159.2642320085929</v>
      </c>
      <c r="V16">
        <f t="shared" si="8"/>
        <v>184.12996777658432</v>
      </c>
      <c r="W16">
        <f t="shared" si="9"/>
        <v>112.09273182957394</v>
      </c>
      <c r="X16">
        <f t="shared" si="10"/>
        <v>100</v>
      </c>
    </row>
    <row r="17" spans="1:26" x14ac:dyDescent="0.3">
      <c r="A17" s="8" t="s">
        <v>111</v>
      </c>
      <c r="B17" s="8">
        <v>-238.8</v>
      </c>
      <c r="C17" s="8">
        <v>129.5</v>
      </c>
      <c r="D17" s="8">
        <v>-389.6</v>
      </c>
      <c r="E17" s="8">
        <v>-395.6</v>
      </c>
      <c r="F17" s="8">
        <v>-99.9</v>
      </c>
      <c r="G17" s="6"/>
      <c r="H17" s="22">
        <f t="shared" si="3"/>
        <v>-2.8440154440154441</v>
      </c>
      <c r="I17" s="22">
        <f t="shared" si="0"/>
        <v>-1.3323921971252566</v>
      </c>
      <c r="J17" s="22">
        <f t="shared" si="0"/>
        <v>-1.5166835187057633E-2</v>
      </c>
      <c r="K17" s="22">
        <f t="shared" si="0"/>
        <v>2.9599599599599604</v>
      </c>
      <c r="L17" s="22">
        <f t="shared" si="4"/>
        <v>1</v>
      </c>
      <c r="M17" s="9"/>
      <c r="N17" s="9">
        <f t="shared" si="12"/>
        <v>-1.2256336033012042E-2</v>
      </c>
      <c r="O17" s="9">
        <f t="shared" si="11"/>
        <v>7.63448784082535E-3</v>
      </c>
      <c r="P17" s="9">
        <f t="shared" si="11"/>
        <v>-2.7045789020631438E-2</v>
      </c>
      <c r="Q17" s="9">
        <f t="shared" si="11"/>
        <v>-2.9634956663745122E-2</v>
      </c>
      <c r="R17" s="9">
        <f t="shared" si="11"/>
        <v>-8.4300951866603663E-3</v>
      </c>
      <c r="S17" s="9"/>
      <c r="T17" s="9">
        <f t="shared" si="6"/>
        <v>239.03903903903904</v>
      </c>
      <c r="U17" s="9">
        <f t="shared" si="7"/>
        <v>-129.62962962962962</v>
      </c>
      <c r="V17" s="9">
        <f t="shared" si="8"/>
        <v>389.98998998998997</v>
      </c>
      <c r="W17" s="9">
        <f t="shared" si="9"/>
        <v>395.995995995996</v>
      </c>
      <c r="X17" s="9">
        <f t="shared" si="10"/>
        <v>100</v>
      </c>
      <c r="Z17" s="21"/>
    </row>
    <row r="18" spans="1:26" x14ac:dyDescent="0.3">
      <c r="A18" s="3" t="s">
        <v>80</v>
      </c>
      <c r="B18" s="4">
        <v>3085.7</v>
      </c>
      <c r="C18" s="4">
        <v>2832.6</v>
      </c>
      <c r="D18" s="4">
        <v>2434.6</v>
      </c>
      <c r="E18" s="4">
        <v>2270.1</v>
      </c>
      <c r="F18" s="4">
        <v>2030.2</v>
      </c>
      <c r="H18" s="21">
        <f t="shared" si="3"/>
        <v>8.9352538304031601E-2</v>
      </c>
      <c r="I18" s="21">
        <f t="shared" si="0"/>
        <v>0.16347654645526988</v>
      </c>
      <c r="J18" s="21">
        <f t="shared" si="0"/>
        <v>7.2463768115942032E-2</v>
      </c>
      <c r="K18" s="21">
        <f t="shared" si="0"/>
        <v>0.11816569796079197</v>
      </c>
      <c r="L18" s="21">
        <f t="shared" si="4"/>
        <v>1</v>
      </c>
      <c r="N18">
        <f t="shared" si="12"/>
        <v>0.15837259672137879</v>
      </c>
      <c r="O18">
        <f t="shared" si="11"/>
        <v>0.16699189388356669</v>
      </c>
      <c r="P18">
        <f t="shared" si="11"/>
        <v>0.16900841362841196</v>
      </c>
      <c r="Q18">
        <f t="shared" si="11"/>
        <v>0.17005640829718857</v>
      </c>
      <c r="R18">
        <f t="shared" si="11"/>
        <v>0.17131911159116991</v>
      </c>
      <c r="T18">
        <f t="shared" si="6"/>
        <v>151.98995172889371</v>
      </c>
      <c r="U18">
        <f t="shared" si="7"/>
        <v>139.52319968476013</v>
      </c>
      <c r="V18">
        <f t="shared" si="8"/>
        <v>119.91921978130233</v>
      </c>
      <c r="W18">
        <f t="shared" si="9"/>
        <v>111.81656979607921</v>
      </c>
      <c r="X18">
        <f t="shared" si="10"/>
        <v>100</v>
      </c>
    </row>
    <row r="19" spans="1:26" x14ac:dyDescent="0.3">
      <c r="A19" s="3" t="s">
        <v>81</v>
      </c>
      <c r="B19" s="3">
        <v>21.8</v>
      </c>
      <c r="C19" s="3">
        <v>16.899999999999999</v>
      </c>
      <c r="D19" s="3">
        <v>38</v>
      </c>
      <c r="E19" s="3">
        <v>46.7</v>
      </c>
      <c r="F19" s="3">
        <v>47.8</v>
      </c>
      <c r="H19" s="21">
        <f t="shared" si="3"/>
        <v>0.28994082840236701</v>
      </c>
      <c r="I19" s="21">
        <f t="shared" si="0"/>
        <v>-0.5552631578947369</v>
      </c>
      <c r="J19" s="21">
        <f t="shared" si="0"/>
        <v>-0.18629550321199148</v>
      </c>
      <c r="K19" s="21">
        <f t="shared" si="0"/>
        <v>-2.3012552301255113E-2</v>
      </c>
      <c r="L19" s="21">
        <f t="shared" si="4"/>
        <v>1</v>
      </c>
      <c r="N19">
        <f t="shared" si="12"/>
        <v>1.1188782475697759E-3</v>
      </c>
      <c r="O19">
        <f t="shared" si="11"/>
        <v>9.9631540162122326E-4</v>
      </c>
      <c r="P19">
        <f t="shared" si="11"/>
        <v>2.6379363007802735E-3</v>
      </c>
      <c r="Q19">
        <f t="shared" si="11"/>
        <v>3.4983631855331071E-3</v>
      </c>
      <c r="R19">
        <f t="shared" si="11"/>
        <v>4.0336191183419964E-3</v>
      </c>
      <c r="T19">
        <f t="shared" si="6"/>
        <v>45.60669456066946</v>
      </c>
      <c r="U19">
        <f t="shared" si="7"/>
        <v>35.355648535564853</v>
      </c>
      <c r="V19">
        <f t="shared" si="8"/>
        <v>79.4979079497908</v>
      </c>
      <c r="W19">
        <f t="shared" si="9"/>
        <v>97.69874476987448</v>
      </c>
      <c r="X19">
        <f t="shared" si="10"/>
        <v>100</v>
      </c>
    </row>
    <row r="20" spans="1:26" x14ac:dyDescent="0.3">
      <c r="A20" s="8" t="s">
        <v>82</v>
      </c>
      <c r="B20" s="8">
        <v>26</v>
      </c>
      <c r="C20" s="8">
        <v>5.0999999999999996</v>
      </c>
      <c r="D20" s="8">
        <v>9.8000000000000007</v>
      </c>
      <c r="E20" s="8">
        <v>15</v>
      </c>
      <c r="F20" s="8">
        <v>0</v>
      </c>
      <c r="G20" s="6"/>
      <c r="H20" s="22">
        <f t="shared" si="3"/>
        <v>4.0980392156862742</v>
      </c>
      <c r="I20" s="22">
        <f t="shared" si="0"/>
        <v>-0.47959183673469397</v>
      </c>
      <c r="J20" s="22">
        <f t="shared" si="0"/>
        <v>-0.34666666666666662</v>
      </c>
      <c r="K20" s="22" t="e">
        <f>(E20-F20)/F20</f>
        <v>#DIV/0!</v>
      </c>
      <c r="L20" s="22"/>
      <c r="M20" s="9"/>
      <c r="N20" s="9">
        <f t="shared" si="12"/>
        <v>1.334441946642852E-3</v>
      </c>
      <c r="O20" s="9">
        <f t="shared" si="11"/>
        <v>3.0066322770817979E-4</v>
      </c>
      <c r="P20" s="9">
        <f t="shared" si="11"/>
        <v>6.803098880959654E-4</v>
      </c>
      <c r="Q20" s="9">
        <f t="shared" si="11"/>
        <v>1.123671258736544E-3</v>
      </c>
      <c r="R20" s="9">
        <f t="shared" si="11"/>
        <v>0</v>
      </c>
      <c r="S20" s="9"/>
      <c r="T20" s="9" t="s">
        <v>110</v>
      </c>
      <c r="U20" s="9"/>
      <c r="V20" s="9"/>
      <c r="W20" s="9"/>
    </row>
    <row r="21" spans="1:26" x14ac:dyDescent="0.3">
      <c r="A21" s="3" t="s">
        <v>83</v>
      </c>
      <c r="B21" s="3">
        <v>975.6</v>
      </c>
      <c r="C21" s="3">
        <v>923.2</v>
      </c>
      <c r="D21" s="3">
        <v>814.3</v>
      </c>
      <c r="E21" s="3">
        <v>835</v>
      </c>
      <c r="F21" s="3">
        <v>789.2</v>
      </c>
      <c r="H21" s="21">
        <f t="shared" si="3"/>
        <v>5.6759098786828395E-2</v>
      </c>
      <c r="I21" s="21">
        <f t="shared" si="0"/>
        <v>0.1337344958860372</v>
      </c>
      <c r="J21" s="21">
        <f t="shared" si="0"/>
        <v>-2.4790419161676701E-2</v>
      </c>
      <c r="K21" s="21">
        <f t="shared" si="0"/>
        <v>5.8033451596553411E-2</v>
      </c>
      <c r="L21" s="21">
        <f t="shared" si="4"/>
        <v>1</v>
      </c>
      <c r="N21">
        <f t="shared" si="12"/>
        <v>5.007236781326025E-2</v>
      </c>
      <c r="O21">
        <f t="shared" si="11"/>
        <v>5.4425939572586589E-2</v>
      </c>
      <c r="P21">
        <f t="shared" si="11"/>
        <v>5.6528198150667806E-2</v>
      </c>
      <c r="Q21">
        <f t="shared" si="11"/>
        <v>6.2551033403000944E-2</v>
      </c>
      <c r="R21">
        <f t="shared" si="11"/>
        <v>6.6596908121244858E-2</v>
      </c>
      <c r="T21">
        <f t="shared" si="6"/>
        <v>123.61885453623923</v>
      </c>
      <c r="U21">
        <f t="shared" si="7"/>
        <v>116.97921946274708</v>
      </c>
      <c r="V21">
        <f t="shared" si="8"/>
        <v>103.18043588443993</v>
      </c>
      <c r="W21">
        <f t="shared" si="9"/>
        <v>105.80334515965534</v>
      </c>
      <c r="X21">
        <f t="shared" si="10"/>
        <v>100</v>
      </c>
    </row>
    <row r="22" spans="1:26" x14ac:dyDescent="0.3">
      <c r="A22" s="3" t="s">
        <v>84</v>
      </c>
      <c r="B22" s="4">
        <v>5406.4</v>
      </c>
      <c r="C22" s="4">
        <v>4839.8</v>
      </c>
      <c r="D22" s="4">
        <v>4320.8</v>
      </c>
      <c r="E22" s="4">
        <v>3804.2</v>
      </c>
      <c r="F22" s="4">
        <v>3376.8</v>
      </c>
      <c r="H22" s="21">
        <f t="shared" si="3"/>
        <v>0.11707095334517943</v>
      </c>
      <c r="I22" s="21">
        <f t="shared" si="0"/>
        <v>0.12011664506572857</v>
      </c>
      <c r="J22" s="21">
        <f t="shared" si="0"/>
        <v>0.13579727669418021</v>
      </c>
      <c r="K22" s="21">
        <f t="shared" si="0"/>
        <v>0.12656953328595108</v>
      </c>
      <c r="L22" s="21">
        <f t="shared" si="4"/>
        <v>1</v>
      </c>
      <c r="N22">
        <f t="shared" si="12"/>
        <v>0.27748180539730444</v>
      </c>
      <c r="O22">
        <f t="shared" si="11"/>
        <v>0.28532350773765658</v>
      </c>
      <c r="P22">
        <f t="shared" si="11"/>
        <v>0.29994724127398437</v>
      </c>
      <c r="Q22">
        <f t="shared" si="11"/>
        <v>0.28497801349903734</v>
      </c>
      <c r="R22">
        <f t="shared" si="11"/>
        <v>0.28495240666981708</v>
      </c>
      <c r="T22">
        <f t="shared" si="6"/>
        <v>160.10424070125561</v>
      </c>
      <c r="U22">
        <f t="shared" si="7"/>
        <v>143.3250414593698</v>
      </c>
      <c r="V22">
        <f t="shared" si="8"/>
        <v>127.95546079128168</v>
      </c>
      <c r="W22">
        <f t="shared" si="9"/>
        <v>112.65695332859511</v>
      </c>
      <c r="X22">
        <f t="shared" si="10"/>
        <v>100</v>
      </c>
    </row>
    <row r="23" spans="1:26" x14ac:dyDescent="0.3">
      <c r="A23" s="1" t="s">
        <v>85</v>
      </c>
      <c r="B23" s="5">
        <v>14554.8</v>
      </c>
      <c r="C23" s="5">
        <v>13687.8</v>
      </c>
      <c r="D23" s="5">
        <v>12663.4</v>
      </c>
      <c r="E23" s="5">
        <v>11094</v>
      </c>
      <c r="F23" s="5">
        <v>9817.7999999999993</v>
      </c>
      <c r="H23" s="21">
        <f t="shared" si="3"/>
        <v>6.3341077455836586E-2</v>
      </c>
      <c r="I23" s="21">
        <f t="shared" si="0"/>
        <v>8.0894546488304853E-2</v>
      </c>
      <c r="J23" s="21">
        <f t="shared" si="0"/>
        <v>0.1414638543356769</v>
      </c>
      <c r="K23" s="21">
        <f t="shared" si="0"/>
        <v>0.12998838843732821</v>
      </c>
      <c r="L23" s="21">
        <f t="shared" si="4"/>
        <v>1</v>
      </c>
      <c r="N23">
        <f t="shared" si="12"/>
        <v>0.74702060173066853</v>
      </c>
      <c r="O23">
        <f t="shared" si="11"/>
        <v>0.8069447310243183</v>
      </c>
      <c r="P23">
        <f t="shared" si="11"/>
        <v>0.87908533029739255</v>
      </c>
      <c r="Q23">
        <f t="shared" si="11"/>
        <v>0.83106726296154798</v>
      </c>
      <c r="R23">
        <f t="shared" si="11"/>
        <v>0.82847836359954086</v>
      </c>
      <c r="T23">
        <f t="shared" si="6"/>
        <v>148.24909857605576</v>
      </c>
      <c r="U23">
        <f t="shared" si="7"/>
        <v>139.41819959665099</v>
      </c>
      <c r="V23">
        <f t="shared" si="8"/>
        <v>128.98409012202328</v>
      </c>
      <c r="W23">
        <f t="shared" si="9"/>
        <v>112.99883884373283</v>
      </c>
      <c r="X23">
        <f t="shared" si="10"/>
        <v>100</v>
      </c>
    </row>
    <row r="24" spans="1:26" x14ac:dyDescent="0.3">
      <c r="A24" s="1"/>
      <c r="B24" s="2">
        <v>45352</v>
      </c>
      <c r="C24" s="2">
        <v>44986</v>
      </c>
      <c r="D24" s="2">
        <v>44621</v>
      </c>
      <c r="E24" s="2">
        <v>44256</v>
      </c>
      <c r="F24" s="2">
        <v>43891</v>
      </c>
      <c r="H24" s="21"/>
      <c r="I24" s="21"/>
      <c r="J24" s="21"/>
      <c r="K24" s="21"/>
      <c r="L24" s="21"/>
      <c r="T24">
        <f t="shared" si="6"/>
        <v>103.32870064477912</v>
      </c>
      <c r="U24">
        <f t="shared" si="7"/>
        <v>102.49481670501925</v>
      </c>
      <c r="V24">
        <f t="shared" si="8"/>
        <v>101.66321113667951</v>
      </c>
      <c r="W24">
        <f t="shared" si="9"/>
        <v>100.83160556833975</v>
      </c>
      <c r="X24">
        <f t="shared" si="10"/>
        <v>100</v>
      </c>
    </row>
    <row r="25" spans="1:26" x14ac:dyDescent="0.3">
      <c r="A25" s="1"/>
      <c r="H25" s="21"/>
      <c r="I25" s="21"/>
      <c r="J25" s="21"/>
      <c r="K25" s="21"/>
      <c r="L25" s="21"/>
    </row>
    <row r="26" spans="1:26" x14ac:dyDescent="0.3">
      <c r="A26" s="3"/>
      <c r="B26" s="3" t="s">
        <v>3</v>
      </c>
      <c r="C26" s="3" t="s">
        <v>3</v>
      </c>
      <c r="D26" s="3" t="s">
        <v>3</v>
      </c>
      <c r="E26" s="3" t="s">
        <v>3</v>
      </c>
      <c r="F26" s="3" t="s">
        <v>3</v>
      </c>
      <c r="H26" s="21"/>
      <c r="I26" s="21"/>
      <c r="J26" s="21"/>
      <c r="K26" s="21"/>
      <c r="L26" s="21"/>
    </row>
    <row r="27" spans="1:26" x14ac:dyDescent="0.3">
      <c r="A27" s="1"/>
      <c r="H27" s="21"/>
      <c r="I27" s="21"/>
      <c r="J27" s="21"/>
      <c r="K27" s="21"/>
      <c r="L27" s="21"/>
    </row>
    <row r="28" spans="1:26" x14ac:dyDescent="0.3">
      <c r="A28" s="1" t="s">
        <v>86</v>
      </c>
      <c r="B28" s="5">
        <v>5791.3</v>
      </c>
      <c r="C28" s="5">
        <v>3866</v>
      </c>
      <c r="D28" s="5">
        <v>2223.8000000000002</v>
      </c>
      <c r="E28" s="5">
        <v>3056.2</v>
      </c>
      <c r="F28" s="5">
        <v>2775.8</v>
      </c>
      <c r="H28" s="21">
        <f t="shared" si="3"/>
        <v>0.49800827728918784</v>
      </c>
      <c r="I28" s="21">
        <f t="shared" si="3"/>
        <v>0.7384656893605539</v>
      </c>
      <c r="J28" s="21">
        <f t="shared" si="3"/>
        <v>-0.2723643740592892</v>
      </c>
      <c r="K28" s="21">
        <f t="shared" si="3"/>
        <v>0.1010159233374161</v>
      </c>
      <c r="L28" s="21">
        <f t="shared" si="4"/>
        <v>1</v>
      </c>
      <c r="T28">
        <f t="shared" si="6"/>
        <v>208.63534836803802</v>
      </c>
      <c r="U28">
        <f t="shared" si="7"/>
        <v>139.27516391670869</v>
      </c>
      <c r="V28">
        <f t="shared" si="8"/>
        <v>80.113841054831042</v>
      </c>
      <c r="W28">
        <f t="shared" si="9"/>
        <v>110.10159233374162</v>
      </c>
      <c r="X28">
        <f t="shared" si="10"/>
        <v>100</v>
      </c>
    </row>
    <row r="29" spans="1:26" x14ac:dyDescent="0.3">
      <c r="A29" s="23" t="s">
        <v>87</v>
      </c>
      <c r="B29" s="24">
        <v>5791.3</v>
      </c>
      <c r="C29" s="24">
        <v>3866</v>
      </c>
      <c r="D29" s="24">
        <v>2223.8000000000002</v>
      </c>
      <c r="E29" s="24">
        <v>3056.2</v>
      </c>
      <c r="F29" s="24">
        <v>2775.8</v>
      </c>
      <c r="G29" s="6"/>
      <c r="H29" s="22">
        <f t="shared" si="3"/>
        <v>0.49800827728918784</v>
      </c>
      <c r="I29" s="22">
        <f t="shared" si="3"/>
        <v>0.7384656893605539</v>
      </c>
      <c r="J29" s="22">
        <f t="shared" si="3"/>
        <v>-0.2723643740592892</v>
      </c>
      <c r="K29" s="22">
        <f t="shared" si="3"/>
        <v>0.1010159233374161</v>
      </c>
      <c r="L29" s="22">
        <f t="shared" si="4"/>
        <v>1</v>
      </c>
      <c r="M29" s="6"/>
      <c r="N29" s="9">
        <f xml:space="preserve"> B29/B$11</f>
        <v>0.29723667867664422</v>
      </c>
      <c r="O29" s="9">
        <f t="shared" ref="O29:R34" si="13" xml:space="preserve"> C29/C$11</f>
        <v>0.22791451731761239</v>
      </c>
      <c r="P29" s="9">
        <f t="shared" si="13"/>
        <v>0.15437480909671508</v>
      </c>
      <c r="Q29" s="9">
        <f t="shared" si="13"/>
        <v>0.22894427339670836</v>
      </c>
      <c r="R29" s="9">
        <f t="shared" si="13"/>
        <v>0.23423681901032878</v>
      </c>
      <c r="S29" s="6"/>
      <c r="T29" s="9">
        <f t="shared" si="6"/>
        <v>208.63534836803802</v>
      </c>
      <c r="U29" s="9">
        <f t="shared" si="7"/>
        <v>139.27516391670869</v>
      </c>
      <c r="V29" s="9">
        <f t="shared" si="8"/>
        <v>80.113841054831042</v>
      </c>
      <c r="W29" s="9">
        <f t="shared" si="9"/>
        <v>110.10159233374162</v>
      </c>
      <c r="X29" s="9">
        <f t="shared" si="10"/>
        <v>100</v>
      </c>
    </row>
    <row r="30" spans="1:26" x14ac:dyDescent="0.3">
      <c r="A30" s="1" t="s">
        <v>88</v>
      </c>
      <c r="B30" s="1"/>
      <c r="C30" s="1"/>
      <c r="D30" s="1"/>
      <c r="E30" s="1"/>
      <c r="H30" s="21"/>
      <c r="I30" s="21"/>
      <c r="J30" s="21"/>
      <c r="K30" s="21"/>
      <c r="L30" s="21"/>
      <c r="N30">
        <f t="shared" ref="N30:N34" si="14" xml:space="preserve"> B30/B$11</f>
        <v>0</v>
      </c>
      <c r="O30">
        <f t="shared" si="13"/>
        <v>0</v>
      </c>
      <c r="P30">
        <f t="shared" si="13"/>
        <v>0</v>
      </c>
      <c r="Q30">
        <f t="shared" si="13"/>
        <v>0</v>
      </c>
      <c r="R30">
        <f t="shared" si="13"/>
        <v>0</v>
      </c>
    </row>
    <row r="31" spans="1:26" x14ac:dyDescent="0.3">
      <c r="A31" s="8" t="s">
        <v>89</v>
      </c>
      <c r="B31" s="25">
        <v>1361.8</v>
      </c>
      <c r="C31" s="8">
        <v>864.1</v>
      </c>
      <c r="D31" s="8">
        <v>392.6</v>
      </c>
      <c r="E31" s="8">
        <v>540.1</v>
      </c>
      <c r="F31" s="8">
        <v>483.9</v>
      </c>
      <c r="G31" s="6"/>
      <c r="H31" s="22">
        <f t="shared" si="3"/>
        <v>0.5759750028931836</v>
      </c>
      <c r="I31" s="22">
        <f t="shared" si="3"/>
        <v>1.2009679062659195</v>
      </c>
      <c r="J31" s="22">
        <f t="shared" si="3"/>
        <v>-0.27309757452323641</v>
      </c>
      <c r="K31" s="22">
        <f t="shared" si="3"/>
        <v>0.11613969828476968</v>
      </c>
      <c r="L31" s="22">
        <f t="shared" si="4"/>
        <v>1</v>
      </c>
      <c r="M31" s="6"/>
      <c r="N31" s="9">
        <f t="shared" si="14"/>
        <v>6.9893963189932143E-2</v>
      </c>
      <c r="O31" s="9">
        <f t="shared" si="13"/>
        <v>5.0941783345615332E-2</v>
      </c>
      <c r="P31" s="9">
        <f t="shared" si="13"/>
        <v>2.7254047149640408E-2</v>
      </c>
      <c r="Q31" s="9">
        <f t="shared" si="13"/>
        <v>4.0459656456240493E-2</v>
      </c>
      <c r="R31" s="9">
        <f t="shared" si="13"/>
        <v>4.0834064672922429E-2</v>
      </c>
      <c r="S31" s="6"/>
      <c r="T31" s="9">
        <f t="shared" si="6"/>
        <v>281.42178135978509</v>
      </c>
      <c r="U31" s="9">
        <f t="shared" si="7"/>
        <v>178.56995246951851</v>
      </c>
      <c r="V31" s="9">
        <f t="shared" si="8"/>
        <v>81.132465385410214</v>
      </c>
      <c r="W31" s="9">
        <f t="shared" si="9"/>
        <v>111.61396982847697</v>
      </c>
      <c r="X31" s="9">
        <f t="shared" si="10"/>
        <v>100</v>
      </c>
    </row>
    <row r="32" spans="1:26" x14ac:dyDescent="0.3">
      <c r="A32" s="8" t="s">
        <v>90</v>
      </c>
      <c r="B32" s="8">
        <v>87.5</v>
      </c>
      <c r="C32" s="8">
        <v>389.1</v>
      </c>
      <c r="D32" s="8">
        <v>208</v>
      </c>
      <c r="E32" s="8">
        <v>329.7</v>
      </c>
      <c r="F32" s="8">
        <v>-645.79999999999995</v>
      </c>
      <c r="G32" s="6"/>
      <c r="H32" s="22">
        <f t="shared" si="3"/>
        <v>-0.77512207658699561</v>
      </c>
      <c r="I32" s="22">
        <f t="shared" si="3"/>
        <v>0.87067307692307705</v>
      </c>
      <c r="J32" s="22">
        <f t="shared" si="3"/>
        <v>-0.36912344555656657</v>
      </c>
      <c r="K32" s="22">
        <f t="shared" si="3"/>
        <v>-1.5105295757200372</v>
      </c>
      <c r="L32" s="22">
        <f t="shared" si="4"/>
        <v>1</v>
      </c>
      <c r="M32" s="6"/>
      <c r="N32" s="9">
        <f t="shared" si="14"/>
        <v>4.4909103973557523E-3</v>
      </c>
      <c r="O32" s="9">
        <f t="shared" si="13"/>
        <v>2.2938835666912308E-2</v>
      </c>
      <c r="P32" s="9">
        <f t="shared" si="13"/>
        <v>1.4439230277955182E-2</v>
      </c>
      <c r="Q32" s="9">
        <f t="shared" si="13"/>
        <v>2.4698294267029238E-2</v>
      </c>
      <c r="R32" s="9">
        <f t="shared" si="13"/>
        <v>-5.4496050766218856E-2</v>
      </c>
      <c r="S32" s="6"/>
      <c r="T32" s="9">
        <f t="shared" si="6"/>
        <v>-13.549086404459587</v>
      </c>
      <c r="U32" s="9">
        <f t="shared" si="7"/>
        <v>-60.250851656859716</v>
      </c>
      <c r="V32" s="9">
        <f t="shared" si="8"/>
        <v>-32.208113967172501</v>
      </c>
      <c r="W32" s="9">
        <f t="shared" si="9"/>
        <v>-51.05295757200372</v>
      </c>
      <c r="X32" s="9">
        <f t="shared" si="10"/>
        <v>100</v>
      </c>
    </row>
    <row r="33" spans="1:24" x14ac:dyDescent="0.3">
      <c r="A33" s="23" t="s">
        <v>91</v>
      </c>
      <c r="B33" s="24">
        <v>1449.3</v>
      </c>
      <c r="C33" s="24">
        <v>1253.2</v>
      </c>
      <c r="D33" s="23">
        <v>600.6</v>
      </c>
      <c r="E33" s="23">
        <v>869.8</v>
      </c>
      <c r="F33" s="23">
        <v>-161.9</v>
      </c>
      <c r="G33" s="6"/>
      <c r="H33" s="22">
        <f t="shared" si="3"/>
        <v>0.15647941270347901</v>
      </c>
      <c r="I33" s="22">
        <f t="shared" si="3"/>
        <v>1.0865800865800865</v>
      </c>
      <c r="J33" s="22">
        <f t="shared" si="3"/>
        <v>-0.3094964359622901</v>
      </c>
      <c r="K33" s="22">
        <f t="shared" si="3"/>
        <v>-6.3724521309450282</v>
      </c>
      <c r="L33" s="22">
        <f t="shared" si="4"/>
        <v>1</v>
      </c>
      <c r="M33" s="6"/>
      <c r="N33" s="9">
        <f t="shared" si="14"/>
        <v>7.4384873587287903E-2</v>
      </c>
      <c r="O33" s="9">
        <f t="shared" si="13"/>
        <v>7.388061901252764E-2</v>
      </c>
      <c r="P33" s="9">
        <f t="shared" si="13"/>
        <v>4.1693277427595592E-2</v>
      </c>
      <c r="Q33" s="9">
        <f t="shared" si="13"/>
        <v>6.5157950723269728E-2</v>
      </c>
      <c r="R33" s="9">
        <f t="shared" si="13"/>
        <v>-1.3661986093296431E-2</v>
      </c>
      <c r="S33" s="6"/>
      <c r="T33" s="9">
        <f t="shared" si="6"/>
        <v>-895.18221124150705</v>
      </c>
      <c r="U33" s="9">
        <f t="shared" si="7"/>
        <v>-774.05806053119204</v>
      </c>
      <c r="V33" s="9">
        <f t="shared" si="8"/>
        <v>-370.96973440395305</v>
      </c>
      <c r="W33" s="9">
        <f t="shared" si="9"/>
        <v>-537.24521309450279</v>
      </c>
      <c r="X33" s="9">
        <f t="shared" si="10"/>
        <v>100</v>
      </c>
    </row>
    <row r="34" spans="1:24" x14ac:dyDescent="0.3">
      <c r="A34" s="23" t="s">
        <v>92</v>
      </c>
      <c r="B34" s="24">
        <v>4342</v>
      </c>
      <c r="C34" s="24">
        <v>2612.8000000000002</v>
      </c>
      <c r="D34" s="24">
        <v>1623.2</v>
      </c>
      <c r="E34" s="24">
        <v>2186.4</v>
      </c>
      <c r="F34" s="24">
        <v>2937.7</v>
      </c>
      <c r="G34" s="6"/>
      <c r="H34" s="22">
        <f t="shared" si="3"/>
        <v>0.66181873851806483</v>
      </c>
      <c r="I34" s="22">
        <f t="shared" si="3"/>
        <v>0.60965993100049287</v>
      </c>
      <c r="J34" s="22">
        <f t="shared" si="3"/>
        <v>-0.25759238931577022</v>
      </c>
      <c r="K34" s="22">
        <f t="shared" si="3"/>
        <v>-0.25574428975048502</v>
      </c>
      <c r="L34" s="22">
        <f t="shared" si="4"/>
        <v>1</v>
      </c>
      <c r="M34" s="6"/>
      <c r="N34" s="9">
        <f t="shared" si="14"/>
        <v>0.22285180508935629</v>
      </c>
      <c r="O34" s="9">
        <f t="shared" si="13"/>
        <v>0.15403389830508477</v>
      </c>
      <c r="P34" s="9">
        <f t="shared" si="13"/>
        <v>0.11268153166911948</v>
      </c>
      <c r="Q34" s="9">
        <f t="shared" si="13"/>
        <v>0.16378632267343865</v>
      </c>
      <c r="R34" s="9">
        <f t="shared" si="13"/>
        <v>0.24789880510362519</v>
      </c>
      <c r="S34" s="6"/>
      <c r="T34" s="9">
        <f t="shared" si="6"/>
        <v>147.80270279470335</v>
      </c>
      <c r="U34" s="9">
        <f t="shared" si="7"/>
        <v>88.940327467066083</v>
      </c>
      <c r="V34" s="9">
        <f t="shared" si="8"/>
        <v>55.254110358443683</v>
      </c>
      <c r="W34" s="9">
        <f t="shared" si="9"/>
        <v>74.425571024951495</v>
      </c>
      <c r="X34" s="9">
        <f t="shared" si="10"/>
        <v>100</v>
      </c>
    </row>
    <row r="35" spans="1:24" x14ac:dyDescent="0.3">
      <c r="A35" s="23" t="s">
        <v>93</v>
      </c>
      <c r="B35" s="24">
        <v>4342</v>
      </c>
      <c r="C35" s="24">
        <v>2612.8000000000002</v>
      </c>
      <c r="D35" s="24">
        <v>1623.2</v>
      </c>
      <c r="E35" s="24">
        <v>2186.4</v>
      </c>
      <c r="F35" s="24">
        <v>2937.7</v>
      </c>
      <c r="G35" s="6"/>
      <c r="H35" s="22">
        <f t="shared" si="3"/>
        <v>0.66181873851806483</v>
      </c>
      <c r="I35" s="22">
        <f t="shared" si="3"/>
        <v>0.60965993100049287</v>
      </c>
      <c r="J35" s="22">
        <f t="shared" si="3"/>
        <v>-0.25759238931577022</v>
      </c>
      <c r="K35" s="22">
        <f t="shared" si="3"/>
        <v>-0.25574428975048502</v>
      </c>
      <c r="L35" s="22">
        <f t="shared" si="4"/>
        <v>1</v>
      </c>
      <c r="M35" s="6"/>
      <c r="N35" s="9"/>
      <c r="O35" s="9"/>
      <c r="P35" s="9"/>
      <c r="Q35" s="9"/>
      <c r="R35" s="9"/>
      <c r="S35" s="6"/>
      <c r="T35" s="9">
        <f t="shared" si="6"/>
        <v>147.80270279470335</v>
      </c>
      <c r="U35" s="9">
        <f t="shared" si="7"/>
        <v>88.940327467066083</v>
      </c>
      <c r="V35" s="9">
        <f t="shared" si="8"/>
        <v>55.254110358443683</v>
      </c>
      <c r="W35" s="9">
        <f t="shared" si="9"/>
        <v>74.425571024951495</v>
      </c>
      <c r="X35" s="9">
        <f t="shared" si="10"/>
        <v>100</v>
      </c>
    </row>
    <row r="36" spans="1:24" x14ac:dyDescent="0.3">
      <c r="A36" s="23" t="s">
        <v>94</v>
      </c>
      <c r="B36" s="24">
        <v>4342</v>
      </c>
      <c r="C36" s="24">
        <v>2612.8000000000002</v>
      </c>
      <c r="D36" s="24">
        <v>1623.2</v>
      </c>
      <c r="E36" s="24">
        <v>2186.4</v>
      </c>
      <c r="F36" s="24">
        <v>2937.7</v>
      </c>
      <c r="G36" s="6"/>
      <c r="H36" s="22">
        <f t="shared" si="3"/>
        <v>0.66181873851806483</v>
      </c>
      <c r="I36" s="22">
        <f t="shared" si="3"/>
        <v>0.60965993100049287</v>
      </c>
      <c r="J36" s="22">
        <f t="shared" si="3"/>
        <v>-0.25759238931577022</v>
      </c>
      <c r="K36" s="22">
        <f t="shared" si="3"/>
        <v>-0.25574428975048502</v>
      </c>
      <c r="L36" s="22">
        <f t="shared" si="4"/>
        <v>1</v>
      </c>
      <c r="M36" s="6"/>
      <c r="N36" s="9"/>
      <c r="O36" s="9"/>
      <c r="P36" s="9"/>
      <c r="Q36" s="9"/>
      <c r="R36" s="9"/>
      <c r="S36" s="6"/>
      <c r="T36" s="9">
        <f t="shared" si="6"/>
        <v>147.80270279470335</v>
      </c>
      <c r="U36" s="9">
        <f t="shared" si="7"/>
        <v>88.940327467066083</v>
      </c>
      <c r="V36" s="9">
        <f t="shared" si="8"/>
        <v>55.254110358443683</v>
      </c>
      <c r="W36" s="9">
        <f t="shared" si="9"/>
        <v>74.425571024951495</v>
      </c>
      <c r="X36" s="9">
        <f t="shared" si="10"/>
        <v>100</v>
      </c>
    </row>
    <row r="37" spans="1:24" x14ac:dyDescent="0.3">
      <c r="A37" s="1"/>
      <c r="B37" s="2">
        <v>45352</v>
      </c>
      <c r="C37" s="2">
        <v>44986</v>
      </c>
      <c r="D37" s="2">
        <v>44621</v>
      </c>
      <c r="E37" s="2">
        <v>44256</v>
      </c>
      <c r="F37" s="2">
        <v>43891</v>
      </c>
      <c r="H37" s="21"/>
      <c r="I37" s="21"/>
      <c r="J37" s="21"/>
      <c r="K37" s="21"/>
      <c r="L37" s="21"/>
      <c r="N37" s="6"/>
      <c r="T37">
        <f t="shared" si="6"/>
        <v>103.32870064477912</v>
      </c>
      <c r="U37">
        <f t="shared" si="7"/>
        <v>102.49481670501925</v>
      </c>
      <c r="V37">
        <f t="shared" si="8"/>
        <v>101.66321113667951</v>
      </c>
      <c r="W37">
        <f t="shared" si="9"/>
        <v>100.83160556833975</v>
      </c>
      <c r="X37">
        <f t="shared" si="10"/>
        <v>100</v>
      </c>
    </row>
    <row r="38" spans="1:24" x14ac:dyDescent="0.3">
      <c r="A38" s="1"/>
      <c r="H38" s="21"/>
      <c r="I38" s="21"/>
      <c r="J38" s="21"/>
      <c r="K38" s="21"/>
      <c r="L38" s="21"/>
    </row>
    <row r="39" spans="1:24" x14ac:dyDescent="0.3">
      <c r="A39" s="3"/>
      <c r="B39" s="3" t="s">
        <v>3</v>
      </c>
      <c r="C39" s="3" t="s">
        <v>3</v>
      </c>
      <c r="D39" s="3" t="s">
        <v>3</v>
      </c>
      <c r="E39" s="3" t="s">
        <v>3</v>
      </c>
      <c r="F39" s="3" t="s">
        <v>3</v>
      </c>
      <c r="H39" s="21"/>
      <c r="I39" s="21"/>
      <c r="J39" s="21"/>
      <c r="K39" s="21"/>
      <c r="L39" s="21"/>
    </row>
    <row r="40" spans="1:24" x14ac:dyDescent="0.3">
      <c r="A40" s="1"/>
      <c r="H40" s="21"/>
      <c r="I40" s="21"/>
      <c r="J40" s="21"/>
      <c r="K40" s="21"/>
      <c r="L40" s="21"/>
    </row>
    <row r="41" spans="1:24" x14ac:dyDescent="0.3">
      <c r="A41" s="1" t="s">
        <v>44</v>
      </c>
      <c r="B41" s="1"/>
      <c r="C41" s="1"/>
      <c r="D41" s="1"/>
      <c r="E41" s="1"/>
      <c r="H41" s="21"/>
      <c r="I41" s="21"/>
      <c r="J41" s="21"/>
      <c r="K41" s="21"/>
      <c r="L41" s="21"/>
    </row>
    <row r="42" spans="1:24" x14ac:dyDescent="0.3">
      <c r="A42" s="1" t="s">
        <v>95</v>
      </c>
      <c r="B42" s="1"/>
      <c r="C42" s="1"/>
      <c r="D42" s="1"/>
      <c r="E42" s="1"/>
      <c r="H42" s="21"/>
      <c r="I42" s="21"/>
      <c r="J42" s="21"/>
      <c r="K42" s="21"/>
      <c r="L42" s="21"/>
    </row>
    <row r="43" spans="1:24" x14ac:dyDescent="0.3">
      <c r="A43" s="3" t="s">
        <v>96</v>
      </c>
      <c r="B43" s="3">
        <v>260.95</v>
      </c>
      <c r="C43" s="3">
        <v>157.37</v>
      </c>
      <c r="D43" s="3">
        <v>97.85</v>
      </c>
      <c r="E43" s="3">
        <v>131.84</v>
      </c>
      <c r="F43" s="3">
        <v>177.23</v>
      </c>
      <c r="H43" s="21">
        <f t="shared" si="3"/>
        <v>0.65819406494249211</v>
      </c>
      <c r="I43" s="21">
        <f t="shared" si="3"/>
        <v>0.60827797649463478</v>
      </c>
      <c r="J43" s="21">
        <f t="shared" si="3"/>
        <v>-0.25781250000000006</v>
      </c>
      <c r="K43" s="21">
        <f t="shared" si="3"/>
        <v>-0.25610788241268401</v>
      </c>
      <c r="L43" s="21">
        <f t="shared" si="4"/>
        <v>1</v>
      </c>
      <c r="T43">
        <f t="shared" si="6"/>
        <v>147.23805224849067</v>
      </c>
      <c r="U43">
        <f t="shared" si="7"/>
        <v>88.794222197144961</v>
      </c>
      <c r="V43">
        <f t="shared" si="8"/>
        <v>55.210743102183606</v>
      </c>
      <c r="W43">
        <f t="shared" si="9"/>
        <v>74.389211758731591</v>
      </c>
      <c r="X43">
        <f t="shared" si="10"/>
        <v>100</v>
      </c>
    </row>
    <row r="44" spans="1:24" x14ac:dyDescent="0.3">
      <c r="A44" s="3" t="s">
        <v>97</v>
      </c>
      <c r="B44" s="3">
        <v>260.45999999999998</v>
      </c>
      <c r="C44" s="3">
        <v>157.03</v>
      </c>
      <c r="D44" s="3">
        <v>97.85</v>
      </c>
      <c r="E44" s="3">
        <v>131.46</v>
      </c>
      <c r="F44" s="3">
        <v>176.88</v>
      </c>
      <c r="H44" s="21">
        <f t="shared" si="3"/>
        <v>0.6586639495637775</v>
      </c>
      <c r="I44" s="21">
        <f t="shared" si="3"/>
        <v>0.60480327031170167</v>
      </c>
      <c r="J44" s="21">
        <f t="shared" si="3"/>
        <v>-0.25566712307926376</v>
      </c>
      <c r="K44" s="21">
        <f t="shared" si="3"/>
        <v>-0.25678426051560371</v>
      </c>
      <c r="L44" s="21">
        <f t="shared" si="4"/>
        <v>1</v>
      </c>
      <c r="T44">
        <f t="shared" si="6"/>
        <v>147.25237449118043</v>
      </c>
      <c r="U44">
        <f t="shared" si="7"/>
        <v>88.777702397105386</v>
      </c>
      <c r="V44">
        <f t="shared" si="8"/>
        <v>55.319990954319316</v>
      </c>
      <c r="W44">
        <f t="shared" si="9"/>
        <v>74.321573948439621</v>
      </c>
      <c r="X44">
        <f t="shared" si="10"/>
        <v>100</v>
      </c>
    </row>
    <row r="45" spans="1:24" x14ac:dyDescent="0.3">
      <c r="A45" s="1" t="s">
        <v>98</v>
      </c>
      <c r="B45" s="1"/>
      <c r="C45" s="1"/>
      <c r="D45" s="1"/>
      <c r="E45" s="1"/>
      <c r="H45" s="21"/>
      <c r="I45" s="21"/>
      <c r="J45" s="21"/>
      <c r="K45" s="21"/>
      <c r="L45" s="21"/>
    </row>
    <row r="46" spans="1:24" x14ac:dyDescent="0.3">
      <c r="A46" s="1" t="s">
        <v>99</v>
      </c>
      <c r="B46" s="1"/>
      <c r="C46" s="1"/>
      <c r="D46" s="1"/>
      <c r="E46" s="1"/>
      <c r="H46" s="21"/>
      <c r="I46" s="21"/>
      <c r="J46" s="21"/>
      <c r="K46" s="21"/>
      <c r="L46" s="21"/>
    </row>
    <row r="47" spans="1:24" x14ac:dyDescent="0.3">
      <c r="A47" s="1" t="s">
        <v>100</v>
      </c>
      <c r="B47" s="1"/>
      <c r="C47" s="1"/>
      <c r="D47" s="1"/>
      <c r="E47" s="1"/>
      <c r="H47" s="21"/>
      <c r="I47" s="21"/>
      <c r="J47" s="21"/>
      <c r="K47" s="21"/>
      <c r="L47" s="21"/>
    </row>
    <row r="48" spans="1:24" x14ac:dyDescent="0.3">
      <c r="A48" s="3" t="s">
        <v>101</v>
      </c>
      <c r="B48" s="3">
        <v>664.8</v>
      </c>
      <c r="C48" s="3">
        <v>497.9</v>
      </c>
      <c r="D48" s="3">
        <v>414.6</v>
      </c>
      <c r="E48" s="3">
        <v>414.7</v>
      </c>
      <c r="F48" s="3">
        <v>391.4</v>
      </c>
      <c r="H48" s="21">
        <f t="shared" si="3"/>
        <v>0.33520787306688088</v>
      </c>
      <c r="I48" s="21">
        <f t="shared" si="3"/>
        <v>0.20091654606849965</v>
      </c>
      <c r="J48" s="21">
        <f t="shared" si="3"/>
        <v>-2.411381721725727E-4</v>
      </c>
      <c r="K48" s="21">
        <f t="shared" si="3"/>
        <v>5.9529892692897324E-2</v>
      </c>
      <c r="L48" s="21">
        <f t="shared" si="4"/>
        <v>1</v>
      </c>
      <c r="T48">
        <f t="shared" si="6"/>
        <v>169.85181400102198</v>
      </c>
      <c r="U48">
        <f t="shared" si="7"/>
        <v>127.21001532958611</v>
      </c>
      <c r="V48">
        <f t="shared" si="8"/>
        <v>105.92743995912112</v>
      </c>
      <c r="W48">
        <f t="shared" si="9"/>
        <v>105.95298926928973</v>
      </c>
      <c r="X48">
        <f t="shared" si="10"/>
        <v>100</v>
      </c>
    </row>
    <row r="49" spans="1:24" x14ac:dyDescent="0.3">
      <c r="A49" s="3" t="s">
        <v>102</v>
      </c>
      <c r="B49" s="3">
        <v>800</v>
      </c>
      <c r="C49" s="3">
        <v>800</v>
      </c>
      <c r="D49" s="3">
        <v>600</v>
      </c>
      <c r="E49" s="3">
        <v>500</v>
      </c>
      <c r="F49" s="3">
        <v>500</v>
      </c>
      <c r="H49" s="21">
        <f t="shared" si="3"/>
        <v>0</v>
      </c>
      <c r="I49" s="21">
        <f t="shared" si="3"/>
        <v>0.33333333333333331</v>
      </c>
      <c r="J49" s="21">
        <f t="shared" si="3"/>
        <v>0.2</v>
      </c>
      <c r="K49" s="21">
        <f t="shared" si="3"/>
        <v>0</v>
      </c>
      <c r="L49" s="21">
        <f t="shared" si="4"/>
        <v>1</v>
      </c>
      <c r="T49">
        <f t="shared" si="6"/>
        <v>160</v>
      </c>
      <c r="U49">
        <f t="shared" si="7"/>
        <v>160</v>
      </c>
      <c r="V49">
        <f t="shared" si="8"/>
        <v>120</v>
      </c>
      <c r="W49">
        <f t="shared" si="9"/>
        <v>100</v>
      </c>
      <c r="X49">
        <f t="shared" si="10"/>
        <v>100</v>
      </c>
    </row>
    <row r="50" spans="1:24" x14ac:dyDescent="0.3">
      <c r="H50" s="21"/>
      <c r="I50" s="21"/>
      <c r="J50" s="21"/>
      <c r="K50" s="21"/>
      <c r="L50" s="21"/>
    </row>
    <row r="51" spans="1:24" x14ac:dyDescent="0.3">
      <c r="H51" s="21"/>
      <c r="I51" s="21"/>
      <c r="J51" s="21"/>
      <c r="K51" s="21"/>
      <c r="L51" s="21"/>
    </row>
    <row r="52" spans="1:24" x14ac:dyDescent="0.3">
      <c r="H52" s="21"/>
      <c r="I52" s="21"/>
      <c r="J52" s="21"/>
      <c r="K52" s="21"/>
      <c r="L52" s="21"/>
    </row>
    <row r="53" spans="1:24" x14ac:dyDescent="0.3">
      <c r="H53" s="21"/>
      <c r="I53" s="21"/>
      <c r="J53" s="21"/>
      <c r="K53" s="21"/>
      <c r="L53" s="21"/>
    </row>
    <row r="54" spans="1:24" x14ac:dyDescent="0.3">
      <c r="H54" s="21"/>
      <c r="I54" s="21"/>
      <c r="J54" s="21"/>
      <c r="K54" s="21"/>
      <c r="L54" s="21"/>
    </row>
    <row r="55" spans="1:24" x14ac:dyDescent="0.3">
      <c r="H55" s="21"/>
      <c r="I55" s="21"/>
      <c r="J55" s="21"/>
      <c r="K55" s="21"/>
      <c r="L55" s="21"/>
    </row>
    <row r="56" spans="1:24" x14ac:dyDescent="0.3">
      <c r="H56" s="21"/>
      <c r="I56" s="21"/>
      <c r="J56" s="21"/>
      <c r="K56" s="21"/>
      <c r="L56" s="21"/>
    </row>
    <row r="57" spans="1:24" x14ac:dyDescent="0.3">
      <c r="A57" s="3"/>
      <c r="B57" s="3"/>
      <c r="C57" s="3"/>
      <c r="D57" s="3"/>
      <c r="E57" s="3"/>
      <c r="F57" s="3"/>
      <c r="H57" s="21"/>
      <c r="I57" s="21"/>
      <c r="J57" s="21"/>
      <c r="K57" s="21"/>
      <c r="L57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CEA6-25CB-DB4F-AA4D-B252D56A07CD}">
  <dimension ref="A1:F17"/>
  <sheetViews>
    <sheetView workbookViewId="0">
      <selection activeCell="A17" sqref="A17:F17"/>
    </sheetView>
  </sheetViews>
  <sheetFormatPr defaultColWidth="11.19921875" defaultRowHeight="15.6" x14ac:dyDescent="0.3"/>
  <cols>
    <col min="1" max="1" width="20" customWidth="1"/>
  </cols>
  <sheetData>
    <row r="1" spans="1:6" x14ac:dyDescent="0.3">
      <c r="A1" t="s">
        <v>112</v>
      </c>
    </row>
    <row r="3" spans="1:6" x14ac:dyDescent="0.3">
      <c r="A3" t="s">
        <v>113</v>
      </c>
      <c r="B3">
        <f>Sheet1!B44/Sheet1!B24</f>
        <v>3.2169697188566477</v>
      </c>
      <c r="C3">
        <f>Sheet1!C44/Sheet1!C24</f>
        <v>3.1056828164065138</v>
      </c>
      <c r="D3">
        <f>Sheet1!D44/Sheet1!D24</f>
        <v>2.2305007361333971</v>
      </c>
      <c r="E3">
        <f>Sheet1!E44/Sheet1!E24</f>
        <v>2.3998859724140957</v>
      </c>
      <c r="F3">
        <f>Sheet1!F44/Sheet1!F24</f>
        <v>2.4175816289917478</v>
      </c>
    </row>
    <row r="4" spans="1:6" x14ac:dyDescent="0.3">
      <c r="A4" t="s">
        <v>114</v>
      </c>
      <c r="B4">
        <f>(Sheet1!B44-Sheet1!B40-Sheet1!B43)/Sheet1!B24</f>
        <v>1.7982159946552068</v>
      </c>
      <c r="C4">
        <f>(Sheet1!C44-Sheet1!C40-Sheet1!C43)/Sheet1!C24</f>
        <v>2.0795324008378944</v>
      </c>
      <c r="D4">
        <f>(Sheet1!D44-Sheet1!D40-Sheet1!D43)/Sheet1!D24</f>
        <v>1.470331342740401</v>
      </c>
      <c r="E4">
        <f>(Sheet1!E44-Sheet1!E40-Sheet1!E43)/Sheet1!E24</f>
        <v>1.5313685503146723</v>
      </c>
      <c r="F4">
        <f>(Sheet1!F44-Sheet1!F40-Sheet1!F43)/Sheet1!F24</f>
        <v>1.6257146274369096</v>
      </c>
    </row>
    <row r="5" spans="1:6" x14ac:dyDescent="0.3">
      <c r="A5" t="s">
        <v>115</v>
      </c>
      <c r="B5">
        <f>Sheet2!B11/((Sheet1!B41+Sheet1!C41)/2)</f>
        <v>4.3720940669598782</v>
      </c>
      <c r="C5">
        <f>Sheet2!C11/((Sheet1!C41+Sheet1!D41)/2)</f>
        <v>3.6738031036461889</v>
      </c>
      <c r="D5">
        <f>Sheet2!D11/((Sheet1!D41+Sheet1!E41)/2)</f>
        <v>3.192146608460567</v>
      </c>
      <c r="E5">
        <f>Sheet2!E11/((Sheet1!E41+Sheet1!F41)/2)</f>
        <v>3.0621767006549141</v>
      </c>
      <c r="F5">
        <f>Sheet2!F11/((Sheet1!F41+Sheet1!G41))</f>
        <v>2.5546382522619364</v>
      </c>
    </row>
    <row r="6" spans="1:6" x14ac:dyDescent="0.3">
      <c r="A6" t="s">
        <v>116</v>
      </c>
      <c r="B6">
        <f>(Sheet2!B15+Sheet2!B16+Sheet2!B17)/((Sheet1!B40+Sheet1!C40)/2)</f>
        <v>1.4271796542007109</v>
      </c>
      <c r="C6">
        <f>(Sheet2!C15+Sheet2!C16+Sheet2!C17)/((Sheet1!C40+Sheet1!D40)/2)</f>
        <v>1.5867184077110845</v>
      </c>
      <c r="D6">
        <f>(Sheet2!D15+Sheet2!D16+Sheet2!D17)/((Sheet1!D40+Sheet1!E40)/2)</f>
        <v>1.6362869882448317</v>
      </c>
      <c r="E6">
        <f>(Sheet2!E15+Sheet2!E16+Sheet2!E17)/((Sheet1!E40+Sheet1!F40)/2)</f>
        <v>1.6458753318297039</v>
      </c>
      <c r="F6">
        <f>(Sheet2!F15+Sheet2!F16+Sheet2!F17)/((Sheet1!F40+Sheet1!G40))</f>
        <v>1.63133529285256</v>
      </c>
    </row>
    <row r="7" spans="1:6" x14ac:dyDescent="0.3">
      <c r="A7" t="s">
        <v>117</v>
      </c>
      <c r="B7">
        <f>(Sheet2!B15+Sheet2!B16)/((Sheet1!B21+Sheet1!C21)/2)</f>
        <v>2.7711653059617252</v>
      </c>
      <c r="C7">
        <f>(Sheet2!C15+Sheet2!C16)/((Sheet1!C21+Sheet1!D21)/2)</f>
        <v>2.8802868219313842</v>
      </c>
      <c r="D7">
        <f>(Sheet2!D15+Sheet2!D16)/((Sheet1!D21+Sheet1!E21)/2)</f>
        <v>3.6205288749750211</v>
      </c>
      <c r="E7">
        <f>(Sheet2!E15+Sheet2!E16)/((Sheet1!E21+Sheet1!F21)/2)</f>
        <v>3.757984031936128</v>
      </c>
      <c r="F7">
        <f>(Sheet2!F15+Sheet2!F16)/((Sheet1!F21+Sheet1!G21))</f>
        <v>3.4379949987061589</v>
      </c>
    </row>
    <row r="8" spans="1:6" x14ac:dyDescent="0.3">
      <c r="A8" t="s">
        <v>118</v>
      </c>
      <c r="B8">
        <f>360/B$5</f>
        <v>82.340405875650532</v>
      </c>
      <c r="C8">
        <f t="shared" ref="C8:F8" si="0">360/C$5</f>
        <v>97.991098010316875</v>
      </c>
      <c r="D8">
        <f t="shared" si="0"/>
        <v>112.77677505345291</v>
      </c>
      <c r="E8">
        <f t="shared" si="0"/>
        <v>117.56343124255568</v>
      </c>
      <c r="F8">
        <f t="shared" si="0"/>
        <v>140.92014776700677</v>
      </c>
    </row>
    <row r="9" spans="1:6" x14ac:dyDescent="0.3">
      <c r="A9" t="s">
        <v>119</v>
      </c>
      <c r="B9">
        <f>360/B$6</f>
        <v>252.24574841743893</v>
      </c>
      <c r="C9">
        <f t="shared" ref="C9:F9" si="1">360/C$6</f>
        <v>226.88335765847503</v>
      </c>
      <c r="D9">
        <f t="shared" si="1"/>
        <v>220.01030539646052</v>
      </c>
      <c r="E9">
        <f t="shared" si="1"/>
        <v>218.7285956827553</v>
      </c>
      <c r="F9">
        <f t="shared" si="1"/>
        <v>220.67811661850484</v>
      </c>
    </row>
    <row r="10" spans="1:6" x14ac:dyDescent="0.3">
      <c r="A10" t="s">
        <v>120</v>
      </c>
      <c r="B10">
        <f>360/B$7</f>
        <v>129.90924764593319</v>
      </c>
      <c r="C10">
        <f t="shared" ref="C10:F10" si="2">360/C$7</f>
        <v>124.98755237112151</v>
      </c>
      <c r="D10">
        <f t="shared" si="2"/>
        <v>99.43298684573638</v>
      </c>
      <c r="E10">
        <f t="shared" si="2"/>
        <v>95.796043022174999</v>
      </c>
      <c r="F10">
        <f t="shared" si="2"/>
        <v>104.71219421071902</v>
      </c>
    </row>
    <row r="11" spans="1:6" x14ac:dyDescent="0.3">
      <c r="A11" t="s">
        <v>121</v>
      </c>
      <c r="B11">
        <f>B8+B9-B10</f>
        <v>204.67690664715627</v>
      </c>
      <c r="C11">
        <f t="shared" ref="C11:F11" si="3">C8+C9-C10</f>
        <v>199.88690329767041</v>
      </c>
      <c r="D11">
        <f t="shared" si="3"/>
        <v>233.35409360417708</v>
      </c>
      <c r="E11">
        <f t="shared" si="3"/>
        <v>240.49598390313599</v>
      </c>
      <c r="F11">
        <f t="shared" si="3"/>
        <v>256.88607017479256</v>
      </c>
    </row>
    <row r="13" spans="1:6" x14ac:dyDescent="0.3">
      <c r="A13" t="s">
        <v>103</v>
      </c>
      <c r="B13">
        <f>Sheet2!B$36/Sheet2!B$11</f>
        <v>0.22285180508935629</v>
      </c>
      <c r="C13">
        <f>Sheet2!C$36/Sheet2!C$11</f>
        <v>0.15403389830508477</v>
      </c>
      <c r="D13">
        <f>Sheet2!D$36/Sheet2!D$11</f>
        <v>0.11268153166911948</v>
      </c>
      <c r="E13">
        <f>Sheet2!E$36/Sheet2!E$11</f>
        <v>0.16378632267343865</v>
      </c>
      <c r="F13">
        <f>Sheet2!F$36/Sheet2!F$11</f>
        <v>0.24789880510362519</v>
      </c>
    </row>
    <row r="14" spans="1:6" x14ac:dyDescent="0.3">
      <c r="A14" t="s">
        <v>104</v>
      </c>
      <c r="B14">
        <f>Sheet2!B$11*2/(Sheet1!B$45+Sheet1!C$45)</f>
        <v>0.69916980807082196</v>
      </c>
      <c r="C14">
        <f>Sheet2!C$11*2/(Sheet1!C$45+Sheet1!D$45)</f>
        <v>0.68026324232410418</v>
      </c>
      <c r="D14">
        <f>Sheet2!D$11*2/(Sheet1!D$45+Sheet1!E$45)</f>
        <v>0.62461300980808765</v>
      </c>
      <c r="E14">
        <f>Sheet2!E$11*2/(Sheet1!E$45+Sheet1!F$45)</f>
        <v>0.64950590433373734</v>
      </c>
      <c r="F14">
        <f>Sheet2!F$11/(Sheet1!F$45+Sheet1!G$45)</f>
        <v>0.60846180782185677</v>
      </c>
    </row>
    <row r="15" spans="1:6" x14ac:dyDescent="0.3">
      <c r="A15" t="s">
        <v>105</v>
      </c>
      <c r="B15">
        <f>Sheet2!B$36*2/(Sheet1!B$45+Sheet1!C$45)</f>
        <v>0.15581125379256147</v>
      </c>
      <c r="C15">
        <f>Sheet2!C$36*2/(Sheet1!C$45+Sheet1!D$45)</f>
        <v>0.10478359908883829</v>
      </c>
      <c r="D15">
        <f>Sheet2!D$36*2/(Sheet1!D$45+Sheet1!E$45)</f>
        <v>7.0382350645634056E-2</v>
      </c>
      <c r="E15">
        <f>Sheet2!E$36*2/(Sheet1!E$45+Sheet1!F$45)</f>
        <v>0.10638018362550908</v>
      </c>
      <c r="F15">
        <f>Sheet2!F$36/(Sheet1!F$45+Sheet1!G$45)</f>
        <v>0.1508369551102299</v>
      </c>
    </row>
    <row r="16" spans="1:6" x14ac:dyDescent="0.3">
      <c r="A16" t="s">
        <v>106</v>
      </c>
      <c r="B16">
        <f>Sheet2!B$36*2/(Sheet1!B$12+Sheet1!C$12)</f>
        <v>0.19420776025942077</v>
      </c>
      <c r="C16">
        <f>Sheet2!C$36*2/(Sheet1!C$12+Sheet1!D$12)</f>
        <v>0.13464432214045721</v>
      </c>
      <c r="D16">
        <f>Sheet2!D$36*2/(Sheet1!D$12+Sheet1!E$12)</f>
        <v>9.1914190017525529E-2</v>
      </c>
      <c r="E16">
        <f>Sheet2!E$36*2/(Sheet1!E$12+Sheet1!F$12)</f>
        <v>0.13590422556222728</v>
      </c>
      <c r="F16">
        <f>Sheet2!F$36/(Sheet1!F$12+Sheet1!G$12)</f>
        <v>0.1933704425387214</v>
      </c>
    </row>
    <row r="17" spans="1:6" x14ac:dyDescent="0.3">
      <c r="A17" t="s">
        <v>122</v>
      </c>
      <c r="B17">
        <v>260.45999999999998</v>
      </c>
      <c r="C17">
        <v>157.03</v>
      </c>
      <c r="D17">
        <v>97.85</v>
      </c>
      <c r="E17">
        <v>131.46</v>
      </c>
      <c r="F17">
        <v>176.88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8428-B0E4-2648-9708-588188C9EB81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 SUBRAMANIAN</dc:creator>
  <cp:lastModifiedBy>Piyush Mahajan</cp:lastModifiedBy>
  <dcterms:created xsi:type="dcterms:W3CDTF">2024-11-05T11:56:53Z</dcterms:created>
  <dcterms:modified xsi:type="dcterms:W3CDTF">2024-11-17T18:34:17Z</dcterms:modified>
</cp:coreProperties>
</file>