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2.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drawings/drawing3.xml" ContentType="application/vnd.openxmlformats-officedocument.drawing+xml"/>
  <Override PartName="/xl/activeX/activeX7.xml" ContentType="application/vnd.ms-office.activeX+xml"/>
  <Override PartName="/xl/activeX/activeX7.bin" ContentType="application/vnd.ms-office.activeX"/>
  <Override PartName="/xl/charts/chart1.xml" ContentType="application/vnd.openxmlformats-officedocument.drawingml.chart+xml"/>
  <Override PartName="/xl/drawings/drawing4.xml" ContentType="application/vnd.openxmlformats-officedocument.drawing+xml"/>
  <Override PartName="/xl/charts/chart2.xml" ContentType="application/vnd.openxmlformats-officedocument.drawingml.chart+xml"/>
  <Override PartName="/xl/drawings/drawing5.xml" ContentType="application/vnd.openxmlformats-officedocument.drawing+xml"/>
  <Override PartName="/xl/ctrlProps/ctrlProp1.xml" ContentType="application/vnd.ms-excel.controlproperties+xml"/>
  <Override PartName="/xl/drawings/drawing6.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7.xml" ContentType="application/vnd.openxmlformats-officedocument.drawing+xml"/>
  <Override PartName="/xl/ctrlProps/ctrlProp4.xml" ContentType="application/vnd.ms-excel.controlproperties+xml"/>
  <Override PartName="/xl/drawings/drawing8.xml" ContentType="application/vnd.openxmlformats-officedocument.drawing+xml"/>
  <Override PartName="/xl/ctrlProps/ctrlProp5.xml" ContentType="application/vnd.ms-excel.controlproperties+xml"/>
  <Override PartName="/xl/drawings/drawing9.xml" ContentType="application/vnd.openxmlformats-officedocument.drawing+xml"/>
  <Override PartName="/xl/ctrlProps/ctrlProp6.xml" ContentType="application/vnd.ms-excel.controlproperties+xml"/>
  <Override PartName="/xl/drawings/drawing10.xml" ContentType="application/vnd.openxmlformats-officedocument.drawing+xml"/>
  <Override PartName="/xl/ctrlProps/ctrlProp7.xml" ContentType="application/vnd.ms-excel.controlproperties+xml"/>
  <Override PartName="/xl/tables/table1.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5225" codeName="{7A2D7E96-6E34-419A-AE5F-296B3A7E7977}"/>
  <workbookPr codeName="Questa_cartella_di_lavoro"/>
  <mc:AlternateContent xmlns:mc="http://schemas.openxmlformats.org/markup-compatibility/2006">
    <mc:Choice Requires="x15">
      <x15ac:absPath xmlns:x15ac="http://schemas.microsoft.com/office/spreadsheetml/2010/11/ac" url="C:\Users\POI\Downloads\"/>
    </mc:Choice>
  </mc:AlternateContent>
  <xr:revisionPtr revIDLastSave="0" documentId="13_ncr:1_{2A110CF3-BBD2-4449-A052-F2EC4174F0A0}" xr6:coauthVersionLast="47" xr6:coauthVersionMax="47" xr10:uidLastSave="{00000000-0000-0000-0000-000000000000}"/>
  <bookViews>
    <workbookView xWindow="-120" yWindow="-120" windowWidth="20730" windowHeight="11040" tabRatio="737" firstSheet="1" activeTab="1" xr2:uid="{00000000-000D-0000-FFFF-FFFF00000000}"/>
  </bookViews>
  <sheets>
    <sheet name="Factory Assessment INFO" sheetId="35" r:id="rId1"/>
    <sheet name="Production Readiness" sheetId="29" r:id="rId2"/>
    <sheet name="Sub-supplier Management" sheetId="30" r:id="rId3"/>
    <sheet name="Production Volume " sheetId="31" r:id="rId4"/>
    <sheet name="Logistic" sheetId="32" r:id="rId5"/>
    <sheet name="Risk Management" sheetId="33" r:id="rId6"/>
    <sheet name="Point table" sheetId="16" r:id="rId7"/>
    <sheet name="Actions Note" sheetId="24" r:id="rId8"/>
    <sheet name="Takt Tyme vs Cycle Time" sheetId="34" r:id="rId9"/>
    <sheet name="Glossary" sheetId="11" r:id="rId10"/>
    <sheet name="A. Kraljic's" sheetId="19" r:id="rId11"/>
    <sheet name="B. Change Order process" sheetId="20" r:id="rId12"/>
    <sheet name="C. RACI cards and X-matrix" sheetId="21" r:id="rId13"/>
    <sheet name="D. VSM" sheetId="22" r:id="rId14"/>
    <sheet name="E.  Supplier Performance" sheetId="23" r:id="rId15"/>
    <sheet name="F. Safety&amp;Environmental " sheetId="28" r:id="rId16"/>
    <sheet name="Rev.History" sheetId="36" r:id="rId17"/>
    <sheet name="Annex 1 - PQP requirements" sheetId="10" state="hidden" r:id="rId18"/>
    <sheet name="ISO 9001 requirements" sheetId="8" state="hidden" r:id="rId19"/>
    <sheet name="PQP requirements" sheetId="9" state="hidden" r:id="rId20"/>
  </sheets>
  <definedNames>
    <definedName name="_xlnm._FilterDatabase" localSheetId="1" hidden="1">'Production Readiness'!$A$3:$D$20</definedName>
    <definedName name="_xlnm._FilterDatabase" localSheetId="5" hidden="1">'Risk Management'!$A$3:$D$13</definedName>
    <definedName name="D__Mediocre">#REF!</definedName>
    <definedName name="_xlnm.Print_Area" localSheetId="1">'Production Readiness'!$A$1:$F$24</definedName>
    <definedName name="_xlnm.Print_Area" localSheetId="8">#REF!</definedName>
    <definedName name="_xlnm.Print_Area">#REF!</definedName>
    <definedName name="SI">#REF!</definedName>
    <definedName name="stronzo">#REF!</definedName>
    <definedName name="Valuation">#REF!</definedName>
  </definedNames>
  <calcPr calcId="191029"/>
  <extLst>
    <ext xmlns:xcalcf="http://schemas.microsoft.com/office/spreadsheetml/2018/calcfeatures" uri="{B58B0392-4F1F-4190-BB64-5DF3571DCE5F}">
      <xcalcf:calcFeatures>
        <xcalcf:feature name="microsoft.com:RD"/>
        <xcalcf:feature name="microsoft.com:FV"/>
        <xcalcf:feature name="microsoft.com:LET_WF"/>
        <xcalcf:feature name="microsoft.com:LAMBDA_WF"/>
      </xcalcf:calcFeatures>
    </ext>
  </extLst>
</workbook>
</file>

<file path=xl/calcChain.xml><?xml version="1.0" encoding="utf-8"?>
<calcChain xmlns="http://schemas.openxmlformats.org/spreadsheetml/2006/main">
  <c r="C9" i="35" l="1"/>
  <c r="C7" i="35"/>
  <c r="C27" i="35"/>
  <c r="C26" i="35"/>
  <c r="B8" i="35"/>
  <c r="G16" i="34"/>
  <c r="H11" i="34"/>
  <c r="I6" i="34"/>
  <c r="I7" i="34" s="1"/>
  <c r="I8" i="34" s="1"/>
  <c r="I9" i="34" s="1"/>
  <c r="H6" i="34"/>
  <c r="H12" i="34" s="1"/>
  <c r="E3" i="34" s="1"/>
  <c r="E4" i="34" s="1"/>
  <c r="E5" i="34" s="1"/>
  <c r="E6" i="34" s="1"/>
  <c r="E7" i="34" s="1"/>
  <c r="E8" i="34" s="1"/>
  <c r="E9" i="34" s="1"/>
  <c r="E10" i="34" s="1"/>
  <c r="I4" i="34"/>
  <c r="D4" i="34"/>
  <c r="D5" i="34" s="1"/>
  <c r="D6" i="34" s="1"/>
  <c r="D7" i="34" s="1"/>
  <c r="D8" i="34" s="1"/>
  <c r="D9" i="34" s="1"/>
  <c r="D10" i="34" s="1"/>
  <c r="E2" i="34"/>
  <c r="D2" i="34"/>
  <c r="D13" i="33"/>
  <c r="D12" i="33"/>
  <c r="F9" i="16" s="1"/>
  <c r="D11" i="33"/>
  <c r="E9" i="16" s="1"/>
  <c r="D10" i="33"/>
  <c r="D14" i="33" s="1"/>
  <c r="D9" i="16" s="1"/>
  <c r="C24" i="35" s="1"/>
  <c r="D18" i="32"/>
  <c r="D17" i="32"/>
  <c r="F8" i="16" s="1"/>
  <c r="D16" i="32"/>
  <c r="E8" i="16" s="1"/>
  <c r="D15" i="32"/>
  <c r="D19" i="32" s="1"/>
  <c r="D8" i="16" s="1"/>
  <c r="C23" i="35" s="1"/>
  <c r="D20" i="31"/>
  <c r="D19" i="31"/>
  <c r="F7" i="16" s="1"/>
  <c r="D18" i="31"/>
  <c r="E7" i="16" s="1"/>
  <c r="D17" i="31"/>
  <c r="D21" i="31" s="1"/>
  <c r="D7" i="16" s="1"/>
  <c r="C22" i="35" s="1"/>
  <c r="D20" i="30"/>
  <c r="D19" i="30"/>
  <c r="F6" i="16" s="1"/>
  <c r="D18" i="30"/>
  <c r="E6" i="16" s="1"/>
  <c r="D17" i="30"/>
  <c r="D21" i="30" s="1"/>
  <c r="D6" i="16" s="1"/>
  <c r="C21" i="35" s="1"/>
  <c r="D19" i="29"/>
  <c r="D18" i="29"/>
  <c r="F5" i="16" s="1"/>
  <c r="D17" i="29"/>
  <c r="E5" i="16" s="1"/>
  <c r="D16" i="29"/>
  <c r="D20" i="29" s="1"/>
  <c r="D5" i="16" s="1"/>
  <c r="G11" i="28"/>
  <c r="P11" i="28"/>
  <c r="N13" i="28"/>
  <c r="N14" i="28"/>
  <c r="N15" i="28"/>
  <c r="N16" i="28"/>
  <c r="N17" i="28"/>
  <c r="N18" i="28"/>
  <c r="N19" i="28"/>
  <c r="N20" i="28"/>
  <c r="N21" i="28"/>
  <c r="N22" i="28"/>
  <c r="N23" i="28"/>
  <c r="G25" i="28"/>
  <c r="N27" i="28"/>
  <c r="G29" i="28"/>
  <c r="N31" i="28"/>
  <c r="N32" i="28"/>
  <c r="N33" i="28"/>
  <c r="N34" i="28"/>
  <c r="G36" i="28"/>
  <c r="N38" i="28"/>
  <c r="N39" i="28"/>
  <c r="N40" i="28"/>
  <c r="N41" i="28"/>
  <c r="N42" i="28"/>
  <c r="G44" i="28"/>
  <c r="N46" i="28"/>
  <c r="N47" i="28"/>
  <c r="N48" i="28"/>
  <c r="N49" i="28"/>
  <c r="N50" i="28"/>
  <c r="G52" i="28"/>
  <c r="N54" i="28"/>
  <c r="N55" i="28"/>
  <c r="N56" i="28"/>
  <c r="N57" i="28"/>
  <c r="N58" i="28"/>
  <c r="N59" i="28"/>
  <c r="G61" i="28"/>
  <c r="N63" i="28"/>
  <c r="N64" i="28"/>
  <c r="G66" i="28"/>
  <c r="N68" i="28"/>
  <c r="P71" i="28"/>
  <c r="G73" i="28"/>
  <c r="N75" i="28"/>
  <c r="G77" i="28"/>
  <c r="N79" i="28"/>
  <c r="N80" i="28"/>
  <c r="N81" i="28"/>
  <c r="G83" i="28"/>
  <c r="N85" i="28"/>
  <c r="N86" i="28"/>
  <c r="N87" i="28"/>
  <c r="N88" i="28"/>
  <c r="N89" i="28"/>
  <c r="N90" i="28"/>
  <c r="G92" i="28"/>
  <c r="N94" i="28"/>
  <c r="N95" i="28"/>
  <c r="G97" i="28"/>
  <c r="N99" i="28"/>
  <c r="G101" i="28"/>
  <c r="N103" i="28"/>
  <c r="G107" i="28"/>
  <c r="N109" i="28"/>
  <c r="N110" i="28"/>
  <c r="N111" i="28"/>
  <c r="N112" i="28"/>
  <c r="N113" i="28"/>
  <c r="N114" i="28"/>
  <c r="N115" i="28"/>
  <c r="N116" i="28"/>
  <c r="G118" i="28"/>
  <c r="N120" i="28"/>
  <c r="N121" i="28"/>
  <c r="N122" i="28"/>
  <c r="N123" i="28"/>
  <c r="N124" i="28"/>
  <c r="N125" i="28"/>
  <c r="G127" i="28"/>
  <c r="N129" i="28"/>
  <c r="N130" i="28"/>
  <c r="N131" i="28"/>
  <c r="N132" i="28"/>
  <c r="E134" i="28"/>
  <c r="C31" i="9"/>
  <c r="C32" i="9"/>
  <c r="C30" i="9"/>
  <c r="C19" i="9"/>
  <c r="C18" i="9"/>
  <c r="C13" i="9"/>
  <c r="C15" i="9"/>
  <c r="C16" i="9"/>
  <c r="C14" i="9"/>
  <c r="C9" i="9"/>
  <c r="C8" i="9"/>
  <c r="C2" i="9"/>
  <c r="C3" i="9"/>
  <c r="C4" i="9"/>
  <c r="C5" i="9"/>
  <c r="C1" i="9"/>
  <c r="C6" i="9"/>
  <c r="C7" i="9"/>
  <c r="C10" i="9"/>
  <c r="C11" i="9"/>
  <c r="C12" i="9"/>
  <c r="C17" i="9"/>
  <c r="C20" i="9"/>
  <c r="C21" i="9"/>
  <c r="C22" i="9"/>
  <c r="C23" i="9"/>
  <c r="C24" i="9"/>
  <c r="C25" i="9"/>
  <c r="C26" i="9"/>
  <c r="C27" i="9"/>
  <c r="C28" i="9"/>
  <c r="C29" i="9"/>
  <c r="N134" i="28" l="1"/>
  <c r="G133" i="28"/>
  <c r="H7" i="34"/>
  <c r="H13" i="34" s="1"/>
  <c r="O71" i="28"/>
  <c r="F10" i="16"/>
  <c r="E10" i="16"/>
  <c r="E11" i="16"/>
  <c r="C20" i="35"/>
  <c r="D10" i="16"/>
  <c r="J12" i="16" s="1"/>
  <c r="O11" i="28"/>
  <c r="L134" i="28"/>
  <c r="C134" i="28"/>
  <c r="H8" i="34"/>
  <c r="H9" i="34" l="1"/>
  <c r="H15" i="34" s="1"/>
  <c r="H14" i="34"/>
</calcChain>
</file>

<file path=xl/sharedStrings.xml><?xml version="1.0" encoding="utf-8"?>
<sst xmlns="http://schemas.openxmlformats.org/spreadsheetml/2006/main" count="954" uniqueCount="669">
  <si>
    <t>1.1</t>
  </si>
  <si>
    <t>Notes</t>
  </si>
  <si>
    <t>1.2</t>
  </si>
  <si>
    <t>1.4</t>
  </si>
  <si>
    <t>1.5</t>
  </si>
  <si>
    <t>1.6</t>
  </si>
  <si>
    <t>1.7</t>
  </si>
  <si>
    <t>1.8</t>
  </si>
  <si>
    <t>1.9</t>
  </si>
  <si>
    <t>Score</t>
  </si>
  <si>
    <t>Point</t>
  </si>
  <si>
    <t>Production Readiness</t>
  </si>
  <si>
    <t>Evaluation questions</t>
  </si>
  <si>
    <t>Total Score</t>
  </si>
  <si>
    <t>Average Score</t>
  </si>
  <si>
    <t>Does company have contingencies for unanticipated swings in demand?</t>
  </si>
  <si>
    <t>4. CONTEXT OF THE ORGANIZATION</t>
  </si>
  <si>
    <t>8.2.2 Determination of requirements related to products and services</t>
  </si>
  <si>
    <r>
      <t>4.1</t>
    </r>
    <r>
      <rPr>
        <sz val="11"/>
        <rFont val="Calibri"/>
        <family val="2"/>
      </rPr>
      <t xml:space="preserve"> </t>
    </r>
    <r>
      <rPr>
        <sz val="8"/>
        <rFont val="Arial"/>
        <family val="2"/>
      </rPr>
      <t>Understanding the organization and its context</t>
    </r>
  </si>
  <si>
    <t>8.2.3 Review of requirements related to the products and services</t>
  </si>
  <si>
    <t>4.2. Understanding the needs and expectations of interested parties</t>
  </si>
  <si>
    <t>8.3 Design and development of products and services</t>
  </si>
  <si>
    <t>4.3 Determining the scope of the quality management system</t>
  </si>
  <si>
    <t>8.3.1 General</t>
  </si>
  <si>
    <t>4.4 Quality management system and its processes</t>
  </si>
  <si>
    <t>8.3.2 Design and development planning</t>
  </si>
  <si>
    <t>5. LEADERSHIP</t>
  </si>
  <si>
    <t>8.3.3 Design and development Inputs</t>
  </si>
  <si>
    <t>5.1 Leadership and commitment</t>
  </si>
  <si>
    <t>8.3.4 Design and development controls</t>
  </si>
  <si>
    <t>5.1.1 Leadership and commitment for the quality management system</t>
  </si>
  <si>
    <t>8.3.5 Design and development outputs</t>
  </si>
  <si>
    <t>5.1.2 Customer focus</t>
  </si>
  <si>
    <t>8.3.6 Design and development changes</t>
  </si>
  <si>
    <t>5.2 Quality policy</t>
  </si>
  <si>
    <t>8.4 Control of externally provided products and services</t>
  </si>
  <si>
    <t>5.3 Organizational roles, responsibilities and authorities</t>
  </si>
  <si>
    <t>8.4.1 General</t>
  </si>
  <si>
    <t>6. PLANNING</t>
  </si>
  <si>
    <t>6.1 Actions to address risks and opportunities</t>
  </si>
  <si>
    <t>8.4.3 Information for external providers</t>
  </si>
  <si>
    <t>6.2 Quality objectives and planning to achieve them</t>
  </si>
  <si>
    <t>8.5 Production and service provision</t>
  </si>
  <si>
    <t>6.3 Planning of changes</t>
  </si>
  <si>
    <t>8.5.1 Control of production and service provision</t>
  </si>
  <si>
    <t>7. SUPPORT</t>
  </si>
  <si>
    <t>8.5.2 Identification and traceability</t>
  </si>
  <si>
    <t>7.1 Resources</t>
  </si>
  <si>
    <t>8.5.3 Property belonging to customers or external providers</t>
  </si>
  <si>
    <t>7.1.1 General</t>
  </si>
  <si>
    <t>8.5.4 Preservation</t>
  </si>
  <si>
    <t>7.1.2 People</t>
  </si>
  <si>
    <t>8.5.5 Post-delivery activities</t>
  </si>
  <si>
    <t>7.1.3 Infrastructure</t>
  </si>
  <si>
    <t>8.5.6 Control of changes</t>
  </si>
  <si>
    <t>7.1.4 Environment for the operation of processes</t>
  </si>
  <si>
    <t>8.6 Release of products and services</t>
  </si>
  <si>
    <t>7.1.5 Monitoring and measuring resources</t>
  </si>
  <si>
    <t>7.1.6 Organizational knowledge</t>
  </si>
  <si>
    <t>9. PERFORMANCE EVALUATION</t>
  </si>
  <si>
    <t>7.2 Competence</t>
  </si>
  <si>
    <t>9.1 Monitoring, measurement, analysis and evaluation</t>
  </si>
  <si>
    <t>7.3 Awareness</t>
  </si>
  <si>
    <t>9.1.1 General</t>
  </si>
  <si>
    <t>7.4 Communication</t>
  </si>
  <si>
    <t>9.1.2 Customer satisfaction</t>
  </si>
  <si>
    <t>7.5 Documented information</t>
  </si>
  <si>
    <t>9.1.3 Analysis and evaluation</t>
  </si>
  <si>
    <t>7.5.1 General</t>
  </si>
  <si>
    <t>9.2 Internal audit</t>
  </si>
  <si>
    <t>7.5.2 Creating and updating</t>
  </si>
  <si>
    <t>9.3 Management review</t>
  </si>
  <si>
    <t>7.5.3 Control of documented Information</t>
  </si>
  <si>
    <t>10. IMPROVEMENT</t>
  </si>
  <si>
    <t>8. OPERATION</t>
  </si>
  <si>
    <t>10.1 General</t>
  </si>
  <si>
    <t>8.1 Operational planning and control</t>
  </si>
  <si>
    <t>10.2 Nonconformity and corrective action</t>
  </si>
  <si>
    <t>8.2 Determination of requirements for products and services</t>
  </si>
  <si>
    <t>10.3 Continual improvement</t>
  </si>
  <si>
    <t>8.2.1 Customer communication</t>
  </si>
  <si>
    <t>Quality Management System Requirements (ISO 9001:2015)</t>
  </si>
  <si>
    <t>8.7 Control of nonconforming  outputs</t>
  </si>
  <si>
    <t>A</t>
  </si>
  <si>
    <t>Quality Management System Certification</t>
  </si>
  <si>
    <t>B</t>
  </si>
  <si>
    <t>Scope</t>
  </si>
  <si>
    <t>C</t>
  </si>
  <si>
    <t xml:space="preserve">Referenced Documents </t>
  </si>
  <si>
    <t>D</t>
  </si>
  <si>
    <t>Terms and Definitions</t>
  </si>
  <si>
    <t>E</t>
  </si>
  <si>
    <t>Quality Objectives</t>
  </si>
  <si>
    <t>F.1</t>
  </si>
  <si>
    <t>Needs and Expectation of the Interested Parties</t>
  </si>
  <si>
    <t>F.2</t>
  </si>
  <si>
    <t>H</t>
  </si>
  <si>
    <t>Processes</t>
  </si>
  <si>
    <t>I</t>
  </si>
  <si>
    <t>Management responsibilities</t>
  </si>
  <si>
    <t>L.1</t>
  </si>
  <si>
    <t xml:space="preserve">Risk Management </t>
  </si>
  <si>
    <t>L.2</t>
  </si>
  <si>
    <t>M.1</t>
  </si>
  <si>
    <t>Resources</t>
  </si>
  <si>
    <t>M.2</t>
  </si>
  <si>
    <t>N</t>
  </si>
  <si>
    <t>Control of Documents</t>
  </si>
  <si>
    <t>O</t>
  </si>
  <si>
    <t>Records (Quality Book)</t>
  </si>
  <si>
    <t>P.1</t>
  </si>
  <si>
    <t>Requirements</t>
  </si>
  <si>
    <t>P.2</t>
  </si>
  <si>
    <t>Q</t>
  </si>
  <si>
    <t>Customer Communication</t>
  </si>
  <si>
    <t>R</t>
  </si>
  <si>
    <t>Design and development
(if in scope)</t>
  </si>
  <si>
    <t>S.1</t>
  </si>
  <si>
    <t>Control of external provided processes / products and services</t>
  </si>
  <si>
    <t>S.2</t>
  </si>
  <si>
    <t>S.3</t>
  </si>
  <si>
    <t>S.4</t>
  </si>
  <si>
    <t>T.1</t>
  </si>
  <si>
    <t>Production and Service Provision</t>
  </si>
  <si>
    <t>T.2</t>
  </si>
  <si>
    <t>T.3</t>
  </si>
  <si>
    <t>T.4</t>
  </si>
  <si>
    <t>T.5</t>
  </si>
  <si>
    <t>T.6</t>
  </si>
  <si>
    <t>U</t>
  </si>
  <si>
    <t>Inspection Test Plan (also named Quality Control Plan)</t>
  </si>
  <si>
    <t>V</t>
  </si>
  <si>
    <t>Control of nonconforming product</t>
  </si>
  <si>
    <t>Z</t>
  </si>
  <si>
    <t xml:space="preserve"> Audits</t>
  </si>
  <si>
    <t>GRE Requirements</t>
  </si>
  <si>
    <t>REF</t>
  </si>
  <si>
    <t>Clause</t>
  </si>
  <si>
    <r>
      <rPr>
        <b/>
        <sz val="14"/>
        <color theme="1"/>
        <rFont val="Calibri"/>
        <family val="2"/>
        <scheme val="minor"/>
      </rPr>
      <t>Minumum Contents</t>
    </r>
    <r>
      <rPr>
        <b/>
        <sz val="11"/>
        <color theme="1"/>
        <rFont val="Calibri"/>
        <family val="2"/>
        <scheme val="minor"/>
      </rPr>
      <t xml:space="preserve">
 of the Clause</t>
    </r>
  </si>
  <si>
    <t xml:space="preserve">Expected DELIVERABLE to the PQP </t>
  </si>
  <si>
    <t>Project Phase</t>
  </si>
  <si>
    <t>To be filled in by Contractor</t>
  </si>
  <si>
    <t>BID PHASE</t>
  </si>
  <si>
    <t>POST AWARDING PHASE</t>
  </si>
  <si>
    <t>Clasue of the PQP</t>
  </si>
  <si>
    <t>Contractor/Supplier's QMS Procedure/Work Instruction Code</t>
  </si>
  <si>
    <t xml:space="preserve">The Contractor/Supplier shall provide the details of its  quality management system certification, such as:
- QMS Standard
- Expiration Date
- Scope
- Certification Body
</t>
  </si>
  <si>
    <t>Certification</t>
  </si>
  <si>
    <t xml:space="preserve">MUST </t>
  </si>
  <si>
    <t xml:space="preserve">In this section the Supplier/Contractor shall provide a detailed description of all the processes and the relevent activities to be carried out  for the requested Works, as well as the processes, products and services the Supplier/Contractor is going to externally procure. (identifying clearly the Scope of the Works in charge of each Sub-Contractor / Sub-supplier).
</t>
  </si>
  <si>
    <t>Description into the PQP</t>
  </si>
  <si>
    <t xml:space="preserve">In this section the Supplier/Contractor shall  list all the documents used for developing the PQP, such us (not limited to):
- GRE BID Documents
- GRE Contracts
- Contractor/Supplier QMS documents (policies, procedures, work instructions,etc..)
- ISO 9001: 2015 Quality Management Systems- Requirements.
- ISO 10005: 2007 Guidelines for Quality Plans
In each section of the PQP the Supplier/Contractor shall make reference to the relevant referenced documents (for the GRE Bid documents the Supplier/Contractor shall indicate the name of the relevant document).
</t>
  </si>
  <si>
    <t xml:space="preserve">In this section the Supplier/Contractor shall state any acronyms, abbreviations and definitions used in the PQP
</t>
  </si>
  <si>
    <t xml:space="preserve">In this section the Supplier/Contractor shall state the "Quality Objectives" identified for the Works.
In addition the Supplier shall describe how these objectives are flowed down to the places where work is being performed.
</t>
  </si>
  <si>
    <t xml:space="preserve">In this section the the Supplier/Contractor shall describe the process implemented  for the stakeholder's management (from their identification to the management of their requirements).
</t>
  </si>
  <si>
    <t xml:space="preserve">Description into the PQP/Policy/Procedure/ Work Instruction </t>
  </si>
  <si>
    <t xml:space="preserve">The Supplier/Contractor shall report the list of identified stakeholders (local authorities, local communities,etc..), their requirements and the stakeholder's management strategy (level of importance, etc..) for the requested Works. 
</t>
  </si>
  <si>
    <t>Plan</t>
  </si>
  <si>
    <t xml:space="preserve">NICE  </t>
  </si>
  <si>
    <r>
      <t xml:space="preserve">In this section the Supplier/Contractor shall describe the processes to be implemented for the requested Works.
For the identified processes, the Supplier/Contractor shall state the documented procedure that defines the following:
- How processes are identified along with their application, sequence &amp; interaction </t>
    </r>
    <r>
      <rPr>
        <sz val="11"/>
        <rFont val="Calibri"/>
        <family val="2"/>
        <scheme val="minor"/>
      </rPr>
      <t>(using a Process Map)</t>
    </r>
    <r>
      <rPr>
        <sz val="12"/>
        <rFont val="Arial"/>
        <family val="2"/>
      </rPr>
      <t xml:space="preserve">
- The inputs required and the output expected from the identified processes
- How they are validated &amp; approved
- How is process effectiveness ensured (including monitoring, measurements and related performance indicators), with adequate support resources &amp; monitoring of implementation. </t>
    </r>
    <r>
      <rPr>
        <sz val="11"/>
        <color rgb="FFFF0000"/>
        <rFont val="Calibri"/>
        <family val="2"/>
        <scheme val="minor"/>
      </rPr>
      <t xml:space="preserve">
</t>
    </r>
    <r>
      <rPr>
        <sz val="11"/>
        <rFont val="Calibri"/>
        <family val="2"/>
        <scheme val="minor"/>
      </rPr>
      <t xml:space="preserve">- How the processes are evaluated and how any changes on the projects will be implemented to ensure  that these processes achieve their intended results
</t>
    </r>
  </si>
  <si>
    <t>Description into the PQP/Policy/Procedure/ Work Instruction</t>
  </si>
  <si>
    <t xml:space="preserve">In this section the Supplier/Contractor shall:
- describe the organizational structure (using an organization chart) and identify those responsible for ensuring that the required activities are carried out  
- describe the responsibilities and authorities of responsible personnel related to quality (QA and QC) for the project, including management representative 
- list the independence of personnel designated for quality responsibilities explain the relevant interfaces between the responsible personnel in the project
</t>
  </si>
  <si>
    <t xml:space="preserve">In this section the the Supplier/Contractor shall describe the processes set out in the Organization for managing the risks related to a specific Works/Service, aiming to increase the likelihood and impact of positive events, and decrease the likelihood and impact of negative events in the project. 
It shall include  includes the processes of conducting risk management planning, identification, analysis, response planning, and controlling risk on a project.
</t>
  </si>
  <si>
    <t xml:space="preserve">The Supplier/Contractor shall report the list of identified risks, the relevant analisys,  response and monitoring for the requested Works. </t>
  </si>
  <si>
    <t xml:space="preserve">In this section the Contractor/Supplier shall describe the process set out by the Organization to define the amount of human resources needed for the successfull execution of the Works and how this demand will be satisfied. 
This section shall also  include  materials, infrastructure and work environment. Where there are specific characteristics for required materials (raw materials and/or components), the specifications or standards to which the materials have to conform shall be stated or referred to in this section.
</t>
  </si>
  <si>
    <t xml:space="preserve">HUMAN RESOURCES:
In this section the Supplier/Contractor shall also specify:
the number of engineers per disciplines involved in the design
the number of managers / supervisors estimated for the part of  Works to be executed on site
the number of human resources and the relevant competences estimated for the carrying out the  part of  Works to be executed on site (indicating also the basis of estimation: rate vs personnel)
the hours of training planned for the new personnel involved in the site works
the hours of training planned for the existing personnel involved in the site works for  new or revised operating methods.                                                                                                                                                                                                           </t>
  </si>
  <si>
    <t xml:space="preserve">Plan (the contractor \supplier may simply make reference to the timeschedule and the relevant basis for estimation submitted to EGP)
</t>
  </si>
  <si>
    <t xml:space="preserve">In this section the Supplier/Contractor shall describe the following:
- how the documents and data will be identified and elaborated according customer requirements
- by whom the documents and data will be reviewed and approved
- to whom the documents will be distributed, or their availability notified
- how access to the documents and data can be obtained
It applies to internal, external, obsolete documents. (all documents in the project).
</t>
  </si>
  <si>
    <t xml:space="preserve">In this section the Supplier/Contractor shall describe the quality  records to be produced and to be maintained.
The following records are requested by GRE:
- Engineering records (IFC, Design changes, AS-Built, Final Dossier, Manufacturing Inspections &amp; Certificate Book )  
- Data Sheets, Installation &amp; User manuals
- Inspections procedures and attached documents (such as calibration certificates,etc..)
- 2nd party audit reports (perfromed to externally services/product providers)
- NCs Register 
- Proctocols, Inspections &amp; Test Records (on site and on the equipments)
- Product Certifications                                                                                                                           
- Statutory and Regulatory records (communications to local authorities, bodies,etc..)
- Unpriced contracts/POs with sub-contractors / contractors                                                                                                                                                                                                   - Product Certifications
- Qualifications / Certifications of personnel
- Logistic and custom cleareance records
- Any other documents stated in the Bid documents / Contracts
The Supplier shall state the following information:
- how, where and for how long records will be kept
- on what media the records will be kept (such as hard copy, electronic media or cloud storage)
- how legibility, storage, retrievability, disposition and confidentiality requirements will be defined and satisfied
- what methods will be used to ensure that records are available when required
</t>
  </si>
  <si>
    <t>Description into the PQP/Policy/Procedure/ Work Instruction/ Quality Records Traceability Matrix &amp; List</t>
  </si>
  <si>
    <t>In this section the Supplier/Contractor  shall describe the process set out in the Organization for identifing the project's  requirements, assuring their implementation, performing &amp; tracking ther review and for resolving conflicts or ambiguities among them.</t>
  </si>
  <si>
    <t xml:space="preserve">The Supplier/Contractor shall report the list of identified project's requirements
</t>
  </si>
  <si>
    <t>In this section the Supplier/Contractor shall describe the following:
a) who is responsible for client communication in particular cases;
b) the means to be used for client communication;
c) where applicable, communication pathways and contact points for specific clients or functions;
d) the records to be kept of client communication;
e) the process to be followed when a client compliment or complaint is received</t>
  </si>
  <si>
    <t xml:space="preserve">In this section the Supplier/Contractor shall describe how the design and development is planned, how the inputs are determined, how the the control are applied, how the completeness and correctness of the design and development is ensured and how the changes are managed.
In particular for what concerns the inputs the Organization shall list:
- functional &amp; performance requirements used as  input
- information derived from previous similar projects
- statutory and regulatory requirements used as  input
- standards or codes of practise that the organization has committed to implement
- potential consequences of failure
In this section the Supplier/Contractor shall clearly state how GRE will be involved during the design and development process.
A clear section on the "design validation" shall be reported. </t>
  </si>
  <si>
    <t xml:space="preserve">In this section the Supplier/Contractor shall state the documented procedure that describes how the purchasing process will be carried out and how the supplier ensures that purchased products conforms to the specified requirements; in particular in this section the Supplier/Contractor shall:
- list the processes / products / services externally provided (showing also the value of the sub-contract - in terms of %)
- describe how the requirements have been provided to the external provider and the relevant confirmation by the external providers
- describe the type and extent of the controls applied to the external providers to ensure that the GRE requirements have been met
The Supplier/Contractor shall also describe the process used / to be used for selecting the external providers, the evaluation criteria and the vendor rating process.  Specific risks related with sub-suppliers or their products shall be listed and addressed.                                                                                                                                                                                </t>
  </si>
  <si>
    <t>The Supplier/Contractor shall also ensure that the external providers will apply a quality management system which will remain within the control of its QMS; in particular the Supplier/Contractor shall:</t>
  </si>
  <si>
    <t>1) indicate the Sub-contractors / Suppliers that have/will have a QMS Certification</t>
  </si>
  <si>
    <t>Matrix showing certifications vs % of Works subcontracted</t>
  </si>
  <si>
    <t>2) provide GRE with the QMS Certifications owned by the external providers</t>
  </si>
  <si>
    <t>Certifications</t>
  </si>
  <si>
    <t>3) provide GRE with the external provider's PQP (and its Annexes) already verified by the Supplier/Contractor</t>
  </si>
  <si>
    <t>External Provider's PQP</t>
  </si>
  <si>
    <t xml:space="preserve">In this section the Supplier / Contractor shall describe how the following processes (if in scope) will be carried out:
- manufacturing
- construction
- commissioning
</t>
  </si>
  <si>
    <t>Description into the PQP/Policy/Procedure</t>
  </si>
  <si>
    <t>Per each of this process the  Supplier / Contractor shall at least:</t>
  </si>
  <si>
    <t xml:space="preserve">1) Describe Work Instructions / Method of Statement of the requested activities (including the tools, techniques, equipment and methods to be used to achieve the specified requirements, considering also details of any necessary material, product or process certification;
</t>
  </si>
  <si>
    <t>Work Instruction / MS list</t>
  </si>
  <si>
    <t>2) Describe how the progress is monitored and controlled</t>
  </si>
  <si>
    <t>Work Instruction</t>
  </si>
  <si>
    <t>3) Indicate the characteristics have to be verified and validated at that time</t>
  </si>
  <si>
    <t>Description into the PQP / Plan / Matrix</t>
  </si>
  <si>
    <t>4) Provide the Quality Control Procedure related to each item of the ITP (see Clause "Measurement and Monitoring"</t>
  </si>
  <si>
    <t>Quality Control Procedure  &amp; List</t>
  </si>
  <si>
    <t xml:space="preserve">5) Indicate the KPIs used for monitoring the quality  trend </t>
  </si>
  <si>
    <t>Description into the PQP / Work Instruction</t>
  </si>
  <si>
    <t xml:space="preserve">In this section the Contractor/Supplier shall report the Inspection Test Plan (or Quality Control Plan)
The ContractorSupplier shall also indicate which  inspections or tests are required to be witnessed or performed by regulatory authorities
</t>
  </si>
  <si>
    <t xml:space="preserve">In this section the Contractor/Supplier shall describe the following:
1) how the NCs detected by  Contractor/Supplier toward the Works of its Sub-Contarctor / Sub-supplier will be managed 
2) how these NCs will be managed (reaction vs root-cause analysis for avoinding the recurrency)
3) how these NCs will be shared with GRE 
</t>
  </si>
  <si>
    <r>
      <t xml:space="preserve">In this section the Contractor/Supplier shall report the:
1) 2nd Party Audits to be performed to its subcontractors/Sub-supplier
2) the internal Audits (first party audits) performed to the team appointed for mamaging the assigned Works
</t>
    </r>
    <r>
      <rPr>
        <sz val="12"/>
        <rFont val="Arial"/>
        <family val="2"/>
      </rPr>
      <t xml:space="preserve">
</t>
    </r>
  </si>
  <si>
    <t>Description into the PQP/Audit Plan</t>
  </si>
  <si>
    <t>Design and development (if in scope)</t>
  </si>
  <si>
    <t>8.4.2 Type and extent of control of externally provided products and services</t>
  </si>
  <si>
    <t>Does the production unit collaborate with the design function in the early stages of product development to improve the manufacturability of a product?</t>
  </si>
  <si>
    <t>3.1</t>
  </si>
  <si>
    <t>3.3</t>
  </si>
  <si>
    <t>3.4</t>
  </si>
  <si>
    <t>3.5</t>
  </si>
  <si>
    <t>3.6</t>
  </si>
  <si>
    <t>3.7</t>
  </si>
  <si>
    <t>3.8</t>
  </si>
  <si>
    <t>3.9</t>
  </si>
  <si>
    <t>3.10</t>
  </si>
  <si>
    <t>Does the Manufacturer maintain a flexible capacity (the ability to meet an unplanned 20% upswing in demand without deterioration in lead times by means operation procedure/system) so that production volume can be increased when needed?</t>
  </si>
  <si>
    <t>3.11</t>
  </si>
  <si>
    <t>3.12</t>
  </si>
  <si>
    <t>Does the Manufacturer check the lead time for any process (procurement, materials avalilability, production lines, etc.)?</t>
  </si>
  <si>
    <t>3.13</t>
  </si>
  <si>
    <t>GLOSSARY</t>
  </si>
  <si>
    <t>Items</t>
  </si>
  <si>
    <t>Description</t>
  </si>
  <si>
    <t xml:space="preserve">It is a lean production metholodology. 5S represents Japanese words that describe the steps of a workplace organization process: 
1. Seiri (Sort): remove items that are no longer needed and keep the working area clear of materials not used for the production
2. Seiton (Straighten, Set): organize the items to optimize efficiency and flow
3. Seiso (Shine, Sweep): clean the area in order to more easily identify problems. Inspect the workplace and equipment while cleaning
4. Seiketsu (Standardize): Establish procedures to ensure the new practices. Implement color coding and labels to stay consistent with other areas
5 .Shitsuke (Sustain): Organize training courses. Develop behaviors that keep the workplace organized over the long term. Implement imrpovement. </t>
  </si>
  <si>
    <t>A software that manages and integrates all processes of a company. 
ERP provides an integrated and continuously updated view of core business processes using common databases maintained by a database management system. ERP systems track business resources—cash, raw materials, production capacity—and the status of business commitments: orders, purchase orders, and payroll. The applications that make up the system share data across various departments (manufacturing, purchasing, sales, accounting, etc.) that provide the data.
 ERP facilitates information flow between all business functions and manages connections to outside stakeholders</t>
  </si>
  <si>
    <t xml:space="preserve">It is a systematic method for waste minimization within a manufacturing system without sacrificing productivity. Lean manufacturing makes obvious what adds value, by reducing everything else (which is not adding value). It is based on these principles: pull processing, perfect first-time quality, waste minimization, continuous improvement, flexibility, building and maintaining a long term relationship with suppliers, autonomation, load leveling and production flow and visual control.
The main tools are:
- Value Stream Mapping: used to visually map the flow of production. It helps to identify and eliminate the waste, founding opportunities for improvement.
- 5S (see above)
- Visual Management System: standardization of the work with visual control. it allows to identify immediatly the performance of the work station.
- SMED (Single-minute exchange of die): imed to reduce the time of set-up in order to increase the production efficiency 
- Spahetti Chart: track with a graphic the flow of the products in order to identify the best layout to minimize time, cost and waste.
- TPM (Total Productive Maintanance): a system of maintaining and improving the integrity of production and quality systems through the machines, equipment, processes, and employees that add business value to an organization. TPM focuses on keeping all equipment in top working condition to avoid breakdowns and delays in manufacturing processes
- Pull System: </t>
  </si>
  <si>
    <t>N° of Point "1"</t>
  </si>
  <si>
    <t>N° of Point "2"</t>
  </si>
  <si>
    <t>N° Not Applicable</t>
  </si>
  <si>
    <t>Logistic</t>
  </si>
  <si>
    <t>4.1</t>
  </si>
  <si>
    <t>Does the company have a logistic unit?</t>
  </si>
  <si>
    <t>4.2</t>
  </si>
  <si>
    <t>4.3</t>
  </si>
  <si>
    <t>4.4</t>
  </si>
  <si>
    <t>Does the company have a system in place to track and monitor deliveries during transit?</t>
  </si>
  <si>
    <t>4.5</t>
  </si>
  <si>
    <t>4.6</t>
  </si>
  <si>
    <t>4.7</t>
  </si>
  <si>
    <t>Does the company have a process to establish delivery times?  Are there process in place to reduce the delivery times?</t>
  </si>
  <si>
    <t>4.8</t>
  </si>
  <si>
    <t>4.9</t>
  </si>
  <si>
    <t>4.10</t>
  </si>
  <si>
    <t>Risk Management</t>
  </si>
  <si>
    <t>5.1</t>
  </si>
  <si>
    <t>5.2</t>
  </si>
  <si>
    <t>5.3</t>
  </si>
  <si>
    <t>5.4</t>
  </si>
  <si>
    <t>5.6</t>
  </si>
  <si>
    <t>2.12</t>
  </si>
  <si>
    <t>2.11</t>
  </si>
  <si>
    <t>Are the material not compliant identified and tracked?</t>
  </si>
  <si>
    <t>2.10</t>
  </si>
  <si>
    <t>2.9</t>
  </si>
  <si>
    <t>Is there a process to evaluate and check the quality of the supplies? (inspection and test at facilities or in entrance)
Are there Test Report related to the results of the inspection visits performed?</t>
  </si>
  <si>
    <t>2.8</t>
  </si>
  <si>
    <t>2.7</t>
  </si>
  <si>
    <t>2.6</t>
  </si>
  <si>
    <t>Does the company manage the documentation, track the revision and share them with the supplier?</t>
  </si>
  <si>
    <t>2.5</t>
  </si>
  <si>
    <t>2.4</t>
  </si>
  <si>
    <t>2.3</t>
  </si>
  <si>
    <t>2.2</t>
  </si>
  <si>
    <t>2.1</t>
  </si>
  <si>
    <t>Sub-supplier Management</t>
  </si>
  <si>
    <t>Summary Check List Score</t>
  </si>
  <si>
    <t>Parameter</t>
  </si>
  <si>
    <t>Acceptable</t>
  </si>
  <si>
    <t>Acceptable with reserve</t>
  </si>
  <si>
    <t>Not Acceptable</t>
  </si>
  <si>
    <t>Good</t>
  </si>
  <si>
    <t>Low</t>
  </si>
  <si>
    <t>Critical</t>
  </si>
  <si>
    <t>Sub-Supplier Management</t>
  </si>
  <si>
    <t>Safety</t>
  </si>
  <si>
    <t>Environmental</t>
  </si>
  <si>
    <t>FACTORY ASSESSMENT SCORE</t>
  </si>
  <si>
    <t>Check-list Score</t>
  </si>
  <si>
    <t xml:space="preserve">FINAL FACTORY ASSESSMENT SCORE </t>
  </si>
  <si>
    <t>2.13</t>
  </si>
  <si>
    <t>Is the factory located close to transport infrastructure of goods (ports /airports/ highways / railways)? Is the company familiar with them?</t>
  </si>
  <si>
    <t xml:space="preserve">Fonte: </t>
  </si>
  <si>
    <t>4.11</t>
  </si>
  <si>
    <t>Score Level Description</t>
  </si>
  <si>
    <r>
      <t>A method of </t>
    </r>
    <r>
      <rPr>
        <sz val="11"/>
        <rFont val="Arial"/>
        <family val="2"/>
      </rPr>
      <t>problem solving used for identifying the root causes of faults or</t>
    </r>
    <r>
      <rPr>
        <sz val="11"/>
        <color rgb="FF222222"/>
        <rFont val="Arial"/>
        <family val="2"/>
      </rPr>
      <t xml:space="preserve"> problems. It is based on four general principles:
- Define and describe properly the event or problem (5W)
- Establish a timeline from normal situation until the final crisis or failure
- Distinguish between root causes and causal factor                                  
- Once implemented, RCA is transformed into a method of problem prediction</t>
    </r>
  </si>
  <si>
    <t>N° Point "1"</t>
  </si>
  <si>
    <t>N° Point "2"</t>
  </si>
  <si>
    <t>Item</t>
  </si>
  <si>
    <t>Actions / Visit note</t>
  </si>
  <si>
    <t>Action by</t>
  </si>
  <si>
    <t>Deadline</t>
  </si>
  <si>
    <t>All the action shall be filled here compiling relevant responsible and deadline</t>
  </si>
  <si>
    <t>Does the company have a structured process to identify and manage the possible criticalities/risks of the supply chain at a global level (starting from Order Emission to Delivery on Site)? Is there a dedicated Team to manage these kind of risks?</t>
  </si>
  <si>
    <t>1.3</t>
  </si>
  <si>
    <t>3.2</t>
  </si>
  <si>
    <t>Does the company have a structured process to identify and manage the possible criticalities/risks of the production process? Is there a dedicated Team to manage these kind of risks?</t>
  </si>
  <si>
    <t>Does the company perform a Risk Assessment Program during the execution of the projects?</t>
  </si>
  <si>
    <t>Individual Item Evaluation:</t>
  </si>
  <si>
    <r>
      <rPr>
        <b/>
        <sz val="12"/>
        <rFont val="Verdana"/>
        <family val="2"/>
      </rPr>
      <t>3</t>
    </r>
    <r>
      <rPr>
        <sz val="12"/>
        <rFont val="Verdana"/>
        <family val="2"/>
      </rPr>
      <t>: Acceptable - complete feed-back</t>
    </r>
  </si>
  <si>
    <r>
      <rPr>
        <b/>
        <sz val="12"/>
        <rFont val="Verdana"/>
        <family val="2"/>
      </rPr>
      <t>4</t>
    </r>
    <r>
      <rPr>
        <sz val="12"/>
        <rFont val="Verdana"/>
        <family val="2"/>
      </rPr>
      <t>: Excellent (supplier can be considered a benchmark for other suppliers) - benchmark feed-back</t>
    </r>
  </si>
  <si>
    <r>
      <rPr>
        <b/>
        <sz val="12"/>
        <rFont val="Verdana"/>
        <family val="2"/>
      </rPr>
      <t>1</t>
    </r>
    <r>
      <rPr>
        <sz val="12"/>
        <rFont val="Verdana"/>
        <family val="2"/>
      </rPr>
      <t>: Not Acceptable/Reject - missing or not acceptable feed-back</t>
    </r>
  </si>
  <si>
    <t>Final Score</t>
  </si>
  <si>
    <t>Technique employed in order to communicate information by using visual signals instead of texts or other written instructions for the purpose of increase efficiency and clarity in communication</t>
  </si>
  <si>
    <t>MRP is a production planning, scheduling, and inventory control system used to manage manufacturing processes. Most MRP systems are software-based, but it is possible to conduct MRP by hand as well. 
An MRP system is intended to simultaneously meet three objectives:
- Ensure materials are available for production and products are available for delivery to customers;
- Maintain the lowest possible material and product levels in store;
- Plan manufacturing activities, delivery schedules and purchasing activities</t>
  </si>
  <si>
    <t>A responsibility assignment matrix describes the participation by various roles in completing tasks or deliverables for a project or business process. It is especially useful in clarifying roles and responsibilities in cross-functional/departmental projects and processes.
RACI is an acronym derived from the foru key responsabilities most typically used: Responsible, Accountable, Consulted adn Informed</t>
  </si>
  <si>
    <t>Also called Inspection Test Plan, Quality Plan, Control Plan, Quality Assurance Plan (QAP),  is a document that specifies quality standards, practices, tests, resources, specifications, and the sequence of activities relevant to a particular product</t>
  </si>
  <si>
    <t>Test Protocols and Procedures are formal documents that typically outline requirements, activities, resources, documentation and schedules to be completed. Some form of test plan should be developed prior to any test</t>
  </si>
  <si>
    <t>A pull system is a Lean technique for reducing the waste of any production process. Applying a pull system allows you to start new work only when there is a customer demand for it. This gives the company the opportunity to reduce overhead and optimize storage costs.</t>
  </si>
  <si>
    <t xml:space="preserve">The push system involves forecasting inventory needs to meet customer demand. Companies must predict which products customers will purchase along with determining what quantity of goods will be purchased. The company will in turn produce enough product to meet the forecast demand and sell, or push, the goods to the consumer. </t>
  </si>
  <si>
    <t>One-piece flow is a key concept of Lean Management system which means that parts are moved through operations from step to step with no work-in-process (WIP) in between either one piece at a time or a small batch at a time. This system works best in combination with a cellular layout in which all necessary equipment is located within a cell in the sequence in which it is used. </t>
  </si>
  <si>
    <t>The production rate is the ratio of the number of goods produced and the time spent producing them. Production rates can measure the efficiency ofproduction processes, whether those processes involve manufacturing</t>
  </si>
  <si>
    <t>Takt time is the average time between the start of production of one unit and the start of production of the next unit.</t>
  </si>
  <si>
    <t xml:space="preserve">Lead Time is the latency between the initiation and execution of a process. For example, the lead time between the placement and delivery of an order </t>
  </si>
  <si>
    <t>The total time from the beginning to the end of your process, as defined by you and your customer. Cycle time includes processt ime, during which a unit is acted upon to bring it closer to an output, and delay time, during which a unit of work is spent waiting to take the next action</t>
  </si>
  <si>
    <t>1.10</t>
  </si>
  <si>
    <t>1.11</t>
  </si>
  <si>
    <t>Is a wide group of analysis techniques used in science and technology industry to evaluate the properties of a material, component or system without causing damage. Because NDT does not permanently alter the article being inspected, it is a highly valuable technique that can save both money and time in product evaluation, troubleshooting, and research. The six most frequently used NDT methods are eddy-current, magnetic-particle, liquid penetrant, radiographic, ultrasonic, and visual testing.</t>
  </si>
  <si>
    <t>A Lean manufacturing or Lean enterprise technique used to document, analyze and improve the flow of information or materials required to produce a product or service for a customer.
Value stream mapping is a paper and pencil tool that helps you to see and understand the flow of material and information as a product or service makes its way through the value stream. Value stream mapping is typically used in Lean.</t>
  </si>
  <si>
    <t>1.12</t>
  </si>
  <si>
    <t>Electro-testing room (if applicable).
Does the company have an internal laboratory or use qualified external laboratories?
Are the electrical appliances regularly calibrated?
Is there a calibration log and a program?</t>
  </si>
  <si>
    <t>/ second</t>
  </si>
  <si>
    <t>/ minute</t>
  </si>
  <si>
    <t>Time (Day)</t>
  </si>
  <si>
    <t>/ hour</t>
  </si>
  <si>
    <t>Time (Hour)</t>
  </si>
  <si>
    <t>/ day</t>
  </si>
  <si>
    <t>Time (Minute)</t>
  </si>
  <si>
    <t>/ month</t>
  </si>
  <si>
    <t>units</t>
  </si>
  <si>
    <t>Time (Second)</t>
  </si>
  <si>
    <t>/ year</t>
  </si>
  <si>
    <t>MW</t>
  </si>
  <si>
    <t>*Use the same unit of measurement of the phases time</t>
  </si>
  <si>
    <t>second / unit</t>
  </si>
  <si>
    <t>minute / unit</t>
  </si>
  <si>
    <t>hour / unit</t>
  </si>
  <si>
    <t>day / unit</t>
  </si>
  <si>
    <t xml:space="preserve">Production Rate </t>
  </si>
  <si>
    <t>W</t>
  </si>
  <si>
    <t>Power Unit Nom.</t>
  </si>
  <si>
    <t>G</t>
  </si>
  <si>
    <t>F</t>
  </si>
  <si>
    <t xml:space="preserve">cells in red are automatically filled </t>
  </si>
  <si>
    <t>hours / day</t>
  </si>
  <si>
    <t>Working Time</t>
  </si>
  <si>
    <t>Data from Supplier</t>
  </si>
  <si>
    <t xml:space="preserve">Production Rate Calculation </t>
  </si>
  <si>
    <t>Process</t>
  </si>
  <si>
    <t>cells to fill out with data from supplier</t>
  </si>
  <si>
    <t>change unit of measurement</t>
  </si>
  <si>
    <t>Legenda</t>
  </si>
  <si>
    <r>
      <t xml:space="preserve">Does the company adopt metodology to define procurement strategy by typology of supply? (e.g. Kraljic matrix, </t>
    </r>
    <r>
      <rPr>
        <b/>
        <sz val="12"/>
        <color theme="5" tint="-0.249977111117893"/>
        <rFont val="Arial"/>
        <family val="2"/>
      </rPr>
      <t>refer to worksheet A</t>
    </r>
    <r>
      <rPr>
        <b/>
        <sz val="12"/>
        <rFont val="Arial"/>
        <family val="2"/>
      </rPr>
      <t>)</t>
    </r>
  </si>
  <si>
    <r>
      <t>Is there a monitoring system (KPI monitoring) of the performance of the supplier (Service level, reliability, flexibility),</t>
    </r>
    <r>
      <rPr>
        <b/>
        <sz val="12"/>
        <color theme="5" tint="-0.249977111117893"/>
        <rFont val="Arial"/>
        <family val="2"/>
      </rPr>
      <t xml:space="preserve"> refer to worksheet E</t>
    </r>
    <r>
      <rPr>
        <b/>
        <sz val="12"/>
        <rFont val="Arial"/>
        <family val="2"/>
      </rPr>
      <t xml:space="preserve"> ?</t>
    </r>
  </si>
  <si>
    <r>
      <t>Does the supplier have experience in Value Stream Mapping</t>
    </r>
    <r>
      <rPr>
        <b/>
        <vertAlign val="superscript"/>
        <sz val="14"/>
        <rFont val="Arial"/>
        <family val="2"/>
      </rPr>
      <t>7</t>
    </r>
    <r>
      <rPr>
        <b/>
        <sz val="12"/>
        <rFont val="Arial"/>
        <family val="2"/>
      </rPr>
      <t xml:space="preserve">, </t>
    </r>
    <r>
      <rPr>
        <b/>
        <sz val="12"/>
        <color theme="5" tint="-0.249977111117893"/>
        <rFont val="Arial"/>
        <family val="2"/>
      </rPr>
      <t>refer to worksheet D</t>
    </r>
    <r>
      <rPr>
        <b/>
        <sz val="12"/>
        <rFont val="Arial"/>
        <family val="2"/>
      </rPr>
      <t>, and is it a part of their continuous improvement plan?</t>
    </r>
  </si>
  <si>
    <r>
      <t>Are there quality documents (QCP</t>
    </r>
    <r>
      <rPr>
        <vertAlign val="superscript"/>
        <sz val="14"/>
        <rFont val="Arial"/>
        <family val="2"/>
      </rPr>
      <t>9</t>
    </r>
    <r>
      <rPr>
        <sz val="12"/>
        <rFont val="Arial"/>
        <family val="2"/>
      </rPr>
      <t>,</t>
    </r>
    <r>
      <rPr>
        <b/>
        <sz val="12"/>
        <rFont val="Arial"/>
        <family val="2"/>
      </rPr>
      <t xml:space="preserve"> ITP, Test Procedures</t>
    </r>
    <r>
      <rPr>
        <b/>
        <vertAlign val="superscript"/>
        <sz val="14"/>
        <rFont val="Arial"/>
        <family val="2"/>
      </rPr>
      <t>10</t>
    </r>
    <r>
      <rPr>
        <b/>
        <sz val="12"/>
        <rFont val="Arial"/>
        <family val="2"/>
      </rPr>
      <t>) for each product? Are they implemented?</t>
    </r>
  </si>
  <si>
    <r>
      <t>Does the company use Lean Production Methodologies</t>
    </r>
    <r>
      <rPr>
        <b/>
        <vertAlign val="superscript"/>
        <sz val="14"/>
        <rFont val="Arial"/>
        <family val="2"/>
      </rPr>
      <t>3</t>
    </r>
    <r>
      <rPr>
        <b/>
        <sz val="12"/>
        <rFont val="Arial"/>
        <family val="2"/>
      </rPr>
      <t xml:space="preserve"> (e.g. visual management system</t>
    </r>
    <r>
      <rPr>
        <b/>
        <vertAlign val="superscript"/>
        <sz val="14"/>
        <rFont val="Arial"/>
        <family val="2"/>
      </rPr>
      <t>5</t>
    </r>
    <r>
      <rPr>
        <b/>
        <sz val="12"/>
        <rFont val="Arial"/>
        <family val="2"/>
      </rPr>
      <t>, spaghetti chart, pull</t>
    </r>
    <r>
      <rPr>
        <b/>
        <vertAlign val="superscript"/>
        <sz val="14"/>
        <rFont val="Arial"/>
        <family val="2"/>
      </rPr>
      <t>11</t>
    </r>
    <r>
      <rPr>
        <b/>
        <sz val="12"/>
        <rFont val="Arial"/>
        <family val="2"/>
      </rPr>
      <t xml:space="preserve"> system, one piece flow system</t>
    </r>
    <r>
      <rPr>
        <b/>
        <vertAlign val="superscript"/>
        <sz val="14"/>
        <rFont val="Arial"/>
        <family val="2"/>
      </rPr>
      <t>13</t>
    </r>
    <r>
      <rPr>
        <b/>
        <sz val="12"/>
        <rFont val="Arial"/>
        <family val="2"/>
      </rPr>
      <t>, etc.)? (if applicable)</t>
    </r>
  </si>
  <si>
    <r>
      <t>Does the Manufacturer check production rate</t>
    </r>
    <r>
      <rPr>
        <b/>
        <vertAlign val="superscript"/>
        <sz val="14"/>
        <color rgb="FF222222"/>
        <rFont val="Arial"/>
        <family val="2"/>
      </rPr>
      <t>14</t>
    </r>
    <r>
      <rPr>
        <b/>
        <sz val="12"/>
        <color rgb="FF222222"/>
        <rFont val="Arial"/>
        <family val="2"/>
      </rPr>
      <t xml:space="preserve"> &amp; cycle time</t>
    </r>
    <r>
      <rPr>
        <b/>
        <vertAlign val="superscript"/>
        <sz val="14"/>
        <color rgb="FF222222"/>
        <rFont val="Arial"/>
        <family val="2"/>
      </rPr>
      <t>17</t>
    </r>
    <r>
      <rPr>
        <b/>
        <sz val="12"/>
        <color rgb="FF222222"/>
        <rFont val="Arial"/>
        <family val="2"/>
      </rPr>
      <t xml:space="preserve"> for each production line?</t>
    </r>
  </si>
  <si>
    <r>
      <t>Does the Manufacturer check takt time for every order?
Does the Manufacturer verify if the Takt time</t>
    </r>
    <r>
      <rPr>
        <b/>
        <vertAlign val="superscript"/>
        <sz val="14"/>
        <color rgb="FF222222"/>
        <rFont val="Arial"/>
        <family val="2"/>
      </rPr>
      <t>15</t>
    </r>
    <r>
      <rPr>
        <b/>
        <sz val="12"/>
        <color rgb="FF222222"/>
        <rFont val="Arial"/>
        <family val="2"/>
      </rPr>
      <t xml:space="preserve"> is in line with production rate and other orders?</t>
    </r>
  </si>
  <si>
    <r>
      <rPr>
        <b/>
        <sz val="12"/>
        <color theme="5" tint="-0.249977111117893"/>
        <rFont val="Arial"/>
        <family val="2"/>
      </rPr>
      <t>1.</t>
    </r>
    <r>
      <rPr>
        <b/>
        <sz val="12"/>
        <rFont val="Arial"/>
        <family val="2"/>
      </rPr>
      <t xml:space="preserve"> ERP - Enterprise Resource Planning</t>
    </r>
  </si>
  <si>
    <r>
      <rPr>
        <b/>
        <sz val="12"/>
        <color theme="5" tint="-0.249977111117893"/>
        <rFont val="Arial"/>
        <family val="2"/>
      </rPr>
      <t>2.</t>
    </r>
    <r>
      <rPr>
        <b/>
        <sz val="12"/>
        <rFont val="Arial"/>
        <family val="2"/>
      </rPr>
      <t xml:space="preserve"> 5S Methodology (add visual management definition)</t>
    </r>
  </si>
  <si>
    <r>
      <rPr>
        <b/>
        <sz val="12"/>
        <color theme="5" tint="-0.249977111117893"/>
        <rFont val="Arial"/>
        <family val="2"/>
      </rPr>
      <t>3.</t>
    </r>
    <r>
      <rPr>
        <b/>
        <sz val="12"/>
        <rFont val="Arial"/>
        <family val="2"/>
      </rPr>
      <t xml:space="preserve"> Lean Production Methodology</t>
    </r>
  </si>
  <si>
    <r>
      <rPr>
        <b/>
        <sz val="12"/>
        <color theme="5" tint="-0.249977111117893"/>
        <rFont val="Arial"/>
        <family val="2"/>
      </rPr>
      <t>18.</t>
    </r>
    <r>
      <rPr>
        <b/>
        <sz val="12"/>
        <rFont val="Arial"/>
        <family val="2"/>
      </rPr>
      <t xml:space="preserve"> NDT</t>
    </r>
  </si>
  <si>
    <r>
      <rPr>
        <b/>
        <sz val="12"/>
        <color theme="5" tint="-0.249977111117893"/>
        <rFont val="Arial"/>
        <family val="2"/>
      </rPr>
      <t>17.</t>
    </r>
    <r>
      <rPr>
        <b/>
        <sz val="12"/>
        <rFont val="Arial"/>
        <family val="2"/>
      </rPr>
      <t xml:space="preserve"> Cycle Time</t>
    </r>
  </si>
  <si>
    <r>
      <rPr>
        <b/>
        <sz val="12"/>
        <color theme="5" tint="-0.249977111117893"/>
        <rFont val="Arial"/>
        <family val="2"/>
      </rPr>
      <t>16.</t>
    </r>
    <r>
      <rPr>
        <b/>
        <sz val="12"/>
        <rFont val="Arial"/>
        <family val="2"/>
      </rPr>
      <t xml:space="preserve"> Lead Time</t>
    </r>
  </si>
  <si>
    <r>
      <rPr>
        <b/>
        <sz val="12"/>
        <color theme="5" tint="-0.249977111117893"/>
        <rFont val="Arial"/>
        <family val="2"/>
      </rPr>
      <t>4.</t>
    </r>
    <r>
      <rPr>
        <b/>
        <sz val="12"/>
        <rFont val="Arial"/>
        <family val="2"/>
      </rPr>
      <t xml:space="preserve"> Route Causes Analysis</t>
    </r>
  </si>
  <si>
    <r>
      <rPr>
        <b/>
        <sz val="12"/>
        <color theme="5" tint="-0.249977111117893"/>
        <rFont val="Arial"/>
        <family val="2"/>
      </rPr>
      <t xml:space="preserve">5. </t>
    </r>
    <r>
      <rPr>
        <b/>
        <sz val="12"/>
        <rFont val="Arial"/>
        <family val="2"/>
      </rPr>
      <t>Visual Management System</t>
    </r>
  </si>
  <si>
    <r>
      <rPr>
        <b/>
        <sz val="12"/>
        <color theme="5" tint="-0.249977111117893"/>
        <rFont val="Arial"/>
        <family val="2"/>
      </rPr>
      <t xml:space="preserve">6. </t>
    </r>
    <r>
      <rPr>
        <b/>
        <sz val="12"/>
        <rFont val="Arial"/>
        <family val="2"/>
      </rPr>
      <t>MRP - Material Requirement Planning</t>
    </r>
  </si>
  <si>
    <r>
      <rPr>
        <b/>
        <sz val="12"/>
        <color theme="5" tint="-0.249977111117893"/>
        <rFont val="Arial"/>
        <family val="2"/>
      </rPr>
      <t>7.</t>
    </r>
    <r>
      <rPr>
        <b/>
        <sz val="12"/>
        <rFont val="Arial"/>
        <family val="2"/>
      </rPr>
      <t xml:space="preserve"> Value Stream Mapping</t>
    </r>
  </si>
  <si>
    <r>
      <rPr>
        <b/>
        <sz val="12"/>
        <color theme="5" tint="-0.249977111117893"/>
        <rFont val="Arial"/>
        <family val="2"/>
      </rPr>
      <t xml:space="preserve">8. </t>
    </r>
    <r>
      <rPr>
        <b/>
        <sz val="12"/>
        <rFont val="Arial"/>
        <family val="2"/>
      </rPr>
      <t xml:space="preserve">Matrix RACI </t>
    </r>
  </si>
  <si>
    <r>
      <rPr>
        <b/>
        <sz val="12"/>
        <color theme="5" tint="-0.249977111117893"/>
        <rFont val="Arial"/>
        <family val="2"/>
      </rPr>
      <t xml:space="preserve">9. </t>
    </r>
    <r>
      <rPr>
        <b/>
        <sz val="12"/>
        <rFont val="Arial"/>
        <family val="2"/>
      </rPr>
      <t>Quality Control Plan (QCP)</t>
    </r>
  </si>
  <si>
    <r>
      <rPr>
        <b/>
        <sz val="12"/>
        <color theme="5" tint="-0.249977111117893"/>
        <rFont val="Arial"/>
        <family val="2"/>
      </rPr>
      <t>10.</t>
    </r>
    <r>
      <rPr>
        <b/>
        <sz val="12"/>
        <rFont val="Arial"/>
        <family val="2"/>
      </rPr>
      <t xml:space="preserve"> Test Protocols and Procedures</t>
    </r>
  </si>
  <si>
    <r>
      <rPr>
        <b/>
        <sz val="12"/>
        <color theme="5" tint="-0.249977111117893"/>
        <rFont val="Arial"/>
        <family val="2"/>
      </rPr>
      <t>11.</t>
    </r>
    <r>
      <rPr>
        <b/>
        <sz val="12"/>
        <rFont val="Arial"/>
        <family val="2"/>
      </rPr>
      <t xml:space="preserve"> Pull system</t>
    </r>
  </si>
  <si>
    <r>
      <rPr>
        <b/>
        <sz val="12"/>
        <color theme="5" tint="-0.249977111117893"/>
        <rFont val="Arial"/>
        <family val="2"/>
      </rPr>
      <t xml:space="preserve">12. </t>
    </r>
    <r>
      <rPr>
        <b/>
        <sz val="12"/>
        <rFont val="Arial"/>
        <family val="2"/>
      </rPr>
      <t>Push System</t>
    </r>
  </si>
  <si>
    <r>
      <rPr>
        <b/>
        <sz val="12"/>
        <color theme="5" tint="-0.249977111117893"/>
        <rFont val="Arial"/>
        <family val="2"/>
      </rPr>
      <t>13.</t>
    </r>
    <r>
      <rPr>
        <b/>
        <sz val="12"/>
        <rFont val="Arial"/>
        <family val="2"/>
      </rPr>
      <t xml:space="preserve"> One piece flow system</t>
    </r>
  </si>
  <si>
    <r>
      <rPr>
        <b/>
        <sz val="12"/>
        <color theme="5" tint="-0.249977111117893"/>
        <rFont val="Arial"/>
        <family val="2"/>
      </rPr>
      <t>14.</t>
    </r>
    <r>
      <rPr>
        <b/>
        <sz val="12"/>
        <rFont val="Arial"/>
        <family val="2"/>
      </rPr>
      <t xml:space="preserve"> Production Rate</t>
    </r>
  </si>
  <si>
    <r>
      <rPr>
        <b/>
        <sz val="12"/>
        <color theme="5" tint="-0.249977111117893"/>
        <rFont val="Arial"/>
        <family val="2"/>
      </rPr>
      <t xml:space="preserve">15. </t>
    </r>
    <r>
      <rPr>
        <b/>
        <sz val="12"/>
        <rFont val="Arial"/>
        <family val="2"/>
      </rPr>
      <t>Takt Time</t>
    </r>
  </si>
  <si>
    <r>
      <rPr>
        <b/>
        <sz val="12"/>
        <color theme="5" tint="-0.249977111117893"/>
        <rFont val="Arial"/>
        <family val="2"/>
      </rPr>
      <t>19.</t>
    </r>
    <r>
      <rPr>
        <b/>
        <sz val="12"/>
        <rFont val="Arial"/>
        <family val="2"/>
      </rPr>
      <t xml:space="preserve"> SNT_TC_1A</t>
    </r>
  </si>
  <si>
    <r>
      <rPr>
        <b/>
        <sz val="12"/>
        <color theme="5" tint="-0.249977111117893"/>
        <rFont val="Arial"/>
        <family val="2"/>
      </rPr>
      <t>20.</t>
    </r>
    <r>
      <rPr>
        <b/>
        <sz val="12"/>
        <rFont val="Arial"/>
        <family val="2"/>
      </rPr>
      <t xml:space="preserve"> S. C. E. M. </t>
    </r>
  </si>
  <si>
    <r>
      <rPr>
        <b/>
        <sz val="12"/>
        <color theme="5" tint="-0.249977111117893"/>
        <rFont val="Arial"/>
        <family val="2"/>
      </rPr>
      <t>21.</t>
    </r>
    <r>
      <rPr>
        <b/>
        <sz val="12"/>
        <rFont val="Arial"/>
        <family val="2"/>
      </rPr>
      <t xml:space="preserve"> PFMEA</t>
    </r>
  </si>
  <si>
    <t>Date:09/02/2018</t>
  </si>
  <si>
    <t>worksite / Activities: BOP-EPC</t>
  </si>
  <si>
    <t xml:space="preserve">Who did the check: </t>
  </si>
  <si>
    <t>Company: Elecnor
checked: Contractor</t>
  </si>
  <si>
    <t>Total score:</t>
  </si>
  <si>
    <t xml:space="preserve">Alcohol or drugs at Work </t>
  </si>
  <si>
    <t>Employees are kept at a safe distance from vehicles in action, from the areas of excavation, landfill and demolition , the area of lifting operations</t>
  </si>
  <si>
    <t>Correct placing vehicles in areas of construction/work execution</t>
  </si>
  <si>
    <t xml:space="preserve">Compliance with signage </t>
  </si>
  <si>
    <t>N.A.</t>
  </si>
  <si>
    <t>Score MAX:</t>
  </si>
  <si>
    <t>17. Behaviour</t>
  </si>
  <si>
    <t>Environment Initiatives implementation</t>
  </si>
  <si>
    <t>Safety Initiatives implementation</t>
  </si>
  <si>
    <t>Environment Coordination meetings-Frequency, Participants, Feedback</t>
  </si>
  <si>
    <t>Safety Coordination meetings-Frequency, Participants, Feedback</t>
  </si>
  <si>
    <t>Appointed person for Environment- Effectiveness, cooperation</t>
  </si>
  <si>
    <t>Appointed person for Safety-Effectiveness, cooperation</t>
  </si>
  <si>
    <t>16. Organization-Meetings-Communication-Coordination</t>
  </si>
  <si>
    <r>
      <t xml:space="preserve">Personnel Qualification for specific activities </t>
    </r>
    <r>
      <rPr>
        <sz val="10"/>
        <rFont val="Verdana"/>
        <family val="2"/>
      </rPr>
      <t>(electricians, vehicle/machine operators)</t>
    </r>
  </si>
  <si>
    <t>Training-Law compliance, Adequacy related to the activity performed, frequency</t>
  </si>
  <si>
    <t>Incident log book</t>
  </si>
  <si>
    <t>Safety Officer/coordinator appointment</t>
  </si>
  <si>
    <r>
      <t xml:space="preserve">Documents required by environmental legislation are dully filled ,updated and present on site </t>
    </r>
    <r>
      <rPr>
        <sz val="10"/>
        <rFont val="Verdana"/>
        <family val="2"/>
      </rPr>
      <t>(Permits, licenses, authorizations, etc.)</t>
    </r>
  </si>
  <si>
    <t>Permits and Licenses of the power plant/project-Presence on site, Validity</t>
  </si>
  <si>
    <t>Health &amp; Safety Plan –Risk assessment</t>
  </si>
  <si>
    <t>Employees documentation-Employees list, Training records, PPE records, qualification certificates</t>
  </si>
  <si>
    <t>15. Documentation -Training &amp; Information</t>
  </si>
  <si>
    <t>COMMON POINTS</t>
  </si>
  <si>
    <t>Noise limits compliance during construction/operation</t>
  </si>
  <si>
    <r>
      <t>14.</t>
    </r>
    <r>
      <rPr>
        <b/>
        <sz val="7"/>
        <color theme="0"/>
        <rFont val="Times New Roman"/>
        <family val="1"/>
      </rPr>
      <t xml:space="preserve">        </t>
    </r>
    <r>
      <rPr>
        <b/>
        <sz val="12"/>
        <color theme="0"/>
        <rFont val="Verdana"/>
        <family val="2"/>
      </rPr>
      <t>Noise</t>
    </r>
  </si>
  <si>
    <t>Facilities / equipment that require authorization for release</t>
  </si>
  <si>
    <r>
      <t>13.</t>
    </r>
    <r>
      <rPr>
        <b/>
        <sz val="7"/>
        <color theme="0"/>
        <rFont val="Times New Roman"/>
        <family val="1"/>
      </rPr>
      <t xml:space="preserve">        </t>
    </r>
    <r>
      <rPr>
        <b/>
        <sz val="12"/>
        <color theme="0"/>
        <rFont val="Verdana"/>
        <family val="2"/>
      </rPr>
      <t>Emissions into the atmosphere</t>
    </r>
  </si>
  <si>
    <t>Contamination control for soil and water</t>
  </si>
  <si>
    <t>The use of water is authorized and the amount of water taken does not exceed that granted</t>
  </si>
  <si>
    <r>
      <t>12.</t>
    </r>
    <r>
      <rPr>
        <b/>
        <sz val="7"/>
        <color theme="0"/>
        <rFont val="Times New Roman"/>
        <family val="1"/>
      </rPr>
      <t xml:space="preserve">        </t>
    </r>
    <r>
      <rPr>
        <b/>
        <sz val="12"/>
        <color theme="0"/>
        <rFont val="Verdana"/>
        <family val="2"/>
      </rPr>
      <t>Water management &amp; protection</t>
    </r>
  </si>
  <si>
    <t>Check Personnel’s Knowledge</t>
  </si>
  <si>
    <t>Emergency person appointment</t>
  </si>
  <si>
    <t>Means of communication assured</t>
  </si>
  <si>
    <t xml:space="preserve">Emergency plan-Effectiveness, test frequency, records </t>
  </si>
  <si>
    <t>Control of leaks from equipment and vehicles, control of unauthorized water discharges</t>
  </si>
  <si>
    <t>Containment of spills/leaks</t>
  </si>
  <si>
    <r>
      <t>11.</t>
    </r>
    <r>
      <rPr>
        <b/>
        <sz val="7"/>
        <color theme="0"/>
        <rFont val="Times New Roman"/>
        <family val="1"/>
      </rPr>
      <t xml:space="preserve">   </t>
    </r>
    <r>
      <rPr>
        <b/>
        <sz val="12"/>
        <color theme="0"/>
        <rFont val="Verdana"/>
        <family val="2"/>
      </rPr>
      <t>Environmental Emergency Management</t>
    </r>
    <r>
      <rPr>
        <sz val="12"/>
        <color theme="0"/>
        <rFont val="Verdana"/>
        <family val="2"/>
      </rPr>
      <t xml:space="preserve"> </t>
    </r>
  </si>
  <si>
    <t>Certified carrier and consignee of the waste</t>
  </si>
  <si>
    <t>Plan of Use of earth and rock excavation</t>
  </si>
  <si>
    <r>
      <t xml:space="preserve">Waste management and organization of temporary storage </t>
    </r>
    <r>
      <rPr>
        <sz val="10"/>
        <rFont val="Verdana"/>
        <family val="2"/>
      </rPr>
      <t>(separation , labeling , protection from the weather, adequate training)</t>
    </r>
  </si>
  <si>
    <r>
      <t>10.</t>
    </r>
    <r>
      <rPr>
        <b/>
        <sz val="7"/>
        <color theme="0"/>
        <rFont val="Times New Roman"/>
        <family val="1"/>
      </rPr>
      <t xml:space="preserve">        </t>
    </r>
    <r>
      <rPr>
        <b/>
        <sz val="12"/>
        <color theme="0"/>
        <rFont val="Verdana"/>
        <family val="2"/>
      </rPr>
      <t>Waste Management</t>
    </r>
  </si>
  <si>
    <t>Compliance with environmental terms and permits related to biodiversity</t>
  </si>
  <si>
    <r>
      <t>9.</t>
    </r>
    <r>
      <rPr>
        <b/>
        <sz val="7"/>
        <color theme="0"/>
        <rFont val="Times New Roman"/>
        <family val="1"/>
      </rPr>
      <t xml:space="preserve"> </t>
    </r>
    <r>
      <rPr>
        <b/>
        <sz val="12"/>
        <color theme="0"/>
        <rFont val="Verdana"/>
        <family val="2"/>
      </rPr>
      <t>Permits and environmental terms issued by the Authorities</t>
    </r>
  </si>
  <si>
    <t>ENVIRONMENT</t>
  </si>
  <si>
    <t>Awareness, signage</t>
  </si>
  <si>
    <r>
      <t>8.</t>
    </r>
    <r>
      <rPr>
        <b/>
        <sz val="7"/>
        <color theme="0"/>
        <rFont val="Times New Roman"/>
        <family val="1"/>
      </rPr>
      <t>    </t>
    </r>
    <r>
      <rPr>
        <b/>
        <sz val="12"/>
        <color theme="0"/>
        <rFont val="Verdana"/>
        <family val="2"/>
      </rPr>
      <t>Designated smoking areas</t>
    </r>
  </si>
  <si>
    <t>One Safety</t>
  </si>
  <si>
    <t>Pre job check/Pre-task risk assessment-frequency, adequacy</t>
  </si>
  <si>
    <r>
      <t>7.</t>
    </r>
    <r>
      <rPr>
        <b/>
        <sz val="7"/>
        <color theme="0"/>
        <rFont val="Times New Roman"/>
        <family val="1"/>
      </rPr>
      <t xml:space="preserve">     </t>
    </r>
    <r>
      <rPr>
        <b/>
        <sz val="12"/>
        <color theme="0"/>
        <rFont val="Verdana"/>
        <family val="2"/>
      </rPr>
      <t>Risk Identification / 5-minute talk, other projects</t>
    </r>
  </si>
  <si>
    <t>Fire safety equipment- Working area–Vehicles &amp; Cars-Control management</t>
  </si>
  <si>
    <t>Checking of worksite personnel’s Knowledge about emergency procedures</t>
  </si>
  <si>
    <t xml:space="preserve">Emergency plan </t>
  </si>
  <si>
    <t>First Aid kit- Signed, proper location, Control management</t>
  </si>
  <si>
    <r>
      <t>6.</t>
    </r>
    <r>
      <rPr>
        <b/>
        <sz val="7"/>
        <color theme="0"/>
        <rFont val="Times New Roman"/>
        <family val="1"/>
      </rPr>
      <t xml:space="preserve">     </t>
    </r>
    <r>
      <rPr>
        <b/>
        <sz val="12"/>
        <color theme="0"/>
        <rFont val="Verdana"/>
        <family val="2"/>
      </rPr>
      <t>First Aid and Safety Emergency response-Fire Safety</t>
    </r>
  </si>
  <si>
    <t>Designated parking area and pedestrian routes which are separated from vehicular routes</t>
  </si>
  <si>
    <t>Personnel access management</t>
  </si>
  <si>
    <t>Working areas-designation, control management</t>
  </si>
  <si>
    <t>Marking of worksite points of interest</t>
  </si>
  <si>
    <t>Entrance signage and fence's adequacy</t>
  </si>
  <si>
    <r>
      <t>5.</t>
    </r>
    <r>
      <rPr>
        <b/>
        <sz val="7"/>
        <color theme="0"/>
        <rFont val="Times New Roman"/>
        <family val="1"/>
      </rPr>
      <t xml:space="preserve">         </t>
    </r>
    <r>
      <rPr>
        <b/>
        <sz val="12"/>
        <color theme="0"/>
        <rFont val="Verdana"/>
        <family val="2"/>
      </rPr>
      <t>Signage and Public Protection –Fencing- Interference management</t>
    </r>
  </si>
  <si>
    <r>
      <t xml:space="preserve">Holes on the ground </t>
    </r>
    <r>
      <rPr>
        <sz val="10"/>
        <rFont val="Verdana"/>
        <family val="2"/>
      </rPr>
      <t xml:space="preserve">( manholes , potholes , etc.) </t>
    </r>
    <r>
      <rPr>
        <b/>
        <sz val="10"/>
        <rFont val="Verdana"/>
        <family val="2"/>
      </rPr>
      <t>signed and covered</t>
    </r>
  </si>
  <si>
    <t>Access road condition</t>
  </si>
  <si>
    <t>Hygiene &amp; welfare facilities-Adequacy, condition, Potable water provision</t>
  </si>
  <si>
    <t>Storage area-Adequate size, Proper arrangement , safe stacking, designated</t>
  </si>
  <si>
    <t>Work place clean and in order</t>
  </si>
  <si>
    <r>
      <t>4.</t>
    </r>
    <r>
      <rPr>
        <b/>
        <sz val="7"/>
        <color theme="0"/>
        <rFont val="Times New Roman"/>
        <family val="1"/>
      </rPr>
      <t xml:space="preserve"> </t>
    </r>
    <r>
      <rPr>
        <b/>
        <sz val="12"/>
        <color theme="0"/>
        <rFont val="Verdana"/>
        <family val="2"/>
      </rPr>
      <t xml:space="preserve">    Working Conditions- Housekeeping</t>
    </r>
    <r>
      <rPr>
        <sz val="12"/>
        <color theme="0"/>
        <rFont val="Verdana"/>
        <family val="2"/>
      </rPr>
      <t>-</t>
    </r>
    <r>
      <rPr>
        <b/>
        <sz val="12"/>
        <color theme="0"/>
        <rFont val="Verdana"/>
        <family val="2"/>
      </rPr>
      <t xml:space="preserve"> Storage Area -Hygiene &amp; other facilities</t>
    </r>
  </si>
  <si>
    <t>Scaffoldings - Condition, Certification/Designing, Control management, Access &amp; use control, Installation</t>
  </si>
  <si>
    <t>Operator qualification &amp; certificates</t>
  </si>
  <si>
    <t>Vehicles &amp; Machinery – Adequacy for the activity performed, Condition, Control management, respective good performance certificate, Proper use</t>
  </si>
  <si>
    <t>Tools- Adequacy for the activity performed, Condition, Control management</t>
  </si>
  <si>
    <r>
      <t>3.</t>
    </r>
    <r>
      <rPr>
        <b/>
        <sz val="7"/>
        <color theme="0"/>
        <rFont val="Times New Roman"/>
        <family val="1"/>
      </rPr>
      <t xml:space="preserve">             </t>
    </r>
    <r>
      <rPr>
        <b/>
        <sz val="12"/>
        <color theme="0"/>
        <rFont val="Verdana"/>
        <family val="2"/>
      </rPr>
      <t>Equipment and Tools</t>
    </r>
  </si>
  <si>
    <t>PPE-Law compliance, use, condition and control, adequacy related to the work performed</t>
  </si>
  <si>
    <r>
      <t>2.</t>
    </r>
    <r>
      <rPr>
        <b/>
        <sz val="7"/>
        <color theme="0"/>
        <rFont val="Times New Roman"/>
        <family val="1"/>
      </rPr>
      <t xml:space="preserve">             </t>
    </r>
    <r>
      <rPr>
        <b/>
        <sz val="12"/>
        <color theme="0"/>
        <rFont val="Verdana"/>
        <family val="2"/>
      </rPr>
      <t>Personal Protection Equipment PPE</t>
    </r>
  </si>
  <si>
    <r>
      <t xml:space="preserve">Noise &amp; vibration management </t>
    </r>
    <r>
      <rPr>
        <sz val="10"/>
        <rFont val="Verdana"/>
        <family val="2"/>
      </rPr>
      <t>(Procedure, PPE)</t>
    </r>
  </si>
  <si>
    <r>
      <t>Biological risk</t>
    </r>
    <r>
      <rPr>
        <sz val="10"/>
        <rFont val="Verdana"/>
        <family val="2"/>
      </rPr>
      <t xml:space="preserve"> (PPE)</t>
    </r>
  </si>
  <si>
    <r>
      <t>Containers under pressure</t>
    </r>
    <r>
      <rPr>
        <b/>
        <sz val="10"/>
        <color rgb="FF222222"/>
        <rFont val="Verdana"/>
        <family val="2"/>
      </rPr>
      <t>-Control management</t>
    </r>
  </si>
  <si>
    <r>
      <t xml:space="preserve">Hot works-Workplace </t>
    </r>
    <r>
      <rPr>
        <sz val="10"/>
        <rFont val="Verdana"/>
        <family val="2"/>
      </rPr>
      <t>(Authorization, Precautions, PPE)</t>
    </r>
  </si>
  <si>
    <r>
      <t xml:space="preserve">Work At Height </t>
    </r>
    <r>
      <rPr>
        <sz val="10"/>
        <rFont val="Verdana"/>
        <family val="2"/>
      </rPr>
      <t>(Procedure, training, PPE, use of the ladder)</t>
    </r>
  </si>
  <si>
    <r>
      <t xml:space="preserve">Load manual handling </t>
    </r>
    <r>
      <rPr>
        <sz val="10"/>
        <rFont val="Verdana"/>
        <family val="2"/>
      </rPr>
      <t>(procedure, training)</t>
    </r>
  </si>
  <si>
    <r>
      <t xml:space="preserve">Confined spaces </t>
    </r>
    <r>
      <rPr>
        <sz val="10"/>
        <rFont val="Verdana"/>
        <family val="2"/>
      </rPr>
      <t>(procedure, safety plan, training and qualification, PPE)</t>
    </r>
  </si>
  <si>
    <r>
      <t xml:space="preserve">Fire risk – Explosion </t>
    </r>
    <r>
      <rPr>
        <sz val="10"/>
        <rFont val="Verdana"/>
        <family val="2"/>
      </rPr>
      <t>(Fire fighting systems, training, PPE)</t>
    </r>
  </si>
  <si>
    <r>
      <t xml:space="preserve">Chemical risk </t>
    </r>
    <r>
      <rPr>
        <sz val="10"/>
        <rFont val="Verdana"/>
        <family val="2"/>
      </rPr>
      <t>(Control measures, material safety data sheets, labeling, storage, PPE)</t>
    </r>
  </si>
  <si>
    <r>
      <t>Lifting activities</t>
    </r>
    <r>
      <rPr>
        <sz val="10"/>
        <rFont val="Verdana"/>
        <family val="2"/>
      </rPr>
      <t xml:space="preserve"> (Procedure and communication system, training, authorizations, periodical inspections, lanyards &amp; ropes)</t>
    </r>
  </si>
  <si>
    <r>
      <t xml:space="preserve">Electrical works </t>
    </r>
    <r>
      <rPr>
        <sz val="10"/>
        <rFont val="Verdana"/>
        <family val="2"/>
      </rPr>
      <t>(procedures, work plan, certified and experienced personnel working with high voltage, PPE, certification of plant construction, safety plan for working in wet/high humidity places)</t>
    </r>
  </si>
  <si>
    <r>
      <t>1.</t>
    </r>
    <r>
      <rPr>
        <b/>
        <sz val="7"/>
        <color theme="0"/>
        <rFont val="Times New Roman"/>
        <family val="1"/>
      </rPr>
      <t>            </t>
    </r>
    <r>
      <rPr>
        <b/>
        <sz val="12"/>
        <color theme="0"/>
        <rFont val="Times New Roman"/>
        <family val="1"/>
      </rPr>
      <t xml:space="preserve"> </t>
    </r>
    <r>
      <rPr>
        <b/>
        <sz val="12"/>
        <color theme="0"/>
        <rFont val="Verdana"/>
        <family val="2"/>
      </rPr>
      <t xml:space="preserve">Risk prevention - Special Risks </t>
    </r>
  </si>
  <si>
    <t>SAFETY</t>
  </si>
  <si>
    <r>
      <rPr>
        <b/>
        <sz val="11"/>
        <color theme="3"/>
        <rFont val="Verdana"/>
        <family val="2"/>
      </rPr>
      <t>1</t>
    </r>
    <r>
      <rPr>
        <sz val="11"/>
        <color theme="3"/>
        <rFont val="Verdana"/>
        <family val="2"/>
      </rPr>
      <t xml:space="preserve">: Bad, not acceptable </t>
    </r>
    <r>
      <rPr>
        <b/>
        <sz val="11"/>
        <color theme="3"/>
        <rFont val="Verdana"/>
        <family val="2"/>
      </rPr>
      <t xml:space="preserve"> 2</t>
    </r>
    <r>
      <rPr>
        <sz val="11"/>
        <color theme="3"/>
        <rFont val="Verdana"/>
        <family val="2"/>
      </rPr>
      <t xml:space="preserve">: Does not meet EGP's requirements  </t>
    </r>
    <r>
      <rPr>
        <b/>
        <sz val="11"/>
        <color theme="3"/>
        <rFont val="Verdana"/>
        <family val="2"/>
      </rPr>
      <t>3</t>
    </r>
    <r>
      <rPr>
        <sz val="11"/>
        <color theme="3"/>
        <rFont val="Verdana"/>
        <family val="2"/>
      </rPr>
      <t xml:space="preserve">: Sufficient, meets EGP's requirements  </t>
    </r>
    <r>
      <rPr>
        <b/>
        <sz val="11"/>
        <color theme="3"/>
        <rFont val="Verdana"/>
        <family val="2"/>
      </rPr>
      <t>4</t>
    </r>
    <r>
      <rPr>
        <sz val="11"/>
        <color theme="3"/>
        <rFont val="Verdana"/>
        <family val="2"/>
      </rPr>
      <t xml:space="preserve">: Good HSE performance, above EGP's compliance
</t>
    </r>
    <r>
      <rPr>
        <b/>
        <sz val="11"/>
        <color theme="3"/>
        <rFont val="Verdana"/>
        <family val="2"/>
      </rPr>
      <t>5</t>
    </r>
    <r>
      <rPr>
        <sz val="11"/>
        <color theme="3"/>
        <rFont val="Verdana"/>
        <family val="2"/>
      </rPr>
      <t xml:space="preserve">: Excellent performance, proactive and innovative approach, well structured HSE management system, aligned with best EGP practices      </t>
    </r>
    <r>
      <rPr>
        <b/>
        <sz val="11"/>
        <color theme="3"/>
        <rFont val="Verdana"/>
        <family val="2"/>
      </rPr>
      <t>N.A</t>
    </r>
    <r>
      <rPr>
        <sz val="11"/>
        <color theme="3"/>
        <rFont val="Verdana"/>
        <family val="2"/>
      </rPr>
      <t xml:space="preserve">: Not Aplicable </t>
    </r>
  </si>
  <si>
    <t>For every row of every section, evaluation must be done putting a "x" into the box that best describes the situation detected (for each row, only one box can be filled) - The scale used to give the score to each row is from 1 to 5, plus N.A. in case there is something Not Aplicable</t>
  </si>
  <si>
    <r>
      <t xml:space="preserve">Contractor’s Safety &amp; Environmental Performance Check List
</t>
    </r>
    <r>
      <rPr>
        <b/>
        <sz val="11"/>
        <color rgb="FF007635"/>
        <rFont val="Verdana"/>
        <family val="2"/>
      </rPr>
      <t>To be considered for the monitoring of the contractors performance during the execution of a contract for works and maintenance activities</t>
    </r>
  </si>
  <si>
    <t xml:space="preserve">Final Factory Assessment Score Evaluation*** </t>
  </si>
  <si>
    <t>***even if Final Score is Excellent or Acceptable, improvement actions due to points with Score Level 1 and 2 have to be considered for a final factory assessment evaluation</t>
  </si>
  <si>
    <t xml:space="preserve"> ****(supplier can be considered a benchmark for other suppliers)</t>
  </si>
  <si>
    <t>1) There isn't a collaboration between the Production and Design units. No procedures are implemented or periodical Meeting organized;
2) There is a limited collaboration during the Production Development. Communication is performed only for important changes in the design and in the production phases. There aren't procedures in place, no MoM formalized. Only email exchange;
3) There is a clear collaboration between the 2 units. Production is involved during the Product Development stage. There are procedures in place and periodical Meeting performed (MoM issued);
4) Item (3) is fulfilled plus there is an Integrated system in order to verify the factability of manufacturing and improve it to maximize efficiency and reduce costs</t>
  </si>
  <si>
    <t>Is there a structured process to define the manufacturing plan? 
Are the manufacturing plans  aligned with the plans of the other functions (for example supply chain, sales, logistics)?</t>
  </si>
  <si>
    <t>1) There isn't a procedure in place for definition of Manufacturing Plan. The manufacturing plan is not aligned with the plans of the other functions. The manufacturing deparment doesn't  communicate with other functions when the plan is made, planning department has no data from other department about the related information (component lead time, delivery time, material purchasing, etc);
2) There is a procedure on issuing of Manufacturing Plan. The Manufacturing Department has data from other departments (component lead time, delivery time, etc) but there isn't a clear cooperation between them. Records show that Production performance is not good;
3) The Responsible Unit has a clear process to define the manufacturing plan. All information are shared and updated promply. Periodical Meetings are organized in order to align all Plans and define variance analysis.The manufacturing plan is clear, and records show the manufacturing plan performance is good; 
4) Item (3) is fulfilled plus the manufacturing plan is clear and completely meets the order requirement. The manufacturing plan is aligned with other functions to keep the whole manufacturing process in line. Any changes are shared in order to align all plans immediately. There is an integrated system to manage the process</t>
  </si>
  <si>
    <r>
      <t>Does the company use effective tools to assign and track cross-functional accountabilities and responsibilities of projects? (e.g. X-matrix or RACI cards</t>
    </r>
    <r>
      <rPr>
        <b/>
        <vertAlign val="superscript"/>
        <sz val="14"/>
        <rFont val="Arial"/>
        <family val="2"/>
      </rPr>
      <t>8</t>
    </r>
    <r>
      <rPr>
        <b/>
        <sz val="12"/>
        <rFont val="Arial"/>
        <family val="2"/>
      </rPr>
      <t xml:space="preserve">, </t>
    </r>
    <r>
      <rPr>
        <b/>
        <sz val="12"/>
        <color theme="5" tint="-0.249977111117893"/>
        <rFont val="Arial"/>
        <family val="2"/>
      </rPr>
      <t>refer to worksheet C</t>
    </r>
    <r>
      <rPr>
        <b/>
        <sz val="12"/>
        <rFont val="Arial"/>
        <family val="2"/>
      </rPr>
      <t>)
Do all Function know their interdependecies and organize periodical meetings to align initiatives?</t>
    </r>
  </si>
  <si>
    <t>1) There isn't a method to assign and track cross-functional accountabilities and responsibilities of projects, neither evidence of sharing of the responsability;
2) The Company assigns and tracks cross-functional accountabilities and responsibilities of projects in a informal way. These are shared by email and none or a few periodical meetings are organized to align the progress of each one. (no minute of meetings exists);
3) Tools are used to assign and track cross-functional accountabilities and responsibilities of projects. These are communicated in a formal way and periodical meeting are organized to align the activities;
4) Item (3) is fulfilled, plus advanced tools (i.e digital system) are used to assign and track cross-functional accountabilities. Interfaces between the departments is synergetic and highly efficient</t>
  </si>
  <si>
    <t>1) The compoany doesn't have contingencies for unanticipated swings in demand;
2) The stock and production line can support small contingencies for unanticipated swings in demand;
3) The stock and production line can support the order contingencies for unanticipated swings in demand;
4) A flow/system is in place which can predict and treat the contingencies for unanticipated swings in demand. The flow/system has been verified efficiently in practice</t>
  </si>
  <si>
    <t>1) Once order has been signed, no changes are accepted. There is no process in place for such changes;
2) Changes are acceptable only if these do not relate to sub component purchasing of functional specifications of the machine. No process in place for such changes;
3) There is a process in place for such changes. Impact in time varies depending on the nature of the change;
4) Item (3) is fulfilled, plus there is an integrated system to manage these changes, which is clearly stated to the client at the beginning of each project.</t>
  </si>
  <si>
    <t>Does the company have a preventative maintenance plan with the scope to reduce equipment related costs?
Is there a Plan of reinvesting in new machinery?</t>
  </si>
  <si>
    <r>
      <t xml:space="preserve">1) The company doesn't have a preventative maintenance plan and no capital is allocated for this activity;
2) A </t>
    </r>
    <r>
      <rPr>
        <b/>
        <sz val="12"/>
        <rFont val="Arial"/>
        <family val="2"/>
      </rPr>
      <t>Corrective</t>
    </r>
    <r>
      <rPr>
        <sz val="12"/>
        <rFont val="Arial"/>
        <family val="2"/>
      </rPr>
      <t xml:space="preserve"> Maintenance plan is in place and implemented, but it is informal and the records aren't issued, or the plan is not followed correctly. There is capital to support this process, but not a clear investment plan;
3) A </t>
    </r>
    <r>
      <rPr>
        <b/>
        <sz val="12"/>
        <rFont val="Arial"/>
        <family val="2"/>
      </rPr>
      <t>Preventive</t>
    </r>
    <r>
      <rPr>
        <sz val="12"/>
        <rFont val="Arial"/>
        <family val="2"/>
      </rPr>
      <t xml:space="preserve"> Maintenance plan exists, it is followed and records are clearly issued. There is budget allocated for equipment (maintenance and new investment), it is well managed and forecast/actual information are monitored;
4) Item (3) is fulfilled plus the Maintenance Plan is clear and thorough operated via a digital tool (i.e SAP, etc) to keep the manufacturing process running at high-efficiency. Implementation and record are strictly according to the plan. Investment Plan for machinery is well managed and integrated with other investment plans</t>
    </r>
  </si>
  <si>
    <r>
      <t>1)The supplier doesn't use VSM to monitor internal processes;
2) The supplier uses VSM to identify processes but not all levels involved. No related activities of improvement are performed (e.g. value chain, identification of waste, implementation of improvement process to reduce non-value adding operations);
3) The supplier uses a structured process of VSM implemented for all levels. There are dedicated resources for this activities. Complete Mapping exists with clear identification of the flow of activities and resources, identification of  value-adding (VA) processes, non-value adding operations (NVA) and actions implemented to improve the processes, reduce waste and maximize the efficiency;
4) Item (3) is fulfilled plus there is an awareness of Lean Production</t>
    </r>
    <r>
      <rPr>
        <vertAlign val="superscript"/>
        <sz val="14"/>
        <rFont val="Arial"/>
        <family val="2"/>
      </rPr>
      <t>3</t>
    </r>
    <r>
      <rPr>
        <sz val="12"/>
        <rFont val="Arial"/>
        <family val="2"/>
      </rPr>
      <t xml:space="preserve"> and clear sharing between all levels. There is a dedicated software and resources for VSM elaboration. All manufacturing time and flow issues are well exposed and solutions proposed using the VSM, which is periodically updated</t>
    </r>
  </si>
  <si>
    <t>Is there a quality management team/process with proper resources to operate the quality effectively?</t>
  </si>
  <si>
    <t>1) The company doesn't have organizational structures for NDTs in factory;
2) The company uses external company for NDTs but it doesn't check procedures, personnel qualifications, instrument calibration, etc. The company has only 1st level qualified personnel and it doesn't perform periodically instrument calibration;
3) The company has procedures with signature of 3rd level qualified personnel and performs instruments calibration periodically;
4) Item (3) is fulfilled plus the company has a good system according to the norm, test procedures, has qualified personnel (at least 5 years), performs instrument calibration periodically, correctly and has a proper tracking system</t>
  </si>
  <si>
    <t>Mechanical testing laboratory (if applicable).
Does the company have an internal laboratory or use qualified external laboratories?
Are the mechanical test equipment regularly calibrated?
Is there a calibration log and a program?</t>
  </si>
  <si>
    <r>
      <rPr>
        <b/>
        <sz val="12"/>
        <rFont val="Verdana"/>
        <family val="2"/>
      </rPr>
      <t>2</t>
    </r>
    <r>
      <rPr>
        <sz val="12"/>
        <rFont val="Verdana"/>
        <family val="2"/>
      </rPr>
      <t>: Improvement/Upgrade needed - partial feed-back</t>
    </r>
  </si>
  <si>
    <t>Is there structured process to manage and classify the suppliers? (qualified supplier, qualified with reserve, potential supplier, critical supplier, ..)
Are these procedures implemented?</t>
  </si>
  <si>
    <t>1) Suppliers are not classified;
2) Suppliers are classified but the criteria is not clear;
3) Suppliers are managed and classified by a system/procedure/criteria, evidence shown;
4) Suppliers are managed and classified by a system, very clear and objective. The qualification is reviewed at least once per year</t>
  </si>
  <si>
    <t>1) No methodology is adopted;
2) There is a classification by type of supplier, but not a procurement strategy;
3) A methodology is adopted for the definition of the procurement strategy, evidence shown;
4) A Kraljic matrix or similar matrix is adopted for supply market analisys, with a periodical updates. Evidence shown</t>
  </si>
  <si>
    <r>
      <t>Is there a system to manage order and change order,</t>
    </r>
    <r>
      <rPr>
        <b/>
        <sz val="12"/>
        <color theme="5" tint="-0.249977111117893"/>
        <rFont val="Arial"/>
        <family val="2"/>
      </rPr>
      <t xml:space="preserve"> refer to worksheet B</t>
    </r>
    <r>
      <rPr>
        <b/>
        <sz val="12"/>
        <rFont val="Arial"/>
        <family val="2"/>
      </rPr>
      <t>? Is there a dedicated unit in charge for this process?</t>
    </r>
  </si>
  <si>
    <t>1) No management of change order;
2) Change orders are managed, but there is no dedicated unit. The change order are managed by excell or paper;
3) There is a digital system to manage order and change order, with a dedicated unit;
4) Item (3) is fulfilled plus periodic updates with other units and the production line</t>
  </si>
  <si>
    <t>1) Changes are transmitted verbally. No evidence shown;
2) Changes transmitted by email. There is no procedure/system for this. Evidence shown;
3) There is a clear procedure/system in place. Documents shows activities comply with the procedure;
4) Item (3) is fulfilled plus the procedure clearly defines the approval workflow.</t>
  </si>
  <si>
    <t>1) There is no documentation management. Procedures have been shown with implementation date &gt; 5 years;
2) The documentation is managed through a shared folder, but with internal access only. No sharing with suppliers;
3) The documentation is managed through the system (e.g.sharepoint). All the revisions are well defined and archived. They are shared with suppliers;
4) Item (3) is fulfilled plus the procedures are printed and stored at the strategic points of the production line. There is a dedicated unit that deals with the management of revisions and sharing with suppliers</t>
  </si>
  <si>
    <t>Are the raw material identified and tracked?
Is there a System for the Warehouse Management?</t>
  </si>
  <si>
    <t>1) The raw material is not identified;
2) The raw material is identified, but not tracked;
3) The raw material is identified, and the key material can be tracked, evidence shown;
4) The raw material is identified, there is guidance in procedure about track system (digital system, if applicable), and all the key raw material can be track from material incoming to production finished. Evidence shown</t>
  </si>
  <si>
    <t>1) The company doesn't perform inspection activities or audit at supplier facilities to monitor the status of the supplies;
2) The company performs inspection activities and audit at supplier facilities to monitor the status of the supplies. There is not a system to track and monitor the delivery;
3) Evidence shows company performs inspection activities and audit at supplier facilities to monitor the status of the supplies, and has a system to track and monitor the delivery;
4) There is a procedure for this process, the procedure contains inspection points/stage, report template, acceptance criteria. Evidence show the procedure is fully implemented, a digital system is used to track and monitor the quality and status of the products. The status of products is updated into the system on time. Customer can get the status easily</t>
  </si>
  <si>
    <t>1) There is no process to evaluate and check the quality of the supplies. No reports/records about this process;
2) The quality of the supplies is evaluated and checked. There are not procedure or no inspection area. Or procedures are present, but with no/limited evidences shown the supplier fully implement them.
Inspection visits performed at the supplier facilities, There are reports/ records, but reports/records lack important information (e.g. missing signature, date, key test/inspection data, results);
3) There are procedures for this process, which contains inspection points/stages, report templates, acceptance criteria. There are separate inspection areas and adequate facilities. Evidences show the supplier fully implemented according to this procedure. 
The test reports/records are issued. The test report contains all the important information (e.g. signature, date, key test/inspection data, acceptance criteria, results);
4) Item (3) is fulfilled plus inspection result is statistically and analyzed to improve the inspection process. Suppliers with "low grade quality" are trained and improved</t>
  </si>
  <si>
    <t>Is there a process of Non Conformity Management related to the supplies?</t>
  </si>
  <si>
    <t>1) No process of Non-conformity Management related to the suppliers;
2) There is a procedure of Non-conformity Management, NCRs are issued and solved. But implementation is not good enough, or procedure is not clear enough (e.g. procedure not completed, problem description not clear, miss tracking, miss accountability);
3) There is a procedure for Non-conformity Management. The NCRs are documented, tracked, solved and the corrective actions are verified. NCR can be tracked in the system;
4) Item (3) is fulfilled plus the NCR can be tracked in a digital system. Non-conformity data is analyzed by statistical method and used to drive process improvements, and improvements are effective</t>
  </si>
  <si>
    <t>1) The not compliant materials are not identified;
2) The not compliant materials are identified, but cannot be tracked. No special place for not compliant material;
3) The not compliant material are identified, and can be tracked. There is special place for not compliant materials;
4) Item (3) is fulfilled plus can be tracked by a digital system.</t>
  </si>
  <si>
    <t>1) NO KPI to show the performance of the supplier;
2) The KPI doesn't contain all the key suppliers. Or the KPI is not clearly defined or not complete;
3) The KPI contains all the key suppliers. KPI is based on the data and record have a calculation formula;
4) Item (3) is fulflled plus the KPI is used to improve the supplier's performance, the results are informed to the supplier</t>
  </si>
  <si>
    <t>1) The manufacturer does not have procedures and work instruction for the production process, or these documents are not implemented;
2) Some procedures exist but they don't are not up to date, do not cover all processes or they are only partly implemented;
3) The procedures cover all production processes, work instruction are detailed and there is evidence of procedure implementation;
4) The procedure can cover all major process and the procedure is professional and fully implemented, implementation records are complete. Facility/tools are advanced (e.g. the factory use artificial intelligence, poka yoke and other tools to reduce the mistake and improve the efficiency).</t>
  </si>
  <si>
    <r>
      <t>Does the Manufacturer have an MRP</t>
    </r>
    <r>
      <rPr>
        <b/>
        <vertAlign val="superscript"/>
        <sz val="14"/>
        <rFont val="Arial"/>
        <family val="2"/>
      </rPr>
      <t xml:space="preserve">6 </t>
    </r>
    <r>
      <rPr>
        <b/>
        <sz val="12"/>
        <rFont val="Arial"/>
        <family val="2"/>
      </rPr>
      <t>(Material Required Planning) system that manages inventory and WIP (Work In Progress) tracking?
Is there an ERP</t>
    </r>
    <r>
      <rPr>
        <b/>
        <vertAlign val="superscript"/>
        <sz val="14"/>
        <rFont val="Arial"/>
        <family val="2"/>
      </rPr>
      <t>1</t>
    </r>
    <r>
      <rPr>
        <b/>
        <sz val="12"/>
        <rFont val="Arial"/>
        <family val="2"/>
      </rPr>
      <t xml:space="preserve"> (Enterprise Resource Planning) integrated System?</t>
    </r>
  </si>
  <si>
    <r>
      <t>1) The factory does not have MRP or similar systems. They plan the production without considering the stock, the lead time and the capacity;
2) There is a system to plan the production but there isn't a complete control of all principle aspects to improve efficiency;
3) There is MRP system in house. The system is known and used.  It takes in consideration all correct parameters (stock of components and WIP, standard capacity, lead times</t>
    </r>
    <r>
      <rPr>
        <vertAlign val="superscript"/>
        <sz val="14"/>
        <rFont val="Arial"/>
        <family val="2"/>
      </rPr>
      <t>16</t>
    </r>
    <r>
      <rPr>
        <sz val="12"/>
        <rFont val="Arial"/>
        <family val="2"/>
      </rPr>
      <t>) to plan production and to calculate the needs in terms of materials. It allows to have a correct status of the inventory and the WIP;
4) There is an advanced and integrated system in house (MRPII, ERP). ERP system covers all processes in an integrated vision (Sales, Production, Procurement, administration, Logistic, HR, ..)</t>
    </r>
  </si>
  <si>
    <t>1) No Lean Production methodologies are used. The company doesn't know about the methodology;
2) There is knowledge of Lean production methodologies. The application is in a starting phase and few processes are involved;
3) There is a clear and diffused knowledge of the Lean Production Methodologies and tools are implemented for main processes. All main processes are mapped and there is a clear actvity focused to reduce stops, stock and defects;
4) All processes are involved in the Lean Production Methodology. Good knowledge of tools. Training of the resources. Continuous monitoring throught KPI (Indicator of performance) and recording of the results. Internal audit aimed to improve the implemetation of the tools</t>
  </si>
  <si>
    <t>Is the production floor layout in line with the type of production in order to maximize the production and the efficiency?
Are the production cells equipped with Operative Instructions, Drawings, etc…?</t>
  </si>
  <si>
    <t>1) The production floor layout is not adapted to the type of production. It is not organized and it creates high stock on WIP, high amount of movement, and low productivity
2) The production layout is adapted to the type of production, but no activity is in place to improve the efficiency. There isn't evidence of training on work instruction to the resources and there aren't Operative Instruction, Drawing;
3)  The production layout is adapted to the type of production, they are equipped and near to all services. There are work Instruction, drawing , and all resources are trained, evidence is shown
4) The production layout is excellent. Authomatic equipped, services (tools, gas, electricity etc.) are located closely. The company monitors the layout in order to maximize the productivity and reduce waste (KPI exist), evidence is shown</t>
  </si>
  <si>
    <t>Is each work area clean and organized (included safety requirements) timely?</t>
  </si>
  <si>
    <r>
      <t>1) The factory is not clean or not organized or have big safety hazard;
2) The factory is not clean enough, not well organized or have small safety hazard;
3) Each work area is clean enough, well organized and no safety hazard. Factory implements 5S Methodology</t>
    </r>
    <r>
      <rPr>
        <vertAlign val="superscript"/>
        <sz val="14"/>
        <rFont val="Arial"/>
        <family val="2"/>
      </rPr>
      <t>2</t>
    </r>
    <r>
      <rPr>
        <sz val="12"/>
        <rFont val="Arial"/>
        <family val="2"/>
      </rPr>
      <t xml:space="preserve"> with dedicated resources in charge;
4) Item (3) is fulfilled plus</t>
    </r>
    <r>
      <rPr>
        <sz val="12"/>
        <rFont val="Arial"/>
        <family val="2"/>
      </rPr>
      <t>. All resources are trained and involved in this process and records show that the work area is improved continuously. No accidents are registered</t>
    </r>
  </si>
  <si>
    <t>1) No tools are adopted to estimate the production capacity. There isn't evidence of the execution of this activity and the production capacity is not clear and defined;
2) The company knows their total production capacity. But the estimation according to the effective orders is not accurate. No tools used;
3) The company knows their total production capacity. It is estimated accurately and the company adopts tools to perform it correctly;
4) The company has a total monitoring of the production process and it is able to estimate its real production capacity, considering all varibales (such as downtime, maintenance, strikes, cash flow, ...). Advanced tools are used</t>
  </si>
  <si>
    <t>(For the evaluation consider production line status, warehouse capacity, workers, shifts, bottlenecks...)
1) Production capacity is not flexible. Factory works at max capacity. No changes on the demand can be accepted;
2) Production capacity can be increased less than 20% without increasing lead time or more than 20% but with higher lead time;
3) Production capacity can be increased more than 20% without increasing lead time;
4) Production capacity can be increased more than 20% without increasing lead time. The company monitors the production with integrated system in order to have the control on time. Factory has had a demand increasing experience, and record shows the procedure which can effectively guide this process</t>
  </si>
  <si>
    <t>Does the Manufacturer have a dedicated procedure/system to detect any kind of defect for each production line?
Are they implemented in order to manage NC?</t>
  </si>
  <si>
    <r>
      <t>1) No procedure/system to detect defects on production line;
2) There are procedure/system to detect defects. Their implementation is not clear. No evidences exist;
3) There are procedure/system to detect any kind of defect for each production line. The check points are defined and expert resources are in charge. There are records about this. The NCs are identified and managed correctly, with proper traceability;
4) Item (3) is fulfilled plus, records show the defects rate is continuous reduced (continuous improvement and Root Causes Analisys)</t>
    </r>
    <r>
      <rPr>
        <vertAlign val="superscript"/>
        <sz val="14"/>
        <rFont val="Arial"/>
        <family val="2"/>
      </rPr>
      <t>4</t>
    </r>
  </si>
  <si>
    <t>1) Supplier doesn't know the production steps and it doesn't check the lead time;
2) Supplier has the general idea of the lead time to the client. Supplier knows and checks the lead times of the main processes, but it has not control of them;
3) Supplier has the control of the lead time to client, it knows and checks the Lead time of all process. There is evidence of this control;
4) Supplier knows and checks the Lead time of all process. There is a system to monitor it and the results are used to optimize the process, there are evidences (there are KPI monitoring). The factory updates lead time to customers periodically and it has the tools to reduce it</t>
  </si>
  <si>
    <t>1) Supplier doesn't know and check production rate &amp; time cycle of each production line;
2) Supplier knows production rate &amp; time cycle of each production line, but the checking is not standarized and no improvement actions are in place;
3) Supplier checks production rate &amp; time cycle for each production line periodically. There is evidence of this control and improvement action are implemented;
4) Supplier checks production rate &amp; time cycle for each production line. There is a system to monitor it and the results are used to optimize the process, there are evidences (there are KPI monitoring). There are improvements in the processes</t>
  </si>
  <si>
    <t>1) Supplier doesn't know the takt time for each order;
2) Supplier kwnos takt time of each order but it doesn't verify if it is in line with production rate and other orders;
3) Supplier  knows and has the control of each takt time of each order and verify if it is in line with the cycle time. Supplier monitors and organizes the activity (resources, shifts, ...) in order to respect each takt time;
4) Supplier checks takt time of each order. There is a system to monitor them in order to identify bottlenecks, need of resources, needs of more work time (shift), aiming to respect it and optimize the efficiency of the process</t>
  </si>
  <si>
    <t>Are there identified bottle neck phases in production process?
Which are the strategies to deal with bottle necks?</t>
  </si>
  <si>
    <t>1) Bottle necks are not identified in production process. Supplier has no control of criticalities of production process;
2) Bottle necks are identified but no/not enough evidence was shown. No action to manage bottlenecks are implemented;
3) Bottle necks are identified with enough evidence and with details. Actions are implemented to reduce them and improve the productivity;
4) Bottle necks are identified with enough evidence and with details. An advanced tool is used to monitor them and push the production</t>
  </si>
  <si>
    <t xml:space="preserve">Does the Manufacturer have the target and production results of the previous year?   </t>
  </si>
  <si>
    <t>1) The supplier does not have a target or production results of the previous year;
2) The supplier has a target and production results of the previous year, but target is not formalized and the results are not elaborated;
3) The supplier has a clear production target, formalized with verbal and MoM. The production results of the previous year are known and shared. Formal communications exist;
4) The supplier has a KPI system of monitoring the performance (quality, production, service level) of the previous year,  the KPIs are elaborated and stored in order to analize and adopt improvement action. The target of the year is formalized and shared in the company, evidence shown. The target of last year was met</t>
  </si>
  <si>
    <t>1) The factory does not have a logistic unit;
2) People from other units take care to the logistic issues;
3) The factory has a well organized logistic unit;
4) The logistic unit has a clear responsibility management and the team has well defined evidence (from customs clearance, traceability, information collection)</t>
  </si>
  <si>
    <t>1) &gt; 1000km from transport infrastructure (ports /airports/railways), or the factory is isolated, no big road lead to the factory. The factory is not familiar with (ports /airports/railways) because everything is managed by a third part;
2) &gt;300 &lt;1000km from transport infrastructure(ports /airports/railways) with access to big roads.The factory is not familiar with (ports /airports/railways) because everything is managed by a third part;
3)  100 - 300km from transport infrastructure (ports /airports/railways) with access to big roads.The factory is familiar with (ports /airports/railways);
4)&lt; 100km from transport infrastructure(ports /airports/railways) with access to big roads. The factory is familiar with (ports /airports/railways)</t>
  </si>
  <si>
    <t>Does the company have a list of reference logistic operators? Is there a System to manage and classify the logistics operators? (qualified operator, qualified with reserve, potential operator, critical operator, ..)</t>
  </si>
  <si>
    <t>1) The company doesn't have a list of reference logistic operators;
2) The company has a list of reference logistic operators,  but the logistics operators are not classified;
3) The company has a list of reference logistic operators, logistics operators are classified, and there is a system in place to manage them;
4) Item (3) is fulfilled plus there is a digital system to manage and classify the logistics operators. Records show the procedure is fully implemented. The logistic operators' performance are reviewed periodically. They retain in the system all the non-conformities detected</t>
  </si>
  <si>
    <t>1) The factory does not monitor the deliveries;
2) The company can track and monitor the deliveries during transit, but has no system in place;
3) The company has a system in place to track and monitor deliveries during transit;
4) The company has a system in place to track and monitor deliveries during transit, and customer can check it online</t>
  </si>
  <si>
    <t>Does the company perform studies on the risks of product shipping? Is there a Route survey available from factory to port/airport of departure? Is it updated on a regular basis (e.g. every year)?</t>
  </si>
  <si>
    <t>1) The company doesn't perform studies on the risks during transportation so there is not Route Survey available in the factory, no evidence shown;
2) The company performs studies on the risks of product shipping, there is Route Survey available from the factory but it is not up to date (e.g. date of the document is very old), evidence shown;
3) The company performs studies on the risks of product shipping periodically, there is Route Survey available from the factory and it is updated every year, evidence shown;
4) The company has a team to identify the risks of product shipping and has agreed solutions for each risks. The company performs studies on the risks periodically so there is a Route Survey available from the factory. The document is very clear (e.g. with a lot of picture) and it is updated periodically (e.g. every year), evidence shown</t>
  </si>
  <si>
    <t>Does the company understand export/import rules and regulations and the requirements of customs?</t>
  </si>
  <si>
    <t>1) Has no staff in charge of the export/import;
2) Has dedicated staff in charge of the export/import, but there are neither processes/training programs nor history that shows the experience of the company on such processes;
3) Has dedicated staff in charge of the export/import. The company has export/import experience and a considerable annual amount of export/import;
4) Has dedicated staff in charge of the export/import. The company have more than 5 years' export/import experience and a considerable amount of annual export/import. The staff undergoes formal training periodically. Training  program and certificates were shown</t>
  </si>
  <si>
    <t>1) The company has no process to establish delivery time;
2) The company has a process to establish delivery time;
3) The company has a process to establish and reduce delivery time;
4) The company has a process to establish and reduce delivery time. Record shows the delivery time is continuously improved</t>
  </si>
  <si>
    <t>1) The factory does not have handling procedures;
2) The factory can't cover all major processes, or it is only partly implemented;
3) The factory covers all major processes and these are fully implemented, implementation records are complete;
4) The factory covers all the process and the procedure are professional and fully implemented; implementation records are complete. Facility/tools are advanced (e.g. the factory uses digital tools, or artificial intelligence to reduce human mistake and improve the efficiency)</t>
  </si>
  <si>
    <t>1) The factory doesn't care about the stocking agreement;
2) They have a list of stocking requirements from the customers, but a lot of them are not met;
3) The factory is familiar with the stocking agreements. The implementation meets the requirements;
4) The factory has a detailed list of stocking requirement, everything is managed by system customer by customer.The implementation meets the requirements</t>
  </si>
  <si>
    <t>1) No experience is shown. All logistics management is entrusted to a third party;
2) The factory has less that 2 year of experience in intercontinental imports/exports, but without knowledge about the country of destination;
3) The factory has experinece on intercontinental transportation and follows studies on the regulation of destination ports;
4) The factory has experinece on intercontinental transportation and follows studies on the regulation of destination ports and make an update of this study regularly</t>
  </si>
  <si>
    <t xml:space="preserve">1) The company does not have a process to identify and manage the possible risks of the production process and there is not a dedicated team to manage these risks, no evidence shown;
2) The company has a process to identify and manage the possible risks but it is not structured enough, there isn't a dedicated team but the company has meetings to discuss about these risks; evidence shown (e.g MoM);
3) There is a clear procedure for risks management. The company has a risk management plan at a global level and the documents show that the activities comply with the procedure. There is a dedicated team, evidence shown;
4) Item (3) if fulfilled. The company has a risk-based thinking oriented at the processes' planning, re examination and continuos improvement. There is a dedicated team and it has regular meetings to discuss and manage risks
</t>
  </si>
  <si>
    <t>Does the supplier perform periodic internal audits to verify the implementation of the corrective actions?</t>
  </si>
  <si>
    <t>1) The supplier doesn't perform periodic audits to verify the implementation of the corrective actions;
2) The supplier performs audits occasionally; evidence shown;
3) The supplier defines a program of audits and  performs them periodically in order to verify the implementation of the corrective actions; evidence shown;
4) The supplier has a dedicated unit to perform periodic audits in order to verify the implementation of the corrective actions and suggest supplementary proposals. Audits' results are also recorded in a Digital Platform</t>
  </si>
  <si>
    <t xml:space="preserve">A Process Failure Mode Effects Analysis (PFMEA) is a structured analytical tool used by an organization, business unit, or cross-functional team to identify and evaluate the potential failures of a process. PFMEA helps to establish the impact of the failure, and identify and prioritize the action items with the goal of alleviating risk. It is a living document that should be initiated prior to process of production and maintained through the life cycle of the product.
PFMEA evaluates each process step and assigns a score on a scale of 1 to 10 for the following three variables:
1) Severity;
2) Occurrence; 
3) Detection; 
RPN — Risk Priority Number = Severity x Occurrence x Detection. </t>
  </si>
  <si>
    <t>/ week</t>
  </si>
  <si>
    <t>week / unit</t>
  </si>
  <si>
    <t>Time (Week)</t>
  </si>
  <si>
    <t>Signed</t>
  </si>
  <si>
    <t>First Visit</t>
  </si>
  <si>
    <t>ACTIONS (consequently to assessment)</t>
  </si>
  <si>
    <t>ACTIONS COD</t>
  </si>
  <si>
    <t>ACTIONS NOTE</t>
  </si>
  <si>
    <t>Production Volume</t>
  </si>
  <si>
    <t>Name Surname</t>
  </si>
  <si>
    <t xml:space="preserve">Factory </t>
  </si>
  <si>
    <t>Name</t>
  </si>
  <si>
    <t>COMPANY</t>
  </si>
  <si>
    <t>Component</t>
  </si>
  <si>
    <t>Bottleneck</t>
  </si>
  <si>
    <t>Note</t>
  </si>
  <si>
    <t>Contract STATUS (Signed, No Contract, To be Signed)</t>
  </si>
  <si>
    <t>TYPE of Assessment (First Visit, Update Assessment, Corrective Actions Follow Up)</t>
  </si>
  <si>
    <t>Assessment Date</t>
  </si>
  <si>
    <t xml:space="preserve">Production declared capacity </t>
  </si>
  <si>
    <t>Takt Time (available time/n°products requsted)</t>
  </si>
  <si>
    <t>cells in red are automatically filled</t>
  </si>
  <si>
    <t>Supply chain event management (SCEM) is a type of business software for managing events that occur within and between organizations or supply chain partners.
The goal of SCEM is to keep all users in the supply chain – from materials suppliers and buyers to warehouse managers and product carriers – informed about activity across the supply chain. SCEM applications cover five business processes that are related to supply chain events or activity. These processes are:
1) Monitoring
2) Notification
3) Simulation
4) Control
5) Measurement</t>
  </si>
  <si>
    <t xml:space="preserve">1) The company does not have a process to identify and manage the possible risks of the supply chain and there is not a dedicated team to manage these risks, no evidence shown;
2) The company has a process to identify and manage the possible risks but it is not structured enough, there isn't a dedicated team but the company has meetings to discuss about these risks; evidence shown (e.g MoM);
3) There is a clear procedure for risks management. The company has a risk management plan at a global level and the documents show that the activities comply with the procedure. There is a dedicated team, evidence shown;
4) Item (3) if fulfilled, plus the company has a risk-based thinking oriented at the processes' planning, re examination and continuos improvement. There is a dedicated team and it has regular meetings to discuss and manage risks
</t>
  </si>
  <si>
    <t>&lt; 2: Not Acceptable</t>
  </si>
  <si>
    <r>
      <t xml:space="preserve">2 ≤ </t>
    </r>
    <r>
      <rPr>
        <b/>
        <sz val="12"/>
        <rFont val="Arial"/>
        <family val="2"/>
      </rPr>
      <t>Final Score</t>
    </r>
  </si>
  <si>
    <t>&lt; 3: Improvement/Upgrade needed</t>
  </si>
  <si>
    <r>
      <t xml:space="preserve">3 ≤ </t>
    </r>
    <r>
      <rPr>
        <b/>
        <sz val="12"/>
        <rFont val="Arial"/>
        <family val="2"/>
      </rPr>
      <t>Final Score</t>
    </r>
  </si>
  <si>
    <t>&lt; 3,5: Acceptable</t>
  </si>
  <si>
    <r>
      <rPr>
        <sz val="12"/>
        <rFont val="Calibri"/>
        <family val="2"/>
      </rPr>
      <t>≥</t>
    </r>
    <r>
      <rPr>
        <sz val="12"/>
        <rFont val="Arial"/>
        <family val="2"/>
      </rPr>
      <t xml:space="preserve"> 3,5: Excellent****</t>
    </r>
  </si>
  <si>
    <t>SNT TC-1A is a certification that provides guidelines for employers establishing an in-house certification program for nondestructive examination
SNT TC-1A establishes three different levels of qualification, each with more duties and responsibilities than the last. Moving from one level to another is based on a combination of education, experience, training, and passing qualification examinations. Personnel at each of the three levels tend to require recertification every five years.</t>
  </si>
  <si>
    <r>
      <t>Does the company have organizational structures for non-destructive tests NDT</t>
    </r>
    <r>
      <rPr>
        <b/>
        <vertAlign val="superscript"/>
        <sz val="14"/>
        <rFont val="Arial"/>
        <family val="2"/>
      </rPr>
      <t>18</t>
    </r>
    <r>
      <rPr>
        <b/>
        <sz val="12"/>
        <rFont val="Arial"/>
        <family val="2"/>
      </rPr>
      <t>?
Does the company have procedures for surface and volumetric controls released by 3rd level SNT_TC_1A</t>
    </r>
    <r>
      <rPr>
        <b/>
        <vertAlign val="superscript"/>
        <sz val="14"/>
        <rFont val="Arial"/>
        <family val="2"/>
      </rPr>
      <t>19</t>
    </r>
    <r>
      <rPr>
        <b/>
        <sz val="12"/>
        <rFont val="Arial"/>
        <family val="2"/>
      </rPr>
      <t>?
Does the company have qualified personnel 2nd level SNT_TC_1A?
Does the company perform periodically instrument calibration?
Report type?</t>
    </r>
  </si>
  <si>
    <t>FACTORY ASSESSMENT INFO/EVALUATION</t>
  </si>
  <si>
    <r>
      <t xml:space="preserve">
Are the planning and production network flexible to fulfill last-minute customer technical requests or technical change orders, </t>
    </r>
    <r>
      <rPr>
        <b/>
        <sz val="12"/>
        <color theme="5" tint="-0.249977111117893"/>
        <rFont val="Arial"/>
        <family val="2"/>
      </rPr>
      <t xml:space="preserve">refer to worksheet B </t>
    </r>
    <r>
      <rPr>
        <b/>
        <sz val="12"/>
        <rFont val="Arial"/>
        <family val="2"/>
      </rPr>
      <t>(e.g. changes in design, subcomponent requirements, etc)?</t>
    </r>
  </si>
  <si>
    <t>5.5</t>
  </si>
  <si>
    <t>Does the company perform inspection activities and/or audit at supplier facilities to monitor the status of the supplies? Is there a system to track and monitor the delivery?</t>
  </si>
  <si>
    <t>Does a process exist for the supplier to notify and receive from sub-supplier any changes that may affect the quality of the product? (e.g. change in sub-tier supplier sources, change in processes (machines, material, inspection methods), or design?</t>
  </si>
  <si>
    <t>Is there objective evidence that the company issues corrective action to solve the supplier criticalities? Is there a tracking system of the corrective actions?</t>
  </si>
  <si>
    <t>1) The company doesn't issue corrective action to solve the supplier criticalities;
2) The company does verbal corrective action to solve the supplier criticalities;
3) Records show that the company issues corrective action to solve the supplier criticalities. Special reports (e.g. audit report) are used to control this process;
4) There is a procedure to guide this process, the procedure also defines how to follow up and avoid recurrence criticalities. Records show the execution was fulfilled according to the procedure. Supplier criticalities were summarized and the corrective actions were tracked in a digital system.</t>
  </si>
  <si>
    <t>Name IB/Name Surname Inspector</t>
  </si>
  <si>
    <t>IB/Inspector</t>
  </si>
  <si>
    <t>1) Quality Management Team doesn't exist or it is too small to handle the quality request, and the inspection tools cannot meet the inspection requests;
2) A Quality Management Unit exists, but there isn't a clear process to manage Non Conformities (NCs) and implement corrective actions. Only few quality reports are issued. There are recurrent issues but no resources are brought in to correct them;
3) There is a clear presence of a structured process and a dedicated team. NC Management is implemented, NC register exists and evidence of actions are present (records and results issued);
4)  Item (3) is fulfilled plus there is a system to manage quality subjects (procedures, records, NC Management). All is recorded and sharing between all units. There are periodical meetings to align and share quality items in the company</t>
  </si>
  <si>
    <t>1) Materials are not identified, or a lot of material were found badly preserved;
2) Some materials were found missimg identification, or some materials are found with broken package or badly preserved;
3) Materials in stock are all identified, well packaged and preserved
4) Materials in stock are all identified by Bar/QR code. The materials are picked by automatic machines. And all materials are well packaged and preserved</t>
  </si>
  <si>
    <t>1) There aren't QCP, ITP, Test Procedures, quality documents or they are very basic or outdated versions;
2) The company has QCP, ITP, Test procedures but the procedures cannot cover the production completely or aren't fully implemented. No records issued and no NC Management in place;
3)  The full production is covered with QCP, ITP, Checklist, Test procedures. Record are stored orderly;
4) Item (3) is fulfilled plus the company has a good system (i.e PFMEA, etc) to define QCP, ITP, Checklist, test procedures. The procedures are fully implemented and records issued and stored. The quality data is reviewed periodically to improve the QCP, ITP and Test Procedure. Evidences are shown about the quality documents and quality performance tracking. NC Management performed in a complete manner (Identification, registers, action implementation and check)</t>
  </si>
  <si>
    <t>Does the company have a storage system of  Lessons Learned and/or Business Cases and/or crisis scenarios occurred?</t>
  </si>
  <si>
    <t xml:space="preserve">Is there a strategic plan of actions in order to mitigate and/or eliminate the risk/criticalities (i.e action to reduce the delays)? </t>
  </si>
  <si>
    <t>1) The company doesn't perform a Risk Assessment program during the execution of a specific project;
2) The company performs a Risk Asessment during a specific project but not on a methodycal basis; evidence shown; 
3) The company always performs a Risk Assessment program during the execution of a specific project in a clear and efficient way and it involves all the Risk Management Team; evidence shown;
4) The company always performs a Risk assessment program during the execution of the projects with a clear and efficient process (Identify, Evaluate, Eliminate or Control, Monitor Risks) and it involves all the Risk Management Team</t>
  </si>
  <si>
    <t>1) There is no strategic Action Plan, the company discusses about it by verbally, no evidence shown;
2) There is no strategic Action Plan, the company has meetings in order to discuss about possible risks/criticalities but there isn't a clear and methodical process to define them, evidence shown (e.g. MoM);
3) There is a strategic Action Plan implemented, evidence shown;
4) Item (3) is fulfilles plus there is a Digital Document Management System. The company has regular meetings in order to discuss and to keep itself constantly updated about the risks and/or criticalities. There is a follow-up to ensure that appropriate actions have been implemented;</t>
  </si>
  <si>
    <t>1) The company does not have any storage system, no evidence shown;
2) The company has a storage system but with no analysis, evidence shown; The company is informed about the LL, BCs and crisis scenarios by email (for example);
3) The company has a storage system, there is a clear process to define LL, BCs and crisis scenarios during and at the end of a project and has performed the respective analysis, evidence shown;
4) Item (3) fulfilled plus has already implemented actions plans to prevent/implement similar situations. There is also a clear process to define LL, BCs and crisis scenarios (Identification, Documentation, Validation, and Dissemination). At the end of a project, LL, BCs and crisis scenarios are archived, distributed to appropriate personnel together with the actions that will be taken as analysis output.</t>
  </si>
  <si>
    <t>X</t>
  </si>
  <si>
    <t>Optimal</t>
  </si>
  <si>
    <t>Exceeded Expectation</t>
  </si>
  <si>
    <r>
      <rPr>
        <b/>
        <sz val="12"/>
        <color theme="5" tint="-0.249977111117893"/>
        <rFont val="Arial"/>
        <family val="2"/>
      </rPr>
      <t>22.</t>
    </r>
    <r>
      <rPr>
        <b/>
        <sz val="12"/>
        <color theme="5"/>
        <rFont val="Arial"/>
        <family val="2"/>
      </rPr>
      <t xml:space="preserve"> </t>
    </r>
    <r>
      <rPr>
        <b/>
        <sz val="12"/>
        <rFont val="Arial"/>
        <family val="2"/>
      </rPr>
      <t>Calibrate and Adjust</t>
    </r>
  </si>
  <si>
    <r>
      <t>1) The company doesn't use an internal nor external laboratory and equipment isn't calibrated;
2) The company uses a laboratory (internal or external) and equipment is calibrated (without records and program) but there isn't the qualification certificate;
3) The company uses a laboratory (internal or external), a qualification certificate is in place and equipment is correctly and periodically calibrated with right records keeping; 
4) Item (3) is fulfilled plus equipment is clearly calibrated and adjusted</t>
    </r>
    <r>
      <rPr>
        <vertAlign val="superscript"/>
        <sz val="14"/>
        <rFont val="Arial"/>
        <family val="2"/>
      </rPr>
      <t>22</t>
    </r>
    <r>
      <rPr>
        <sz val="12"/>
        <rFont val="Arial"/>
        <family val="2"/>
      </rPr>
      <t xml:space="preserve"> according to the norm and there is a tool/system in place for tracking and managing</t>
    </r>
  </si>
  <si>
    <t>Expediting Specialist EGP</t>
  </si>
  <si>
    <t>Safety and Environmental Qualitative Evaluation**</t>
  </si>
  <si>
    <t>a) Proactive and innovative approac to Risk Analysis, including of all criticalies (electrical, chimical, fire, ..)</t>
  </si>
  <si>
    <t>b) PPE provided to all resources (including visitors) and training performed</t>
  </si>
  <si>
    <t>c) Working condition Excellent (clean, order, safe, hygiene,..)</t>
  </si>
  <si>
    <t>d) Personeel access management (registration, information, ...) and identification of work area - Excellent</t>
  </si>
  <si>
    <t xml:space="preserve">e) First AID and Safety Emergency (Emergency Plan and procedures, First AID equipment, emergency personel trained, ...) - Excellent Performance </t>
  </si>
  <si>
    <t>a) Risk Analysis issued and completed of all criticalies (electrical, chimical, fire, ..)</t>
  </si>
  <si>
    <t>c) Working condition Good (clean, order, safe, hygiene,..)</t>
  </si>
  <si>
    <t>d) Personeel access management (registration, information, ...) and identification of work area - Good</t>
  </si>
  <si>
    <t xml:space="preserve">e) First AID and Safety Emergency (Emergency Plan and procedures, First AID equipment, emergency personel trained, ...) - Good Performance </t>
  </si>
  <si>
    <t>a) Risk Analysis issued but not complete of all criticalies (electrical, chimical, fire, ..)</t>
  </si>
  <si>
    <t>b) PPE provided to all resources (including visitors) but no evidence of training performed</t>
  </si>
  <si>
    <t>c) Working condition Sufficient (clean, order, safe, hygiene,..)</t>
  </si>
  <si>
    <t>d) Personeel access management (registration, information, ...) and identification of work area  - Sufficient</t>
  </si>
  <si>
    <t>e) First AID and Safety Emergency (Emergency Plan and procedures, First AID equipment, emergency personel trained, ...) - Sufficient (only First AID kit)</t>
  </si>
  <si>
    <t>a) No Risk Analysis issued</t>
  </si>
  <si>
    <t>b) No or low PPE provided to resources (including visitors), no evidence of training performed</t>
  </si>
  <si>
    <t>c) Working condition (clean, order, safe, hygiene,..) Bad/ not acceptable</t>
  </si>
  <si>
    <t>d) Personeel access management (registration, information, ...) and identification of work area  -  Bad/ not acceptable</t>
  </si>
  <si>
    <t>e) No organization of First AID and Safety Emergency (Emergency Plan and procedures, First AID equipment, emergency personel trained, ...)</t>
  </si>
  <si>
    <t>a) Compliance with permits and environmental terms</t>
  </si>
  <si>
    <t>b) Weel structured Waste Management (separation, labeling, training,…)</t>
  </si>
  <si>
    <t>c) Environmental Emergency Plan issued and Training performed</t>
  </si>
  <si>
    <t>d) Excellent Level of Emission and Noise</t>
  </si>
  <si>
    <t>b) Good Waste Management (separation, labeling, training,…)</t>
  </si>
  <si>
    <t>d) Good Level of Emission and Noise</t>
  </si>
  <si>
    <t>a) Not Complete permits and environmental terms</t>
  </si>
  <si>
    <t>b) Sufficient Waste Management (separation, labeling, training,…)</t>
  </si>
  <si>
    <t>c) Environmental Emergency Plan issued, but no training performed</t>
  </si>
  <si>
    <t>d) Sufficient Level of Emission and Noise</t>
  </si>
  <si>
    <t>a) No Compliance with permits and environmental terms</t>
  </si>
  <si>
    <t>b) Bad/Not Acceptable Waste Management (separation, labeling, training,…)</t>
  </si>
  <si>
    <t>c) No Environmental Emergency Plan issued</t>
  </si>
  <si>
    <t>d) Bad/not Acceptable Level of Emission and Noise</t>
  </si>
  <si>
    <r>
      <rPr>
        <sz val="12"/>
        <color theme="0" tint="-0.499984740745262"/>
        <rFont val="Arial"/>
        <family val="2"/>
      </rPr>
      <t>**refer to</t>
    </r>
    <r>
      <rPr>
        <sz val="12"/>
        <color theme="5"/>
        <rFont val="Arial"/>
        <family val="2"/>
      </rPr>
      <t xml:space="preserve"> worksheet F</t>
    </r>
    <r>
      <rPr>
        <sz val="12"/>
        <rFont val="Arial"/>
        <family val="2"/>
      </rPr>
      <t xml:space="preserve"> </t>
    </r>
    <r>
      <rPr>
        <sz val="12"/>
        <color theme="0" tint="-0.499984740745262"/>
        <rFont val="Arial"/>
        <family val="2"/>
      </rPr>
      <t>and to Table 1 below for the evaluation</t>
    </r>
  </si>
  <si>
    <t>Table 1</t>
  </si>
  <si>
    <t>ENVIRONMENTAL</t>
  </si>
  <si>
    <t>1. Production Readiness</t>
  </si>
  <si>
    <t>2. Sub-supplier Management</t>
  </si>
  <si>
    <t>3. Production Capacity</t>
  </si>
  <si>
    <t>5. Risk Management</t>
  </si>
  <si>
    <t>4. Logistic</t>
  </si>
  <si>
    <t xml:space="preserve">Calibration is defined as a set of operations that establish, under specified conditions, the relationship between the values of quantities indicated by a measuring instrument and the corresponding values realised by standards (e.g. once per year).
Adjustment is defined as the operation of bringing a measuring instrument into a state of performance suitable for its use (e.g. once a day). </t>
  </si>
  <si>
    <t>A8</t>
  </si>
  <si>
    <t>Category</t>
  </si>
  <si>
    <t>How the factory assures the implementation of policies, procedures and Instruction, guaranteeing the factory’s capability to manage the production processes, the interfaces between product development and production and the manufacturing schedule of each specific order</t>
  </si>
  <si>
    <t>How the factory manages its suppliers, defines the procurement strategies, performs inspection of raw materials, follows ups on suppliers NCs</t>
  </si>
  <si>
    <t>How the factory manages the production of the assigned orders; defines and follows up takt times, lead times and cycle times of production; checks and monitors general annual production capacity, manages the storage area of raw materials and final products, together with the quality during production and before shipment</t>
  </si>
  <si>
    <t>How the factory identifies, mitigates, and reacts to risks, and how it manages the storage and analysis of Lessons Learns</t>
  </si>
  <si>
    <t>How the factory manages internal and external component storage areas, transportation plans, exports and risks related to the delivery of the products.</t>
  </si>
  <si>
    <t>Does the company estimate the production volume? Does it adopt adequate tools?</t>
  </si>
  <si>
    <t>rev 10</t>
  </si>
  <si>
    <t>Is the factory experienced in intercontinental imports (raw materials)? Does the factory know the risks and peculiarities of the different origin countries?</t>
  </si>
  <si>
    <t>1) No experience. All logistics management is entrusted to a third party and not a supervisor;
2) The factory have less than 2 year of experience in intercontinental importantion, but without knowledge about the country of destination;
3) The Factory has experience on intercontinental transportation and follows studies on the regulation of destination ports;
4) The Factory has experinece on intercontinental transportation and follows studies on the regulation of destination ports and make an update of this study every 6 month</t>
  </si>
  <si>
    <t>Does the Manufacturer have production procedures and work instructions implementation and adherence?
Does the personnel is aware of the production procedures and work instructions?</t>
  </si>
  <si>
    <t>Does the factory have experience in intercontinental imports/exports (manufactured components)? Does the factory knows the risks and peculiarities of the different destination countries?</t>
  </si>
  <si>
    <t>Does the company have procedures on handling, storage and delivery of products?</t>
  </si>
  <si>
    <t>Are the materials in stock (warehouse) adequately identified, packaged and preserved following the respective procedures?</t>
  </si>
  <si>
    <t xml:space="preserve">Is the company familiar with  storage agreements (for long periods) with customers (including preservation and maintenance)? </t>
  </si>
  <si>
    <t>Rev. #</t>
  </si>
  <si>
    <t>Prepared</t>
  </si>
  <si>
    <t>Date</t>
  </si>
  <si>
    <t>Girolamo Russo</t>
  </si>
  <si>
    <t>Checklist revision of ponts: 2.13-3.1-4.7-4.9-4.10-4.11
Added point: 3.2</t>
  </si>
  <si>
    <t>Note1</t>
  </si>
  <si>
    <t>Note3</t>
  </si>
  <si>
    <t>Note4</t>
  </si>
  <si>
    <t>Note2</t>
  </si>
  <si>
    <t>NA</t>
  </si>
  <si>
    <t>Note5</t>
  </si>
  <si>
    <t>Note6</t>
  </si>
  <si>
    <t>note7</t>
  </si>
  <si>
    <t>notw</t>
  </si>
  <si>
    <t>note</t>
  </si>
  <si>
    <t>Note test</t>
  </si>
  <si>
    <t>Note 11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</si>
</sst>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_-* #,##0.00_-;\-* #,##0.00_-;_-* &quot;-&quot;??_-;_-@_-"/>
    <numFmt numFmtId="165" formatCode="0.0"/>
    <numFmt numFmtId="166" formatCode="0.00000"/>
    <numFmt numFmtId="167" formatCode="#,##0.0"/>
    <numFmt numFmtId="168" formatCode="0.000"/>
    <numFmt numFmtId="169" formatCode="_-* #,##0_-;\-* #,##0_-;_-* &quot;-&quot;??_-;_-@_-"/>
  </numFmts>
  <fonts count="104" x14ac:knownFonts="1">
    <font>
      <sz val="12"/>
      <name val="Arial"/>
    </font>
    <font>
      <sz val="11"/>
      <color theme="1"/>
      <name val="Calibri"/>
      <family val="2"/>
      <scheme val="minor"/>
    </font>
    <font>
      <sz val="11"/>
      <color theme="1"/>
      <name val="Calibri"/>
      <family val="2"/>
      <scheme val="minor"/>
    </font>
    <font>
      <sz val="11"/>
      <color theme="1"/>
      <name val="Calibri"/>
      <family val="2"/>
      <scheme val="minor"/>
    </font>
    <font>
      <sz val="12"/>
      <name val="Arial"/>
      <family val="2"/>
    </font>
    <font>
      <b/>
      <i/>
      <sz val="12"/>
      <name val="Arial"/>
      <family val="2"/>
    </font>
    <font>
      <b/>
      <sz val="12"/>
      <name val="Arial"/>
      <family val="2"/>
    </font>
    <font>
      <i/>
      <sz val="12"/>
      <name val="Arial"/>
      <family val="2"/>
    </font>
    <font>
      <b/>
      <sz val="11"/>
      <name val="Arial"/>
      <family val="2"/>
    </font>
    <font>
      <sz val="10"/>
      <name val="Arial"/>
      <family val="2"/>
    </font>
    <font>
      <sz val="12"/>
      <name val="Verdana"/>
      <family val="2"/>
    </font>
    <font>
      <u/>
      <sz val="12"/>
      <name val="Verdana"/>
      <family val="2"/>
    </font>
    <font>
      <b/>
      <sz val="11"/>
      <name val="Verdana"/>
      <family val="2"/>
    </font>
    <font>
      <sz val="11"/>
      <color theme="1"/>
      <name val="Calibri"/>
      <family val="2"/>
      <scheme val="minor"/>
    </font>
    <font>
      <b/>
      <sz val="16"/>
      <name val="Verdana"/>
      <family val="2"/>
    </font>
    <font>
      <sz val="8"/>
      <name val="Arial"/>
      <family val="2"/>
    </font>
    <font>
      <sz val="11"/>
      <name val="Calibri"/>
      <family val="2"/>
    </font>
    <font>
      <b/>
      <sz val="9"/>
      <name val="Arial"/>
      <family val="2"/>
    </font>
    <font>
      <sz val="11"/>
      <color rgb="FFFF0000"/>
      <name val="Calibri"/>
      <family val="2"/>
      <scheme val="minor"/>
    </font>
    <font>
      <b/>
      <sz val="11"/>
      <color theme="1"/>
      <name val="Calibri"/>
      <family val="2"/>
      <scheme val="minor"/>
    </font>
    <font>
      <u/>
      <sz val="11"/>
      <color theme="1"/>
      <name val="Calibri"/>
      <family val="2"/>
      <scheme val="minor"/>
    </font>
    <font>
      <u/>
      <sz val="11"/>
      <color rgb="FF000000"/>
      <name val="Calibri"/>
      <family val="2"/>
      <scheme val="minor"/>
    </font>
    <font>
      <b/>
      <sz val="20"/>
      <color theme="1"/>
      <name val="Calibri"/>
      <family val="2"/>
      <scheme val="minor"/>
    </font>
    <font>
      <b/>
      <u/>
      <sz val="11"/>
      <color theme="1"/>
      <name val="Calibri"/>
      <family val="2"/>
      <scheme val="minor"/>
    </font>
    <font>
      <b/>
      <sz val="14"/>
      <color theme="1"/>
      <name val="Calibri"/>
      <family val="2"/>
      <scheme val="minor"/>
    </font>
    <font>
      <b/>
      <sz val="18"/>
      <color theme="1"/>
      <name val="Calibri"/>
      <family val="2"/>
      <scheme val="minor"/>
    </font>
    <font>
      <sz val="11"/>
      <name val="Calibri"/>
      <family val="2"/>
      <scheme val="minor"/>
    </font>
    <font>
      <sz val="11"/>
      <color rgb="FF000000"/>
      <name val="Calibri"/>
      <family val="2"/>
      <scheme val="minor"/>
    </font>
    <font>
      <b/>
      <sz val="12"/>
      <color rgb="FF222222"/>
      <name val="Arial"/>
      <family val="2"/>
    </font>
    <font>
      <b/>
      <sz val="9"/>
      <name val="Verdana"/>
      <family val="2"/>
    </font>
    <font>
      <b/>
      <sz val="14"/>
      <name val="Arial"/>
      <family val="2"/>
    </font>
    <font>
      <sz val="12"/>
      <color theme="1"/>
      <name val="Arial"/>
      <family val="2"/>
    </font>
    <font>
      <b/>
      <sz val="14"/>
      <color theme="1"/>
      <name val="Arial"/>
      <family val="2"/>
    </font>
    <font>
      <b/>
      <sz val="12"/>
      <color theme="1"/>
      <name val="Calibri"/>
      <family val="2"/>
      <scheme val="minor"/>
    </font>
    <font>
      <sz val="11"/>
      <color rgb="FF222222"/>
      <name val="Arial"/>
      <family val="2"/>
    </font>
    <font>
      <sz val="11"/>
      <name val="Arial"/>
      <family val="2"/>
    </font>
    <font>
      <b/>
      <sz val="12"/>
      <name val="Verdana"/>
      <family val="2"/>
    </font>
    <font>
      <i/>
      <sz val="10"/>
      <name val="Arial"/>
      <family val="2"/>
    </font>
    <font>
      <sz val="12"/>
      <color theme="0" tint="-0.499984740745262"/>
      <name val="Arial"/>
      <family val="2"/>
    </font>
    <font>
      <sz val="12"/>
      <color rgb="FF222222"/>
      <name val="Arial"/>
      <family val="2"/>
    </font>
    <font>
      <sz val="11"/>
      <color rgb="FF333333"/>
      <name val="Arial"/>
      <family val="2"/>
    </font>
    <font>
      <b/>
      <vertAlign val="superscript"/>
      <sz val="14"/>
      <name val="Arial"/>
      <family val="2"/>
    </font>
    <font>
      <b/>
      <sz val="12"/>
      <color theme="5" tint="-0.249977111117893"/>
      <name val="Arial"/>
      <family val="2"/>
    </font>
    <font>
      <vertAlign val="superscript"/>
      <sz val="14"/>
      <name val="Arial"/>
      <family val="2"/>
    </font>
    <font>
      <b/>
      <vertAlign val="superscript"/>
      <sz val="14"/>
      <color rgb="FF222222"/>
      <name val="Arial"/>
      <family val="2"/>
    </font>
    <font>
      <sz val="10"/>
      <name val="Arial"/>
      <family val="2"/>
    </font>
    <font>
      <b/>
      <sz val="10"/>
      <color theme="3"/>
      <name val="Verdana"/>
      <family val="2"/>
    </font>
    <font>
      <sz val="12"/>
      <color theme="1"/>
      <name val="Verdana"/>
      <family val="2"/>
    </font>
    <font>
      <b/>
      <sz val="14"/>
      <color theme="0"/>
      <name val="Verdana"/>
      <family val="2"/>
    </font>
    <font>
      <b/>
      <sz val="14"/>
      <color theme="3" tint="0.59999389629810485"/>
      <name val="Verdana"/>
      <family val="2"/>
    </font>
    <font>
      <b/>
      <sz val="14"/>
      <color rgb="FFC00000"/>
      <name val="Verdana"/>
      <family val="2"/>
    </font>
    <font>
      <b/>
      <sz val="11"/>
      <color rgb="FFC00000"/>
      <name val="Calibri"/>
      <family val="2"/>
      <scheme val="minor"/>
    </font>
    <font>
      <b/>
      <sz val="9.5"/>
      <color theme="3" tint="0.59999389629810485"/>
      <name val="Calibri"/>
      <family val="2"/>
      <scheme val="minor"/>
    </font>
    <font>
      <sz val="11"/>
      <color rgb="FFC00000"/>
      <name val="Calibri"/>
      <family val="2"/>
      <scheme val="minor"/>
    </font>
    <font>
      <b/>
      <sz val="24"/>
      <name val="Calibri"/>
      <family val="2"/>
      <scheme val="minor"/>
    </font>
    <font>
      <b/>
      <sz val="22"/>
      <name val="Verdana"/>
      <family val="2"/>
    </font>
    <font>
      <sz val="12"/>
      <color rgb="FF222222"/>
      <name val="Verdana"/>
      <family val="2"/>
    </font>
    <font>
      <b/>
      <sz val="10"/>
      <name val="Verdana"/>
      <family val="2"/>
    </font>
    <font>
      <b/>
      <sz val="10"/>
      <color rgb="FFFF0000"/>
      <name val="Calibri"/>
      <family val="2"/>
      <scheme val="minor"/>
    </font>
    <font>
      <b/>
      <sz val="10"/>
      <color rgb="FFC00000"/>
      <name val="Calibri"/>
      <family val="2"/>
      <scheme val="minor"/>
    </font>
    <font>
      <b/>
      <sz val="14"/>
      <color theme="0"/>
      <name val="Calibri"/>
      <family val="2"/>
      <scheme val="minor"/>
    </font>
    <font>
      <b/>
      <sz val="12"/>
      <color theme="0"/>
      <name val="Verdana"/>
      <family val="2"/>
    </font>
    <font>
      <b/>
      <sz val="11"/>
      <color theme="0"/>
      <name val="Verdana"/>
      <family val="2"/>
    </font>
    <font>
      <b/>
      <sz val="12"/>
      <color rgb="FF009A46"/>
      <name val="Verdana"/>
      <family val="2"/>
    </font>
    <font>
      <b/>
      <sz val="24"/>
      <color theme="1"/>
      <name val="Calibri"/>
      <family val="2"/>
      <scheme val="minor"/>
    </font>
    <font>
      <b/>
      <sz val="14"/>
      <color rgb="FF009A46"/>
      <name val="Calibri"/>
      <family val="2"/>
      <scheme val="minor"/>
    </font>
    <font>
      <sz val="10"/>
      <name val="Verdana"/>
      <family val="2"/>
    </font>
    <font>
      <b/>
      <sz val="12"/>
      <color theme="1"/>
      <name val="Verdana"/>
      <family val="2"/>
    </font>
    <font>
      <b/>
      <sz val="16"/>
      <color rgb="FF007635"/>
      <name val="Verdana"/>
      <family val="2"/>
    </font>
    <font>
      <b/>
      <sz val="16"/>
      <color rgb="FFFF0000"/>
      <name val="Verdana"/>
      <family val="2"/>
    </font>
    <font>
      <b/>
      <sz val="16"/>
      <color rgb="FFC00000"/>
      <name val="Verdana"/>
      <family val="2"/>
    </font>
    <font>
      <b/>
      <sz val="22"/>
      <color theme="1"/>
      <name val="Verdana"/>
      <family val="2"/>
    </font>
    <font>
      <b/>
      <sz val="16"/>
      <color rgb="FF222222"/>
      <name val="Cambria"/>
      <family val="1"/>
    </font>
    <font>
      <b/>
      <sz val="7"/>
      <color theme="0"/>
      <name val="Times New Roman"/>
      <family val="1"/>
    </font>
    <font>
      <sz val="12"/>
      <color theme="0"/>
      <name val="Verdana"/>
      <family val="2"/>
    </font>
    <font>
      <b/>
      <sz val="12"/>
      <color rgb="FFFF0000"/>
      <name val="Arial"/>
      <family val="2"/>
    </font>
    <font>
      <b/>
      <sz val="12"/>
      <color rgb="FF222222"/>
      <name val="Verdana"/>
      <family val="2"/>
    </font>
    <font>
      <sz val="12"/>
      <color rgb="FF000000"/>
      <name val="Verdana"/>
      <family val="2"/>
    </font>
    <font>
      <b/>
      <sz val="16"/>
      <color theme="1"/>
      <name val="Cambria"/>
      <family val="1"/>
    </font>
    <font>
      <b/>
      <sz val="10"/>
      <color rgb="FF222222"/>
      <name val="Verdana"/>
      <family val="2"/>
    </font>
    <font>
      <b/>
      <sz val="12"/>
      <color theme="0"/>
      <name val="Times New Roman"/>
      <family val="1"/>
    </font>
    <font>
      <i/>
      <sz val="12"/>
      <color theme="1"/>
      <name val="Verdana"/>
      <family val="2"/>
    </font>
    <font>
      <sz val="11"/>
      <color theme="3"/>
      <name val="Verdana"/>
      <family val="2"/>
    </font>
    <font>
      <b/>
      <sz val="11"/>
      <color theme="3"/>
      <name val="Verdana"/>
      <family val="2"/>
    </font>
    <font>
      <sz val="11"/>
      <color rgb="FFC00000"/>
      <name val="Verdana"/>
      <family val="2"/>
    </font>
    <font>
      <b/>
      <sz val="11"/>
      <color rgb="FFC00000"/>
      <name val="Verdana"/>
      <family val="2"/>
    </font>
    <font>
      <b/>
      <sz val="18"/>
      <color rgb="FF007635"/>
      <name val="Verdana"/>
      <family val="2"/>
    </font>
    <font>
      <b/>
      <sz val="11"/>
      <color rgb="FF007635"/>
      <name val="Verdana"/>
      <family val="2"/>
    </font>
    <font>
      <sz val="12"/>
      <color rgb="FF000000"/>
      <name val="Arial"/>
      <family val="2"/>
    </font>
    <font>
      <sz val="12"/>
      <color theme="1" tint="0.499984740745262"/>
      <name val="Arial"/>
      <family val="2"/>
    </font>
    <font>
      <sz val="14"/>
      <color theme="0"/>
      <name val="Calibri"/>
      <family val="2"/>
      <scheme val="minor"/>
    </font>
    <font>
      <b/>
      <sz val="11"/>
      <name val="Calibri"/>
      <family val="2"/>
      <scheme val="minor"/>
    </font>
    <font>
      <sz val="11"/>
      <color theme="0" tint="-0.499984740745262"/>
      <name val="Calibri"/>
      <family val="2"/>
      <scheme val="minor"/>
    </font>
    <font>
      <sz val="12"/>
      <name val="Calibri"/>
      <family val="2"/>
    </font>
    <font>
      <b/>
      <sz val="16"/>
      <color rgb="FFFF0000"/>
      <name val="Arial"/>
      <family val="2"/>
    </font>
    <font>
      <sz val="12"/>
      <color theme="5"/>
      <name val="Arial"/>
      <family val="2"/>
    </font>
    <font>
      <sz val="20"/>
      <name val="Arial"/>
      <family val="2"/>
    </font>
    <font>
      <b/>
      <sz val="12"/>
      <color theme="5"/>
      <name val="Arial"/>
      <family val="2"/>
    </font>
    <font>
      <sz val="18"/>
      <name val="Arial"/>
      <family val="2"/>
    </font>
    <font>
      <sz val="11.5"/>
      <color theme="0" tint="-0.249977111117893"/>
      <name val="Arial"/>
      <family val="2"/>
    </font>
    <font>
      <sz val="10"/>
      <color rgb="FF000000"/>
      <name val="Segoe UI"/>
      <family val="2"/>
    </font>
    <font>
      <b/>
      <sz val="22"/>
      <color theme="1"/>
      <name val="Calibri"/>
      <family val="2"/>
      <scheme val="minor"/>
    </font>
    <font>
      <sz val="18"/>
      <color theme="1"/>
      <name val="Calibri"/>
      <family val="2"/>
      <scheme val="minor"/>
    </font>
    <font>
      <b/>
      <sz val="11"/>
      <color rgb="FFFFFFFF"/>
      <name val="Calibri"/>
      <family val="2"/>
    </font>
  </fonts>
  <fills count="29">
    <fill>
      <patternFill patternType="none"/>
    </fill>
    <fill>
      <patternFill patternType="gray125"/>
    </fill>
    <fill>
      <patternFill patternType="solid">
        <fgColor theme="0"/>
        <bgColor indexed="64"/>
      </patternFill>
    </fill>
    <fill>
      <patternFill patternType="solid">
        <fgColor rgb="FF00FF00"/>
        <bgColor indexed="64"/>
      </patternFill>
    </fill>
    <fill>
      <patternFill patternType="solid">
        <fgColor rgb="FFFFFF00"/>
        <bgColor indexed="64"/>
      </patternFill>
    </fill>
    <fill>
      <patternFill patternType="solid">
        <fgColor rgb="FF66FFFF"/>
        <bgColor indexed="64"/>
      </patternFill>
    </fill>
    <fill>
      <patternFill patternType="solid">
        <fgColor rgb="FF92D050"/>
        <bgColor indexed="64"/>
      </patternFill>
    </fill>
    <fill>
      <patternFill patternType="solid">
        <fgColor rgb="FFD6E3BC"/>
        <bgColor indexed="64"/>
      </patternFill>
    </fill>
    <fill>
      <patternFill patternType="solid">
        <fgColor rgb="FFFBD4B4"/>
        <bgColor indexed="64"/>
      </patternFill>
    </fill>
    <fill>
      <patternFill patternType="solid">
        <fgColor theme="4" tint="0.39997558519241921"/>
        <bgColor indexed="64"/>
      </patternFill>
    </fill>
    <fill>
      <patternFill patternType="solid">
        <fgColor rgb="FFFFC000"/>
        <bgColor indexed="64"/>
      </patternFill>
    </fill>
    <fill>
      <patternFill patternType="solid">
        <fgColor theme="6" tint="0.79998168889431442"/>
        <bgColor indexed="64"/>
      </patternFill>
    </fill>
    <fill>
      <patternFill patternType="solid">
        <fgColor theme="0" tint="-4.9989318521683403E-2"/>
        <bgColor indexed="64"/>
      </patternFill>
    </fill>
    <fill>
      <patternFill patternType="solid">
        <fgColor rgb="FFFF0000"/>
        <bgColor indexed="64"/>
      </patternFill>
    </fill>
    <fill>
      <patternFill patternType="solid">
        <fgColor rgb="FF00B0F0"/>
        <bgColor indexed="64"/>
      </patternFill>
    </fill>
    <fill>
      <patternFill patternType="solid">
        <fgColor theme="9" tint="0.59999389629810485"/>
        <bgColor indexed="64"/>
      </patternFill>
    </fill>
    <fill>
      <patternFill patternType="solid">
        <fgColor theme="6" tint="0.59999389629810485"/>
        <bgColor indexed="64"/>
      </patternFill>
    </fill>
    <fill>
      <patternFill patternType="solid">
        <fgColor theme="5" tint="0.59999389629810485"/>
        <bgColor indexed="64"/>
      </patternFill>
    </fill>
    <fill>
      <patternFill patternType="solid">
        <fgColor theme="8" tint="0.59999389629810485"/>
        <bgColor indexed="64"/>
      </patternFill>
    </fill>
    <fill>
      <patternFill patternType="solid">
        <fgColor theme="3" tint="0.59999389629810485"/>
        <bgColor indexed="64"/>
      </patternFill>
    </fill>
    <fill>
      <patternFill patternType="solid">
        <fgColor rgb="FF009A46"/>
        <bgColor indexed="64"/>
      </patternFill>
    </fill>
    <fill>
      <patternFill patternType="solid">
        <fgColor theme="0" tint="-0.14999847407452621"/>
        <bgColor indexed="64"/>
      </patternFill>
    </fill>
    <fill>
      <patternFill patternType="solid">
        <fgColor theme="8" tint="0.79998168889431442"/>
        <bgColor indexed="64"/>
      </patternFill>
    </fill>
    <fill>
      <patternFill patternType="solid">
        <fgColor rgb="FF0070C0"/>
        <bgColor indexed="64"/>
      </patternFill>
    </fill>
    <fill>
      <patternFill patternType="solid">
        <fgColor theme="6"/>
        <bgColor indexed="64"/>
      </patternFill>
    </fill>
    <fill>
      <patternFill patternType="solid">
        <fgColor theme="4" tint="0.79998168889431442"/>
        <bgColor indexed="64"/>
      </patternFill>
    </fill>
    <fill>
      <patternFill patternType="solid">
        <fgColor rgb="FF00B050"/>
        <bgColor indexed="64"/>
      </patternFill>
    </fill>
    <fill>
      <patternFill patternType="solid">
        <fgColor rgb="FFF2F2F2"/>
        <bgColor indexed="64"/>
      </patternFill>
    </fill>
    <fill>
      <patternFill patternType="solid">
        <fgColor rgb="FFED7D31"/>
        <bgColor indexed="64"/>
      </patternFill>
    </fill>
  </fills>
  <borders count="94">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top style="medium">
        <color indexed="64"/>
      </top>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medium">
        <color indexed="64"/>
      </bottom>
      <diagonal/>
    </border>
    <border>
      <left style="medium">
        <color indexed="64"/>
      </left>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right style="thin">
        <color indexed="64"/>
      </right>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style="medium">
        <color indexed="64"/>
      </right>
      <top/>
      <bottom/>
      <diagonal/>
    </border>
    <border>
      <left/>
      <right/>
      <top style="medium">
        <color indexed="64"/>
      </top>
      <bottom/>
      <diagonal/>
    </border>
    <border>
      <left style="medium">
        <color indexed="64"/>
      </left>
      <right/>
      <top style="medium">
        <color indexed="64"/>
      </top>
      <bottom style="thin">
        <color indexed="64"/>
      </bottom>
      <diagonal/>
    </border>
    <border>
      <left/>
      <right style="thin">
        <color indexed="64"/>
      </right>
      <top style="thin">
        <color indexed="64"/>
      </top>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bottom style="thin">
        <color indexed="64"/>
      </bottom>
      <diagonal/>
    </border>
    <border>
      <left style="thin">
        <color indexed="64"/>
      </left>
      <right style="dotted">
        <color indexed="64"/>
      </right>
      <top/>
      <bottom style="dotted">
        <color indexed="64"/>
      </bottom>
      <diagonal/>
    </border>
    <border>
      <left style="dotted">
        <color indexed="64"/>
      </left>
      <right style="thin">
        <color indexed="64"/>
      </right>
      <top/>
      <bottom style="dotted">
        <color indexed="64"/>
      </bottom>
      <diagonal/>
    </border>
    <border>
      <left/>
      <right style="medium">
        <color indexed="64"/>
      </right>
      <top/>
      <bottom/>
      <diagonal/>
    </border>
    <border>
      <left style="thin">
        <color indexed="64"/>
      </left>
      <right style="dotted">
        <color indexed="64"/>
      </right>
      <top style="dotted">
        <color indexed="64"/>
      </top>
      <bottom style="dotted">
        <color indexed="64"/>
      </bottom>
      <diagonal/>
    </border>
    <border>
      <left style="dotted">
        <color indexed="64"/>
      </left>
      <right style="thin">
        <color indexed="64"/>
      </right>
      <top style="dotted">
        <color indexed="64"/>
      </top>
      <bottom style="dotted">
        <color indexed="64"/>
      </bottom>
      <diagonal/>
    </border>
    <border>
      <left style="dotted">
        <color indexed="64"/>
      </left>
      <right style="thin">
        <color indexed="64"/>
      </right>
      <top style="dotted">
        <color indexed="64"/>
      </top>
      <bottom style="thin">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style="medium">
        <color indexed="64"/>
      </top>
      <bottom style="thin">
        <color indexed="64"/>
      </bottom>
      <diagonal/>
    </border>
    <border>
      <left/>
      <right style="thin">
        <color indexed="64"/>
      </right>
      <top/>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medium">
        <color indexed="64"/>
      </left>
      <right style="medium">
        <color indexed="64"/>
      </right>
      <top style="thin">
        <color indexed="64"/>
      </top>
      <bottom/>
      <diagonal/>
    </border>
    <border>
      <left/>
      <right style="thin">
        <color indexed="64"/>
      </right>
      <top style="thin">
        <color indexed="64"/>
      </top>
      <bottom style="medium">
        <color indexed="64"/>
      </bottom>
      <diagonal/>
    </border>
    <border>
      <left style="thick">
        <color rgb="FF00B050"/>
      </left>
      <right/>
      <top style="thick">
        <color rgb="FF00B050"/>
      </top>
      <bottom/>
      <diagonal/>
    </border>
    <border>
      <left/>
      <right/>
      <top style="thick">
        <color rgb="FF00B050"/>
      </top>
      <bottom/>
      <diagonal/>
    </border>
    <border>
      <left/>
      <right style="thick">
        <color rgb="FF00B050"/>
      </right>
      <top style="thick">
        <color rgb="FF00B050"/>
      </top>
      <bottom/>
      <diagonal/>
    </border>
    <border>
      <left style="thick">
        <color rgb="FF00B050"/>
      </left>
      <right/>
      <top/>
      <bottom/>
      <diagonal/>
    </border>
    <border>
      <left style="thin">
        <color indexed="64"/>
      </left>
      <right style="medium">
        <color indexed="64"/>
      </right>
      <top style="medium">
        <color indexed="64"/>
      </top>
      <bottom style="medium">
        <color indexed="64"/>
      </bottom>
      <diagonal/>
    </border>
    <border>
      <left/>
      <right style="thick">
        <color rgb="FF00B050"/>
      </right>
      <top/>
      <bottom/>
      <diagonal/>
    </border>
    <border>
      <left style="thick">
        <color rgb="FF00B050"/>
      </left>
      <right/>
      <top/>
      <bottom style="thick">
        <color rgb="FF00B050"/>
      </bottom>
      <diagonal/>
    </border>
    <border>
      <left/>
      <right/>
      <top/>
      <bottom style="thick">
        <color rgb="FF00B050"/>
      </bottom>
      <diagonal/>
    </border>
    <border>
      <left/>
      <right style="thick">
        <color rgb="FF00B050"/>
      </right>
      <top/>
      <bottom style="thick">
        <color rgb="FF00B050"/>
      </bottom>
      <diagonal/>
    </border>
    <border>
      <left style="thin">
        <color indexed="64"/>
      </left>
      <right/>
      <top style="thin">
        <color indexed="64"/>
      </top>
      <bottom style="medium">
        <color indexed="64"/>
      </bottom>
      <diagonal/>
    </border>
    <border>
      <left style="thin">
        <color indexed="64"/>
      </left>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diagonal/>
    </border>
    <border>
      <left/>
      <right/>
      <top style="thin">
        <color indexed="64"/>
      </top>
      <bottom/>
      <diagonal/>
    </border>
    <border>
      <left style="thin">
        <color indexed="64"/>
      </left>
      <right/>
      <top/>
      <bottom/>
      <diagonal/>
    </border>
    <border>
      <left/>
      <right/>
      <top/>
      <bottom style="thin">
        <color indexed="64"/>
      </bottom>
      <diagonal/>
    </border>
    <border>
      <left/>
      <right/>
      <top style="thin">
        <color indexed="64"/>
      </top>
      <bottom style="thin">
        <color indexed="64"/>
      </bottom>
      <diagonal/>
    </border>
    <border>
      <left/>
      <right/>
      <top style="thin">
        <color theme="0" tint="-0.14999847407452621"/>
      </top>
      <bottom style="thin">
        <color theme="0" tint="-0.14999847407452621"/>
      </bottom>
      <diagonal/>
    </border>
    <border>
      <left/>
      <right/>
      <top/>
      <bottom style="thin">
        <color theme="0" tint="-0.14999847407452621"/>
      </bottom>
      <diagonal/>
    </border>
    <border>
      <left/>
      <right style="thin">
        <color indexed="64"/>
      </right>
      <top style="thin">
        <color theme="0" tint="-0.14999847407452621"/>
      </top>
      <bottom style="thin">
        <color indexed="64"/>
      </bottom>
      <diagonal/>
    </border>
    <border>
      <left/>
      <right/>
      <top style="thin">
        <color theme="0" tint="-0.14999847407452621"/>
      </top>
      <bottom style="thin">
        <color indexed="64"/>
      </bottom>
      <diagonal/>
    </border>
    <border>
      <left/>
      <right style="thin">
        <color indexed="64"/>
      </right>
      <top style="thin">
        <color theme="0" tint="-0.14999847407452621"/>
      </top>
      <bottom/>
      <diagonal/>
    </border>
    <border>
      <left/>
      <right/>
      <top style="thin">
        <color theme="0" tint="-0.14999847407452621"/>
      </top>
      <bottom/>
      <diagonal/>
    </border>
    <border>
      <left style="thin">
        <color theme="0" tint="-4.9989318521683403E-2"/>
      </left>
      <right style="thin">
        <color indexed="64"/>
      </right>
      <top style="thin">
        <color theme="0" tint="-0.14999847407452621"/>
      </top>
      <bottom/>
      <diagonal/>
    </border>
    <border>
      <left/>
      <right style="thin">
        <color indexed="64"/>
      </right>
      <top style="thin">
        <color theme="0" tint="-0.14999847407452621"/>
      </top>
      <bottom style="thin">
        <color theme="0" tint="-0.14999847407452621"/>
      </bottom>
      <diagonal/>
    </border>
    <border>
      <left/>
      <right style="thin">
        <color indexed="64"/>
      </right>
      <top style="thin">
        <color indexed="64"/>
      </top>
      <bottom style="thin">
        <color theme="0" tint="-0.14999847407452621"/>
      </bottom>
      <diagonal/>
    </border>
    <border>
      <left style="thin">
        <color indexed="64"/>
      </left>
      <right style="medium">
        <color indexed="64"/>
      </right>
      <top style="thin">
        <color indexed="64"/>
      </top>
      <bottom style="thin">
        <color indexed="64"/>
      </bottom>
      <diagonal/>
    </border>
    <border>
      <left style="double">
        <color rgb="FF00B0F0"/>
      </left>
      <right/>
      <top style="double">
        <color rgb="FF00B0F0"/>
      </top>
      <bottom/>
      <diagonal/>
    </border>
    <border>
      <left/>
      <right/>
      <top style="double">
        <color rgb="FF00B0F0"/>
      </top>
      <bottom/>
      <diagonal/>
    </border>
    <border>
      <left/>
      <right style="double">
        <color rgb="FF00B0F0"/>
      </right>
      <top style="double">
        <color rgb="FF00B0F0"/>
      </top>
      <bottom/>
      <diagonal/>
    </border>
    <border>
      <left style="double">
        <color rgb="FF00B0F0"/>
      </left>
      <right/>
      <top/>
      <bottom/>
      <diagonal/>
    </border>
    <border>
      <left/>
      <right style="double">
        <color rgb="FF00B0F0"/>
      </right>
      <top/>
      <bottom/>
      <diagonal/>
    </border>
    <border>
      <left style="medium">
        <color indexed="64"/>
      </left>
      <right style="medium">
        <color indexed="64"/>
      </right>
      <top style="thin">
        <color indexed="64"/>
      </top>
      <bottom style="thin">
        <color indexed="64"/>
      </bottom>
      <diagonal/>
    </border>
    <border>
      <left style="thin">
        <color indexed="64"/>
      </left>
      <right style="thin">
        <color indexed="64"/>
      </right>
      <top style="thin">
        <color theme="0" tint="-0.14999847407452621"/>
      </top>
      <bottom style="thin">
        <color indexed="64"/>
      </bottom>
      <diagonal/>
    </border>
    <border>
      <left style="thin">
        <color indexed="64"/>
      </left>
      <right style="thin">
        <color indexed="64"/>
      </right>
      <top/>
      <bottom style="thin">
        <color theme="0" tint="-0.14999847407452621"/>
      </bottom>
      <diagonal/>
    </border>
    <border>
      <left style="thin">
        <color indexed="64"/>
      </left>
      <right style="thin">
        <color indexed="64"/>
      </right>
      <top style="thin">
        <color theme="0" tint="-0.14999847407452621"/>
      </top>
      <bottom style="thin">
        <color theme="0" tint="-0.14999847407452621"/>
      </bottom>
      <diagonal/>
    </border>
    <border>
      <left style="medium">
        <color indexed="64"/>
      </left>
      <right style="medium">
        <color indexed="64"/>
      </right>
      <top/>
      <bottom style="thin">
        <color indexed="64"/>
      </bottom>
      <diagonal/>
    </border>
    <border>
      <left/>
      <right style="thin">
        <color theme="0" tint="-4.9989318521683403E-2"/>
      </right>
      <top style="thin">
        <color theme="0" tint="-0.14999847407452621"/>
      </top>
      <bottom style="thin">
        <color theme="0" tint="-0.14999847407452621"/>
      </bottom>
      <diagonal/>
    </border>
    <border>
      <left style="thin">
        <color indexed="64"/>
      </left>
      <right style="thin">
        <color indexed="64"/>
      </right>
      <top style="thin">
        <color theme="0" tint="-0.14999847407452621"/>
      </top>
      <bottom/>
      <diagonal/>
    </border>
    <border>
      <left/>
      <right/>
      <top style="thin">
        <color indexed="64"/>
      </top>
      <bottom style="thin">
        <color theme="0" tint="-0.14999847407452621"/>
      </bottom>
      <diagonal/>
    </border>
    <border>
      <left style="double">
        <color rgb="FF00B0F0"/>
      </left>
      <right/>
      <top/>
      <bottom style="double">
        <color rgb="FF00B0F0"/>
      </bottom>
      <diagonal/>
    </border>
    <border>
      <left/>
      <right/>
      <top/>
      <bottom style="double">
        <color rgb="FF00B0F0"/>
      </bottom>
      <diagonal/>
    </border>
    <border>
      <left/>
      <right style="double">
        <color rgb="FF00B0F0"/>
      </right>
      <top/>
      <bottom style="double">
        <color rgb="FF00B0F0"/>
      </bottom>
      <diagonal/>
    </border>
    <border>
      <left/>
      <right style="thin">
        <color indexed="64"/>
      </right>
      <top/>
      <bottom style="thin">
        <color theme="0" tint="-0.14999847407452621"/>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medium">
        <color indexed="64"/>
      </left>
      <right/>
      <top/>
      <bottom style="medium">
        <color indexed="64"/>
      </bottom>
      <diagonal/>
    </border>
  </borders>
  <cellStyleXfs count="17">
    <xf numFmtId="0" fontId="0" fillId="0" borderId="0"/>
    <xf numFmtId="0" fontId="4" fillId="0" borderId="0"/>
    <xf numFmtId="0" fontId="9" fillId="0" borderId="0"/>
    <xf numFmtId="0" fontId="9" fillId="0" borderId="0"/>
    <xf numFmtId="0" fontId="4" fillId="0" borderId="0"/>
    <xf numFmtId="0" fontId="9" fillId="0" borderId="0"/>
    <xf numFmtId="0" fontId="4" fillId="0" borderId="0"/>
    <xf numFmtId="0" fontId="9" fillId="0" borderId="0"/>
    <xf numFmtId="0" fontId="13" fillId="0" borderId="0"/>
    <xf numFmtId="0" fontId="4" fillId="0" borderId="0"/>
    <xf numFmtId="0" fontId="4" fillId="0" borderId="0"/>
    <xf numFmtId="0" fontId="4" fillId="0" borderId="0"/>
    <xf numFmtId="0" fontId="3" fillId="0" borderId="0"/>
    <xf numFmtId="0" fontId="45" fillId="0" borderId="0"/>
    <xf numFmtId="164" fontId="9" fillId="0" borderId="0" applyFont="0" applyFill="0" applyBorder="0" applyAlignment="0" applyProtection="0"/>
    <xf numFmtId="0" fontId="4" fillId="0" borderId="0"/>
    <xf numFmtId="0" fontId="1" fillId="0" borderId="0"/>
  </cellStyleXfs>
  <cellXfs count="576">
    <xf numFmtId="0" fontId="0" fillId="0" borderId="0" xfId="0"/>
    <xf numFmtId="0" fontId="6" fillId="0" borderId="0" xfId="0" applyNumberFormat="1" applyFont="1" applyAlignment="1"/>
    <xf numFmtId="0" fontId="7" fillId="0" borderId="0" xfId="0" applyNumberFormat="1" applyFont="1" applyAlignment="1">
      <alignment wrapText="1"/>
    </xf>
    <xf numFmtId="0" fontId="4" fillId="0" borderId="0" xfId="0" applyNumberFormat="1" applyFont="1" applyAlignment="1">
      <alignment horizontal="center" vertical="center" wrapText="1"/>
    </xf>
    <xf numFmtId="0" fontId="4" fillId="0" borderId="0" xfId="0" applyNumberFormat="1" applyFont="1" applyBorder="1" applyAlignment="1">
      <alignment horizontal="center" vertical="center" wrapText="1"/>
    </xf>
    <xf numFmtId="0" fontId="4" fillId="0" borderId="0" xfId="0" applyFont="1" applyBorder="1" applyAlignment="1">
      <alignment horizontal="center" vertical="center" wrapText="1"/>
    </xf>
    <xf numFmtId="0" fontId="7" fillId="0" borderId="0" xfId="0" applyNumberFormat="1" applyFont="1" applyAlignment="1">
      <alignment horizontal="center" vertical="center" wrapText="1"/>
    </xf>
    <xf numFmtId="0" fontId="4" fillId="0" borderId="0" xfId="0" applyFont="1" applyAlignment="1">
      <alignment horizontal="center" vertical="center" wrapText="1"/>
    </xf>
    <xf numFmtId="0" fontId="4" fillId="2" borderId="0" xfId="0" applyNumberFormat="1" applyFont="1" applyFill="1" applyBorder="1"/>
    <xf numFmtId="0" fontId="4" fillId="2" borderId="0" xfId="0" applyNumberFormat="1" applyFont="1" applyFill="1" applyAlignment="1"/>
    <xf numFmtId="165" fontId="12" fillId="2" borderId="1" xfId="0" applyNumberFormat="1" applyFont="1" applyFill="1" applyBorder="1" applyAlignment="1">
      <alignment horizontal="center" vertical="center"/>
    </xf>
    <xf numFmtId="0" fontId="11" fillId="4" borderId="2" xfId="0" applyNumberFormat="1" applyFont="1" applyFill="1" applyBorder="1" applyAlignment="1" applyProtection="1">
      <alignment horizontal="left" vertical="center" wrapText="1"/>
      <protection locked="0"/>
    </xf>
    <xf numFmtId="0" fontId="10" fillId="4" borderId="3" xfId="0" applyNumberFormat="1" applyFont="1" applyFill="1" applyBorder="1" applyAlignment="1" applyProtection="1">
      <alignment horizontal="left" vertical="center" wrapText="1"/>
      <protection locked="0"/>
    </xf>
    <xf numFmtId="0" fontId="10" fillId="4" borderId="3" xfId="0" applyFont="1" applyFill="1" applyBorder="1" applyAlignment="1" applyProtection="1">
      <alignment horizontal="left" vertical="center" wrapText="1"/>
      <protection locked="0"/>
    </xf>
    <xf numFmtId="0" fontId="10" fillId="4" borderId="3" xfId="0" applyFont="1" applyFill="1" applyBorder="1" applyAlignment="1" applyProtection="1">
      <alignment horizontal="left"/>
      <protection locked="0"/>
    </xf>
    <xf numFmtId="0" fontId="10" fillId="4" borderId="4" xfId="0" applyFont="1" applyFill="1" applyBorder="1" applyAlignment="1" applyProtection="1">
      <alignment horizontal="justify"/>
      <protection locked="0"/>
    </xf>
    <xf numFmtId="0" fontId="6" fillId="6" borderId="1" xfId="0" applyFont="1" applyFill="1" applyBorder="1" applyAlignment="1">
      <alignment horizontal="center" vertical="center" wrapText="1"/>
    </xf>
    <xf numFmtId="0" fontId="0" fillId="0" borderId="0" xfId="0"/>
    <xf numFmtId="0" fontId="0" fillId="0" borderId="0" xfId="0" applyFill="1" applyBorder="1"/>
    <xf numFmtId="0" fontId="5" fillId="0" borderId="0" xfId="0" applyNumberFormat="1" applyFont="1" applyAlignment="1">
      <alignment horizontal="left" vertical="center" wrapText="1"/>
    </xf>
    <xf numFmtId="0" fontId="17" fillId="7" borderId="16" xfId="0" applyFont="1" applyFill="1" applyBorder="1" applyAlignment="1">
      <alignment horizontal="center" vertical="center" wrapText="1"/>
    </xf>
    <xf numFmtId="0" fontId="15" fillId="0" borderId="17" xfId="0" applyFont="1" applyBorder="1" applyAlignment="1">
      <alignment vertical="center" wrapText="1"/>
    </xf>
    <xf numFmtId="0" fontId="15" fillId="0" borderId="17" xfId="0" applyFont="1" applyBorder="1" applyAlignment="1">
      <alignment horizontal="left" vertical="center" wrapText="1" indent="2"/>
    </xf>
    <xf numFmtId="0" fontId="15" fillId="0" borderId="11" xfId="0" applyFont="1" applyBorder="1" applyAlignment="1">
      <alignment vertical="center" wrapText="1"/>
    </xf>
    <xf numFmtId="0" fontId="8" fillId="8" borderId="11" xfId="0" applyFont="1" applyFill="1" applyBorder="1" applyAlignment="1">
      <alignment vertical="center" wrapText="1"/>
    </xf>
    <xf numFmtId="0" fontId="8" fillId="8" borderId="16" xfId="0" applyFont="1" applyFill="1" applyBorder="1" applyAlignment="1">
      <alignment vertical="center" wrapText="1"/>
    </xf>
    <xf numFmtId="0" fontId="15" fillId="0" borderId="16" xfId="0" applyFont="1" applyBorder="1" applyAlignment="1">
      <alignment vertical="center" wrapText="1"/>
    </xf>
    <xf numFmtId="0" fontId="15" fillId="0" borderId="17" xfId="0" applyFont="1" applyBorder="1" applyAlignment="1">
      <alignment horizontal="left" vertical="center" wrapText="1"/>
    </xf>
    <xf numFmtId="0" fontId="15" fillId="0" borderId="18" xfId="0" applyFont="1" applyBorder="1" applyAlignment="1">
      <alignment horizontal="left" vertical="center" wrapText="1" indent="2"/>
    </xf>
    <xf numFmtId="0" fontId="15" fillId="0" borderId="16" xfId="0" applyFont="1" applyBorder="1" applyAlignment="1">
      <alignment horizontal="left" vertical="center" wrapText="1"/>
    </xf>
    <xf numFmtId="0" fontId="19" fillId="0" borderId="4" xfId="0" applyFont="1" applyBorder="1" applyAlignment="1">
      <alignment horizontal="center" vertical="center"/>
    </xf>
    <xf numFmtId="0" fontId="20" fillId="0" borderId="4" xfId="0" applyFont="1" applyBorder="1" applyAlignment="1">
      <alignment vertical="center" wrapText="1"/>
    </xf>
    <xf numFmtId="0" fontId="19" fillId="0" borderId="1" xfId="0" applyFont="1" applyBorder="1" applyAlignment="1">
      <alignment horizontal="center" vertical="center"/>
    </xf>
    <xf numFmtId="0" fontId="20" fillId="0" borderId="1" xfId="0" applyFont="1" applyBorder="1" applyAlignment="1">
      <alignment vertical="center" wrapText="1"/>
    </xf>
    <xf numFmtId="0" fontId="20" fillId="0" borderId="1" xfId="0" applyFont="1" applyFill="1" applyBorder="1" applyAlignment="1">
      <alignment vertical="center" wrapText="1"/>
    </xf>
    <xf numFmtId="0" fontId="19" fillId="0" borderId="1" xfId="0" applyFont="1" applyBorder="1" applyAlignment="1">
      <alignment vertical="center"/>
    </xf>
    <xf numFmtId="0" fontId="21" fillId="0" borderId="1" xfId="0" applyFont="1" applyBorder="1" applyAlignment="1">
      <alignment horizontal="left" vertical="center" wrapText="1"/>
    </xf>
    <xf numFmtId="0" fontId="19" fillId="0" borderId="1" xfId="0" applyFont="1" applyFill="1" applyBorder="1" applyAlignment="1">
      <alignment vertical="center"/>
    </xf>
    <xf numFmtId="0" fontId="19" fillId="0" borderId="1" xfId="0" applyFont="1" applyFill="1" applyBorder="1" applyAlignment="1">
      <alignment horizontal="center" vertical="center"/>
    </xf>
    <xf numFmtId="0" fontId="22" fillId="9" borderId="0" xfId="0" applyFont="1" applyFill="1" applyBorder="1" applyAlignment="1">
      <alignment horizontal="center" vertical="center"/>
    </xf>
    <xf numFmtId="0" fontId="0" fillId="4" borderId="0" xfId="0" applyFill="1"/>
    <xf numFmtId="0" fontId="19" fillId="9" borderId="14" xfId="0" applyFont="1" applyFill="1" applyBorder="1" applyAlignment="1">
      <alignment horizontal="center" vertical="center" wrapText="1"/>
    </xf>
    <xf numFmtId="0" fontId="19" fillId="9" borderId="9" xfId="0" applyFont="1" applyFill="1" applyBorder="1" applyAlignment="1">
      <alignment horizontal="center" vertical="center" wrapText="1"/>
    </xf>
    <xf numFmtId="0" fontId="19" fillId="4" borderId="6" xfId="0" applyFont="1" applyFill="1" applyBorder="1" applyAlignment="1">
      <alignment horizontal="center" vertical="center"/>
    </xf>
    <xf numFmtId="0" fontId="19" fillId="4" borderId="1" xfId="0" applyFont="1" applyFill="1" applyBorder="1" applyAlignment="1">
      <alignment horizontal="center" vertical="center" wrapText="1"/>
    </xf>
    <xf numFmtId="0" fontId="0" fillId="0" borderId="0" xfId="0" applyAlignment="1">
      <alignment vertical="center"/>
    </xf>
    <xf numFmtId="0" fontId="0" fillId="0" borderId="25" xfId="0" applyBorder="1" applyAlignment="1">
      <alignment horizontal="justify" vertical="center" wrapText="1"/>
    </xf>
    <xf numFmtId="0" fontId="0" fillId="0" borderId="4" xfId="0" applyBorder="1" applyAlignment="1">
      <alignment horizontal="center" vertical="center"/>
    </xf>
    <xf numFmtId="0" fontId="0" fillId="0" borderId="26" xfId="0" applyBorder="1" applyAlignment="1">
      <alignment horizontal="center" vertical="center"/>
    </xf>
    <xf numFmtId="0" fontId="0" fillId="0" borderId="27" xfId="0" applyBorder="1" applyAlignment="1">
      <alignment horizontal="center" vertical="center"/>
    </xf>
    <xf numFmtId="0" fontId="0" fillId="9" borderId="3" xfId="0" applyFill="1" applyBorder="1" applyAlignment="1">
      <alignment horizontal="center" vertical="center"/>
    </xf>
    <xf numFmtId="0" fontId="0" fillId="0" borderId="0" xfId="0" applyBorder="1"/>
    <xf numFmtId="0" fontId="0" fillId="0" borderId="28" xfId="0" applyBorder="1"/>
    <xf numFmtId="0" fontId="0" fillId="0" borderId="5" xfId="0" applyBorder="1" applyAlignment="1">
      <alignment horizontal="justify" vertical="center" wrapText="1"/>
    </xf>
    <xf numFmtId="0" fontId="0" fillId="0" borderId="1" xfId="0" applyBorder="1" applyAlignment="1">
      <alignment horizontal="center" vertical="center" wrapText="1"/>
    </xf>
    <xf numFmtId="0" fontId="0" fillId="0" borderId="29" xfId="0" applyBorder="1" applyAlignment="1">
      <alignment horizontal="center" vertical="center"/>
    </xf>
    <xf numFmtId="0" fontId="0" fillId="0" borderId="30" xfId="0" applyBorder="1" applyAlignment="1">
      <alignment horizontal="center" vertical="center"/>
    </xf>
    <xf numFmtId="0" fontId="0" fillId="0" borderId="29" xfId="0" applyBorder="1" applyAlignment="1">
      <alignment horizontal="center" vertical="center" wrapText="1"/>
    </xf>
    <xf numFmtId="0" fontId="26" fillId="0" borderId="5" xfId="0" applyFont="1" applyBorder="1" applyAlignment="1">
      <alignment horizontal="justify" vertical="center" wrapText="1"/>
    </xf>
    <xf numFmtId="0" fontId="26" fillId="0" borderId="1" xfId="0" applyFont="1" applyBorder="1" applyAlignment="1">
      <alignment horizontal="center" vertical="center" wrapText="1"/>
    </xf>
    <xf numFmtId="0" fontId="26" fillId="0" borderId="5" xfId="0" applyFont="1" applyBorder="1" applyAlignment="1">
      <alignment horizontal="left" vertical="center" wrapText="1"/>
    </xf>
    <xf numFmtId="0" fontId="0" fillId="0" borderId="1" xfId="0" applyBorder="1" applyAlignment="1">
      <alignment horizontal="center" vertical="center"/>
    </xf>
    <xf numFmtId="0" fontId="0" fillId="0" borderId="5" xfId="0" applyBorder="1" applyAlignment="1">
      <alignment horizontal="left" vertical="center" wrapText="1"/>
    </xf>
    <xf numFmtId="0" fontId="0" fillId="0" borderId="1" xfId="0" applyBorder="1" applyAlignment="1">
      <alignment horizontal="center" wrapText="1"/>
    </xf>
    <xf numFmtId="0" fontId="0" fillId="0" borderId="5" xfId="0" applyFill="1" applyBorder="1" applyAlignment="1">
      <alignment horizontal="justify" vertical="center" wrapText="1"/>
    </xf>
    <xf numFmtId="0" fontId="0" fillId="0" borderId="29" xfId="0" applyFill="1" applyBorder="1" applyAlignment="1">
      <alignment horizontal="center" vertical="center"/>
    </xf>
    <xf numFmtId="0" fontId="0" fillId="0" borderId="28" xfId="0" applyFill="1" applyBorder="1"/>
    <xf numFmtId="0" fontId="0" fillId="0" borderId="0" xfId="0" applyFill="1"/>
    <xf numFmtId="0" fontId="0" fillId="0" borderId="1" xfId="0" applyFill="1" applyBorder="1" applyAlignment="1">
      <alignment horizontal="center" vertical="center"/>
    </xf>
    <xf numFmtId="0" fontId="0" fillId="0" borderId="1" xfId="0" applyFill="1" applyBorder="1" applyAlignment="1">
      <alignment horizontal="center" vertical="center" wrapText="1"/>
    </xf>
    <xf numFmtId="0" fontId="0" fillId="0" borderId="1" xfId="0" applyFill="1" applyBorder="1" applyAlignment="1">
      <alignment horizontal="center" vertical="justify" wrapText="1"/>
    </xf>
    <xf numFmtId="0" fontId="0" fillId="0" borderId="31" xfId="0" applyBorder="1" applyAlignment="1">
      <alignment horizontal="center" vertical="center"/>
    </xf>
    <xf numFmtId="0" fontId="0" fillId="9" borderId="4" xfId="0" applyFill="1" applyBorder="1" applyAlignment="1">
      <alignment horizontal="center" vertical="center"/>
    </xf>
    <xf numFmtId="0" fontId="0" fillId="0" borderId="32" xfId="0" applyBorder="1"/>
    <xf numFmtId="0" fontId="0" fillId="0" borderId="33" xfId="0" applyBorder="1"/>
    <xf numFmtId="0" fontId="20" fillId="0" borderId="0" xfId="0" applyFont="1" applyBorder="1" applyAlignment="1">
      <alignment vertical="center" wrapText="1"/>
    </xf>
    <xf numFmtId="0" fontId="0" fillId="0" borderId="0" xfId="0" applyBorder="1" applyAlignment="1">
      <alignment horizontal="justify" vertical="center"/>
    </xf>
    <xf numFmtId="0" fontId="0" fillId="0" borderId="0" xfId="0" applyBorder="1" applyAlignment="1">
      <alignment horizontal="center" vertical="center"/>
    </xf>
    <xf numFmtId="0" fontId="20" fillId="0" borderId="0" xfId="0" applyFont="1" applyAlignment="1">
      <alignment vertical="center" wrapText="1"/>
    </xf>
    <xf numFmtId="0" fontId="0" fillId="0" borderId="0" xfId="0" applyAlignment="1">
      <alignment horizontal="justify" vertical="center"/>
    </xf>
    <xf numFmtId="0" fontId="0" fillId="0" borderId="0" xfId="0" applyAlignment="1">
      <alignment horizontal="center" vertical="center"/>
    </xf>
    <xf numFmtId="0" fontId="2" fillId="0" borderId="4" xfId="0" applyFont="1" applyBorder="1" applyAlignment="1">
      <alignment vertical="center" wrapText="1"/>
    </xf>
    <xf numFmtId="0" fontId="2" fillId="0" borderId="1" xfId="0" applyFont="1" applyBorder="1" applyAlignment="1">
      <alignment vertical="center" wrapText="1"/>
    </xf>
    <xf numFmtId="0" fontId="2" fillId="0" borderId="1" xfId="0" applyFont="1" applyFill="1" applyBorder="1" applyAlignment="1">
      <alignment vertical="center" wrapText="1"/>
    </xf>
    <xf numFmtId="0" fontId="27" fillId="0" borderId="1" xfId="0" applyFont="1" applyBorder="1" applyAlignment="1">
      <alignment horizontal="left" vertical="center" wrapText="1"/>
    </xf>
    <xf numFmtId="0" fontId="0" fillId="0" borderId="0" xfId="0" applyFont="1"/>
    <xf numFmtId="0" fontId="8" fillId="0" borderId="1" xfId="0" applyNumberFormat="1" applyFont="1" applyFill="1" applyBorder="1" applyAlignment="1" applyProtection="1">
      <alignment horizontal="center" vertical="center"/>
      <protection locked="0"/>
    </xf>
    <xf numFmtId="0" fontId="6" fillId="0" borderId="1" xfId="0" applyNumberFormat="1" applyFont="1" applyFill="1" applyBorder="1" applyAlignment="1">
      <alignment vertical="center" wrapText="1"/>
    </xf>
    <xf numFmtId="0" fontId="4" fillId="0" borderId="1" xfId="0" applyNumberFormat="1" applyFont="1" applyBorder="1" applyAlignment="1">
      <alignment horizontal="left" vertical="center" wrapText="1"/>
    </xf>
    <xf numFmtId="0" fontId="4" fillId="0" borderId="1" xfId="0" applyNumberFormat="1" applyFont="1" applyFill="1" applyBorder="1" applyAlignment="1">
      <alignment horizontal="left" vertical="center" wrapText="1"/>
    </xf>
    <xf numFmtId="0" fontId="4" fillId="0" borderId="0" xfId="0" applyNumberFormat="1" applyFont="1" applyAlignment="1"/>
    <xf numFmtId="0" fontId="4" fillId="0" borderId="0" xfId="0" applyNumberFormat="1" applyFont="1" applyBorder="1" applyAlignment="1">
      <alignment vertical="center"/>
    </xf>
    <xf numFmtId="0" fontId="4" fillId="0" borderId="0" xfId="0" applyNumberFormat="1" applyFont="1" applyBorder="1" applyAlignment="1">
      <alignment wrapText="1"/>
    </xf>
    <xf numFmtId="0" fontId="4" fillId="0" borderId="0" xfId="0" applyNumberFormat="1" applyFont="1" applyBorder="1"/>
    <xf numFmtId="0" fontId="4" fillId="0" borderId="0" xfId="0" applyNumberFormat="1" applyFont="1"/>
    <xf numFmtId="0" fontId="4" fillId="0" borderId="0" xfId="0" applyNumberFormat="1" applyFont="1" applyBorder="1" applyAlignment="1" applyProtection="1">
      <protection locked="0"/>
    </xf>
    <xf numFmtId="0" fontId="4" fillId="0" borderId="0" xfId="0" applyFont="1" applyBorder="1"/>
    <xf numFmtId="0" fontId="4" fillId="0" borderId="0" xfId="0" applyFont="1"/>
    <xf numFmtId="0" fontId="4" fillId="0" borderId="0" xfId="0" applyNumberFormat="1" applyFont="1" applyAlignment="1">
      <alignment vertical="center"/>
    </xf>
    <xf numFmtId="0" fontId="4" fillId="0" borderId="0" xfId="0" applyNumberFormat="1" applyFont="1" applyFill="1" applyAlignment="1" applyProtection="1">
      <protection locked="0"/>
    </xf>
    <xf numFmtId="0" fontId="4" fillId="0" borderId="0" xfId="0" applyFont="1" applyAlignment="1">
      <alignment wrapText="1"/>
    </xf>
    <xf numFmtId="0" fontId="4" fillId="0" borderId="0" xfId="0" applyNumberFormat="1" applyFont="1" applyAlignment="1">
      <alignment wrapText="1"/>
    </xf>
    <xf numFmtId="165" fontId="6" fillId="2" borderId="1" xfId="0" applyNumberFormat="1" applyFont="1" applyFill="1" applyBorder="1" applyAlignment="1">
      <alignment horizontal="center" vertical="center"/>
    </xf>
    <xf numFmtId="0" fontId="6" fillId="0" borderId="1" xfId="0" applyNumberFormat="1" applyFont="1" applyFill="1" applyBorder="1" applyAlignment="1">
      <alignment horizontal="left" vertical="center" wrapText="1"/>
    </xf>
    <xf numFmtId="0" fontId="28" fillId="0" borderId="1" xfId="0" applyFont="1" applyFill="1" applyBorder="1" applyAlignment="1">
      <alignment vertical="center" wrapText="1"/>
    </xf>
    <xf numFmtId="0" fontId="6" fillId="0" borderId="1" xfId="0" applyNumberFormat="1" applyFont="1" applyBorder="1" applyAlignment="1">
      <alignment horizontal="center" vertical="center" wrapText="1"/>
    </xf>
    <xf numFmtId="0" fontId="6" fillId="0" borderId="1" xfId="0" applyNumberFormat="1" applyFont="1" applyBorder="1" applyAlignment="1">
      <alignment horizontal="left" vertical="center" wrapText="1"/>
    </xf>
    <xf numFmtId="0" fontId="6" fillId="11" borderId="1" xfId="0" applyFont="1" applyFill="1" applyBorder="1" applyAlignment="1">
      <alignment horizontal="center" vertical="center" wrapText="1"/>
    </xf>
    <xf numFmtId="0" fontId="6" fillId="11" borderId="1" xfId="0" applyFont="1" applyFill="1" applyBorder="1" applyAlignment="1">
      <alignment horizontal="center"/>
    </xf>
    <xf numFmtId="2" fontId="6" fillId="0" borderId="0" xfId="0" applyNumberFormat="1" applyFont="1" applyFill="1" applyBorder="1" applyAlignment="1">
      <alignment horizontal="center" vertical="center"/>
    </xf>
    <xf numFmtId="0" fontId="4" fillId="0" borderId="0" xfId="0" quotePrefix="1" applyNumberFormat="1" applyFont="1" applyBorder="1" applyAlignment="1">
      <alignment horizontal="center" vertical="center" wrapText="1"/>
    </xf>
    <xf numFmtId="0" fontId="4" fillId="0" borderId="0" xfId="0" quotePrefix="1" applyNumberFormat="1" applyFont="1" applyBorder="1" applyAlignment="1">
      <alignment wrapText="1"/>
    </xf>
    <xf numFmtId="0" fontId="7" fillId="0" borderId="0" xfId="0" applyNumberFormat="1" applyFont="1" applyAlignment="1">
      <alignment horizontal="left" wrapText="1"/>
    </xf>
    <xf numFmtId="0" fontId="6" fillId="0" borderId="1" xfId="0" applyFont="1" applyFill="1" applyBorder="1" applyAlignment="1">
      <alignment horizontal="left" vertical="center" wrapText="1"/>
    </xf>
    <xf numFmtId="0" fontId="8" fillId="0" borderId="2" xfId="0" applyFont="1" applyBorder="1" applyAlignment="1">
      <alignment horizontal="center" vertical="center" wrapText="1"/>
    </xf>
    <xf numFmtId="0" fontId="0" fillId="0" borderId="39" xfId="0" applyBorder="1" applyAlignment="1">
      <alignment horizontal="center" vertical="center"/>
    </xf>
    <xf numFmtId="0" fontId="0" fillId="0" borderId="0" xfId="0" quotePrefix="1"/>
    <xf numFmtId="0" fontId="4" fillId="0" borderId="0" xfId="1" applyNumberFormat="1" applyFont="1" applyAlignment="1"/>
    <xf numFmtId="0" fontId="4" fillId="0" borderId="0" xfId="1" applyNumberFormat="1" applyFont="1" applyBorder="1" applyAlignment="1">
      <alignment vertical="center"/>
    </xf>
    <xf numFmtId="0" fontId="4" fillId="0" borderId="0" xfId="1" applyNumberFormat="1" applyFont="1" applyBorder="1" applyAlignment="1">
      <alignment wrapText="1"/>
    </xf>
    <xf numFmtId="0" fontId="4" fillId="0" borderId="0" xfId="1" applyNumberFormat="1" applyFont="1" applyBorder="1" applyAlignment="1">
      <alignment horizontal="center" vertical="center" wrapText="1"/>
    </xf>
    <xf numFmtId="0" fontId="4" fillId="0" borderId="0" xfId="1" applyNumberFormat="1" applyFont="1" applyBorder="1"/>
    <xf numFmtId="0" fontId="4" fillId="0" borderId="0" xfId="1" applyNumberFormat="1" applyFont="1"/>
    <xf numFmtId="0" fontId="6" fillId="0" borderId="0" xfId="1" applyNumberFormat="1" applyFont="1" applyAlignment="1"/>
    <xf numFmtId="0" fontId="4" fillId="0" borderId="0" xfId="1" applyNumberFormat="1" applyFont="1" applyBorder="1" applyAlignment="1" applyProtection="1">
      <protection locked="0"/>
    </xf>
    <xf numFmtId="165" fontId="29" fillId="2" borderId="1" xfId="1" applyNumberFormat="1" applyFont="1" applyFill="1" applyBorder="1" applyAlignment="1">
      <alignment horizontal="center" vertical="center"/>
    </xf>
    <xf numFmtId="0" fontId="6" fillId="0" borderId="2" xfId="1" applyFont="1" applyFill="1" applyBorder="1" applyAlignment="1">
      <alignment horizontal="left" vertical="center" wrapText="1"/>
    </xf>
    <xf numFmtId="0" fontId="4" fillId="0" borderId="2" xfId="1" applyNumberFormat="1" applyFont="1" applyFill="1" applyBorder="1" applyAlignment="1">
      <alignment horizontal="left" vertical="center" wrapText="1"/>
    </xf>
    <xf numFmtId="0" fontId="6" fillId="0" borderId="1" xfId="1" applyFont="1" applyFill="1" applyBorder="1" applyAlignment="1">
      <alignment horizontal="left" vertical="center" wrapText="1"/>
    </xf>
    <xf numFmtId="0" fontId="4" fillId="0" borderId="1" xfId="1" applyNumberFormat="1" applyFont="1" applyFill="1" applyBorder="1" applyAlignment="1">
      <alignment horizontal="left" vertical="center" wrapText="1"/>
    </xf>
    <xf numFmtId="2" fontId="6" fillId="0" borderId="0" xfId="1" applyNumberFormat="1" applyFont="1" applyFill="1" applyBorder="1" applyAlignment="1">
      <alignment horizontal="center" vertical="center"/>
    </xf>
    <xf numFmtId="0" fontId="4" fillId="0" borderId="0" xfId="1" quotePrefix="1" applyNumberFormat="1" applyFont="1" applyFill="1" applyBorder="1" applyAlignment="1">
      <alignment horizontal="center" vertical="center" wrapText="1"/>
    </xf>
    <xf numFmtId="0" fontId="4" fillId="2" borderId="0" xfId="1" applyNumberFormat="1" applyFont="1" applyFill="1" applyBorder="1"/>
    <xf numFmtId="0" fontId="4" fillId="2" borderId="0" xfId="1" applyNumberFormat="1" applyFont="1" applyFill="1" applyAlignment="1"/>
    <xf numFmtId="0" fontId="4" fillId="0" borderId="0" xfId="1" applyFont="1" applyBorder="1"/>
    <xf numFmtId="0" fontId="4" fillId="0" borderId="0" xfId="1" quotePrefix="1" applyNumberFormat="1" applyFont="1" applyBorder="1" applyAlignment="1">
      <alignment wrapText="1"/>
    </xf>
    <xf numFmtId="0" fontId="4" fillId="0" borderId="0" xfId="1" applyNumberFormat="1" applyFont="1" applyFill="1" applyAlignment="1" applyProtection="1">
      <protection locked="0"/>
    </xf>
    <xf numFmtId="0" fontId="4" fillId="0" borderId="0" xfId="1" applyFont="1"/>
    <xf numFmtId="0" fontId="4" fillId="0" borderId="0" xfId="1" applyNumberFormat="1" applyFont="1" applyAlignment="1">
      <alignment vertical="center"/>
    </xf>
    <xf numFmtId="0" fontId="4" fillId="0" borderId="0" xfId="1" applyNumberFormat="1" applyFont="1" applyAlignment="1">
      <alignment horizontal="center" vertical="center" wrapText="1"/>
    </xf>
    <xf numFmtId="0" fontId="4" fillId="0" borderId="0" xfId="1" applyNumberFormat="1" applyFont="1" applyAlignment="1">
      <alignment wrapText="1"/>
    </xf>
    <xf numFmtId="0" fontId="4" fillId="0" borderId="0" xfId="1" applyFont="1" applyAlignment="1">
      <alignment wrapText="1"/>
    </xf>
    <xf numFmtId="0" fontId="4" fillId="0" borderId="0" xfId="1" applyFont="1" applyAlignment="1">
      <alignment horizontal="center" vertical="center" wrapText="1"/>
    </xf>
    <xf numFmtId="0" fontId="31" fillId="0" borderId="0" xfId="1" applyNumberFormat="1" applyFont="1" applyBorder="1" applyAlignment="1">
      <alignment wrapText="1"/>
    </xf>
    <xf numFmtId="165" fontId="12" fillId="2" borderId="1" xfId="1" applyNumberFormat="1" applyFont="1" applyFill="1" applyBorder="1" applyAlignment="1">
      <alignment horizontal="center" vertical="center"/>
    </xf>
    <xf numFmtId="0" fontId="4" fillId="0" borderId="1" xfId="1" applyNumberFormat="1" applyFont="1" applyBorder="1" applyAlignment="1">
      <alignment horizontal="left" vertical="center" wrapText="1"/>
    </xf>
    <xf numFmtId="0" fontId="31" fillId="0" borderId="0" xfId="1" quotePrefix="1" applyNumberFormat="1" applyFont="1" applyBorder="1" applyAlignment="1">
      <alignment horizontal="center" vertical="center" wrapText="1"/>
    </xf>
    <xf numFmtId="0" fontId="31" fillId="0" borderId="0" xfId="1" quotePrefix="1" applyNumberFormat="1" applyFont="1" applyBorder="1" applyAlignment="1">
      <alignment wrapText="1"/>
    </xf>
    <xf numFmtId="0" fontId="31" fillId="0" borderId="0" xfId="1" applyFont="1" applyAlignment="1">
      <alignment wrapText="1"/>
    </xf>
    <xf numFmtId="0" fontId="31" fillId="0" borderId="0" xfId="1" applyNumberFormat="1" applyFont="1" applyAlignment="1">
      <alignment wrapText="1"/>
    </xf>
    <xf numFmtId="0" fontId="6" fillId="0" borderId="0" xfId="0" applyFont="1" applyFill="1" applyBorder="1" applyAlignment="1">
      <alignment horizontal="center"/>
    </xf>
    <xf numFmtId="0" fontId="4" fillId="0" borderId="0" xfId="0" applyFont="1" applyFill="1" applyBorder="1" applyAlignment="1">
      <alignment horizontal="center" vertical="center" wrapText="1"/>
    </xf>
    <xf numFmtId="0" fontId="11" fillId="0" borderId="0" xfId="0" applyNumberFormat="1" applyFont="1" applyFill="1" applyBorder="1" applyAlignment="1" applyProtection="1">
      <alignment horizontal="left" vertical="center" wrapText="1"/>
      <protection locked="0"/>
    </xf>
    <xf numFmtId="0" fontId="10" fillId="0" borderId="0" xfId="0" applyNumberFormat="1" applyFont="1" applyFill="1" applyBorder="1" applyAlignment="1" applyProtection="1">
      <alignment horizontal="left" vertical="center" wrapText="1"/>
      <protection locked="0"/>
    </xf>
    <xf numFmtId="0" fontId="10" fillId="0" borderId="0" xfId="0" applyFont="1" applyFill="1" applyBorder="1" applyAlignment="1" applyProtection="1">
      <alignment horizontal="left" vertical="center" wrapText="1"/>
      <protection locked="0"/>
    </xf>
    <xf numFmtId="0" fontId="10" fillId="0" borderId="0" xfId="0" applyFont="1" applyFill="1" applyBorder="1" applyAlignment="1" applyProtection="1">
      <alignment horizontal="left"/>
      <protection locked="0"/>
    </xf>
    <xf numFmtId="0" fontId="10" fillId="0" borderId="0" xfId="0" applyFont="1" applyFill="1" applyBorder="1" applyAlignment="1" applyProtection="1">
      <alignment horizontal="justify"/>
      <protection locked="0"/>
    </xf>
    <xf numFmtId="0" fontId="4" fillId="0" borderId="1" xfId="1" applyFont="1" applyBorder="1" applyAlignment="1">
      <alignment horizontal="left" vertical="center" wrapText="1"/>
    </xf>
    <xf numFmtId="0" fontId="30" fillId="3" borderId="1" xfId="1" applyNumberFormat="1" applyFont="1" applyFill="1" applyBorder="1" applyAlignment="1">
      <alignment horizontal="center" vertical="center" wrapText="1"/>
    </xf>
    <xf numFmtId="0" fontId="30" fillId="3" borderId="1" xfId="0" applyNumberFormat="1" applyFont="1" applyFill="1" applyBorder="1" applyAlignment="1" applyProtection="1">
      <alignment horizontal="center" vertical="center"/>
      <protection locked="0"/>
    </xf>
    <xf numFmtId="0" fontId="30" fillId="3" borderId="1" xfId="0" applyNumberFormat="1" applyFont="1" applyFill="1" applyBorder="1" applyAlignment="1">
      <alignment horizontal="center" vertical="center" wrapText="1"/>
    </xf>
    <xf numFmtId="0" fontId="30" fillId="3" borderId="1" xfId="1" applyNumberFormat="1" applyFont="1" applyFill="1" applyBorder="1" applyAlignment="1" applyProtection="1">
      <alignment horizontal="center" vertical="center"/>
      <protection locked="0"/>
    </xf>
    <xf numFmtId="0" fontId="32" fillId="3" borderId="1" xfId="1" applyNumberFormat="1" applyFont="1" applyFill="1" applyBorder="1" applyAlignment="1">
      <alignment horizontal="center" vertical="center" wrapText="1"/>
    </xf>
    <xf numFmtId="0" fontId="30" fillId="3" borderId="1" xfId="1" applyNumberFormat="1" applyFont="1" applyFill="1" applyBorder="1" applyAlignment="1">
      <alignment horizontal="center" vertical="center"/>
    </xf>
    <xf numFmtId="0" fontId="30" fillId="3" borderId="1" xfId="0" applyNumberFormat="1" applyFont="1" applyFill="1" applyBorder="1" applyAlignment="1">
      <alignment horizontal="center" vertical="center"/>
    </xf>
    <xf numFmtId="0" fontId="4" fillId="0" borderId="1" xfId="0" applyFont="1" applyBorder="1" applyAlignment="1">
      <alignment vertical="center"/>
    </xf>
    <xf numFmtId="0" fontId="0" fillId="11" borderId="44" xfId="0" applyFill="1" applyBorder="1"/>
    <xf numFmtId="0" fontId="0" fillId="11" borderId="45" xfId="0" applyFill="1" applyBorder="1"/>
    <xf numFmtId="0" fontId="0" fillId="11" borderId="46" xfId="0" applyFill="1" applyBorder="1"/>
    <xf numFmtId="0" fontId="0" fillId="11" borderId="48" xfId="0" applyFill="1" applyBorder="1"/>
    <xf numFmtId="0" fontId="0" fillId="11" borderId="49" xfId="0" applyFill="1" applyBorder="1"/>
    <xf numFmtId="0" fontId="0" fillId="11" borderId="50" xfId="0" applyFill="1" applyBorder="1"/>
    <xf numFmtId="0" fontId="0" fillId="11" borderId="51" xfId="0" applyFill="1" applyBorder="1"/>
    <xf numFmtId="0" fontId="0" fillId="11" borderId="43" xfId="0" applyFill="1" applyBorder="1" applyAlignment="1">
      <alignment wrapText="1"/>
    </xf>
    <xf numFmtId="0" fontId="6" fillId="0" borderId="20" xfId="0" applyFont="1" applyBorder="1" applyAlignment="1">
      <alignment vertical="center" wrapText="1"/>
    </xf>
    <xf numFmtId="0" fontId="6" fillId="0" borderId="10" xfId="0" applyFont="1" applyBorder="1" applyAlignment="1">
      <alignment vertical="center" wrapText="1"/>
    </xf>
    <xf numFmtId="0" fontId="0" fillId="0" borderId="7" xfId="0" applyBorder="1" applyAlignment="1">
      <alignment vertical="center"/>
    </xf>
    <xf numFmtId="0" fontId="6" fillId="0" borderId="37" xfId="0" applyFont="1" applyBorder="1" applyAlignment="1">
      <alignment vertical="center"/>
    </xf>
    <xf numFmtId="165" fontId="6" fillId="6" borderId="1" xfId="0" applyNumberFormat="1" applyFont="1" applyFill="1" applyBorder="1" applyAlignment="1">
      <alignment horizontal="center" vertical="center"/>
    </xf>
    <xf numFmtId="0" fontId="33" fillId="0" borderId="1" xfId="1" applyFont="1" applyFill="1" applyBorder="1" applyAlignment="1">
      <alignment vertical="center" wrapText="1"/>
    </xf>
    <xf numFmtId="0" fontId="6" fillId="0" borderId="11" xfId="0" applyFont="1" applyBorder="1" applyAlignment="1">
      <alignment horizontal="center" vertical="center" wrapText="1"/>
    </xf>
    <xf numFmtId="0" fontId="6" fillId="0" borderId="36" xfId="0" applyFont="1" applyBorder="1" applyAlignment="1">
      <alignment horizontal="center" vertical="center" wrapText="1"/>
    </xf>
    <xf numFmtId="0" fontId="9" fillId="0" borderId="33" xfId="0" applyFont="1" applyBorder="1" applyAlignment="1">
      <alignment vertical="center" wrapText="1"/>
    </xf>
    <xf numFmtId="0" fontId="9" fillId="0" borderId="33" xfId="0" applyFont="1" applyBorder="1" applyAlignment="1">
      <alignment horizontal="center" vertical="center" wrapText="1"/>
    </xf>
    <xf numFmtId="0" fontId="9" fillId="0" borderId="17" xfId="0" applyFont="1" applyBorder="1" applyAlignment="1">
      <alignment horizontal="center" vertical="center" wrapText="1"/>
    </xf>
    <xf numFmtId="165" fontId="0" fillId="0" borderId="5" xfId="0" applyNumberFormat="1" applyBorder="1" applyAlignment="1">
      <alignment horizontal="center" vertical="center"/>
    </xf>
    <xf numFmtId="0" fontId="37" fillId="0" borderId="17" xfId="0" applyFont="1" applyBorder="1" applyAlignment="1">
      <alignment horizontal="center" vertical="center" wrapText="1"/>
    </xf>
    <xf numFmtId="0" fontId="37" fillId="0" borderId="33" xfId="0" applyFont="1" applyBorder="1" applyAlignment="1">
      <alignment vertical="center" wrapText="1"/>
    </xf>
    <xf numFmtId="0" fontId="6" fillId="11" borderId="54" xfId="0" applyFont="1" applyFill="1" applyBorder="1" applyAlignment="1">
      <alignment horizontal="center" vertical="center"/>
    </xf>
    <xf numFmtId="0" fontId="6" fillId="11" borderId="9" xfId="0" applyFont="1" applyFill="1" applyBorder="1" applyAlignment="1">
      <alignment horizontal="center" vertical="center"/>
    </xf>
    <xf numFmtId="165" fontId="12" fillId="0" borderId="1" xfId="1" applyNumberFormat="1" applyFont="1" applyFill="1" applyBorder="1" applyAlignment="1">
      <alignment horizontal="center" vertical="center"/>
    </xf>
    <xf numFmtId="0" fontId="33" fillId="2" borderId="1" xfId="1" applyFont="1" applyFill="1" applyBorder="1" applyAlignment="1">
      <alignment vertical="center" wrapText="1"/>
    </xf>
    <xf numFmtId="0" fontId="4" fillId="2" borderId="1" xfId="1" applyNumberFormat="1" applyFont="1" applyFill="1" applyBorder="1" applyAlignment="1">
      <alignment horizontal="left" vertical="center" wrapText="1"/>
    </xf>
    <xf numFmtId="0" fontId="34" fillId="0" borderId="1" xfId="0" applyFont="1" applyBorder="1" applyAlignment="1">
      <alignment wrapText="1"/>
    </xf>
    <xf numFmtId="0" fontId="6" fillId="0" borderId="1" xfId="0" applyNumberFormat="1" applyFont="1" applyBorder="1" applyAlignment="1">
      <alignment vertical="center" wrapText="1"/>
    </xf>
    <xf numFmtId="0" fontId="6" fillId="0" borderId="1" xfId="0" applyFont="1" applyFill="1" applyBorder="1" applyAlignment="1">
      <alignment vertical="center"/>
    </xf>
    <xf numFmtId="0" fontId="10" fillId="0" borderId="0" xfId="0" applyFont="1" applyFill="1" applyBorder="1" applyAlignment="1" applyProtection="1">
      <alignment horizontal="justify" vertical="center" wrapText="1"/>
      <protection locked="0"/>
    </xf>
    <xf numFmtId="0" fontId="10" fillId="0" borderId="0" xfId="0" applyFont="1" applyFill="1" applyBorder="1" applyAlignment="1" applyProtection="1">
      <alignment horizontal="justify" vertical="center"/>
      <protection locked="0"/>
    </xf>
    <xf numFmtId="0" fontId="4" fillId="0" borderId="0" xfId="0" applyNumberFormat="1" applyFont="1" applyFill="1" applyAlignment="1"/>
    <xf numFmtId="0" fontId="4" fillId="0" borderId="0" xfId="0" applyNumberFormat="1" applyFont="1" applyFill="1" applyAlignment="1">
      <alignment wrapText="1"/>
    </xf>
    <xf numFmtId="0" fontId="31" fillId="0" borderId="0" xfId="1" applyNumberFormat="1" applyFont="1" applyFill="1" applyBorder="1" applyAlignment="1">
      <alignment wrapText="1"/>
    </xf>
    <xf numFmtId="0" fontId="4" fillId="0" borderId="0" xfId="1" applyNumberFormat="1" applyFont="1" applyFill="1" applyBorder="1" applyAlignment="1"/>
    <xf numFmtId="0" fontId="4" fillId="0" borderId="0" xfId="0" applyNumberFormat="1" applyFont="1" applyFill="1" applyBorder="1" applyAlignment="1">
      <alignment wrapText="1"/>
    </xf>
    <xf numFmtId="0" fontId="6" fillId="13" borderId="53" xfId="0" applyFont="1" applyFill="1" applyBorder="1" applyAlignment="1">
      <alignment horizontal="center" vertical="center"/>
    </xf>
    <xf numFmtId="0" fontId="6" fillId="10" borderId="8" xfId="0" applyFont="1" applyFill="1" applyBorder="1" applyAlignment="1">
      <alignment horizontal="center" vertical="center"/>
    </xf>
    <xf numFmtId="0" fontId="6" fillId="14" borderId="53" xfId="0" applyFont="1" applyFill="1" applyBorder="1" applyAlignment="1">
      <alignment horizontal="center" vertical="center"/>
    </xf>
    <xf numFmtId="2" fontId="6" fillId="6" borderId="52" xfId="0" applyNumberFormat="1" applyFont="1" applyFill="1" applyBorder="1" applyAlignment="1">
      <alignment horizontal="center" vertical="center"/>
    </xf>
    <xf numFmtId="0" fontId="6" fillId="12" borderId="55" xfId="0" applyFont="1" applyFill="1" applyBorder="1" applyAlignment="1">
      <alignment horizontal="right"/>
    </xf>
    <xf numFmtId="0" fontId="4" fillId="12" borderId="56" xfId="0" applyFont="1" applyFill="1" applyBorder="1"/>
    <xf numFmtId="0" fontId="0" fillId="12" borderId="21" xfId="0" applyFill="1" applyBorder="1"/>
    <xf numFmtId="0" fontId="4" fillId="12" borderId="57" xfId="0" applyFont="1" applyFill="1" applyBorder="1" applyAlignment="1">
      <alignment horizontal="right"/>
    </xf>
    <xf numFmtId="0" fontId="4" fillId="12" borderId="0" xfId="0" applyFont="1" applyFill="1" applyBorder="1"/>
    <xf numFmtId="0" fontId="0" fillId="12" borderId="38" xfId="0" applyFill="1" applyBorder="1"/>
    <xf numFmtId="0" fontId="6" fillId="12" borderId="25" xfId="0" applyFont="1" applyFill="1" applyBorder="1" applyAlignment="1">
      <alignment horizontal="right"/>
    </xf>
    <xf numFmtId="0" fontId="4" fillId="12" borderId="58" xfId="0" applyFont="1" applyFill="1" applyBorder="1"/>
    <xf numFmtId="0" fontId="0" fillId="12" borderId="15" xfId="0" applyFill="1" applyBorder="1"/>
    <xf numFmtId="0" fontId="6" fillId="12" borderId="56" xfId="0" applyFont="1" applyFill="1" applyBorder="1" applyAlignment="1">
      <alignment horizontal="right"/>
    </xf>
    <xf numFmtId="0" fontId="0" fillId="12" borderId="56" xfId="0" applyFill="1" applyBorder="1"/>
    <xf numFmtId="0" fontId="4" fillId="12" borderId="0" xfId="0" applyFont="1" applyFill="1" applyBorder="1" applyAlignment="1">
      <alignment horizontal="right"/>
    </xf>
    <xf numFmtId="0" fontId="0" fillId="12" borderId="0" xfId="0" applyFill="1" applyBorder="1"/>
    <xf numFmtId="0" fontId="6" fillId="12" borderId="58" xfId="0" applyFont="1" applyFill="1" applyBorder="1" applyAlignment="1">
      <alignment horizontal="right"/>
    </xf>
    <xf numFmtId="0" fontId="0" fillId="12" borderId="58" xfId="0" applyFill="1" applyBorder="1"/>
    <xf numFmtId="0" fontId="4" fillId="0" borderId="1" xfId="0" applyFont="1" applyBorder="1" applyAlignment="1">
      <alignment horizontal="left" vertical="center" wrapText="1"/>
    </xf>
    <xf numFmtId="0" fontId="39" fillId="0" borderId="1" xfId="0" applyFont="1" applyBorder="1" applyAlignment="1">
      <alignment vertical="center" wrapText="1"/>
    </xf>
    <xf numFmtId="0" fontId="34" fillId="0" borderId="1" xfId="0" applyFont="1" applyBorder="1" applyAlignment="1">
      <alignment vertical="center" wrapText="1"/>
    </xf>
    <xf numFmtId="0" fontId="4" fillId="0" borderId="1" xfId="0" applyFont="1" applyBorder="1" applyAlignment="1">
      <alignment vertical="center" wrapText="1"/>
    </xf>
    <xf numFmtId="0" fontId="4" fillId="0" borderId="1" xfId="0" applyFont="1" applyBorder="1" applyAlignment="1">
      <alignment wrapText="1"/>
    </xf>
    <xf numFmtId="0" fontId="40" fillId="0" borderId="1" xfId="0" applyFont="1" applyBorder="1" applyAlignment="1">
      <alignment vertical="center" wrapText="1"/>
    </xf>
    <xf numFmtId="0" fontId="38" fillId="0" borderId="0" xfId="0" applyFont="1" applyAlignment="1"/>
    <xf numFmtId="0" fontId="38" fillId="0" borderId="0" xfId="0" applyFont="1" applyAlignment="1">
      <alignment wrapText="1"/>
    </xf>
    <xf numFmtId="0" fontId="6" fillId="0" borderId="1" xfId="0" applyFont="1" applyFill="1" applyBorder="1" applyAlignment="1">
      <alignment horizontal="left" vertical="center"/>
    </xf>
    <xf numFmtId="165" fontId="12" fillId="0" borderId="1" xfId="0" applyNumberFormat="1" applyFont="1" applyFill="1" applyBorder="1" applyAlignment="1">
      <alignment horizontal="center" vertical="center"/>
    </xf>
    <xf numFmtId="0" fontId="9" fillId="0" borderId="11" xfId="0" applyFont="1" applyBorder="1" applyAlignment="1">
      <alignment horizontal="center" vertical="center" wrapText="1"/>
    </xf>
    <xf numFmtId="0" fontId="9" fillId="0" borderId="11" xfId="0" applyFont="1" applyBorder="1" applyAlignment="1">
      <alignment vertical="center" wrapText="1"/>
    </xf>
    <xf numFmtId="0" fontId="0" fillId="0" borderId="11" xfId="0" applyBorder="1"/>
    <xf numFmtId="0" fontId="33" fillId="0" borderId="1" xfId="1" quotePrefix="1" applyNumberFormat="1" applyFont="1" applyBorder="1" applyAlignment="1">
      <alignment horizontal="left" vertical="center" wrapText="1"/>
    </xf>
    <xf numFmtId="0" fontId="45" fillId="0" borderId="0" xfId="13"/>
    <xf numFmtId="0" fontId="45" fillId="0" borderId="0" xfId="13" applyAlignment="1">
      <alignment horizontal="center" vertical="center"/>
    </xf>
    <xf numFmtId="0" fontId="45" fillId="0" borderId="0" xfId="13" applyFill="1" applyAlignment="1">
      <alignment vertical="center" wrapText="1"/>
    </xf>
    <xf numFmtId="0" fontId="45" fillId="0" borderId="0" xfId="13" applyAlignment="1">
      <alignment vertical="center" wrapText="1"/>
    </xf>
    <xf numFmtId="0" fontId="45" fillId="0" borderId="0" xfId="13" applyAlignment="1">
      <alignment wrapText="1"/>
    </xf>
    <xf numFmtId="0" fontId="47" fillId="0" borderId="0" xfId="13" applyFont="1"/>
    <xf numFmtId="0" fontId="45" fillId="0" borderId="0" xfId="13" applyProtection="1">
      <protection locked="0"/>
    </xf>
    <xf numFmtId="0" fontId="45" fillId="0" borderId="0" xfId="13" applyAlignment="1" applyProtection="1">
      <alignment horizontal="center" vertical="center"/>
      <protection locked="0"/>
    </xf>
    <xf numFmtId="0" fontId="45" fillId="0" borderId="0" xfId="13" applyFill="1" applyAlignment="1" applyProtection="1">
      <alignment vertical="center" wrapText="1"/>
      <protection locked="0"/>
    </xf>
    <xf numFmtId="0" fontId="45" fillId="0" borderId="0" xfId="13" applyAlignment="1" applyProtection="1">
      <alignment vertical="center" wrapText="1"/>
      <protection locked="0"/>
    </xf>
    <xf numFmtId="0" fontId="45" fillId="19" borderId="15" xfId="13" applyFill="1" applyBorder="1"/>
    <xf numFmtId="0" fontId="45" fillId="19" borderId="58" xfId="13" applyFill="1" applyBorder="1"/>
    <xf numFmtId="0" fontId="45" fillId="19" borderId="58" xfId="13" applyFill="1" applyBorder="1" applyAlignment="1">
      <alignment horizontal="center" vertical="center"/>
    </xf>
    <xf numFmtId="0" fontId="45" fillId="19" borderId="58" xfId="13" applyFill="1" applyBorder="1" applyAlignment="1">
      <alignment vertical="center" wrapText="1"/>
    </xf>
    <xf numFmtId="0" fontId="45" fillId="19" borderId="25" xfId="13" applyFill="1" applyBorder="1"/>
    <xf numFmtId="0" fontId="19" fillId="0" borderId="0" xfId="13" applyFont="1" applyAlignment="1">
      <alignment horizontal="center" vertical="center" wrapText="1"/>
    </xf>
    <xf numFmtId="0" fontId="45" fillId="19" borderId="38" xfId="13" applyFill="1" applyBorder="1"/>
    <xf numFmtId="0" fontId="48" fillId="20" borderId="6" xfId="13" applyFont="1" applyFill="1" applyBorder="1" applyAlignment="1">
      <alignment horizontal="center" vertical="center" wrapText="1"/>
    </xf>
    <xf numFmtId="0" fontId="45" fillId="19" borderId="0" xfId="13" applyFill="1" applyAlignment="1">
      <alignment vertical="center" wrapText="1"/>
    </xf>
    <xf numFmtId="0" fontId="49" fillId="19" borderId="0" xfId="13" applyFont="1" applyFill="1" applyBorder="1" applyAlignment="1">
      <alignment horizontal="center" vertical="center" wrapText="1"/>
    </xf>
    <xf numFmtId="0" fontId="45" fillId="19" borderId="57" xfId="13" applyFill="1" applyBorder="1"/>
    <xf numFmtId="0" fontId="51" fillId="19" borderId="38" xfId="13" applyFont="1" applyFill="1" applyBorder="1" applyAlignment="1"/>
    <xf numFmtId="0" fontId="51" fillId="19" borderId="0" xfId="13" applyFont="1" applyFill="1" applyBorder="1" applyAlignment="1"/>
    <xf numFmtId="0" fontId="45" fillId="19" borderId="0" xfId="13" applyFill="1" applyBorder="1" applyAlignment="1">
      <alignment vertical="center" wrapText="1"/>
    </xf>
    <xf numFmtId="0" fontId="53" fillId="19" borderId="0" xfId="13" applyFont="1" applyFill="1" applyBorder="1" applyAlignment="1">
      <alignment vertical="center" wrapText="1"/>
    </xf>
    <xf numFmtId="0" fontId="54" fillId="19" borderId="38" xfId="13" applyFont="1" applyFill="1" applyBorder="1" applyAlignment="1">
      <alignment horizontal="center" vertical="center"/>
    </xf>
    <xf numFmtId="0" fontId="55" fillId="0" borderId="1" xfId="13" applyFont="1" applyFill="1" applyBorder="1" applyAlignment="1" applyProtection="1">
      <alignment horizontal="center" vertical="center"/>
      <protection locked="0"/>
    </xf>
    <xf numFmtId="0" fontId="56" fillId="19" borderId="3" xfId="13" applyFont="1" applyFill="1" applyBorder="1" applyAlignment="1">
      <alignment horizontal="left" vertical="center" wrapText="1"/>
    </xf>
    <xf numFmtId="0" fontId="56" fillId="19" borderId="57" xfId="13" applyFont="1" applyFill="1" applyBorder="1" applyAlignment="1">
      <alignment horizontal="left" vertical="center" wrapText="1"/>
    </xf>
    <xf numFmtId="0" fontId="58" fillId="19" borderId="38" xfId="13" applyFont="1" applyFill="1" applyBorder="1" applyAlignment="1">
      <alignment horizontal="center" vertical="center" wrapText="1"/>
    </xf>
    <xf numFmtId="0" fontId="59" fillId="21" borderId="1" xfId="13" applyFont="1" applyFill="1" applyBorder="1" applyAlignment="1">
      <alignment horizontal="center" vertical="top" wrapText="1"/>
    </xf>
    <xf numFmtId="0" fontId="60" fillId="19" borderId="57" xfId="13" applyFont="1" applyFill="1" applyBorder="1" applyAlignment="1">
      <alignment horizontal="center" vertical="center"/>
    </xf>
    <xf numFmtId="0" fontId="26" fillId="0" borderId="0" xfId="13" applyFont="1"/>
    <xf numFmtId="0" fontId="62" fillId="19" borderId="38" xfId="13" applyFont="1" applyFill="1" applyBorder="1" applyAlignment="1">
      <alignment horizontal="center" vertical="center" wrapText="1"/>
    </xf>
    <xf numFmtId="0" fontId="63" fillId="20" borderId="6" xfId="13" applyFont="1" applyFill="1" applyBorder="1" applyAlignment="1">
      <alignment horizontal="center" vertical="center" wrapText="1"/>
    </xf>
    <xf numFmtId="0" fontId="63" fillId="20" borderId="59" xfId="13" applyFont="1" applyFill="1" applyBorder="1" applyAlignment="1">
      <alignment horizontal="right" vertical="center" wrapText="1"/>
    </xf>
    <xf numFmtId="0" fontId="61" fillId="20" borderId="5" xfId="13" applyFont="1" applyFill="1" applyBorder="1" applyAlignment="1">
      <alignment vertical="center" wrapText="1"/>
    </xf>
    <xf numFmtId="0" fontId="45" fillId="0" borderId="0" xfId="13" applyFill="1" applyBorder="1"/>
    <xf numFmtId="0" fontId="19" fillId="0" borderId="0" xfId="13" applyFont="1" applyFill="1" applyBorder="1" applyAlignment="1">
      <alignment horizontal="center" vertical="center" wrapText="1"/>
    </xf>
    <xf numFmtId="0" fontId="45" fillId="19" borderId="38" xfId="13" applyFill="1" applyBorder="1" applyAlignment="1">
      <alignment horizontal="center" vertical="center"/>
    </xf>
    <xf numFmtId="0" fontId="45" fillId="19" borderId="21" xfId="13" applyFill="1" applyBorder="1" applyAlignment="1">
      <alignment horizontal="center" vertical="center"/>
    </xf>
    <xf numFmtId="0" fontId="45" fillId="19" borderId="56" xfId="13" applyFill="1" applyBorder="1" applyAlignment="1">
      <alignment horizontal="center" vertical="center"/>
    </xf>
    <xf numFmtId="0" fontId="10" fillId="19" borderId="0" xfId="13" applyFont="1" applyFill="1" applyBorder="1" applyAlignment="1">
      <alignment horizontal="left" vertical="center" wrapText="1"/>
    </xf>
    <xf numFmtId="0" fontId="10" fillId="19" borderId="59" xfId="13" applyFont="1" applyFill="1" applyBorder="1" applyAlignment="1">
      <alignment horizontal="left" vertical="center" wrapText="1"/>
    </xf>
    <xf numFmtId="0" fontId="64" fillId="19" borderId="38" xfId="13" applyFont="1" applyFill="1" applyBorder="1" applyAlignment="1">
      <alignment horizontal="center" vertical="center"/>
    </xf>
    <xf numFmtId="0" fontId="10" fillId="19" borderId="3" xfId="13" applyFont="1" applyFill="1" applyBorder="1" applyAlignment="1">
      <alignment horizontal="left" vertical="center" wrapText="1"/>
    </xf>
    <xf numFmtId="0" fontId="45" fillId="0" borderId="0" xfId="13" applyBorder="1" applyAlignment="1">
      <alignment horizontal="center"/>
    </xf>
    <xf numFmtId="0" fontId="59" fillId="21" borderId="1" xfId="13" applyFont="1" applyFill="1" applyBorder="1" applyAlignment="1">
      <alignment horizontal="center" vertical="center" wrapText="1"/>
    </xf>
    <xf numFmtId="0" fontId="60" fillId="19" borderId="3" xfId="13" applyFont="1" applyFill="1" applyBorder="1" applyAlignment="1">
      <alignment horizontal="center" vertical="center"/>
    </xf>
    <xf numFmtId="0" fontId="65" fillId="20" borderId="6" xfId="13" applyFont="1" applyFill="1" applyBorder="1" applyAlignment="1">
      <alignment horizontal="center" vertical="center"/>
    </xf>
    <xf numFmtId="0" fontId="45" fillId="0" borderId="0" xfId="13" applyFill="1"/>
    <xf numFmtId="0" fontId="45" fillId="19" borderId="0" xfId="13" applyFill="1" applyBorder="1"/>
    <xf numFmtId="0" fontId="45" fillId="19" borderId="0" xfId="13" applyFill="1" applyBorder="1" applyAlignment="1">
      <alignment horizontal="center" vertical="center"/>
    </xf>
    <xf numFmtId="0" fontId="56" fillId="19" borderId="0" xfId="13" applyFont="1" applyFill="1" applyBorder="1" applyAlignment="1">
      <alignment vertical="center" wrapText="1"/>
    </xf>
    <xf numFmtId="0" fontId="67" fillId="19" borderId="0" xfId="13" applyFont="1" applyFill="1" applyBorder="1" applyAlignment="1">
      <alignment horizontal="left" vertical="center" wrapText="1"/>
    </xf>
    <xf numFmtId="0" fontId="60" fillId="21" borderId="15" xfId="13" applyFont="1" applyFill="1" applyBorder="1" applyAlignment="1">
      <alignment vertical="center"/>
    </xf>
    <xf numFmtId="0" fontId="61" fillId="21" borderId="58" xfId="13" applyFont="1" applyFill="1" applyBorder="1" applyAlignment="1">
      <alignment vertical="center" wrapText="1"/>
    </xf>
    <xf numFmtId="0" fontId="61" fillId="21" borderId="25" xfId="13" applyFont="1" applyFill="1" applyBorder="1" applyAlignment="1">
      <alignment vertical="center" wrapText="1"/>
    </xf>
    <xf numFmtId="0" fontId="67" fillId="19" borderId="3" xfId="13" applyFont="1" applyFill="1" applyBorder="1" applyAlignment="1">
      <alignment horizontal="left" vertical="center" wrapText="1"/>
    </xf>
    <xf numFmtId="0" fontId="68" fillId="19" borderId="38" xfId="13" applyFont="1" applyFill="1" applyBorder="1" applyAlignment="1">
      <alignment horizontal="left" vertical="center" wrapText="1"/>
    </xf>
    <xf numFmtId="0" fontId="69" fillId="19" borderId="0" xfId="13" applyFont="1" applyFill="1" applyBorder="1" applyAlignment="1">
      <alignment horizontal="left" vertical="center" wrapText="1"/>
    </xf>
    <xf numFmtId="0" fontId="71" fillId="19" borderId="38" xfId="13" applyFont="1" applyFill="1" applyBorder="1" applyAlignment="1">
      <alignment horizontal="center" vertical="top"/>
    </xf>
    <xf numFmtId="0" fontId="56" fillId="19" borderId="58" xfId="13" applyFont="1" applyFill="1" applyBorder="1" applyAlignment="1">
      <alignment vertical="center" wrapText="1"/>
    </xf>
    <xf numFmtId="0" fontId="72" fillId="19" borderId="0" xfId="13" applyFont="1" applyFill="1" applyBorder="1" applyAlignment="1">
      <alignment vertical="center" wrapText="1"/>
    </xf>
    <xf numFmtId="0" fontId="56" fillId="19" borderId="0" xfId="13" applyFont="1" applyFill="1" applyBorder="1" applyAlignment="1">
      <alignment horizontal="left" vertical="center" wrapText="1"/>
    </xf>
    <xf numFmtId="0" fontId="72" fillId="19" borderId="0" xfId="13" applyFont="1" applyFill="1" applyBorder="1" applyAlignment="1">
      <alignment horizontal="left" vertical="center" wrapText="1"/>
    </xf>
    <xf numFmtId="0" fontId="65" fillId="20" borderId="15" xfId="13" applyFont="1" applyFill="1" applyBorder="1" applyAlignment="1">
      <alignment horizontal="center" vertical="center"/>
    </xf>
    <xf numFmtId="0" fontId="63" fillId="20" borderId="58" xfId="13" applyFont="1" applyFill="1" applyBorder="1" applyAlignment="1">
      <alignment horizontal="right" vertical="center" wrapText="1"/>
    </xf>
    <xf numFmtId="0" fontId="61" fillId="20" borderId="25" xfId="13" applyFont="1" applyFill="1" applyBorder="1" applyAlignment="1">
      <alignment vertical="center" wrapText="1"/>
    </xf>
    <xf numFmtId="0" fontId="69" fillId="19" borderId="59" xfId="13" applyFont="1" applyFill="1" applyBorder="1" applyAlignment="1">
      <alignment horizontal="left" vertical="center" wrapText="1"/>
    </xf>
    <xf numFmtId="0" fontId="69" fillId="19" borderId="56" xfId="13" applyFont="1" applyFill="1" applyBorder="1" applyAlignment="1">
      <alignment horizontal="left" vertical="center" wrapText="1"/>
    </xf>
    <xf numFmtId="0" fontId="45" fillId="0" borderId="0" xfId="13" applyAlignment="1">
      <alignment vertical="center"/>
    </xf>
    <xf numFmtId="1" fontId="75" fillId="0" borderId="0" xfId="13" applyNumberFormat="1" applyFont="1" applyAlignment="1">
      <alignment horizontal="center" vertical="center"/>
    </xf>
    <xf numFmtId="0" fontId="45" fillId="19" borderId="21" xfId="13" applyFill="1" applyBorder="1"/>
    <xf numFmtId="0" fontId="45" fillId="19" borderId="56" xfId="13" applyFill="1" applyBorder="1"/>
    <xf numFmtId="0" fontId="56" fillId="19" borderId="56" xfId="13" applyFont="1" applyFill="1" applyBorder="1" applyAlignment="1">
      <alignment horizontal="left" vertical="center" wrapText="1"/>
    </xf>
    <xf numFmtId="0" fontId="45" fillId="19" borderId="55" xfId="13" applyFill="1" applyBorder="1"/>
    <xf numFmtId="0" fontId="56" fillId="19" borderId="58" xfId="13" applyFont="1" applyFill="1" applyBorder="1" applyAlignment="1">
      <alignment horizontal="left" vertical="center" wrapText="1"/>
    </xf>
    <xf numFmtId="0" fontId="45" fillId="19" borderId="3" xfId="13" applyFill="1" applyBorder="1"/>
    <xf numFmtId="0" fontId="76" fillId="19" borderId="0" xfId="13" applyFont="1" applyFill="1" applyBorder="1" applyAlignment="1">
      <alignment horizontal="left" vertical="center" wrapText="1"/>
    </xf>
    <xf numFmtId="0" fontId="77" fillId="19" borderId="0" xfId="13" applyFont="1" applyFill="1" applyBorder="1" applyAlignment="1">
      <alignment vertical="center" wrapText="1"/>
    </xf>
    <xf numFmtId="0" fontId="78" fillId="19" borderId="0" xfId="13" applyFont="1" applyFill="1" applyBorder="1" applyAlignment="1">
      <alignment horizontal="left" vertical="center" wrapText="1"/>
    </xf>
    <xf numFmtId="0" fontId="78" fillId="19" borderId="0" xfId="13" applyFont="1" applyFill="1" applyBorder="1" applyAlignment="1">
      <alignment vertical="center" wrapText="1"/>
    </xf>
    <xf numFmtId="2" fontId="19" fillId="0" borderId="0" xfId="13" applyNumberFormat="1" applyFont="1" applyAlignment="1">
      <alignment horizontal="center" vertical="center" wrapText="1"/>
    </xf>
    <xf numFmtId="0" fontId="45" fillId="0" borderId="0" xfId="13" applyAlignment="1">
      <alignment horizontal="center" wrapText="1"/>
    </xf>
    <xf numFmtId="0" fontId="81" fillId="19" borderId="56" xfId="13" applyFont="1" applyFill="1" applyBorder="1" applyAlignment="1">
      <alignment vertical="center" wrapText="1"/>
    </xf>
    <xf numFmtId="0" fontId="81" fillId="0" borderId="0" xfId="13" applyFont="1" applyFill="1" applyBorder="1" applyAlignment="1">
      <alignment vertical="center" wrapText="1"/>
    </xf>
    <xf numFmtId="0" fontId="81" fillId="0" borderId="0" xfId="13" applyFont="1" applyAlignment="1">
      <alignment vertical="center" wrapText="1"/>
    </xf>
    <xf numFmtId="0" fontId="84" fillId="0" borderId="0" xfId="13" applyFont="1" applyAlignment="1">
      <alignment horizontal="left" vertical="center" wrapText="1"/>
    </xf>
    <xf numFmtId="0" fontId="86" fillId="0" borderId="0" xfId="13" applyFont="1" applyAlignment="1">
      <alignment horizontal="left" vertical="center" wrapText="1"/>
    </xf>
    <xf numFmtId="0" fontId="45" fillId="0" borderId="0" xfId="13" applyFill="1" applyBorder="1" applyAlignment="1">
      <alignment vertical="center" wrapText="1"/>
    </xf>
    <xf numFmtId="0" fontId="4" fillId="0" borderId="0" xfId="0" applyNumberFormat="1" applyFont="1" applyBorder="1" applyAlignment="1">
      <alignment vertical="center" wrapText="1"/>
    </xf>
    <xf numFmtId="0" fontId="4" fillId="0" borderId="0" xfId="0" applyNumberFormat="1" applyFont="1" applyAlignment="1">
      <alignment vertical="center" wrapText="1"/>
    </xf>
    <xf numFmtId="0" fontId="4" fillId="0" borderId="0" xfId="0" applyFont="1" applyAlignment="1">
      <alignment vertical="center" wrapText="1"/>
    </xf>
    <xf numFmtId="2" fontId="6" fillId="6" borderId="1" xfId="0" applyNumberFormat="1" applyFont="1" applyFill="1" applyBorder="1" applyAlignment="1">
      <alignment horizontal="center" vertical="center"/>
    </xf>
    <xf numFmtId="0" fontId="4" fillId="0" borderId="1" xfId="15" applyNumberFormat="1" applyFont="1" applyFill="1" applyBorder="1" applyAlignment="1">
      <alignment horizontal="left" vertical="center" wrapText="1"/>
    </xf>
    <xf numFmtId="0" fontId="0" fillId="0" borderId="1" xfId="0" applyBorder="1" applyAlignment="1">
      <alignment vertical="center" wrapText="1"/>
    </xf>
    <xf numFmtId="0" fontId="0" fillId="0" borderId="0" xfId="0" applyAlignment="1">
      <alignment horizontal="center"/>
    </xf>
    <xf numFmtId="0" fontId="0" fillId="0" borderId="69" xfId="0" applyBorder="1" applyAlignment="1">
      <alignment horizontal="center" vertical="center"/>
    </xf>
    <xf numFmtId="0" fontId="6" fillId="12" borderId="1" xfId="1" applyFont="1" applyFill="1" applyBorder="1" applyAlignment="1">
      <alignment horizontal="center" vertical="center"/>
    </xf>
    <xf numFmtId="0" fontId="6" fillId="18" borderId="1" xfId="1" applyFont="1" applyFill="1" applyBorder="1" applyAlignment="1">
      <alignment horizontal="center" vertical="center"/>
    </xf>
    <xf numFmtId="0" fontId="6" fillId="12" borderId="1" xfId="1" applyFont="1" applyFill="1" applyBorder="1" applyAlignment="1">
      <alignment horizontal="center" vertical="center" wrapText="1"/>
    </xf>
    <xf numFmtId="0" fontId="4" fillId="0" borderId="0" xfId="1" applyBorder="1"/>
    <xf numFmtId="0" fontId="4" fillId="0" borderId="0" xfId="1" applyFill="1"/>
    <xf numFmtId="0" fontId="4" fillId="22" borderId="70" xfId="1" applyFill="1" applyBorder="1"/>
    <xf numFmtId="0" fontId="4" fillId="22" borderId="71" xfId="1" applyFill="1" applyBorder="1"/>
    <xf numFmtId="0" fontId="4" fillId="22" borderId="72" xfId="1" applyFill="1" applyBorder="1"/>
    <xf numFmtId="0" fontId="4" fillId="0" borderId="0" xfId="1"/>
    <xf numFmtId="0" fontId="9" fillId="0" borderId="1" xfId="1" applyFont="1" applyBorder="1" applyAlignment="1">
      <alignment horizontal="center" vertical="center" wrapText="1"/>
    </xf>
    <xf numFmtId="0" fontId="4" fillId="0" borderId="1" xfId="1" applyFont="1" applyBorder="1" applyAlignment="1">
      <alignment horizontal="center"/>
    </xf>
    <xf numFmtId="168" fontId="4" fillId="0" borderId="1" xfId="1" applyNumberFormat="1" applyBorder="1" applyAlignment="1">
      <alignment horizontal="center"/>
    </xf>
    <xf numFmtId="0" fontId="6" fillId="12" borderId="2" xfId="1" applyFont="1" applyFill="1" applyBorder="1" applyAlignment="1">
      <alignment horizontal="center" vertical="center"/>
    </xf>
    <xf numFmtId="0" fontId="4" fillId="16" borderId="2" xfId="1" applyFill="1" applyBorder="1"/>
    <xf numFmtId="0" fontId="4" fillId="18" borderId="59" xfId="1" applyFill="1" applyBorder="1" applyAlignment="1">
      <alignment horizontal="right"/>
    </xf>
    <xf numFmtId="0" fontId="4" fillId="18" borderId="38" xfId="1" applyFill="1" applyBorder="1" applyAlignment="1">
      <alignment horizontal="left"/>
    </xf>
    <xf numFmtId="0" fontId="4" fillId="22" borderId="73" xfId="1" applyFill="1" applyBorder="1"/>
    <xf numFmtId="0" fontId="6" fillId="12" borderId="12" xfId="1" applyFont="1" applyFill="1" applyBorder="1" applyAlignment="1">
      <alignment horizontal="center"/>
    </xf>
    <xf numFmtId="0" fontId="4" fillId="22" borderId="74" xfId="1" applyFill="1" applyBorder="1"/>
    <xf numFmtId="0" fontId="4" fillId="0" borderId="1" xfId="1" applyFont="1" applyFill="1" applyBorder="1" applyAlignment="1">
      <alignment horizontal="center"/>
    </xf>
    <xf numFmtId="0" fontId="4" fillId="16" borderId="76" xfId="1" applyFill="1" applyBorder="1"/>
    <xf numFmtId="0" fontId="4" fillId="12" borderId="3" xfId="1" applyFill="1" applyBorder="1" applyAlignment="1"/>
    <xf numFmtId="2" fontId="4" fillId="17" borderId="77" xfId="1" applyNumberFormat="1" applyFill="1" applyBorder="1" applyAlignment="1">
      <alignment horizontal="right"/>
    </xf>
    <xf numFmtId="0" fontId="4" fillId="12" borderId="61" xfId="1" applyFill="1" applyBorder="1" applyAlignment="1">
      <alignment horizontal="right"/>
    </xf>
    <xf numFmtId="0" fontId="4" fillId="12" borderId="68" xfId="1" applyFill="1" applyBorder="1" applyAlignment="1">
      <alignment horizontal="left"/>
    </xf>
    <xf numFmtId="168" fontId="4" fillId="17" borderId="78" xfId="1" applyNumberFormat="1" applyFill="1" applyBorder="1" applyAlignment="1">
      <alignment horizontal="right"/>
    </xf>
    <xf numFmtId="0" fontId="4" fillId="12" borderId="60" xfId="1" applyFill="1" applyBorder="1" applyAlignment="1">
      <alignment horizontal="right"/>
    </xf>
    <xf numFmtId="0" fontId="4" fillId="12" borderId="38" xfId="1" applyFill="1" applyBorder="1" applyAlignment="1">
      <alignment horizontal="left"/>
    </xf>
    <xf numFmtId="166" fontId="4" fillId="17" borderId="78" xfId="1" applyNumberFormat="1" applyFill="1" applyBorder="1" applyAlignment="1">
      <alignment horizontal="right"/>
    </xf>
    <xf numFmtId="0" fontId="4" fillId="12" borderId="80" xfId="1" applyFill="1" applyBorder="1" applyAlignment="1">
      <alignment horizontal="right"/>
    </xf>
    <xf numFmtId="0" fontId="4" fillId="12" borderId="67" xfId="1" applyFill="1" applyBorder="1" applyAlignment="1">
      <alignment horizontal="left"/>
    </xf>
    <xf numFmtId="166" fontId="4" fillId="17" borderId="81" xfId="1" applyNumberFormat="1" applyFill="1" applyBorder="1" applyAlignment="1">
      <alignment horizontal="right"/>
    </xf>
    <xf numFmtId="0" fontId="4" fillId="12" borderId="65" xfId="1" applyFill="1" applyBorder="1" applyAlignment="1">
      <alignment horizontal="right"/>
    </xf>
    <xf numFmtId="0" fontId="4" fillId="12" borderId="66" xfId="1" applyFill="1" applyBorder="1" applyAlignment="1">
      <alignment horizontal="left"/>
    </xf>
    <xf numFmtId="0" fontId="6" fillId="12" borderId="1" xfId="1" applyFont="1" applyFill="1" applyBorder="1" applyAlignment="1">
      <alignment horizontal="center"/>
    </xf>
    <xf numFmtId="0" fontId="4" fillId="16" borderId="1" xfId="1" applyFill="1" applyBorder="1"/>
    <xf numFmtId="0" fontId="4" fillId="12" borderId="59" xfId="1" applyFill="1" applyBorder="1" applyAlignment="1">
      <alignment horizontal="left"/>
    </xf>
    <xf numFmtId="0" fontId="4" fillId="12" borderId="6" xfId="1" applyFill="1" applyBorder="1"/>
    <xf numFmtId="0" fontId="4" fillId="22" borderId="0" xfId="1" applyFill="1" applyBorder="1"/>
    <xf numFmtId="166" fontId="4" fillId="17" borderId="77" xfId="1" applyNumberFormat="1" applyFill="1" applyBorder="1" applyAlignment="1">
      <alignment horizontal="right"/>
    </xf>
    <xf numFmtId="0" fontId="4" fillId="12" borderId="82" xfId="1" applyFont="1" applyFill="1" applyBorder="1" applyAlignment="1">
      <alignment horizontal="left"/>
    </xf>
    <xf numFmtId="0" fontId="4" fillId="12" borderId="68" xfId="1" applyFont="1" applyFill="1" applyBorder="1" applyAlignment="1">
      <alignment horizontal="left"/>
    </xf>
    <xf numFmtId="0" fontId="4" fillId="22" borderId="83" xfId="1" applyFill="1" applyBorder="1"/>
    <xf numFmtId="0" fontId="4" fillId="22" borderId="84" xfId="1" applyFill="1" applyBorder="1"/>
    <xf numFmtId="0" fontId="4" fillId="22" borderId="85" xfId="1" applyFill="1" applyBorder="1"/>
    <xf numFmtId="0" fontId="4" fillId="12" borderId="0" xfId="1" applyFont="1" applyFill="1" applyBorder="1" applyAlignment="1">
      <alignment horizontal="left"/>
    </xf>
    <xf numFmtId="0" fontId="4" fillId="12" borderId="86" xfId="1" applyFont="1" applyFill="1" applyBorder="1" applyAlignment="1">
      <alignment horizontal="left"/>
    </xf>
    <xf numFmtId="0" fontId="4" fillId="12" borderId="65" xfId="1" applyFont="1" applyFill="1" applyBorder="1" applyAlignment="1">
      <alignment horizontal="left"/>
    </xf>
    <xf numFmtId="0" fontId="4" fillId="12" borderId="64" xfId="1" applyFont="1" applyFill="1" applyBorder="1" applyAlignment="1">
      <alignment horizontal="left"/>
    </xf>
    <xf numFmtId="168" fontId="4" fillId="17" borderId="4" xfId="1" applyNumberFormat="1" applyFill="1" applyBorder="1" applyAlignment="1">
      <alignment horizontal="right"/>
    </xf>
    <xf numFmtId="0" fontId="4" fillId="12" borderId="63" xfId="1" applyFont="1" applyFill="1" applyBorder="1" applyAlignment="1">
      <alignment horizontal="left"/>
    </xf>
    <xf numFmtId="0" fontId="4" fillId="12" borderId="62" xfId="1" applyFont="1" applyFill="1" applyBorder="1" applyAlignment="1">
      <alignment horizontal="left"/>
    </xf>
    <xf numFmtId="0" fontId="6" fillId="0" borderId="0" xfId="1" applyFont="1" applyBorder="1" applyAlignment="1">
      <alignment horizontal="center" vertical="center"/>
    </xf>
    <xf numFmtId="0" fontId="4" fillId="0" borderId="0" xfId="1" applyFont="1" applyBorder="1" applyAlignment="1">
      <alignment horizontal="center" vertical="center"/>
    </xf>
    <xf numFmtId="4" fontId="4" fillId="0" borderId="0" xfId="1" applyNumberFormat="1" applyFont="1" applyBorder="1" applyAlignment="1">
      <alignment horizontal="center" vertical="center" wrapText="1"/>
    </xf>
    <xf numFmtId="0" fontId="6" fillId="0" borderId="0" xfId="1" applyFont="1" applyBorder="1" applyAlignment="1">
      <alignment horizontal="center"/>
    </xf>
    <xf numFmtId="167" fontId="6" fillId="0" borderId="0" xfId="1" applyNumberFormat="1" applyFont="1" applyBorder="1" applyAlignment="1">
      <alignment horizontal="center" vertical="center"/>
    </xf>
    <xf numFmtId="2" fontId="4" fillId="0" borderId="0" xfId="1" applyNumberFormat="1" applyFont="1" applyBorder="1" applyAlignment="1">
      <alignment horizontal="center" vertical="center"/>
    </xf>
    <xf numFmtId="0" fontId="4" fillId="0" borderId="0" xfId="1" applyBorder="1" applyAlignment="1">
      <alignment horizontal="center" vertical="center"/>
    </xf>
    <xf numFmtId="2" fontId="6" fillId="0" borderId="0" xfId="1" applyNumberFormat="1" applyFont="1" applyBorder="1" applyAlignment="1">
      <alignment horizontal="center" vertical="center"/>
    </xf>
    <xf numFmtId="0" fontId="4" fillId="0" borderId="0" xfId="1" applyBorder="1" applyAlignment="1">
      <alignment horizontal="center"/>
    </xf>
    <xf numFmtId="166" fontId="4" fillId="0" borderId="0" xfId="1" applyNumberFormat="1" applyFont="1" applyBorder="1" applyAlignment="1">
      <alignment horizontal="center" vertical="center"/>
    </xf>
    <xf numFmtId="0" fontId="1" fillId="0" borderId="47" xfId="16" applyFill="1" applyBorder="1" applyAlignment="1" applyProtection="1">
      <alignment horizontal="center" vertical="center"/>
      <protection locked="0"/>
    </xf>
    <xf numFmtId="0" fontId="1" fillId="0" borderId="0" xfId="16" applyProtection="1">
      <protection locked="0"/>
    </xf>
    <xf numFmtId="0" fontId="91" fillId="0" borderId="40" xfId="16" applyFont="1" applyFill="1" applyBorder="1" applyAlignment="1" applyProtection="1">
      <alignment horizontal="left" vertical="center" wrapText="1"/>
      <protection locked="0"/>
    </xf>
    <xf numFmtId="0" fontId="92" fillId="0" borderId="47" xfId="16" applyFont="1" applyBorder="1" applyAlignment="1" applyProtection="1">
      <alignment horizontal="center"/>
      <protection locked="0"/>
    </xf>
    <xf numFmtId="0" fontId="19" fillId="22" borderId="13" xfId="16" applyFont="1" applyFill="1" applyBorder="1" applyAlignment="1" applyProtection="1">
      <alignment horizontal="left" vertical="center"/>
      <protection locked="0"/>
    </xf>
    <xf numFmtId="0" fontId="92" fillId="0" borderId="8" xfId="16" applyFont="1" applyBorder="1" applyAlignment="1" applyProtection="1">
      <alignment horizontal="center" vertical="center"/>
      <protection locked="0"/>
    </xf>
    <xf numFmtId="0" fontId="19" fillId="22" borderId="39" xfId="16" applyFont="1" applyFill="1" applyBorder="1" applyAlignment="1" applyProtection="1">
      <alignment horizontal="left" vertical="center"/>
      <protection locked="0"/>
    </xf>
    <xf numFmtId="0" fontId="1" fillId="0" borderId="69" xfId="16" applyBorder="1" applyAlignment="1" applyProtection="1">
      <alignment horizontal="center" vertical="center"/>
      <protection locked="0"/>
    </xf>
    <xf numFmtId="0" fontId="19" fillId="22" borderId="14" xfId="16" applyFont="1" applyFill="1" applyBorder="1" applyAlignment="1" applyProtection="1">
      <alignment horizontal="left" vertical="center"/>
      <protection locked="0"/>
    </xf>
    <xf numFmtId="0" fontId="1" fillId="0" borderId="9" xfId="16" applyBorder="1" applyAlignment="1" applyProtection="1">
      <alignment horizontal="center" vertical="center"/>
      <protection locked="0"/>
    </xf>
    <xf numFmtId="0" fontId="19" fillId="25" borderId="13" xfId="16" applyFont="1" applyFill="1" applyBorder="1" applyAlignment="1" applyProtection="1">
      <alignment horizontal="left" vertical="center" wrapText="1"/>
      <protection locked="0"/>
    </xf>
    <xf numFmtId="0" fontId="19" fillId="25" borderId="39" xfId="16" applyFont="1" applyFill="1" applyBorder="1" applyAlignment="1" applyProtection="1">
      <alignment horizontal="left" vertical="center" wrapText="1"/>
      <protection locked="0"/>
    </xf>
    <xf numFmtId="0" fontId="19" fillId="25" borderId="39" xfId="16" applyFont="1" applyFill="1" applyBorder="1" applyAlignment="1" applyProtection="1">
      <alignment horizontal="left" vertical="center"/>
      <protection locked="0"/>
    </xf>
    <xf numFmtId="0" fontId="19" fillId="25" borderId="14" xfId="16" applyFont="1" applyFill="1" applyBorder="1" applyAlignment="1" applyProtection="1">
      <alignment horizontal="left" vertical="center"/>
      <protection locked="0"/>
    </xf>
    <xf numFmtId="0" fontId="19" fillId="4" borderId="40" xfId="16" applyFont="1" applyFill="1" applyBorder="1" applyAlignment="1" applyProtection="1">
      <alignment horizontal="left" vertical="center" wrapText="1"/>
      <protection locked="0"/>
    </xf>
    <xf numFmtId="0" fontId="91" fillId="21" borderId="13" xfId="16" applyFont="1" applyFill="1" applyBorder="1" applyAlignment="1" applyProtection="1">
      <alignment horizontal="left" vertical="center" wrapText="1"/>
      <protection locked="0"/>
    </xf>
    <xf numFmtId="0" fontId="1" fillId="0" borderId="8" xfId="16" applyBorder="1" applyAlignment="1" applyProtection="1">
      <alignment horizontal="center" vertical="center"/>
      <protection locked="0"/>
    </xf>
    <xf numFmtId="0" fontId="91" fillId="21" borderId="39" xfId="16" applyFont="1" applyFill="1" applyBorder="1" applyAlignment="1" applyProtection="1">
      <alignment horizontal="left" vertical="center" wrapText="1"/>
      <protection locked="0"/>
    </xf>
    <xf numFmtId="0" fontId="91" fillId="21" borderId="14" xfId="16" applyFont="1" applyFill="1" applyBorder="1" applyAlignment="1" applyProtection="1">
      <alignment horizontal="left" vertical="center" wrapText="1"/>
      <protection locked="0"/>
    </xf>
    <xf numFmtId="0" fontId="19" fillId="24" borderId="87" xfId="16" applyFont="1" applyFill="1" applyBorder="1" applyAlignment="1" applyProtection="1">
      <alignment horizontal="left" vertical="center" wrapText="1"/>
      <protection locked="0"/>
    </xf>
    <xf numFmtId="0" fontId="19" fillId="24" borderId="88" xfId="16" applyFont="1" applyFill="1" applyBorder="1" applyAlignment="1" applyProtection="1">
      <alignment horizontal="center" vertical="center" wrapText="1"/>
      <protection locked="0"/>
    </xf>
    <xf numFmtId="0" fontId="19" fillId="16" borderId="13" xfId="16" applyFont="1" applyFill="1" applyBorder="1" applyAlignment="1" applyProtection="1">
      <alignment horizontal="left" vertical="center" wrapText="1"/>
      <protection locked="0"/>
    </xf>
    <xf numFmtId="0" fontId="19" fillId="16" borderId="39" xfId="16" applyFont="1" applyFill="1" applyBorder="1" applyAlignment="1" applyProtection="1">
      <alignment horizontal="left" vertical="center" wrapText="1"/>
      <protection locked="0"/>
    </xf>
    <xf numFmtId="0" fontId="19" fillId="16" borderId="39" xfId="16" applyFont="1" applyFill="1" applyBorder="1" applyAlignment="1" applyProtection="1">
      <alignment horizontal="left" vertical="center"/>
      <protection locked="0"/>
    </xf>
    <xf numFmtId="0" fontId="19" fillId="16" borderId="14" xfId="16" applyFont="1" applyFill="1" applyBorder="1" applyAlignment="1" applyProtection="1">
      <alignment horizontal="left" vertical="center" wrapText="1"/>
      <protection locked="0"/>
    </xf>
    <xf numFmtId="0" fontId="1" fillId="17" borderId="1" xfId="16" applyFill="1" applyBorder="1" applyAlignment="1" applyProtection="1">
      <alignment horizontal="center"/>
      <protection locked="0"/>
    </xf>
    <xf numFmtId="0" fontId="1" fillId="17" borderId="8" xfId="16" applyFill="1" applyBorder="1" applyAlignment="1" applyProtection="1">
      <alignment horizontal="center" vertical="center"/>
    </xf>
    <xf numFmtId="0" fontId="1" fillId="17" borderId="69" xfId="16" applyFill="1" applyBorder="1" applyAlignment="1" applyProtection="1">
      <alignment horizontal="center" vertical="center"/>
    </xf>
    <xf numFmtId="165" fontId="1" fillId="17" borderId="8" xfId="16" applyNumberFormat="1" applyFill="1" applyBorder="1" applyAlignment="1" applyProtection="1">
      <alignment horizontal="center" vertical="center"/>
    </xf>
    <xf numFmtId="165" fontId="1" fillId="17" borderId="69" xfId="16" applyNumberFormat="1" applyFill="1" applyBorder="1" applyAlignment="1" applyProtection="1">
      <alignment horizontal="center" vertical="center"/>
    </xf>
    <xf numFmtId="165" fontId="1" fillId="17" borderId="9" xfId="16" applyNumberFormat="1" applyFill="1" applyBorder="1" applyAlignment="1" applyProtection="1">
      <alignment horizontal="center" vertical="center"/>
    </xf>
    <xf numFmtId="0" fontId="1" fillId="17" borderId="9" xfId="16" applyFill="1" applyBorder="1" applyAlignment="1" applyProtection="1">
      <alignment horizontal="center" vertical="center"/>
    </xf>
    <xf numFmtId="0" fontId="4" fillId="0" borderId="1" xfId="0" applyNumberFormat="1" applyFont="1" applyBorder="1" applyAlignment="1" applyProtection="1">
      <alignment horizontal="center" vertical="center" wrapText="1"/>
      <protection locked="0"/>
    </xf>
    <xf numFmtId="0" fontId="4" fillId="0" borderId="1" xfId="0" applyNumberFormat="1" applyFont="1" applyFill="1" applyBorder="1" applyAlignment="1" applyProtection="1">
      <alignment horizontal="center" vertical="center" wrapText="1"/>
      <protection locked="0"/>
    </xf>
    <xf numFmtId="0" fontId="4" fillId="0" borderId="1" xfId="0" applyNumberFormat="1" applyFont="1" applyBorder="1" applyAlignment="1">
      <alignment horizontal="center" vertical="center" wrapText="1"/>
    </xf>
    <xf numFmtId="0" fontId="91" fillId="21" borderId="89" xfId="16" applyFont="1" applyFill="1" applyBorder="1" applyAlignment="1" applyProtection="1">
      <alignment horizontal="left" vertical="center" wrapText="1"/>
      <protection locked="0"/>
    </xf>
    <xf numFmtId="0" fontId="6" fillId="0" borderId="0" xfId="0" applyFont="1" applyBorder="1" applyAlignment="1">
      <alignment horizontal="center" vertical="center"/>
    </xf>
    <xf numFmtId="0" fontId="8" fillId="0" borderId="54" xfId="0" applyFont="1" applyBorder="1" applyAlignment="1">
      <alignment horizontal="center" vertical="center" wrapText="1"/>
    </xf>
    <xf numFmtId="0" fontId="6" fillId="0" borderId="19" xfId="0" applyFont="1" applyBorder="1" applyAlignment="1">
      <alignment vertical="center"/>
    </xf>
    <xf numFmtId="0" fontId="4" fillId="0" borderId="0" xfId="0" applyFont="1" applyAlignment="1">
      <alignment vertical="top"/>
    </xf>
    <xf numFmtId="0" fontId="96" fillId="12" borderId="14" xfId="0" applyFont="1" applyFill="1" applyBorder="1" applyAlignment="1">
      <alignment horizontal="center" vertical="center"/>
    </xf>
    <xf numFmtId="0" fontId="96" fillId="12" borderId="54" xfId="0" applyFont="1" applyFill="1" applyBorder="1" applyAlignment="1">
      <alignment horizontal="center" vertical="center"/>
    </xf>
    <xf numFmtId="0" fontId="96" fillId="12" borderId="9" xfId="0" applyFont="1" applyFill="1" applyBorder="1" applyAlignment="1">
      <alignment horizontal="center" vertical="center"/>
    </xf>
    <xf numFmtId="0" fontId="38" fillId="0" borderId="50" xfId="0" applyFont="1" applyBorder="1" applyAlignment="1">
      <alignment vertical="top"/>
    </xf>
    <xf numFmtId="0" fontId="38" fillId="0" borderId="0" xfId="0" applyFont="1" applyBorder="1" applyAlignment="1">
      <alignment vertical="top"/>
    </xf>
    <xf numFmtId="0" fontId="6" fillId="0" borderId="11" xfId="0" applyFont="1" applyFill="1" applyBorder="1" applyAlignment="1">
      <alignment horizontal="center" vertical="center" wrapText="1"/>
    </xf>
    <xf numFmtId="165" fontId="6" fillId="0" borderId="11" xfId="0" applyNumberFormat="1" applyFont="1" applyFill="1" applyBorder="1" applyAlignment="1">
      <alignment horizontal="center" vertical="center" wrapText="1"/>
    </xf>
    <xf numFmtId="0" fontId="6" fillId="0" borderId="34" xfId="0" applyFont="1" applyBorder="1" applyAlignment="1">
      <alignment horizontal="center" vertical="center" wrapText="1"/>
    </xf>
    <xf numFmtId="0" fontId="0" fillId="0" borderId="0" xfId="0" applyBorder="1" applyAlignment="1">
      <alignment vertical="center"/>
    </xf>
    <xf numFmtId="0" fontId="6" fillId="0" borderId="0" xfId="0" applyFont="1" applyBorder="1" applyAlignment="1">
      <alignment vertical="center" wrapText="1"/>
    </xf>
    <xf numFmtId="0" fontId="6" fillId="26" borderId="11" xfId="0" applyFont="1" applyFill="1" applyBorder="1" applyAlignment="1">
      <alignment horizontal="center" vertical="center"/>
    </xf>
    <xf numFmtId="0" fontId="6" fillId="6" borderId="36" xfId="0" applyFont="1" applyFill="1" applyBorder="1" applyAlignment="1">
      <alignment horizontal="center" vertical="center"/>
    </xf>
    <xf numFmtId="0" fontId="6" fillId="10" borderId="35" xfId="0" applyFont="1" applyFill="1" applyBorder="1" applyAlignment="1">
      <alignment horizontal="center" vertical="center"/>
    </xf>
    <xf numFmtId="0" fontId="6" fillId="13" borderId="11" xfId="0" applyFont="1" applyFill="1" applyBorder="1" applyAlignment="1">
      <alignment horizontal="center" vertical="center"/>
    </xf>
    <xf numFmtId="0" fontId="4" fillId="27" borderId="0" xfId="0" applyFont="1" applyFill="1" applyAlignment="1">
      <alignment vertical="center" wrapText="1"/>
    </xf>
    <xf numFmtId="0" fontId="4" fillId="27" borderId="18" xfId="0" applyFont="1" applyFill="1" applyBorder="1" applyAlignment="1">
      <alignment vertical="center" wrapText="1"/>
    </xf>
    <xf numFmtId="0" fontId="4" fillId="27" borderId="17" xfId="0" applyFont="1" applyFill="1" applyBorder="1" applyAlignment="1">
      <alignment vertical="center" wrapText="1"/>
    </xf>
    <xf numFmtId="0" fontId="4" fillId="27" borderId="28" xfId="0" applyFont="1" applyFill="1" applyBorder="1" applyAlignment="1">
      <alignment vertical="center" wrapText="1"/>
    </xf>
    <xf numFmtId="0" fontId="4" fillId="27" borderId="33" xfId="0" applyFont="1" applyFill="1" applyBorder="1" applyAlignment="1">
      <alignment vertical="center" wrapText="1"/>
    </xf>
    <xf numFmtId="0" fontId="4" fillId="27" borderId="19" xfId="0" applyFont="1" applyFill="1" applyBorder="1" applyAlignment="1">
      <alignment vertical="center" wrapText="1"/>
    </xf>
    <xf numFmtId="0" fontId="4" fillId="27" borderId="32" xfId="0" applyFont="1" applyFill="1" applyBorder="1" applyAlignment="1">
      <alignment vertical="center" wrapText="1"/>
    </xf>
    <xf numFmtId="0" fontId="4" fillId="27" borderId="16" xfId="0" applyFont="1" applyFill="1" applyBorder="1" applyAlignment="1">
      <alignment vertical="center" wrapText="1"/>
    </xf>
    <xf numFmtId="0" fontId="96" fillId="12" borderId="89" xfId="0" applyFont="1" applyFill="1" applyBorder="1" applyAlignment="1">
      <alignment horizontal="center" vertical="center"/>
    </xf>
    <xf numFmtId="0" fontId="96" fillId="12" borderId="4" xfId="0" applyFont="1" applyFill="1" applyBorder="1" applyAlignment="1">
      <alignment horizontal="center" vertical="center"/>
    </xf>
    <xf numFmtId="0" fontId="96" fillId="12" borderId="90" xfId="0" applyFont="1" applyFill="1" applyBorder="1" applyAlignment="1">
      <alignment horizontal="center" vertical="center"/>
    </xf>
    <xf numFmtId="0" fontId="6" fillId="26" borderId="34" xfId="0" applyFont="1" applyFill="1" applyBorder="1" applyAlignment="1">
      <alignment horizontal="center" vertical="center"/>
    </xf>
    <xf numFmtId="0" fontId="6" fillId="6" borderId="91" xfId="0" applyFont="1" applyFill="1" applyBorder="1" applyAlignment="1">
      <alignment horizontal="center" vertical="center"/>
    </xf>
    <xf numFmtId="0" fontId="6" fillId="10" borderId="92" xfId="0" applyFont="1" applyFill="1" applyBorder="1" applyAlignment="1">
      <alignment horizontal="center" vertical="center"/>
    </xf>
    <xf numFmtId="0" fontId="6" fillId="13" borderId="47" xfId="0" applyFont="1" applyFill="1" applyBorder="1" applyAlignment="1">
      <alignment horizontal="center" vertical="center"/>
    </xf>
    <xf numFmtId="0" fontId="99" fillId="0" borderId="1" xfId="1" applyFont="1" applyBorder="1" applyAlignment="1">
      <alignment horizontal="center" vertical="center" wrapText="1"/>
    </xf>
    <xf numFmtId="0" fontId="100" fillId="0" borderId="0" xfId="0" applyFont="1" applyAlignment="1">
      <alignment vertical="center" wrapText="1"/>
    </xf>
    <xf numFmtId="0" fontId="88" fillId="0" borderId="1" xfId="0" applyFont="1" applyBorder="1" applyAlignment="1">
      <alignment vertical="center" wrapText="1"/>
    </xf>
    <xf numFmtId="0" fontId="101" fillId="0" borderId="1" xfId="16" applyFont="1" applyBorder="1" applyProtection="1">
      <protection locked="0"/>
    </xf>
    <xf numFmtId="0" fontId="102" fillId="0" borderId="1" xfId="16" applyFont="1" applyBorder="1" applyProtection="1">
      <protection locked="0"/>
    </xf>
    <xf numFmtId="0" fontId="103" fillId="28" borderId="11" xfId="0" applyFont="1" applyFill="1" applyBorder="1" applyAlignment="1">
      <alignment vertical="center" wrapText="1"/>
    </xf>
    <xf numFmtId="0" fontId="103" fillId="28" borderId="36" xfId="0" applyFont="1" applyFill="1" applyBorder="1" applyAlignment="1">
      <alignment vertical="center" wrapText="1"/>
    </xf>
    <xf numFmtId="0" fontId="16" fillId="0" borderId="17" xfId="0" applyFont="1" applyBorder="1" applyAlignment="1">
      <alignment vertical="center" wrapText="1"/>
    </xf>
    <xf numFmtId="0" fontId="16" fillId="0" borderId="33" xfId="0" applyFont="1" applyBorder="1" applyAlignment="1">
      <alignment vertical="center" wrapText="1"/>
    </xf>
    <xf numFmtId="0" fontId="16" fillId="0" borderId="0" xfId="0" applyFont="1" applyBorder="1" applyAlignment="1">
      <alignment vertical="center" wrapText="1"/>
    </xf>
    <xf numFmtId="14" fontId="0" fillId="0" borderId="0" xfId="0" applyNumberFormat="1" applyAlignment="1">
      <alignment horizontal="center" vertical="center"/>
    </xf>
    <xf numFmtId="0" fontId="4" fillId="0" borderId="0" xfId="0" applyFont="1" applyAlignment="1">
      <alignment horizontal="left" vertical="center" wrapText="1"/>
    </xf>
    <xf numFmtId="0" fontId="0" fillId="0" borderId="0" xfId="0" applyAlignment="1">
      <alignment horizontal="left" vertical="center"/>
    </xf>
    <xf numFmtId="0" fontId="4" fillId="0" borderId="0" xfId="0" applyFont="1" applyAlignment="1">
      <alignment horizontal="center" vertical="center"/>
    </xf>
    <xf numFmtId="0" fontId="90" fillId="23" borderId="93" xfId="16" applyFont="1" applyFill="1" applyBorder="1" applyAlignment="1" applyProtection="1">
      <alignment horizontal="center" vertical="center" wrapText="1"/>
      <protection locked="0"/>
    </xf>
    <xf numFmtId="0" fontId="90" fillId="23" borderId="33" xfId="16" applyFont="1" applyFill="1" applyBorder="1" applyAlignment="1" applyProtection="1">
      <alignment horizontal="center" vertical="center" wrapText="1"/>
      <protection locked="0"/>
    </xf>
    <xf numFmtId="0" fontId="14" fillId="5" borderId="1" xfId="0" applyNumberFormat="1" applyFont="1" applyFill="1" applyBorder="1" applyAlignment="1">
      <alignment horizontal="center" vertical="center" wrapText="1"/>
    </xf>
    <xf numFmtId="0" fontId="14" fillId="5" borderId="1" xfId="1" applyNumberFormat="1" applyFont="1" applyFill="1" applyBorder="1" applyAlignment="1">
      <alignment horizontal="center" vertical="center" wrapText="1"/>
    </xf>
    <xf numFmtId="0" fontId="98" fillId="0" borderId="16" xfId="0" applyFont="1" applyBorder="1" applyAlignment="1">
      <alignment horizontal="center" vertical="center" textRotation="255" wrapText="1"/>
    </xf>
    <xf numFmtId="0" fontId="98" fillId="0" borderId="18" xfId="0" applyFont="1" applyBorder="1" applyAlignment="1">
      <alignment horizontal="center" vertical="center" textRotation="255" wrapText="1"/>
    </xf>
    <xf numFmtId="0" fontId="98" fillId="0" borderId="17" xfId="0" applyFont="1" applyBorder="1" applyAlignment="1">
      <alignment horizontal="center" vertical="center" textRotation="255" wrapText="1"/>
    </xf>
    <xf numFmtId="0" fontId="38" fillId="0" borderId="56" xfId="0" applyFont="1" applyBorder="1" applyAlignment="1">
      <alignment horizontal="left" wrapText="1"/>
    </xf>
    <xf numFmtId="0" fontId="38" fillId="0" borderId="0" xfId="0" applyFont="1" applyBorder="1" applyAlignment="1">
      <alignment horizontal="left" wrapText="1"/>
    </xf>
    <xf numFmtId="0" fontId="6" fillId="16" borderId="5" xfId="0" applyFont="1" applyFill="1" applyBorder="1" applyAlignment="1">
      <alignment horizontal="center"/>
    </xf>
    <xf numFmtId="0" fontId="6" fillId="16" borderId="59" xfId="0" applyFont="1" applyFill="1" applyBorder="1" applyAlignment="1">
      <alignment horizontal="center"/>
    </xf>
    <xf numFmtId="0" fontId="6" fillId="16" borderId="6" xfId="0" applyFont="1" applyFill="1" applyBorder="1" applyAlignment="1">
      <alignment horizontal="center"/>
    </xf>
    <xf numFmtId="0" fontId="6" fillId="6" borderId="10" xfId="0" applyFont="1" applyFill="1" applyBorder="1" applyAlignment="1">
      <alignment horizontal="center" vertical="center" wrapText="1"/>
    </xf>
    <xf numFmtId="0" fontId="6" fillId="6" borderId="42" xfId="0" applyFont="1" applyFill="1" applyBorder="1" applyAlignment="1">
      <alignment horizontal="center" vertical="center" wrapText="1"/>
    </xf>
    <xf numFmtId="0" fontId="30" fillId="12" borderId="34" xfId="0" applyFont="1" applyFill="1" applyBorder="1" applyAlignment="1">
      <alignment horizontal="center" vertical="center"/>
    </xf>
    <xf numFmtId="0" fontId="30" fillId="12" borderId="35" xfId="0" applyFont="1" applyFill="1" applyBorder="1" applyAlignment="1">
      <alignment horizontal="center" vertical="center"/>
    </xf>
    <xf numFmtId="0" fontId="30" fillId="12" borderId="36" xfId="0" applyFont="1" applyFill="1" applyBorder="1" applyAlignment="1">
      <alignment horizontal="center" vertical="center"/>
    </xf>
    <xf numFmtId="0" fontId="38" fillId="0" borderId="19" xfId="0" applyFont="1" applyBorder="1" applyAlignment="1">
      <alignment horizontal="center" vertical="top" wrapText="1"/>
    </xf>
    <xf numFmtId="0" fontId="6" fillId="15" borderId="16" xfId="0" applyFont="1" applyFill="1" applyBorder="1" applyAlignment="1">
      <alignment horizontal="center" vertical="center" wrapText="1"/>
    </xf>
    <xf numFmtId="0" fontId="6" fillId="15" borderId="17" xfId="0" applyFont="1" applyFill="1" applyBorder="1" applyAlignment="1">
      <alignment horizontal="center" vertical="center" wrapText="1"/>
    </xf>
    <xf numFmtId="0" fontId="4" fillId="17" borderId="41" xfId="1" applyFont="1" applyFill="1" applyBorder="1" applyAlignment="1">
      <alignment horizontal="center" vertical="center" wrapText="1"/>
    </xf>
    <xf numFmtId="0" fontId="4" fillId="17" borderId="17" xfId="1" applyFont="1" applyFill="1" applyBorder="1" applyAlignment="1">
      <alignment horizontal="center" vertical="center" wrapText="1"/>
    </xf>
    <xf numFmtId="0" fontId="6" fillId="12" borderId="2" xfId="1" applyFont="1" applyFill="1" applyBorder="1" applyAlignment="1">
      <alignment horizontal="center" vertical="center"/>
    </xf>
    <xf numFmtId="0" fontId="6" fillId="12" borderId="3" xfId="1" applyFont="1" applyFill="1" applyBorder="1" applyAlignment="1">
      <alignment horizontal="center" vertical="center"/>
    </xf>
    <xf numFmtId="0" fontId="6" fillId="12" borderId="4" xfId="1" applyFont="1" applyFill="1" applyBorder="1" applyAlignment="1">
      <alignment horizontal="center" vertical="center"/>
    </xf>
    <xf numFmtId="0" fontId="6" fillId="15" borderId="5" xfId="1" applyFont="1" applyFill="1" applyBorder="1" applyAlignment="1">
      <alignment horizontal="center" vertical="center"/>
    </xf>
    <xf numFmtId="0" fontId="6" fillId="15" borderId="59" xfId="1" applyFont="1" applyFill="1" applyBorder="1" applyAlignment="1">
      <alignment horizontal="center" vertical="center"/>
    </xf>
    <xf numFmtId="0" fontId="6" fillId="15" borderId="6" xfId="1" applyFont="1" applyFill="1" applyBorder="1" applyAlignment="1">
      <alignment horizontal="center" vertical="center"/>
    </xf>
    <xf numFmtId="0" fontId="89" fillId="12" borderId="55" xfId="1" applyFont="1" applyFill="1" applyBorder="1" applyAlignment="1">
      <alignment horizontal="center" vertical="center" wrapText="1"/>
    </xf>
    <xf numFmtId="0" fontId="89" fillId="12" borderId="56" xfId="1" applyFont="1" applyFill="1" applyBorder="1" applyAlignment="1">
      <alignment horizontal="center" vertical="center" wrapText="1"/>
    </xf>
    <xf numFmtId="0" fontId="89" fillId="12" borderId="21" xfId="1" applyFont="1" applyFill="1" applyBorder="1" applyAlignment="1">
      <alignment horizontal="center" vertical="center" wrapText="1"/>
    </xf>
    <xf numFmtId="0" fontId="89" fillId="12" borderId="25" xfId="1" applyFont="1" applyFill="1" applyBorder="1" applyAlignment="1">
      <alignment horizontal="center" vertical="center" wrapText="1"/>
    </xf>
    <xf numFmtId="0" fontId="89" fillId="12" borderId="58" xfId="1" applyFont="1" applyFill="1" applyBorder="1" applyAlignment="1">
      <alignment horizontal="center" vertical="center" wrapText="1"/>
    </xf>
    <xf numFmtId="0" fontId="89" fillId="12" borderId="15" xfId="1" applyFont="1" applyFill="1" applyBorder="1" applyAlignment="1">
      <alignment horizontal="center" vertical="center" wrapText="1"/>
    </xf>
    <xf numFmtId="0" fontId="4" fillId="12" borderId="56" xfId="1" applyFill="1" applyBorder="1" applyAlignment="1">
      <alignment horizontal="left"/>
    </xf>
    <xf numFmtId="0" fontId="4" fillId="12" borderId="21" xfId="1" applyFill="1" applyBorder="1" applyAlignment="1">
      <alignment horizontal="left"/>
    </xf>
    <xf numFmtId="0" fontId="4" fillId="18" borderId="75" xfId="1" applyFont="1" applyFill="1" applyBorder="1" applyAlignment="1">
      <alignment horizontal="center" vertical="center" wrapText="1"/>
    </xf>
    <xf numFmtId="0" fontId="4" fillId="12" borderId="63" xfId="1" applyFont="1" applyFill="1" applyBorder="1" applyAlignment="1">
      <alignment horizontal="left"/>
    </xf>
    <xf numFmtId="0" fontId="4" fillId="12" borderId="62" xfId="1" applyFont="1" applyFill="1" applyBorder="1" applyAlignment="1">
      <alignment horizontal="left"/>
    </xf>
    <xf numFmtId="0" fontId="4" fillId="16" borderId="41" xfId="1" applyFont="1" applyFill="1" applyBorder="1" applyAlignment="1">
      <alignment horizontal="center" wrapText="1"/>
    </xf>
    <xf numFmtId="0" fontId="4" fillId="16" borderId="79" xfId="1" applyFill="1" applyBorder="1" applyAlignment="1">
      <alignment horizontal="center" wrapText="1"/>
    </xf>
    <xf numFmtId="0" fontId="6" fillId="10" borderId="5" xfId="0" applyNumberFormat="1" applyFont="1" applyFill="1" applyBorder="1" applyAlignment="1">
      <alignment horizontal="center" vertical="center" wrapText="1"/>
    </xf>
    <xf numFmtId="0" fontId="6" fillId="10" borderId="6" xfId="0" applyNumberFormat="1" applyFont="1" applyFill="1" applyBorder="1" applyAlignment="1">
      <alignment horizontal="center" vertical="center" wrapText="1"/>
    </xf>
    <xf numFmtId="0" fontId="86" fillId="0" borderId="0" xfId="13" applyFont="1" applyAlignment="1">
      <alignment horizontal="left" vertical="center" wrapText="1"/>
    </xf>
    <xf numFmtId="0" fontId="85" fillId="0" borderId="0" xfId="13" applyFont="1" applyAlignment="1">
      <alignment horizontal="left" vertical="center" wrapText="1"/>
    </xf>
    <xf numFmtId="0" fontId="84" fillId="0" borderId="0" xfId="13" applyFont="1" applyAlignment="1">
      <alignment horizontal="left" vertical="center" wrapText="1"/>
    </xf>
    <xf numFmtId="0" fontId="82" fillId="0" borderId="0" xfId="13" applyFont="1" applyAlignment="1">
      <alignment horizontal="left" vertical="center" wrapText="1"/>
    </xf>
    <xf numFmtId="0" fontId="70" fillId="0" borderId="5" xfId="13" applyFont="1" applyFill="1" applyBorder="1" applyAlignment="1">
      <alignment horizontal="left" vertical="center" wrapText="1"/>
    </xf>
    <xf numFmtId="0" fontId="70" fillId="0" borderId="59" xfId="13" applyFont="1" applyFill="1" applyBorder="1" applyAlignment="1">
      <alignment horizontal="left" vertical="center" wrapText="1"/>
    </xf>
    <xf numFmtId="0" fontId="70" fillId="0" borderId="6" xfId="13" applyFont="1" applyFill="1" applyBorder="1" applyAlignment="1">
      <alignment horizontal="left" vertical="center" wrapText="1"/>
    </xf>
    <xf numFmtId="169" fontId="62" fillId="20" borderId="5" xfId="14" applyNumberFormat="1" applyFont="1" applyFill="1" applyBorder="1" applyAlignment="1">
      <alignment horizontal="center" vertical="center" wrapText="1"/>
    </xf>
    <xf numFmtId="169" fontId="62" fillId="20" borderId="59" xfId="14" applyNumberFormat="1" applyFont="1" applyFill="1" applyBorder="1" applyAlignment="1">
      <alignment horizontal="center" vertical="center" wrapText="1"/>
    </xf>
    <xf numFmtId="169" fontId="62" fillId="20" borderId="6" xfId="14" applyNumberFormat="1" applyFont="1" applyFill="1" applyBorder="1" applyAlignment="1">
      <alignment horizontal="center" vertical="center" wrapText="1"/>
    </xf>
    <xf numFmtId="0" fontId="61" fillId="21" borderId="55" xfId="13" applyFont="1" applyFill="1" applyBorder="1" applyAlignment="1">
      <alignment horizontal="center" vertical="center" wrapText="1"/>
    </xf>
    <xf numFmtId="0" fontId="61" fillId="21" borderId="56" xfId="13" applyFont="1" applyFill="1" applyBorder="1" applyAlignment="1">
      <alignment horizontal="center" vertical="center" wrapText="1"/>
    </xf>
    <xf numFmtId="0" fontId="61" fillId="21" borderId="21" xfId="13" applyFont="1" applyFill="1" applyBorder="1" applyAlignment="1">
      <alignment horizontal="center" vertical="center" wrapText="1"/>
    </xf>
    <xf numFmtId="0" fontId="57" fillId="0" borderId="1" xfId="13" applyFont="1" applyFill="1" applyBorder="1" applyAlignment="1">
      <alignment horizontal="left" vertical="center" wrapText="1"/>
    </xf>
    <xf numFmtId="0" fontId="62" fillId="20" borderId="5" xfId="13" applyFont="1" applyFill="1" applyBorder="1" applyAlignment="1">
      <alignment horizontal="center" vertical="center" wrapText="1"/>
    </xf>
    <xf numFmtId="0" fontId="62" fillId="20" borderId="59" xfId="13" applyFont="1" applyFill="1" applyBorder="1" applyAlignment="1">
      <alignment horizontal="center" vertical="center" wrapText="1"/>
    </xf>
    <xf numFmtId="0" fontId="62" fillId="20" borderId="6" xfId="13" applyFont="1" applyFill="1" applyBorder="1" applyAlignment="1">
      <alignment horizontal="center" vertical="center" wrapText="1"/>
    </xf>
    <xf numFmtId="0" fontId="57" fillId="0" borderId="5" xfId="13" applyFont="1" applyFill="1" applyBorder="1" applyAlignment="1">
      <alignment horizontal="left" vertical="center" wrapText="1"/>
    </xf>
    <xf numFmtId="0" fontId="57" fillId="0" borderId="59" xfId="13" applyFont="1" applyFill="1" applyBorder="1" applyAlignment="1">
      <alignment horizontal="left" vertical="center" wrapText="1"/>
    </xf>
    <xf numFmtId="0" fontId="57" fillId="0" borderId="6" xfId="13" applyFont="1" applyFill="1" applyBorder="1" applyAlignment="1">
      <alignment horizontal="left" vertical="center" wrapText="1"/>
    </xf>
    <xf numFmtId="0" fontId="62" fillId="20" borderId="1" xfId="13" applyFont="1" applyFill="1" applyBorder="1" applyAlignment="1">
      <alignment horizontal="center" vertical="center" wrapText="1"/>
    </xf>
    <xf numFmtId="0" fontId="61" fillId="21" borderId="5" xfId="13" applyFont="1" applyFill="1" applyBorder="1" applyAlignment="1">
      <alignment horizontal="center" vertical="center" wrapText="1"/>
    </xf>
    <xf numFmtId="0" fontId="61" fillId="21" borderId="59" xfId="13" applyFont="1" applyFill="1" applyBorder="1" applyAlignment="1">
      <alignment horizontal="center" vertical="center" wrapText="1"/>
    </xf>
    <xf numFmtId="0" fontId="61" fillId="21" borderId="6" xfId="13" applyFont="1" applyFill="1" applyBorder="1" applyAlignment="1">
      <alignment horizontal="center" vertical="center" wrapText="1"/>
    </xf>
    <xf numFmtId="0" fontId="57" fillId="0" borderId="5" xfId="13" applyFont="1" applyFill="1" applyBorder="1" applyAlignment="1">
      <alignment horizontal="justify" vertical="center" wrapText="1"/>
    </xf>
    <xf numFmtId="0" fontId="57" fillId="0" borderId="59" xfId="13" applyFont="1" applyFill="1" applyBorder="1" applyAlignment="1">
      <alignment horizontal="justify" vertical="center" wrapText="1"/>
    </xf>
    <xf numFmtId="0" fontId="57" fillId="0" borderId="6" xfId="13" applyFont="1" applyFill="1" applyBorder="1" applyAlignment="1">
      <alignment horizontal="justify" vertical="center" wrapText="1"/>
    </xf>
    <xf numFmtId="0" fontId="46" fillId="0" borderId="5" xfId="13" applyFont="1" applyBorder="1" applyAlignment="1" applyProtection="1">
      <alignment horizontal="left" vertical="center" wrapText="1"/>
      <protection locked="0"/>
    </xf>
    <xf numFmtId="0" fontId="46" fillId="0" borderId="59" xfId="13" applyFont="1" applyBorder="1" applyAlignment="1" applyProtection="1">
      <alignment horizontal="left" vertical="center" wrapText="1"/>
      <protection locked="0"/>
    </xf>
    <xf numFmtId="0" fontId="46" fillId="0" borderId="6" xfId="13" applyFont="1" applyBorder="1" applyAlignment="1" applyProtection="1">
      <alignment horizontal="left" vertical="center" wrapText="1"/>
      <protection locked="0"/>
    </xf>
    <xf numFmtId="0" fontId="46" fillId="0" borderId="6" xfId="13" applyFont="1" applyBorder="1" applyAlignment="1" applyProtection="1">
      <alignment horizontal="left" vertical="center"/>
      <protection locked="0"/>
    </xf>
    <xf numFmtId="0" fontId="52" fillId="19" borderId="59" xfId="13" applyFont="1" applyFill="1" applyBorder="1" applyAlignment="1">
      <alignment horizontal="center" wrapText="1"/>
    </xf>
    <xf numFmtId="0" fontId="50" fillId="19" borderId="0" xfId="13" applyFont="1" applyFill="1" applyBorder="1" applyAlignment="1">
      <alignment horizontal="right" vertical="center" wrapText="1"/>
    </xf>
    <xf numFmtId="0" fontId="48" fillId="20" borderId="5" xfId="13" applyFont="1" applyFill="1" applyBorder="1" applyAlignment="1">
      <alignment horizontal="right" vertical="center" wrapText="1"/>
    </xf>
    <xf numFmtId="0" fontId="45" fillId="0" borderId="59" xfId="13" applyBorder="1"/>
    <xf numFmtId="0" fontId="20" fillId="0" borderId="1" xfId="0" applyFont="1" applyBorder="1" applyAlignment="1">
      <alignment horizontal="left" vertical="center" wrapText="1"/>
    </xf>
    <xf numFmtId="0" fontId="20" fillId="0" borderId="1" xfId="0" applyFont="1" applyFill="1" applyBorder="1" applyAlignment="1">
      <alignment horizontal="left" vertical="center" wrapText="1"/>
    </xf>
    <xf numFmtId="0" fontId="19" fillId="9" borderId="21" xfId="0" applyFont="1" applyFill="1" applyBorder="1" applyAlignment="1">
      <alignment horizontal="center" vertical="center"/>
    </xf>
    <xf numFmtId="0" fontId="19" fillId="9" borderId="15" xfId="0" applyFont="1" applyFill="1" applyBorder="1" applyAlignment="1">
      <alignment horizontal="center" vertical="center"/>
    </xf>
    <xf numFmtId="0" fontId="25" fillId="4" borderId="22" xfId="0" applyFont="1" applyFill="1" applyBorder="1" applyAlignment="1">
      <alignment horizontal="center" vertical="center"/>
    </xf>
    <xf numFmtId="0" fontId="25" fillId="4" borderId="23" xfId="0" applyFont="1" applyFill="1" applyBorder="1" applyAlignment="1">
      <alignment horizontal="center" vertical="center"/>
    </xf>
    <xf numFmtId="0" fontId="22" fillId="9" borderId="7" xfId="0" applyFont="1" applyFill="1" applyBorder="1" applyAlignment="1">
      <alignment horizontal="center" vertical="center"/>
    </xf>
    <xf numFmtId="0" fontId="22" fillId="9" borderId="19" xfId="0" applyFont="1" applyFill="1" applyBorder="1" applyAlignment="1">
      <alignment horizontal="center" vertical="center"/>
    </xf>
    <xf numFmtId="0" fontId="19" fillId="9" borderId="12" xfId="0" applyFont="1" applyFill="1" applyBorder="1" applyAlignment="1">
      <alignment horizontal="center" vertical="center" wrapText="1"/>
    </xf>
    <xf numFmtId="0" fontId="19" fillId="9" borderId="24" xfId="0" applyFont="1" applyFill="1" applyBorder="1" applyAlignment="1">
      <alignment horizontal="center" vertical="center" wrapText="1"/>
    </xf>
    <xf numFmtId="0" fontId="23" fillId="9" borderId="12" xfId="0" applyFont="1" applyFill="1" applyBorder="1" applyAlignment="1">
      <alignment horizontal="center" vertical="center" wrapText="1"/>
    </xf>
    <xf numFmtId="0" fontId="23" fillId="9" borderId="24" xfId="0" applyFont="1" applyFill="1" applyBorder="1" applyAlignment="1">
      <alignment horizontal="center" vertical="center" wrapText="1"/>
    </xf>
    <xf numFmtId="0" fontId="19" fillId="9" borderId="16" xfId="0" applyFont="1" applyFill="1" applyBorder="1" applyAlignment="1">
      <alignment horizontal="center" vertical="center" wrapText="1"/>
    </xf>
    <xf numFmtId="0" fontId="19" fillId="9" borderId="17" xfId="0" applyFont="1" applyFill="1" applyBorder="1" applyAlignment="1">
      <alignment horizontal="center" vertical="center"/>
    </xf>
    <xf numFmtId="0" fontId="19" fillId="9" borderId="20" xfId="0" applyFont="1" applyFill="1" applyBorder="1" applyAlignment="1">
      <alignment horizontal="center" vertical="center" wrapText="1"/>
    </xf>
    <xf numFmtId="0" fontId="19" fillId="9" borderId="10" xfId="0" applyFont="1" applyFill="1" applyBorder="1" applyAlignment="1">
      <alignment horizontal="center" vertical="center" wrapText="1"/>
    </xf>
    <xf numFmtId="0" fontId="19" fillId="9" borderId="13" xfId="0" applyFont="1" applyFill="1" applyBorder="1" applyAlignment="1">
      <alignment horizontal="center" vertical="center"/>
    </xf>
    <xf numFmtId="0" fontId="19" fillId="9" borderId="8" xfId="0" applyFont="1" applyFill="1" applyBorder="1" applyAlignment="1">
      <alignment horizontal="center" vertical="center"/>
    </xf>
  </cellXfs>
  <cellStyles count="17">
    <cellStyle name="Migliaia 2" xfId="14" xr:uid="{00000000-0005-0000-0000-000000000000}"/>
    <cellStyle name="Normal" xfId="0" builtinId="0"/>
    <cellStyle name="Normal 2" xfId="15" xr:uid="{00000000-0005-0000-0000-000002000000}"/>
    <cellStyle name="Normale 2" xfId="1" xr:uid="{00000000-0005-0000-0000-000003000000}"/>
    <cellStyle name="Normale 2 2" xfId="2" xr:uid="{00000000-0005-0000-0000-000004000000}"/>
    <cellStyle name="Normale 2 2 2" xfId="3" xr:uid="{00000000-0005-0000-0000-000005000000}"/>
    <cellStyle name="Normale 2 2 3" xfId="4" xr:uid="{00000000-0005-0000-0000-000006000000}"/>
    <cellStyle name="Normale 2 3" xfId="5" xr:uid="{00000000-0005-0000-0000-000007000000}"/>
    <cellStyle name="Normale 2 3 2" xfId="6" xr:uid="{00000000-0005-0000-0000-000008000000}"/>
    <cellStyle name="Normale 2 4" xfId="7" xr:uid="{00000000-0005-0000-0000-000009000000}"/>
    <cellStyle name="Normale 3" xfId="8" xr:uid="{00000000-0005-0000-0000-00000A000000}"/>
    <cellStyle name="Normale 3 2" xfId="9" xr:uid="{00000000-0005-0000-0000-00000B000000}"/>
    <cellStyle name="Normale 3 3" xfId="12" xr:uid="{00000000-0005-0000-0000-00000C000000}"/>
    <cellStyle name="Normale 4" xfId="10" xr:uid="{00000000-0005-0000-0000-00000D000000}"/>
    <cellStyle name="Normale 5" xfId="11" xr:uid="{00000000-0005-0000-0000-00000E000000}"/>
    <cellStyle name="Normale 6" xfId="13" xr:uid="{00000000-0005-0000-0000-00000F000000}"/>
    <cellStyle name="Normale 7" xfId="16" xr:uid="{00000000-0005-0000-0000-000010000000}"/>
  </cellStyles>
  <dxfs count="61">
    <dxf>
      <alignment horizontal="center" vertical="center" textRotation="0" indent="0" justifyLastLine="0" shrinkToFit="0" readingOrder="0"/>
    </dxf>
    <dxf>
      <alignment horizontal="center" vertical="center" textRotation="0" indent="0" justifyLastLine="0" shrinkToFit="0" readingOrder="0"/>
    </dxf>
    <dxf>
      <alignment horizontal="left" vertical="center" textRotation="0" indent="0" justifyLastLine="0" shrinkToFit="0" readingOrder="0"/>
    </dxf>
    <dxf>
      <alignment horizontal="center" vertical="center" textRotation="0" indent="0" justifyLastLine="0" shrinkToFit="0" readingOrder="0"/>
    </dxf>
    <dxf>
      <alignment horizontal="center" vertical="center" textRotation="0" indent="0" justifyLastLine="0" shrinkToFit="0" readingOrder="0"/>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
      <font>
        <color theme="0"/>
      </font>
      <fill>
        <patternFill patternType="lightHorizontal">
          <bgColor rgb="FFC00000"/>
        </patternFill>
      </fill>
    </dxf>
    <dxf>
      <font>
        <color theme="0"/>
      </font>
      <fill>
        <patternFill patternType="lightHorizontal">
          <bgColor rgb="FFC00000"/>
        </patternFill>
      </fill>
    </dxf>
    <dxf>
      <fill>
        <patternFill>
          <bgColor rgb="FFFF0000"/>
        </patternFill>
      </fill>
    </dxf>
    <dxf>
      <fill>
        <patternFill>
          <bgColor rgb="FFFFC000"/>
        </patternFill>
      </fill>
    </dxf>
    <dxf>
      <fill>
        <patternFill>
          <bgColor rgb="FF00B0F0"/>
        </patternFill>
      </fill>
    </dxf>
    <dxf>
      <fill>
        <patternFill>
          <bgColor rgb="FF00B050"/>
        </patternFill>
      </fill>
    </dxf>
    <dxf>
      <font>
        <color auto="1"/>
      </font>
      <fill>
        <patternFill>
          <bgColor rgb="FF92D050"/>
        </patternFill>
      </fill>
    </dxf>
    <dxf>
      <fill>
        <patternFill>
          <bgColor rgb="FF00B050"/>
        </patternFill>
      </fill>
    </dxf>
    <dxf>
      <fill>
        <patternFill>
          <bgColor rgb="FFFF0000"/>
        </patternFill>
      </fill>
    </dxf>
    <dxf>
      <fill>
        <patternFill>
          <bgColor rgb="FFFFC000"/>
        </patternFill>
      </fill>
    </dxf>
    <dxf>
      <fill>
        <patternFill>
          <bgColor theme="8"/>
        </patternFill>
      </fill>
    </dxf>
    <dxf>
      <font>
        <color auto="1"/>
      </font>
      <fill>
        <patternFill>
          <bgColor rgb="FF92D050"/>
        </patternFill>
      </fill>
    </dxf>
    <dxf>
      <fill>
        <patternFill>
          <bgColor rgb="FF00B050"/>
        </patternFill>
      </fill>
    </dxf>
    <dxf>
      <fill>
        <patternFill>
          <bgColor rgb="FFFF0000"/>
        </patternFill>
      </fill>
    </dxf>
    <dxf>
      <fill>
        <patternFill>
          <bgColor rgb="FFFFC000"/>
        </patternFill>
      </fill>
    </dxf>
    <dxf>
      <fill>
        <patternFill>
          <bgColor theme="8"/>
        </patternFill>
      </fill>
    </dxf>
    <dxf>
      <font>
        <color auto="1"/>
      </font>
      <fill>
        <patternFill>
          <bgColor rgb="FF92D050"/>
        </patternFill>
      </fill>
    </dxf>
    <dxf>
      <fill>
        <patternFill>
          <bgColor rgb="FF00B050"/>
        </patternFill>
      </fill>
    </dxf>
    <dxf>
      <fill>
        <patternFill>
          <bgColor rgb="FFFF0000"/>
        </patternFill>
      </fill>
    </dxf>
    <dxf>
      <fill>
        <patternFill>
          <bgColor rgb="FFFFC000"/>
        </patternFill>
      </fill>
    </dxf>
    <dxf>
      <fill>
        <patternFill>
          <bgColor theme="8"/>
        </patternFill>
      </fill>
    </dxf>
    <dxf>
      <font>
        <color auto="1"/>
      </font>
      <fill>
        <patternFill>
          <bgColor rgb="FF92D050"/>
        </patternFill>
      </fill>
    </dxf>
    <dxf>
      <fill>
        <patternFill>
          <bgColor rgb="FF00B050"/>
        </patternFill>
      </fill>
    </dxf>
    <dxf>
      <fill>
        <patternFill>
          <bgColor rgb="FFFF0000"/>
        </patternFill>
      </fill>
    </dxf>
    <dxf>
      <fill>
        <patternFill>
          <bgColor rgb="FFFFC000"/>
        </patternFill>
      </fill>
    </dxf>
    <dxf>
      <fill>
        <patternFill>
          <bgColor theme="8"/>
        </patternFill>
      </fill>
    </dxf>
    <dxf>
      <fill>
        <patternFill>
          <bgColor rgb="FFFF0000"/>
        </patternFill>
      </fill>
    </dxf>
    <dxf>
      <fill>
        <patternFill>
          <bgColor rgb="FFFFC000"/>
        </patternFill>
      </fill>
    </dxf>
    <dxf>
      <font>
        <color auto="1"/>
      </font>
      <fill>
        <patternFill>
          <bgColor rgb="FF92D050"/>
        </patternFill>
      </fill>
    </dxf>
    <dxf>
      <fill>
        <patternFill>
          <bgColor rgb="FF00B050"/>
        </patternFill>
      </fill>
    </dxf>
    <dxf>
      <fill>
        <patternFill>
          <bgColor rgb="FFFF0000"/>
        </patternFill>
      </fill>
    </dxf>
    <dxf>
      <fill>
        <patternFill>
          <bgColor rgb="FFFFC000"/>
        </patternFill>
      </fill>
    </dxf>
    <dxf>
      <fill>
        <patternFill>
          <bgColor theme="8"/>
        </patternFill>
      </fill>
    </dxf>
    <dxf>
      <fill>
        <patternFill>
          <bgColor theme="8"/>
        </patternFill>
      </fill>
    </dxf>
    <dxf>
      <font>
        <color auto="1"/>
      </font>
      <fill>
        <patternFill>
          <bgColor rgb="FF92D050"/>
        </patternFill>
      </fill>
    </dxf>
    <dxf>
      <fill>
        <patternFill>
          <bgColor rgb="FF00B050"/>
        </patternFill>
      </fill>
    </dxf>
    <dxf>
      <fill>
        <patternFill>
          <bgColor rgb="FFFF0000"/>
        </patternFill>
      </fill>
    </dxf>
    <dxf>
      <fill>
        <patternFill>
          <bgColor rgb="FFFFC000"/>
        </patternFill>
      </fill>
    </dxf>
  </dxfs>
  <tableStyles count="0" defaultTableStyle="TableStyleMedium2" defaultPivotStyle="PivotStyleLight16"/>
  <colors>
    <mruColors>
      <color rgb="FFFBFED2"/>
      <color rgb="FFF4FAD6"/>
      <color rgb="FFF5F7D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2.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28" Type="http://schemas.openxmlformats.org/officeDocument/2006/relationships/customXml" Target="../customXml/item4.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activeX1.xml><?xml version="1.0" encoding="utf-8"?>
<ax:ocx xmlns:ax="http://schemas.microsoft.com/office/2006/activeX" xmlns:r="http://schemas.openxmlformats.org/officeDocument/2006/relationships" ax:classid="{D7053240-CE69-11CD-A777-00DD01143C57}" r:id="rId1"/>
</file>

<file path=xl/activeX/activeX2.xml><?xml version="1.0" encoding="utf-8"?>
<ax:ocx xmlns:ax="http://schemas.microsoft.com/office/2006/activeX" xmlns:r="http://schemas.openxmlformats.org/officeDocument/2006/relationships" ax:classid="{D7053240-CE69-11CD-A777-00DD01143C57}" r:id="rId1"/>
</file>

<file path=xl/activeX/activeX3.xml><?xml version="1.0" encoding="utf-8"?>
<ax:ocx xmlns:ax="http://schemas.microsoft.com/office/2006/activeX" xmlns:r="http://schemas.openxmlformats.org/officeDocument/2006/relationships" ax:classid="{D7053240-CE69-11CD-A777-00DD01143C57}" r:id="rId1"/>
</file>

<file path=xl/activeX/activeX4.xml><?xml version="1.0" encoding="utf-8"?>
<ax:ocx xmlns:ax="http://schemas.microsoft.com/office/2006/activeX" xmlns:r="http://schemas.openxmlformats.org/officeDocument/2006/relationships" ax:classid="{D7053240-CE69-11CD-A777-00DD01143C57}" r:id="rId1"/>
</file>

<file path=xl/activeX/activeX5.xml><?xml version="1.0" encoding="utf-8"?>
<ax:ocx xmlns:ax="http://schemas.microsoft.com/office/2006/activeX" xmlns:r="http://schemas.openxmlformats.org/officeDocument/2006/relationships" ax:classid="{D7053240-CE69-11CD-A777-00DD01143C57}" r:id="rId1"/>
</file>

<file path=xl/activeX/activeX6.xml><?xml version="1.0" encoding="utf-8"?>
<ax:ocx xmlns:ax="http://schemas.microsoft.com/office/2006/activeX" xmlns:r="http://schemas.openxmlformats.org/officeDocument/2006/relationships" ax:classid="{D7053240-CE69-11CD-A777-00DD01143C57}" r:id="rId1"/>
</file>

<file path=xl/activeX/activeX7.xml><?xml version="1.0" encoding="utf-8"?>
<ax:ocx xmlns:ax="http://schemas.microsoft.com/office/2006/activeX" xmlns:r="http://schemas.openxmlformats.org/officeDocument/2006/relationships" ax:classid="{D7053240-CE69-11CD-A777-00DD01143C57}"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4012728878270087"/>
          <c:y val="0.11068466970977031"/>
          <c:w val="0.54366614335507002"/>
          <c:h val="0.6882759449380389"/>
        </c:manualLayout>
      </c:layout>
      <c:radarChart>
        <c:radarStyle val="marker"/>
        <c:varyColors val="0"/>
        <c:ser>
          <c:idx val="0"/>
          <c:order val="0"/>
          <c:marker>
            <c:symbol val="none"/>
          </c:marker>
          <c:cat>
            <c:strRef>
              <c:f>'Point table'!$C$5:$C$9</c:f>
              <c:strCache>
                <c:ptCount val="5"/>
                <c:pt idx="0">
                  <c:v>Production Readiness</c:v>
                </c:pt>
                <c:pt idx="1">
                  <c:v>Sub-Supplier Management</c:v>
                </c:pt>
                <c:pt idx="2">
                  <c:v>Production Volume</c:v>
                </c:pt>
                <c:pt idx="3">
                  <c:v>Logistic</c:v>
                </c:pt>
                <c:pt idx="4">
                  <c:v>Risk Management</c:v>
                </c:pt>
              </c:strCache>
            </c:strRef>
          </c:cat>
          <c:val>
            <c:numRef>
              <c:f>'Point table'!$D$5:$D$9</c:f>
              <c:numCache>
                <c:formatCode>0.0</c:formatCode>
                <c:ptCount val="5"/>
                <c:pt idx="0">
                  <c:v>2.5</c:v>
                </c:pt>
                <c:pt idx="1">
                  <c:v>1.75</c:v>
                </c:pt>
                <c:pt idx="2">
                  <c:v>2.2857142857142856</c:v>
                </c:pt>
                <c:pt idx="3">
                  <c:v>1.8888888888888888</c:v>
                </c:pt>
                <c:pt idx="4">
                  <c:v>2.5</c:v>
                </c:pt>
              </c:numCache>
            </c:numRef>
          </c:val>
          <c:extLst>
            <c:ext xmlns:c16="http://schemas.microsoft.com/office/drawing/2014/chart" uri="{C3380CC4-5D6E-409C-BE32-E72D297353CC}">
              <c16:uniqueId val="{00000000-AF15-46C4-A1AE-147966967A11}"/>
            </c:ext>
          </c:extLst>
        </c:ser>
        <c:dLbls>
          <c:showLegendKey val="0"/>
          <c:showVal val="0"/>
          <c:showCatName val="0"/>
          <c:showSerName val="0"/>
          <c:showPercent val="0"/>
          <c:showBubbleSize val="0"/>
        </c:dLbls>
        <c:axId val="589770528"/>
        <c:axId val="589772880"/>
      </c:radarChart>
      <c:catAx>
        <c:axId val="589770528"/>
        <c:scaling>
          <c:orientation val="minMax"/>
        </c:scaling>
        <c:delete val="0"/>
        <c:axPos val="b"/>
        <c:majorGridlines/>
        <c:numFmt formatCode="General" sourceLinked="0"/>
        <c:majorTickMark val="out"/>
        <c:minorTickMark val="none"/>
        <c:tickLblPos val="nextTo"/>
        <c:spPr>
          <a:ln>
            <a:noFill/>
          </a:ln>
        </c:spPr>
        <c:crossAx val="589772880"/>
        <c:crosses val="autoZero"/>
        <c:auto val="1"/>
        <c:lblAlgn val="ctr"/>
        <c:lblOffset val="100"/>
        <c:noMultiLvlLbl val="0"/>
      </c:catAx>
      <c:valAx>
        <c:axId val="589772880"/>
        <c:scaling>
          <c:orientation val="minMax"/>
          <c:max val="4"/>
        </c:scaling>
        <c:delete val="0"/>
        <c:axPos val="l"/>
        <c:majorGridlines/>
        <c:numFmt formatCode="0.0" sourceLinked="1"/>
        <c:majorTickMark val="cross"/>
        <c:minorTickMark val="none"/>
        <c:tickLblPos val="nextTo"/>
        <c:crossAx val="589770528"/>
        <c:crosses val="autoZero"/>
        <c:crossBetween val="between"/>
      </c:valAx>
    </c:plotArea>
    <c:plotVisOnly val="1"/>
    <c:dispBlanksAs val="gap"/>
    <c:showDLblsOverMax val="0"/>
  </c:chart>
  <c:spPr>
    <a:ln>
      <a:noFill/>
    </a:ln>
  </c:spPr>
  <c:printSettings>
    <c:headerFooter/>
    <c:pageMargins b="0.75000000000000022" l="0.70000000000000018" r="0.70000000000000018" t="0.75000000000000022" header="0.3000000000000001" footer="0.3000000000000001"/>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it-IT" b="0"/>
              <a:t>Takt Time vs Cycle Time vs Production Rate</a:t>
            </a:r>
          </a:p>
        </c:rich>
      </c:tx>
      <c:layout>
        <c:manualLayout>
          <c:xMode val="edge"/>
          <c:yMode val="edge"/>
          <c:x val="0.16245243589305333"/>
          <c:y val="0"/>
        </c:manualLayout>
      </c:layout>
      <c:overlay val="0"/>
    </c:title>
    <c:autoTitleDeleted val="0"/>
    <c:plotArea>
      <c:layout>
        <c:manualLayout>
          <c:layoutTarget val="inner"/>
          <c:xMode val="edge"/>
          <c:yMode val="edge"/>
          <c:x val="0.11149916103128429"/>
          <c:y val="0.10408340624088654"/>
          <c:w val="0.52239342537552702"/>
          <c:h val="0.70754320249814251"/>
        </c:manualLayout>
      </c:layout>
      <c:barChart>
        <c:barDir val="col"/>
        <c:grouping val="clustered"/>
        <c:varyColors val="0"/>
        <c:ser>
          <c:idx val="0"/>
          <c:order val="0"/>
          <c:tx>
            <c:v>Production Stages</c:v>
          </c:tx>
          <c:invertIfNegative val="0"/>
          <c:cat>
            <c:strRef>
              <c:f>'Takt Tyme vs Cycle Time'!$B$3:$B$10</c:f>
              <c:strCache>
                <c:ptCount val="8"/>
                <c:pt idx="0">
                  <c:v>A</c:v>
                </c:pt>
                <c:pt idx="1">
                  <c:v>B</c:v>
                </c:pt>
                <c:pt idx="2">
                  <c:v>C</c:v>
                </c:pt>
                <c:pt idx="3">
                  <c:v>D</c:v>
                </c:pt>
                <c:pt idx="4">
                  <c:v>E</c:v>
                </c:pt>
                <c:pt idx="5">
                  <c:v>F</c:v>
                </c:pt>
                <c:pt idx="6">
                  <c:v>G</c:v>
                </c:pt>
                <c:pt idx="7">
                  <c:v>H</c:v>
                </c:pt>
              </c:strCache>
            </c:strRef>
          </c:cat>
          <c:val>
            <c:numRef>
              <c:f>'Takt Tyme vs Cycle Time'!$C$3:$C$10</c:f>
              <c:numCache>
                <c:formatCode>General</c:formatCode>
                <c:ptCount val="8"/>
              </c:numCache>
            </c:numRef>
          </c:val>
          <c:extLst>
            <c:ext xmlns:c16="http://schemas.microsoft.com/office/drawing/2014/chart" uri="{C3380CC4-5D6E-409C-BE32-E72D297353CC}">
              <c16:uniqueId val="{00000000-D5BD-4483-BAC3-5646637E49FA}"/>
            </c:ext>
          </c:extLst>
        </c:ser>
        <c:dLbls>
          <c:showLegendKey val="0"/>
          <c:showVal val="0"/>
          <c:showCatName val="0"/>
          <c:showSerName val="0"/>
          <c:showPercent val="0"/>
          <c:showBubbleSize val="0"/>
        </c:dLbls>
        <c:gapWidth val="150"/>
        <c:axId val="589774448"/>
        <c:axId val="589774840"/>
      </c:barChart>
      <c:lineChart>
        <c:grouping val="standard"/>
        <c:varyColors val="0"/>
        <c:ser>
          <c:idx val="1"/>
          <c:order val="1"/>
          <c:tx>
            <c:strRef>
              <c:f>'Takt Tyme vs Cycle Time'!$D$2</c:f>
              <c:strCache>
                <c:ptCount val="1"/>
                <c:pt idx="0">
                  <c:v>Takt Time (Day) - EGP Project</c:v>
                </c:pt>
              </c:strCache>
            </c:strRef>
          </c:tx>
          <c:marker>
            <c:symbol val="none"/>
          </c:marker>
          <c:val>
            <c:numRef>
              <c:f>'Takt Tyme vs Cycle Time'!$D$3:$D$10</c:f>
              <c:numCache>
                <c:formatCode>General</c:formatCode>
                <c:ptCount val="8"/>
                <c:pt idx="1">
                  <c:v>0</c:v>
                </c:pt>
                <c:pt idx="2">
                  <c:v>0</c:v>
                </c:pt>
                <c:pt idx="3">
                  <c:v>0</c:v>
                </c:pt>
                <c:pt idx="4">
                  <c:v>0</c:v>
                </c:pt>
                <c:pt idx="5">
                  <c:v>0</c:v>
                </c:pt>
                <c:pt idx="6">
                  <c:v>0</c:v>
                </c:pt>
                <c:pt idx="7">
                  <c:v>0</c:v>
                </c:pt>
              </c:numCache>
            </c:numRef>
          </c:val>
          <c:smooth val="0"/>
          <c:extLst>
            <c:ext xmlns:c16="http://schemas.microsoft.com/office/drawing/2014/chart" uri="{C3380CC4-5D6E-409C-BE32-E72D297353CC}">
              <c16:uniqueId val="{00000001-D5BD-4483-BAC3-5646637E49FA}"/>
            </c:ext>
          </c:extLst>
        </c:ser>
        <c:ser>
          <c:idx val="2"/>
          <c:order val="2"/>
          <c:tx>
            <c:v>Production Rate</c:v>
          </c:tx>
          <c:marker>
            <c:symbol val="none"/>
          </c:marker>
          <c:val>
            <c:numRef>
              <c:f>'Takt Tyme vs Cycle Time'!$E$3:$E$10</c:f>
              <c:numCache>
                <c:formatCode>0.000</c:formatCode>
                <c:ptCount val="8"/>
                <c:pt idx="0">
                  <c:v>0</c:v>
                </c:pt>
                <c:pt idx="1">
                  <c:v>0</c:v>
                </c:pt>
                <c:pt idx="2">
                  <c:v>0</c:v>
                </c:pt>
                <c:pt idx="3">
                  <c:v>0</c:v>
                </c:pt>
                <c:pt idx="4">
                  <c:v>0</c:v>
                </c:pt>
                <c:pt idx="5">
                  <c:v>0</c:v>
                </c:pt>
                <c:pt idx="6">
                  <c:v>0</c:v>
                </c:pt>
                <c:pt idx="7">
                  <c:v>0</c:v>
                </c:pt>
              </c:numCache>
            </c:numRef>
          </c:val>
          <c:smooth val="0"/>
          <c:extLst>
            <c:ext xmlns:c16="http://schemas.microsoft.com/office/drawing/2014/chart" uri="{C3380CC4-5D6E-409C-BE32-E72D297353CC}">
              <c16:uniqueId val="{00000002-D5BD-4483-BAC3-5646637E49FA}"/>
            </c:ext>
          </c:extLst>
        </c:ser>
        <c:dLbls>
          <c:showLegendKey val="0"/>
          <c:showVal val="0"/>
          <c:showCatName val="0"/>
          <c:showSerName val="0"/>
          <c:showPercent val="0"/>
          <c:showBubbleSize val="0"/>
        </c:dLbls>
        <c:marker val="1"/>
        <c:smooth val="0"/>
        <c:axId val="589774448"/>
        <c:axId val="589774840"/>
      </c:lineChart>
      <c:catAx>
        <c:axId val="589774448"/>
        <c:scaling>
          <c:orientation val="minMax"/>
        </c:scaling>
        <c:delete val="0"/>
        <c:axPos val="b"/>
        <c:numFmt formatCode="General" sourceLinked="1"/>
        <c:majorTickMark val="out"/>
        <c:minorTickMark val="none"/>
        <c:tickLblPos val="nextTo"/>
        <c:crossAx val="589774840"/>
        <c:crosses val="autoZero"/>
        <c:auto val="1"/>
        <c:lblAlgn val="ctr"/>
        <c:lblOffset val="100"/>
        <c:noMultiLvlLbl val="0"/>
      </c:catAx>
      <c:valAx>
        <c:axId val="589774840"/>
        <c:scaling>
          <c:orientation val="minMax"/>
        </c:scaling>
        <c:delete val="0"/>
        <c:axPos val="l"/>
        <c:majorGridlines/>
        <c:title>
          <c:tx>
            <c:strRef>
              <c:f>'Takt Tyme vs Cycle Time'!$C$2</c:f>
              <c:strCache>
                <c:ptCount val="1"/>
                <c:pt idx="0">
                  <c:v>Time (Day)</c:v>
                </c:pt>
              </c:strCache>
            </c:strRef>
          </c:tx>
          <c:overlay val="0"/>
          <c:txPr>
            <a:bodyPr rot="-5400000" vert="horz"/>
            <a:lstStyle/>
            <a:p>
              <a:pPr>
                <a:defRPr/>
              </a:pPr>
              <a:endParaRPr lang="en-US"/>
            </a:p>
          </c:txPr>
        </c:title>
        <c:numFmt formatCode="General" sourceLinked="1"/>
        <c:majorTickMark val="out"/>
        <c:minorTickMark val="none"/>
        <c:tickLblPos val="nextTo"/>
        <c:crossAx val="589774448"/>
        <c:crosses val="autoZero"/>
        <c:crossBetween val="between"/>
      </c:valAx>
      <c:spPr>
        <a:ln>
          <a:solidFill>
            <a:schemeClr val="bg1">
              <a:lumMod val="65000"/>
            </a:schemeClr>
          </a:solidFill>
        </a:ln>
      </c:spPr>
    </c:plotArea>
    <c:legend>
      <c:legendPos val="r"/>
      <c:overlay val="0"/>
    </c:legend>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1" Type="http://schemas.openxmlformats.org/officeDocument/2006/relationships/chart" Target="../charts/chart2.xml"/></Relationships>
</file>

<file path=xl/drawings/_rels/drawing5.xml.rels><?xml version="1.0" encoding="UTF-8" standalone="yes"?>
<Relationships xmlns="http://schemas.openxmlformats.org/package/2006/relationships"><Relationship Id="rId2" Type="http://schemas.openxmlformats.org/officeDocument/2006/relationships/image" Target="../media/image9.png"/><Relationship Id="rId1" Type="http://schemas.openxmlformats.org/officeDocument/2006/relationships/image" Target="../media/image8.png"/></Relationships>
</file>

<file path=xl/drawings/_rels/drawing6.xml.rels><?xml version="1.0" encoding="UTF-8" standalone="yes"?>
<Relationships xmlns="http://schemas.openxmlformats.org/package/2006/relationships"><Relationship Id="rId3" Type="http://schemas.openxmlformats.org/officeDocument/2006/relationships/image" Target="../media/image12.png"/><Relationship Id="rId2" Type="http://schemas.openxmlformats.org/officeDocument/2006/relationships/image" Target="../media/image11.png"/><Relationship Id="rId1" Type="http://schemas.openxmlformats.org/officeDocument/2006/relationships/image" Target="../media/image10.png"/><Relationship Id="rId4" Type="http://schemas.openxmlformats.org/officeDocument/2006/relationships/image" Target="../media/image13.png"/></Relationships>
</file>

<file path=xl/drawings/_rels/drawing7.xml.rels><?xml version="1.0" encoding="UTF-8" standalone="yes"?>
<Relationships xmlns="http://schemas.openxmlformats.org/package/2006/relationships"><Relationship Id="rId2" Type="http://schemas.openxmlformats.org/officeDocument/2006/relationships/image" Target="../media/image15.jpg"/><Relationship Id="rId1" Type="http://schemas.openxmlformats.org/officeDocument/2006/relationships/image" Target="../media/image14.jpg"/></Relationships>
</file>

<file path=xl/drawings/_rels/drawing8.xml.rels><?xml version="1.0" encoding="UTF-8" standalone="yes"?>
<Relationships xmlns="http://schemas.openxmlformats.org/package/2006/relationships"><Relationship Id="rId1" Type="http://schemas.openxmlformats.org/officeDocument/2006/relationships/image" Target="../media/image16.png"/></Relationships>
</file>

<file path=xl/drawings/_rels/drawing9.xml.rels><?xml version="1.0" encoding="UTF-8" standalone="yes"?>
<Relationships xmlns="http://schemas.openxmlformats.org/package/2006/relationships"><Relationship Id="rId2" Type="http://schemas.openxmlformats.org/officeDocument/2006/relationships/image" Target="../media/image18.jpg"/><Relationship Id="rId1" Type="http://schemas.openxmlformats.org/officeDocument/2006/relationships/image" Target="../media/image17.png"/></Relationships>
</file>

<file path=xl/drawings/_rels/vmlDrawing1.vml.rels><?xml version="1.0" encoding="UTF-8" standalone="yes"?>
<Relationships xmlns="http://schemas.openxmlformats.org/package/2006/relationships"><Relationship Id="rId3" Type="http://schemas.openxmlformats.org/officeDocument/2006/relationships/image" Target="../media/image1.emf"/><Relationship Id="rId2" Type="http://schemas.openxmlformats.org/officeDocument/2006/relationships/image" Target="../media/image2.emf"/><Relationship Id="rId1" Type="http://schemas.openxmlformats.org/officeDocument/2006/relationships/image" Target="../media/image3.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4.emf"/><Relationship Id="rId2" Type="http://schemas.openxmlformats.org/officeDocument/2006/relationships/image" Target="../media/image5.emf"/><Relationship Id="rId1" Type="http://schemas.openxmlformats.org/officeDocument/2006/relationships/image" Target="../media/image6.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3419475</xdr:colOff>
          <xdr:row>5</xdr:row>
          <xdr:rowOff>1924050</xdr:rowOff>
        </xdr:from>
        <xdr:to>
          <xdr:col>1</xdr:col>
          <xdr:colOff>4829175</xdr:colOff>
          <xdr:row>5</xdr:row>
          <xdr:rowOff>2333625</xdr:rowOff>
        </xdr:to>
        <xdr:sp macro="" textlink="">
          <xdr:nvSpPr>
            <xdr:cNvPr id="9222" name="CommandButton1" hidden="1">
              <a:extLst>
                <a:ext uri="{63B3BB69-23CF-44E3-9099-C40C66FF867C}">
                  <a14:compatExt spid="_x0000_s9222"/>
                </a:ext>
                <a:ext uri="{FF2B5EF4-FFF2-40B4-BE49-F238E27FC236}">
                  <a16:creationId xmlns:a16="http://schemas.microsoft.com/office/drawing/2014/main" id="{00000000-0008-0000-0100-000006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3419475</xdr:colOff>
          <xdr:row>7</xdr:row>
          <xdr:rowOff>1276350</xdr:rowOff>
        </xdr:from>
        <xdr:to>
          <xdr:col>1</xdr:col>
          <xdr:colOff>4829175</xdr:colOff>
          <xdr:row>7</xdr:row>
          <xdr:rowOff>1695450</xdr:rowOff>
        </xdr:to>
        <xdr:sp macro="" textlink="">
          <xdr:nvSpPr>
            <xdr:cNvPr id="9223" name="CommandButton2" hidden="1">
              <a:extLst>
                <a:ext uri="{63B3BB69-23CF-44E3-9099-C40C66FF867C}">
                  <a14:compatExt spid="_x0000_s9223"/>
                </a:ext>
                <a:ext uri="{FF2B5EF4-FFF2-40B4-BE49-F238E27FC236}">
                  <a16:creationId xmlns:a16="http://schemas.microsoft.com/office/drawing/2014/main" id="{00000000-0008-0000-0100-000007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3419475</xdr:colOff>
          <xdr:row>9</xdr:row>
          <xdr:rowOff>2295525</xdr:rowOff>
        </xdr:from>
        <xdr:to>
          <xdr:col>1</xdr:col>
          <xdr:colOff>4829175</xdr:colOff>
          <xdr:row>9</xdr:row>
          <xdr:rowOff>2714625</xdr:rowOff>
        </xdr:to>
        <xdr:sp macro="" textlink="">
          <xdr:nvSpPr>
            <xdr:cNvPr id="9224" name="CommandButton3" hidden="1">
              <a:extLst>
                <a:ext uri="{63B3BB69-23CF-44E3-9099-C40C66FF867C}">
                  <a14:compatExt spid="_x0000_s9224"/>
                </a:ext>
                <a:ext uri="{FF2B5EF4-FFF2-40B4-BE49-F238E27FC236}">
                  <a16:creationId xmlns:a16="http://schemas.microsoft.com/office/drawing/2014/main" id="{00000000-0008-0000-0100-000008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3914775</xdr:colOff>
          <xdr:row>5</xdr:row>
          <xdr:rowOff>1162050</xdr:rowOff>
        </xdr:from>
        <xdr:to>
          <xdr:col>1</xdr:col>
          <xdr:colOff>5343525</xdr:colOff>
          <xdr:row>5</xdr:row>
          <xdr:rowOff>1581150</xdr:rowOff>
        </xdr:to>
        <xdr:sp macro="" textlink="">
          <xdr:nvSpPr>
            <xdr:cNvPr id="17409" name="CommandButton1" hidden="1">
              <a:extLst>
                <a:ext uri="{63B3BB69-23CF-44E3-9099-C40C66FF867C}">
                  <a14:compatExt spid="_x0000_s17409"/>
                </a:ext>
                <a:ext uri="{FF2B5EF4-FFF2-40B4-BE49-F238E27FC236}">
                  <a16:creationId xmlns:a16="http://schemas.microsoft.com/office/drawing/2014/main" id="{00000000-0008-0000-0200-000001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3933825</xdr:colOff>
          <xdr:row>6</xdr:row>
          <xdr:rowOff>1095375</xdr:rowOff>
        </xdr:from>
        <xdr:to>
          <xdr:col>1</xdr:col>
          <xdr:colOff>5343525</xdr:colOff>
          <xdr:row>6</xdr:row>
          <xdr:rowOff>1514475</xdr:rowOff>
        </xdr:to>
        <xdr:sp macro="" textlink="">
          <xdr:nvSpPr>
            <xdr:cNvPr id="17410" name="CommandButton2" hidden="1">
              <a:extLst>
                <a:ext uri="{63B3BB69-23CF-44E3-9099-C40C66FF867C}">
                  <a14:compatExt spid="_x0000_s17410"/>
                </a:ext>
                <a:ext uri="{FF2B5EF4-FFF2-40B4-BE49-F238E27FC236}">
                  <a16:creationId xmlns:a16="http://schemas.microsoft.com/office/drawing/2014/main" id="{00000000-0008-0000-0200-000002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3933825</xdr:colOff>
          <xdr:row>4</xdr:row>
          <xdr:rowOff>1485900</xdr:rowOff>
        </xdr:from>
        <xdr:to>
          <xdr:col>1</xdr:col>
          <xdr:colOff>5343525</xdr:colOff>
          <xdr:row>4</xdr:row>
          <xdr:rowOff>1905000</xdr:rowOff>
        </xdr:to>
        <xdr:sp macro="" textlink="">
          <xdr:nvSpPr>
            <xdr:cNvPr id="17411" name="CommandButton3" hidden="1">
              <a:extLst>
                <a:ext uri="{63B3BB69-23CF-44E3-9099-C40C66FF867C}">
                  <a14:compatExt spid="_x0000_s17411"/>
                </a:ext>
                <a:ext uri="{FF2B5EF4-FFF2-40B4-BE49-F238E27FC236}">
                  <a16:creationId xmlns:a16="http://schemas.microsoft.com/office/drawing/2014/main" id="{00000000-0008-0000-0200-000003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0</xdr:col>
      <xdr:colOff>0</xdr:colOff>
      <xdr:row>10</xdr:row>
      <xdr:rowOff>404812</xdr:rowOff>
    </xdr:from>
    <xdr:to>
      <xdr:col>6</xdr:col>
      <xdr:colOff>449036</xdr:colOff>
      <xdr:row>26</xdr:row>
      <xdr:rowOff>125527</xdr:rowOff>
    </xdr:to>
    <xdr:graphicFrame macro="">
      <xdr:nvGraphicFramePr>
        <xdr:cNvPr id="2" name="Grafico 1">
          <a:extLst>
            <a:ext uri="{FF2B5EF4-FFF2-40B4-BE49-F238E27FC236}">
              <a16:creationId xmlns:a16="http://schemas.microsoft.com/office/drawing/2014/main" id="{00000000-0008-0000-06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11</xdr:col>
          <xdr:colOff>466725</xdr:colOff>
          <xdr:row>1</xdr:row>
          <xdr:rowOff>95250</xdr:rowOff>
        </xdr:from>
        <xdr:to>
          <xdr:col>12</xdr:col>
          <xdr:colOff>733425</xdr:colOff>
          <xdr:row>1</xdr:row>
          <xdr:rowOff>504825</xdr:rowOff>
        </xdr:to>
        <xdr:sp macro="" textlink="">
          <xdr:nvSpPr>
            <xdr:cNvPr id="10242" name="CommandButton2" hidden="1">
              <a:extLst>
                <a:ext uri="{63B3BB69-23CF-44E3-9099-C40C66FF867C}">
                  <a14:compatExt spid="_x0000_s10242"/>
                </a:ext>
                <a:ext uri="{FF2B5EF4-FFF2-40B4-BE49-F238E27FC236}">
                  <a16:creationId xmlns:a16="http://schemas.microsoft.com/office/drawing/2014/main" id="{00000000-0008-0000-0600-000002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1</xdr:col>
      <xdr:colOff>1982</xdr:colOff>
      <xdr:row>10</xdr:row>
      <xdr:rowOff>179294</xdr:rowOff>
    </xdr:from>
    <xdr:to>
      <xdr:col>5</xdr:col>
      <xdr:colOff>22411</xdr:colOff>
      <xdr:row>31</xdr:row>
      <xdr:rowOff>22412</xdr:rowOff>
    </xdr:to>
    <xdr:graphicFrame macro="">
      <xdr:nvGraphicFramePr>
        <xdr:cNvPr id="2" name="Chart 1" title="Takt Time Vs. Cycle Time">
          <a:extLst>
            <a:ext uri="{FF2B5EF4-FFF2-40B4-BE49-F238E27FC236}">
              <a16:creationId xmlns:a16="http://schemas.microsoft.com/office/drawing/2014/main" id="{00000000-0008-0000-0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76200</xdr:colOff>
      <xdr:row>0</xdr:row>
      <xdr:rowOff>0</xdr:rowOff>
    </xdr:from>
    <xdr:to>
      <xdr:col>8</xdr:col>
      <xdr:colOff>751628</xdr:colOff>
      <xdr:row>21</xdr:row>
      <xdr:rowOff>18548</xdr:rowOff>
    </xdr:to>
    <xdr:pic>
      <xdr:nvPicPr>
        <xdr:cNvPr id="2" name="Immagine 1">
          <a:extLst>
            <a:ext uri="{FF2B5EF4-FFF2-40B4-BE49-F238E27FC236}">
              <a16:creationId xmlns:a16="http://schemas.microsoft.com/office/drawing/2014/main" id="{00000000-0008-0000-0A00-000002000000}"/>
            </a:ext>
          </a:extLst>
        </xdr:cNvPr>
        <xdr:cNvPicPr>
          <a:picLocks noChangeAspect="1"/>
        </xdr:cNvPicPr>
      </xdr:nvPicPr>
      <xdr:blipFill>
        <a:blip xmlns:r="http://schemas.openxmlformats.org/officeDocument/2006/relationships" r:embed="rId1"/>
        <a:stretch>
          <a:fillRect/>
        </a:stretch>
      </xdr:blipFill>
      <xdr:spPr>
        <a:xfrm>
          <a:off x="76200" y="0"/>
          <a:ext cx="6771428" cy="4019048"/>
        </a:xfrm>
        <a:prstGeom prst="rect">
          <a:avLst/>
        </a:prstGeom>
      </xdr:spPr>
    </xdr:pic>
    <xdr:clientData/>
  </xdr:twoCellAnchor>
  <xdr:twoCellAnchor editAs="oneCell">
    <xdr:from>
      <xdr:col>0</xdr:col>
      <xdr:colOff>19050</xdr:colOff>
      <xdr:row>22</xdr:row>
      <xdr:rowOff>0</xdr:rowOff>
    </xdr:from>
    <xdr:to>
      <xdr:col>7</xdr:col>
      <xdr:colOff>380288</xdr:colOff>
      <xdr:row>41</xdr:row>
      <xdr:rowOff>151929</xdr:rowOff>
    </xdr:to>
    <xdr:pic>
      <xdr:nvPicPr>
        <xdr:cNvPr id="3" name="Immagine 2">
          <a:extLst>
            <a:ext uri="{FF2B5EF4-FFF2-40B4-BE49-F238E27FC236}">
              <a16:creationId xmlns:a16="http://schemas.microsoft.com/office/drawing/2014/main" id="{00000000-0008-0000-0A00-000003000000}"/>
            </a:ext>
          </a:extLst>
        </xdr:cNvPr>
        <xdr:cNvPicPr>
          <a:picLocks noChangeAspect="1"/>
        </xdr:cNvPicPr>
      </xdr:nvPicPr>
      <xdr:blipFill>
        <a:blip xmlns:r="http://schemas.openxmlformats.org/officeDocument/2006/relationships" r:embed="rId2"/>
        <a:stretch>
          <a:fillRect/>
        </a:stretch>
      </xdr:blipFill>
      <xdr:spPr>
        <a:xfrm>
          <a:off x="19050" y="4191000"/>
          <a:ext cx="5695238" cy="3771429"/>
        </a:xfrm>
        <a:prstGeom prst="rect">
          <a:avLst/>
        </a:prstGeom>
      </xdr:spPr>
    </xdr:pic>
    <xdr:clientData/>
  </xdr:twoCellAnchor>
  <mc:AlternateContent xmlns:mc="http://schemas.openxmlformats.org/markup-compatibility/2006">
    <mc:Choice xmlns:a14="http://schemas.microsoft.com/office/drawing/2010/main" Requires="a14">
      <xdr:twoCellAnchor>
        <xdr:from>
          <xdr:col>9</xdr:col>
          <xdr:colOff>200025</xdr:colOff>
          <xdr:row>1</xdr:row>
          <xdr:rowOff>19050</xdr:rowOff>
        </xdr:from>
        <xdr:to>
          <xdr:col>11</xdr:col>
          <xdr:colOff>285750</xdr:colOff>
          <xdr:row>3</xdr:row>
          <xdr:rowOff>142875</xdr:rowOff>
        </xdr:to>
        <xdr:sp macro="" textlink="">
          <xdr:nvSpPr>
            <xdr:cNvPr id="12292" name="Button 4" hidden="1">
              <a:extLst>
                <a:ext uri="{63B3BB69-23CF-44E3-9099-C40C66FF867C}">
                  <a14:compatExt spid="_x0000_s12292"/>
                </a:ext>
                <a:ext uri="{FF2B5EF4-FFF2-40B4-BE49-F238E27FC236}">
                  <a16:creationId xmlns:a16="http://schemas.microsoft.com/office/drawing/2014/main" id="{00000000-0008-0000-0A00-00000430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IN" sz="1200" b="0" i="0" u="none" strike="noStrike" baseline="0">
                  <a:solidFill>
                    <a:srgbClr val="000000"/>
                  </a:solidFill>
                  <a:latin typeface="Arial"/>
                  <a:cs typeface="Arial"/>
                </a:rPr>
                <a:t>Return to Sub-supplier Management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editAs="oneCell">
    <xdr:from>
      <xdr:col>0</xdr:col>
      <xdr:colOff>0</xdr:colOff>
      <xdr:row>20</xdr:row>
      <xdr:rowOff>19050</xdr:rowOff>
    </xdr:from>
    <xdr:to>
      <xdr:col>8</xdr:col>
      <xdr:colOff>275429</xdr:colOff>
      <xdr:row>39</xdr:row>
      <xdr:rowOff>9074</xdr:rowOff>
    </xdr:to>
    <xdr:pic>
      <xdr:nvPicPr>
        <xdr:cNvPr id="2" name="Immagine 1">
          <a:extLst>
            <a:ext uri="{FF2B5EF4-FFF2-40B4-BE49-F238E27FC236}">
              <a16:creationId xmlns:a16="http://schemas.microsoft.com/office/drawing/2014/main" id="{00000000-0008-0000-0B00-000002000000}"/>
            </a:ext>
          </a:extLst>
        </xdr:cNvPr>
        <xdr:cNvPicPr>
          <a:picLocks noChangeAspect="1"/>
        </xdr:cNvPicPr>
      </xdr:nvPicPr>
      <xdr:blipFill>
        <a:blip xmlns:r="http://schemas.openxmlformats.org/officeDocument/2006/relationships" r:embed="rId1"/>
        <a:stretch>
          <a:fillRect/>
        </a:stretch>
      </xdr:blipFill>
      <xdr:spPr>
        <a:xfrm>
          <a:off x="0" y="3829050"/>
          <a:ext cx="6371429" cy="3609524"/>
        </a:xfrm>
        <a:prstGeom prst="rect">
          <a:avLst/>
        </a:prstGeom>
      </xdr:spPr>
    </xdr:pic>
    <xdr:clientData/>
  </xdr:twoCellAnchor>
  <xdr:twoCellAnchor editAs="oneCell">
    <xdr:from>
      <xdr:col>1</xdr:col>
      <xdr:colOff>323850</xdr:colOff>
      <xdr:row>18</xdr:row>
      <xdr:rowOff>66675</xdr:rowOff>
    </xdr:from>
    <xdr:to>
      <xdr:col>7</xdr:col>
      <xdr:colOff>151850</xdr:colOff>
      <xdr:row>20</xdr:row>
      <xdr:rowOff>161865</xdr:rowOff>
    </xdr:to>
    <xdr:pic>
      <xdr:nvPicPr>
        <xdr:cNvPr id="3" name="Immagine 2">
          <a:extLst>
            <a:ext uri="{FF2B5EF4-FFF2-40B4-BE49-F238E27FC236}">
              <a16:creationId xmlns:a16="http://schemas.microsoft.com/office/drawing/2014/main" id="{00000000-0008-0000-0B00-000003000000}"/>
            </a:ext>
          </a:extLst>
        </xdr:cNvPr>
        <xdr:cNvPicPr>
          <a:picLocks noChangeAspect="1"/>
        </xdr:cNvPicPr>
      </xdr:nvPicPr>
      <xdr:blipFill>
        <a:blip xmlns:r="http://schemas.openxmlformats.org/officeDocument/2006/relationships" r:embed="rId2"/>
        <a:stretch>
          <a:fillRect/>
        </a:stretch>
      </xdr:blipFill>
      <xdr:spPr>
        <a:xfrm>
          <a:off x="1085850" y="3495675"/>
          <a:ext cx="4400000" cy="476190"/>
        </a:xfrm>
        <a:prstGeom prst="rect">
          <a:avLst/>
        </a:prstGeom>
      </xdr:spPr>
    </xdr:pic>
    <xdr:clientData/>
  </xdr:twoCellAnchor>
  <xdr:twoCellAnchor editAs="oneCell">
    <xdr:from>
      <xdr:col>0</xdr:col>
      <xdr:colOff>0</xdr:colOff>
      <xdr:row>0</xdr:row>
      <xdr:rowOff>0</xdr:rowOff>
    </xdr:from>
    <xdr:to>
      <xdr:col>8</xdr:col>
      <xdr:colOff>389714</xdr:colOff>
      <xdr:row>18</xdr:row>
      <xdr:rowOff>142429</xdr:rowOff>
    </xdr:to>
    <xdr:pic>
      <xdr:nvPicPr>
        <xdr:cNvPr id="4" name="Immagine 3">
          <a:extLst>
            <a:ext uri="{FF2B5EF4-FFF2-40B4-BE49-F238E27FC236}">
              <a16:creationId xmlns:a16="http://schemas.microsoft.com/office/drawing/2014/main" id="{00000000-0008-0000-0B00-000004000000}"/>
            </a:ext>
          </a:extLst>
        </xdr:cNvPr>
        <xdr:cNvPicPr>
          <a:picLocks noChangeAspect="1"/>
        </xdr:cNvPicPr>
      </xdr:nvPicPr>
      <xdr:blipFill>
        <a:blip xmlns:r="http://schemas.openxmlformats.org/officeDocument/2006/relationships" r:embed="rId3"/>
        <a:stretch>
          <a:fillRect/>
        </a:stretch>
      </xdr:blipFill>
      <xdr:spPr>
        <a:xfrm>
          <a:off x="0" y="0"/>
          <a:ext cx="6485714" cy="3571429"/>
        </a:xfrm>
        <a:prstGeom prst="rect">
          <a:avLst/>
        </a:prstGeom>
      </xdr:spPr>
    </xdr:pic>
    <xdr:clientData/>
  </xdr:twoCellAnchor>
  <xdr:twoCellAnchor editAs="oneCell">
    <xdr:from>
      <xdr:col>8</xdr:col>
      <xdr:colOff>400051</xdr:colOff>
      <xdr:row>0</xdr:row>
      <xdr:rowOff>0</xdr:rowOff>
    </xdr:from>
    <xdr:to>
      <xdr:col>15</xdr:col>
      <xdr:colOff>295133</xdr:colOff>
      <xdr:row>15</xdr:row>
      <xdr:rowOff>85724</xdr:rowOff>
    </xdr:to>
    <xdr:pic>
      <xdr:nvPicPr>
        <xdr:cNvPr id="5" name="Immagine 4">
          <a:extLst>
            <a:ext uri="{FF2B5EF4-FFF2-40B4-BE49-F238E27FC236}">
              <a16:creationId xmlns:a16="http://schemas.microsoft.com/office/drawing/2014/main" id="{00000000-0008-0000-0B00-000005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6496051" y="0"/>
          <a:ext cx="5229082" cy="2943224"/>
        </a:xfrm>
        <a:prstGeom prst="rect">
          <a:avLst/>
        </a:prstGeom>
      </xdr:spPr>
    </xdr:pic>
    <xdr:clientData/>
  </xdr:twoCellAnchor>
  <mc:AlternateContent xmlns:mc="http://schemas.openxmlformats.org/markup-compatibility/2006">
    <mc:Choice xmlns:a14="http://schemas.microsoft.com/office/drawing/2010/main" Requires="a14">
      <xdr:twoCellAnchor>
        <xdr:from>
          <xdr:col>10</xdr:col>
          <xdr:colOff>723900</xdr:colOff>
          <xdr:row>17</xdr:row>
          <xdr:rowOff>38100</xdr:rowOff>
        </xdr:from>
        <xdr:to>
          <xdr:col>13</xdr:col>
          <xdr:colOff>123825</xdr:colOff>
          <xdr:row>19</xdr:row>
          <xdr:rowOff>85725</xdr:rowOff>
        </xdr:to>
        <xdr:sp macro="" textlink="">
          <xdr:nvSpPr>
            <xdr:cNvPr id="13314" name="Button 2" hidden="1">
              <a:extLst>
                <a:ext uri="{63B3BB69-23CF-44E3-9099-C40C66FF867C}">
                  <a14:compatExt spid="_x0000_s13314"/>
                </a:ext>
                <a:ext uri="{FF2B5EF4-FFF2-40B4-BE49-F238E27FC236}">
                  <a16:creationId xmlns:a16="http://schemas.microsoft.com/office/drawing/2014/main" id="{00000000-0008-0000-0B00-0000023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IN" sz="1200" b="0" i="0" u="none" strike="noStrike" baseline="0">
                  <a:solidFill>
                    <a:srgbClr val="000000"/>
                  </a:solidFill>
                  <a:latin typeface="Arial"/>
                  <a:cs typeface="Arial"/>
                </a:rPr>
                <a:t>Return to Production Readness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714375</xdr:colOff>
          <xdr:row>20</xdr:row>
          <xdr:rowOff>19050</xdr:rowOff>
        </xdr:from>
        <xdr:to>
          <xdr:col>13</xdr:col>
          <xdr:colOff>104775</xdr:colOff>
          <xdr:row>22</xdr:row>
          <xdr:rowOff>66675</xdr:rowOff>
        </xdr:to>
        <xdr:sp macro="" textlink="">
          <xdr:nvSpPr>
            <xdr:cNvPr id="13317" name="Button 5" hidden="1">
              <a:extLst>
                <a:ext uri="{63B3BB69-23CF-44E3-9099-C40C66FF867C}">
                  <a14:compatExt spid="_x0000_s13317"/>
                </a:ext>
                <a:ext uri="{FF2B5EF4-FFF2-40B4-BE49-F238E27FC236}">
                  <a16:creationId xmlns:a16="http://schemas.microsoft.com/office/drawing/2014/main" id="{00000000-0008-0000-0B00-0000053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IN" sz="1200" b="0" i="0" u="none" strike="noStrike" baseline="0">
                  <a:solidFill>
                    <a:srgbClr val="000000"/>
                  </a:solidFill>
                  <a:latin typeface="Arial"/>
                  <a:cs typeface="Arial"/>
                </a:rPr>
                <a:t>Return to Sub-supplier Management</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7</xdr:col>
      <xdr:colOff>742950</xdr:colOff>
      <xdr:row>23</xdr:row>
      <xdr:rowOff>171450</xdr:rowOff>
    </xdr:to>
    <xdr:pic>
      <xdr:nvPicPr>
        <xdr:cNvPr id="2" name="Immagine 1">
          <a:extLst>
            <a:ext uri="{FF2B5EF4-FFF2-40B4-BE49-F238E27FC236}">
              <a16:creationId xmlns:a16="http://schemas.microsoft.com/office/drawing/2014/main" id="{00000000-0008-0000-0C00-000002000000}"/>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b="8796"/>
        <a:stretch/>
      </xdr:blipFill>
      <xdr:spPr>
        <a:xfrm>
          <a:off x="0" y="0"/>
          <a:ext cx="6076950" cy="4552950"/>
        </a:xfrm>
        <a:prstGeom prst="rect">
          <a:avLst/>
        </a:prstGeom>
      </xdr:spPr>
    </xdr:pic>
    <xdr:clientData/>
  </xdr:twoCellAnchor>
  <xdr:twoCellAnchor editAs="oneCell">
    <xdr:from>
      <xdr:col>0</xdr:col>
      <xdr:colOff>0</xdr:colOff>
      <xdr:row>24</xdr:row>
      <xdr:rowOff>9525</xdr:rowOff>
    </xdr:from>
    <xdr:to>
      <xdr:col>12</xdr:col>
      <xdr:colOff>45720</xdr:colOff>
      <xdr:row>52</xdr:row>
      <xdr:rowOff>32385</xdr:rowOff>
    </xdr:to>
    <xdr:pic>
      <xdr:nvPicPr>
        <xdr:cNvPr id="3" name="Immagine 2">
          <a:extLst>
            <a:ext uri="{FF2B5EF4-FFF2-40B4-BE49-F238E27FC236}">
              <a16:creationId xmlns:a16="http://schemas.microsoft.com/office/drawing/2014/main" id="{00000000-0008-0000-0C00-000003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0" y="4581525"/>
          <a:ext cx="9189720" cy="5356860"/>
        </a:xfrm>
        <a:prstGeom prst="rect">
          <a:avLst/>
        </a:prstGeom>
      </xdr:spPr>
    </xdr:pic>
    <xdr:clientData/>
  </xdr:twoCellAnchor>
  <mc:AlternateContent xmlns:mc="http://schemas.openxmlformats.org/markup-compatibility/2006">
    <mc:Choice xmlns:a14="http://schemas.microsoft.com/office/drawing/2010/main" Requires="a14">
      <xdr:twoCellAnchor>
        <xdr:from>
          <xdr:col>8</xdr:col>
          <xdr:colOff>257175</xdr:colOff>
          <xdr:row>0</xdr:row>
          <xdr:rowOff>161925</xdr:rowOff>
        </xdr:from>
        <xdr:to>
          <xdr:col>10</xdr:col>
          <xdr:colOff>419100</xdr:colOff>
          <xdr:row>3</xdr:row>
          <xdr:rowOff>19050</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0C00-00000138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IN" sz="1200" b="0" i="0" u="none" strike="noStrike" baseline="0">
                  <a:solidFill>
                    <a:srgbClr val="000000"/>
                  </a:solidFill>
                  <a:latin typeface="Arial"/>
                  <a:cs typeface="Arial"/>
                </a:rPr>
                <a:t>Return to Production Readness</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10</xdr:col>
      <xdr:colOff>742950</xdr:colOff>
      <xdr:row>28</xdr:row>
      <xdr:rowOff>180975</xdr:rowOff>
    </xdr:to>
    <xdr:pic>
      <xdr:nvPicPr>
        <xdr:cNvPr id="2" name="Immagine 1">
          <a:extLst>
            <a:ext uri="{FF2B5EF4-FFF2-40B4-BE49-F238E27FC236}">
              <a16:creationId xmlns:a16="http://schemas.microsoft.com/office/drawing/2014/main" id="{00000000-0008-0000-0D00-000002000000}"/>
            </a:ext>
          </a:extLst>
        </xdr:cNvPr>
        <xdr:cNvPicPr>
          <a:picLocks noChangeAspect="1"/>
        </xdr:cNvPicPr>
      </xdr:nvPicPr>
      <xdr:blipFill rotWithShape="1">
        <a:blip xmlns:r="http://schemas.openxmlformats.org/officeDocument/2006/relationships" r:embed="rId1"/>
        <a:srcRect t="872" r="717"/>
        <a:stretch/>
      </xdr:blipFill>
      <xdr:spPr>
        <a:xfrm>
          <a:off x="0" y="0"/>
          <a:ext cx="8362950" cy="5514975"/>
        </a:xfrm>
        <a:prstGeom prst="rect">
          <a:avLst/>
        </a:prstGeom>
      </xdr:spPr>
    </xdr:pic>
    <xdr:clientData/>
  </xdr:twoCellAnchor>
  <mc:AlternateContent xmlns:mc="http://schemas.openxmlformats.org/markup-compatibility/2006">
    <mc:Choice xmlns:a14="http://schemas.microsoft.com/office/drawing/2010/main" Requires="a14">
      <xdr:twoCellAnchor>
        <xdr:from>
          <xdr:col>11</xdr:col>
          <xdr:colOff>352425</xdr:colOff>
          <xdr:row>1</xdr:row>
          <xdr:rowOff>114300</xdr:rowOff>
        </xdr:from>
        <xdr:to>
          <xdr:col>13</xdr:col>
          <xdr:colOff>552450</xdr:colOff>
          <xdr:row>4</xdr:row>
          <xdr:rowOff>47625</xdr:rowOff>
        </xdr:to>
        <xdr:sp macro="" textlink="">
          <xdr:nvSpPr>
            <xdr:cNvPr id="15361" name="Button 1" hidden="1">
              <a:extLst>
                <a:ext uri="{63B3BB69-23CF-44E3-9099-C40C66FF867C}">
                  <a14:compatExt spid="_x0000_s15361"/>
                </a:ext>
                <a:ext uri="{FF2B5EF4-FFF2-40B4-BE49-F238E27FC236}">
                  <a16:creationId xmlns:a16="http://schemas.microsoft.com/office/drawing/2014/main" id="{00000000-0008-0000-0D00-0000013C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IN" sz="1200" b="0" i="0" u="none" strike="noStrike" baseline="0">
                  <a:solidFill>
                    <a:srgbClr val="000000"/>
                  </a:solidFill>
                  <a:latin typeface="Arial"/>
                  <a:cs typeface="Arial"/>
                </a:rPr>
                <a:t>Return to Production Readiness</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xdr:twoCellAnchor editAs="oneCell">
    <xdr:from>
      <xdr:col>0</xdr:col>
      <xdr:colOff>0</xdr:colOff>
      <xdr:row>17</xdr:row>
      <xdr:rowOff>134333</xdr:rowOff>
    </xdr:from>
    <xdr:to>
      <xdr:col>7</xdr:col>
      <xdr:colOff>742950</xdr:colOff>
      <xdr:row>37</xdr:row>
      <xdr:rowOff>152400</xdr:rowOff>
    </xdr:to>
    <xdr:pic>
      <xdr:nvPicPr>
        <xdr:cNvPr id="2" name="Immagine 1">
          <a:extLst>
            <a:ext uri="{FF2B5EF4-FFF2-40B4-BE49-F238E27FC236}">
              <a16:creationId xmlns:a16="http://schemas.microsoft.com/office/drawing/2014/main" id="{00000000-0008-0000-0E00-000002000000}"/>
            </a:ext>
          </a:extLst>
        </xdr:cNvPr>
        <xdr:cNvPicPr>
          <a:picLocks noChangeAspect="1"/>
        </xdr:cNvPicPr>
      </xdr:nvPicPr>
      <xdr:blipFill>
        <a:blip xmlns:r="http://schemas.openxmlformats.org/officeDocument/2006/relationships" r:embed="rId1"/>
        <a:stretch>
          <a:fillRect/>
        </a:stretch>
      </xdr:blipFill>
      <xdr:spPr>
        <a:xfrm>
          <a:off x="0" y="3372833"/>
          <a:ext cx="6076950" cy="3828067"/>
        </a:xfrm>
        <a:prstGeom prst="rect">
          <a:avLst/>
        </a:prstGeom>
      </xdr:spPr>
    </xdr:pic>
    <xdr:clientData/>
  </xdr:twoCellAnchor>
  <xdr:twoCellAnchor editAs="oneCell">
    <xdr:from>
      <xdr:col>0</xdr:col>
      <xdr:colOff>0</xdr:colOff>
      <xdr:row>0</xdr:row>
      <xdr:rowOff>0</xdr:rowOff>
    </xdr:from>
    <xdr:to>
      <xdr:col>8</xdr:col>
      <xdr:colOff>3100</xdr:colOff>
      <xdr:row>17</xdr:row>
      <xdr:rowOff>123824</xdr:rowOff>
    </xdr:to>
    <xdr:pic>
      <xdr:nvPicPr>
        <xdr:cNvPr id="3" name="Immagine 2">
          <a:extLst>
            <a:ext uri="{FF2B5EF4-FFF2-40B4-BE49-F238E27FC236}">
              <a16:creationId xmlns:a16="http://schemas.microsoft.com/office/drawing/2014/main" id="{00000000-0008-0000-0E00-000003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0" y="0"/>
          <a:ext cx="6099100" cy="3362324"/>
        </a:xfrm>
        <a:prstGeom prst="rect">
          <a:avLst/>
        </a:prstGeom>
      </xdr:spPr>
    </xdr:pic>
    <xdr:clientData/>
  </xdr:twoCellAnchor>
  <mc:AlternateContent xmlns:mc="http://schemas.openxmlformats.org/markup-compatibility/2006">
    <mc:Choice xmlns:a14="http://schemas.microsoft.com/office/drawing/2010/main" Requires="a14">
      <xdr:twoCellAnchor>
        <xdr:from>
          <xdr:col>8</xdr:col>
          <xdr:colOff>409575</xdr:colOff>
          <xdr:row>1</xdr:row>
          <xdr:rowOff>28575</xdr:rowOff>
        </xdr:from>
        <xdr:to>
          <xdr:col>10</xdr:col>
          <xdr:colOff>504825</xdr:colOff>
          <xdr:row>3</xdr:row>
          <xdr:rowOff>123825</xdr:rowOff>
        </xdr:to>
        <xdr:sp macro="" textlink="">
          <xdr:nvSpPr>
            <xdr:cNvPr id="16387" name="Button 3" hidden="1">
              <a:extLst>
                <a:ext uri="{63B3BB69-23CF-44E3-9099-C40C66FF867C}">
                  <a14:compatExt spid="_x0000_s16387"/>
                </a:ext>
                <a:ext uri="{FF2B5EF4-FFF2-40B4-BE49-F238E27FC236}">
                  <a16:creationId xmlns:a16="http://schemas.microsoft.com/office/drawing/2014/main" id="{00000000-0008-0000-0E00-00000340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IN" sz="1200" b="0" i="0" u="none" strike="noStrike" baseline="0">
                  <a:solidFill>
                    <a:srgbClr val="000000"/>
                  </a:solidFill>
                  <a:latin typeface="Arial"/>
                  <a:cs typeface="Arial"/>
                </a:rPr>
                <a:t>Return to Sub-supplier Management</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9525</xdr:colOff>
          <xdr:row>10</xdr:row>
          <xdr:rowOff>9525</xdr:rowOff>
        </xdr:from>
        <xdr:to>
          <xdr:col>12</xdr:col>
          <xdr:colOff>0</xdr:colOff>
          <xdr:row>12</xdr:row>
          <xdr:rowOff>9525</xdr:rowOff>
        </xdr:to>
        <xdr:sp macro="" textlink="">
          <xdr:nvSpPr>
            <xdr:cNvPr id="23553" name="Button 1" hidden="1">
              <a:extLst>
                <a:ext uri="{63B3BB69-23CF-44E3-9099-C40C66FF867C}">
                  <a14:compatExt spid="_x0000_s23553"/>
                </a:ext>
                <a:ext uri="{FF2B5EF4-FFF2-40B4-BE49-F238E27FC236}">
                  <a16:creationId xmlns:a16="http://schemas.microsoft.com/office/drawing/2014/main" id="{00000000-0008-0000-0F00-0000015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600" b="1" i="0" u="none" strike="noStrike" baseline="0">
                  <a:solidFill>
                    <a:srgbClr val="FF0000"/>
                  </a:solidFill>
                  <a:latin typeface="Arial"/>
                  <a:cs typeface="Arial"/>
                </a:rPr>
                <a:t>Return to Point Table</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ella1" displayName="Tabella1" ref="A1:D10" totalsRowShown="0" dataDxfId="4">
  <autoFilter ref="A1:D10" xr:uid="{00000000-0009-0000-0100-000001000000}"/>
  <tableColumns count="4">
    <tableColumn id="1" xr3:uid="{00000000-0010-0000-0000-000001000000}" name="Rev. #" dataDxfId="3"/>
    <tableColumn id="2" xr3:uid="{00000000-0010-0000-0000-000002000000}" name="Description" dataDxfId="2"/>
    <tableColumn id="3" xr3:uid="{00000000-0010-0000-0000-000003000000}" name="Prepared" dataDxfId="1"/>
    <tableColumn id="4" xr3:uid="{00000000-0010-0000-0000-000004000000}" name="Date" dataDxfId="0"/>
  </tableColumns>
  <tableStyleInfo name="TableStyleMedium6" showFirstColumn="0" showLastColumn="0" showRowStripes="1" showColumnStripes="0"/>
</table>
</file>

<file path=xl/theme/theme1.xml><?xml version="1.0" encoding="utf-8"?>
<a:theme xmlns:a="http://schemas.openxmlformats.org/drawingml/2006/main" name="Tema di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090000"/>
        </a:solidFill>
        <a:ln w="9525" cap="flat" cmpd="sng" algn="ctr">
          <a:solidFill>
            <a:srgbClr val="4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val="090000"/>
        </a:solidFill>
        <a:ln w="9525" cap="flat" cmpd="sng" algn="ctr">
          <a:solidFill>
            <a:srgbClr val="4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2.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 Id="rId9" Type="http://schemas.openxmlformats.org/officeDocument/2006/relationships/image" Target="../media/image3.emf"/></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6.xml"/><Relationship Id="rId3" Type="http://schemas.openxmlformats.org/officeDocument/2006/relationships/vmlDrawing" Target="../drawings/vmlDrawing2.vml"/><Relationship Id="rId7" Type="http://schemas.openxmlformats.org/officeDocument/2006/relationships/image" Target="../media/image5.emf"/><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ntrol" Target="../activeX/activeX5.xml"/><Relationship Id="rId5" Type="http://schemas.openxmlformats.org/officeDocument/2006/relationships/image" Target="../media/image4.emf"/><Relationship Id="rId4" Type="http://schemas.openxmlformats.org/officeDocument/2006/relationships/control" Target="../activeX/activeX4.xml"/><Relationship Id="rId9" Type="http://schemas.openxmlformats.org/officeDocument/2006/relationships/image" Target="../media/image6.emf"/></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6.bin"/><Relationship Id="rId5" Type="http://schemas.openxmlformats.org/officeDocument/2006/relationships/image" Target="../media/image7.emf"/><Relationship Id="rId4" Type="http://schemas.openxmlformats.org/officeDocument/2006/relationships/control" Target="../activeX/activeX7.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10.bin"/><Relationship Id="rId4" Type="http://schemas.openxmlformats.org/officeDocument/2006/relationships/ctrlProp" Target="../ctrlProps/ctrlProp1.xml"/></Relationships>
</file>

<file path=xl/worksheets/_rels/sheet12.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5.vml"/><Relationship Id="rId1" Type="http://schemas.openxmlformats.org/officeDocument/2006/relationships/drawing" Target="../drawings/drawing6.xml"/><Relationship Id="rId4" Type="http://schemas.openxmlformats.org/officeDocument/2006/relationships/ctrlProp" Target="../ctrlProps/ctrlProp3.xml"/></Relationships>
</file>

<file path=xl/worksheets/_rels/sheet13.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6.vml"/><Relationship Id="rId1" Type="http://schemas.openxmlformats.org/officeDocument/2006/relationships/drawing" Target="../drawings/drawing7.xml"/></Relationships>
</file>

<file path=xl/worksheets/_rels/sheet14.xml.rels><?xml version="1.0" encoding="UTF-8" standalone="yes"?>
<Relationships xmlns="http://schemas.openxmlformats.org/package/2006/relationships"><Relationship Id="rId3" Type="http://schemas.openxmlformats.org/officeDocument/2006/relationships/ctrlProp" Target="../ctrlProps/ctrlProp5.xml"/><Relationship Id="rId2" Type="http://schemas.openxmlformats.org/officeDocument/2006/relationships/vmlDrawing" Target="../drawings/vmlDrawing7.vml"/><Relationship Id="rId1" Type="http://schemas.openxmlformats.org/officeDocument/2006/relationships/drawing" Target="../drawings/drawing8.xml"/></Relationships>
</file>

<file path=xl/worksheets/_rels/sheet15.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8.vml"/><Relationship Id="rId1" Type="http://schemas.openxmlformats.org/officeDocument/2006/relationships/drawing" Target="../drawings/drawing9.xml"/></Relationships>
</file>

<file path=xl/worksheets/_rels/sheet16.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9.vml"/><Relationship Id="rId1" Type="http://schemas.openxmlformats.org/officeDocument/2006/relationships/drawing" Target="../drawings/drawing10.xml"/></Relationships>
</file>

<file path=xl/worksheets/_rels/sheet17.xml.rels><?xml version="1.0" encoding="UTF-8" standalone="yes"?>
<Relationships xmlns="http://schemas.openxmlformats.org/package/2006/relationships"><Relationship Id="rId1" Type="http://schemas.openxmlformats.org/officeDocument/2006/relationships/table" Target="../tables/table1.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oglio8"/>
  <dimension ref="B1:C29"/>
  <sheetViews>
    <sheetView showGridLines="0" topLeftCell="A10" zoomScale="90" zoomScaleNormal="90" workbookViewId="0">
      <selection activeCell="C27" sqref="C27"/>
    </sheetView>
  </sheetViews>
  <sheetFormatPr defaultRowHeight="15" x14ac:dyDescent="0.25"/>
  <cols>
    <col min="1" max="1" width="2.5546875" style="398" customWidth="1"/>
    <col min="2" max="2" width="34.33203125" style="398" customWidth="1"/>
    <col min="3" max="3" width="35.21875" style="398" customWidth="1"/>
    <col min="4" max="16384" width="8.88671875" style="398"/>
  </cols>
  <sheetData>
    <row r="1" spans="2:3" ht="28.5" customHeight="1" x14ac:dyDescent="0.45">
      <c r="B1" s="469" t="s">
        <v>636</v>
      </c>
      <c r="C1" s="470" t="s">
        <v>644</v>
      </c>
    </row>
    <row r="2" spans="2:3" ht="24.75" customHeight="1" thickBot="1" x14ac:dyDescent="0.3">
      <c r="B2" s="480" t="s">
        <v>570</v>
      </c>
      <c r="C2" s="481"/>
    </row>
    <row r="3" spans="2:3" ht="17.100000000000001" customHeight="1" thickBot="1" x14ac:dyDescent="0.3">
      <c r="B3" s="399" t="s">
        <v>592</v>
      </c>
      <c r="C3" s="400" t="s">
        <v>547</v>
      </c>
    </row>
    <row r="4" spans="2:3" ht="17.100000000000001" customHeight="1" x14ac:dyDescent="0.25">
      <c r="B4" s="401" t="s">
        <v>548</v>
      </c>
      <c r="C4" s="402" t="s">
        <v>549</v>
      </c>
    </row>
    <row r="5" spans="2:3" ht="17.100000000000001" customHeight="1" x14ac:dyDescent="0.25">
      <c r="B5" s="403" t="s">
        <v>550</v>
      </c>
      <c r="C5" s="404"/>
    </row>
    <row r="6" spans="2:3" ht="17.100000000000001" customHeight="1" thickBot="1" x14ac:dyDescent="0.3">
      <c r="B6" s="405" t="s">
        <v>551</v>
      </c>
      <c r="C6" s="406"/>
    </row>
    <row r="7" spans="2:3" ht="28.5" customHeight="1" x14ac:dyDescent="0.25">
      <c r="B7" s="407" t="s">
        <v>557</v>
      </c>
      <c r="C7" s="423" t="str">
        <f>'Takt Tyme vs Cycle Time'!H3 &amp;" "&amp; 'Takt Tyme vs Cycle Time'!I3 &amp; 'Takt Tyme vs Cycle Time'!J3</f>
        <v xml:space="preserve"> units/ year</v>
      </c>
    </row>
    <row r="8" spans="2:3" ht="17.100000000000001" customHeight="1" x14ac:dyDescent="0.25">
      <c r="B8" s="408" t="str">
        <f>"Production verified capacity ["&amp; 'Takt Tyme vs Cycle Time'!I3&amp;'Takt Tyme vs Cycle Time'!J3 &amp; "]"</f>
        <v>Production verified capacity [units/ year]</v>
      </c>
      <c r="C8" s="404"/>
    </row>
    <row r="9" spans="2:3" x14ac:dyDescent="0.25">
      <c r="B9" s="408" t="s">
        <v>558</v>
      </c>
      <c r="C9" s="424">
        <f>'Takt Tyme vs Cycle Time'!D3</f>
        <v>0</v>
      </c>
    </row>
    <row r="10" spans="2:3" ht="17.100000000000001" customHeight="1" x14ac:dyDescent="0.25">
      <c r="B10" s="409" t="s">
        <v>552</v>
      </c>
      <c r="C10" s="404"/>
    </row>
    <row r="11" spans="2:3" ht="17.100000000000001" customHeight="1" thickBot="1" x14ac:dyDescent="0.3">
      <c r="B11" s="410" t="s">
        <v>553</v>
      </c>
      <c r="C11" s="406"/>
    </row>
    <row r="12" spans="2:3" ht="33" customHeight="1" thickBot="1" x14ac:dyDescent="0.3">
      <c r="B12" s="411" t="s">
        <v>554</v>
      </c>
      <c r="C12" s="397" t="s">
        <v>541</v>
      </c>
    </row>
    <row r="13" spans="2:3" ht="15.75" thickBot="1" x14ac:dyDescent="0.3">
      <c r="B13" s="432" t="s">
        <v>578</v>
      </c>
      <c r="C13" s="400" t="s">
        <v>577</v>
      </c>
    </row>
    <row r="14" spans="2:3" ht="30" x14ac:dyDescent="0.25">
      <c r="B14" s="412" t="s">
        <v>555</v>
      </c>
      <c r="C14" s="413" t="s">
        <v>542</v>
      </c>
    </row>
    <row r="15" spans="2:3" ht="17.100000000000001" customHeight="1" x14ac:dyDescent="0.25">
      <c r="B15" s="414" t="s">
        <v>556</v>
      </c>
      <c r="C15" s="404"/>
    </row>
    <row r="16" spans="2:3" ht="17.100000000000001" customHeight="1" x14ac:dyDescent="0.25">
      <c r="B16" s="414" t="s">
        <v>543</v>
      </c>
      <c r="C16" s="404"/>
    </row>
    <row r="17" spans="2:3" ht="17.100000000000001" customHeight="1" x14ac:dyDescent="0.25">
      <c r="B17" s="414" t="s">
        <v>544</v>
      </c>
      <c r="C17" s="404"/>
    </row>
    <row r="18" spans="2:3" ht="17.100000000000001" customHeight="1" thickBot="1" x14ac:dyDescent="0.3">
      <c r="B18" s="415" t="s">
        <v>545</v>
      </c>
      <c r="C18" s="406"/>
    </row>
    <row r="19" spans="2:3" ht="6.95" customHeight="1" thickBot="1" x14ac:dyDescent="0.3">
      <c r="B19" s="416"/>
      <c r="C19" s="417"/>
    </row>
    <row r="20" spans="2:3" ht="17.100000000000001" customHeight="1" x14ac:dyDescent="0.25">
      <c r="B20" s="418" t="s">
        <v>11</v>
      </c>
      <c r="C20" s="425">
        <f>+'Point table'!D5</f>
        <v>2.5</v>
      </c>
    </row>
    <row r="21" spans="2:3" ht="17.100000000000001" customHeight="1" x14ac:dyDescent="0.25">
      <c r="B21" s="419" t="s">
        <v>260</v>
      </c>
      <c r="C21" s="426">
        <f>+'Point table'!D6</f>
        <v>1.75</v>
      </c>
    </row>
    <row r="22" spans="2:3" ht="17.100000000000001" customHeight="1" x14ac:dyDescent="0.25">
      <c r="B22" s="419" t="s">
        <v>546</v>
      </c>
      <c r="C22" s="426">
        <f>+'Point table'!D7</f>
        <v>2.2857142857142856</v>
      </c>
    </row>
    <row r="23" spans="2:3" ht="17.100000000000001" customHeight="1" x14ac:dyDescent="0.25">
      <c r="B23" s="420" t="s">
        <v>225</v>
      </c>
      <c r="C23" s="426">
        <f>+'Point table'!D8</f>
        <v>1.8888888888888888</v>
      </c>
    </row>
    <row r="24" spans="2:3" ht="17.100000000000001" customHeight="1" thickBot="1" x14ac:dyDescent="0.3">
      <c r="B24" s="421" t="s">
        <v>239</v>
      </c>
      <c r="C24" s="427">
        <f>+'Point table'!D9</f>
        <v>2.5</v>
      </c>
    </row>
    <row r="25" spans="2:3" ht="6.95" customHeight="1" thickBot="1" x14ac:dyDescent="0.3">
      <c r="B25" s="416"/>
      <c r="C25" s="417"/>
    </row>
    <row r="26" spans="2:3" ht="17.100000000000001" customHeight="1" x14ac:dyDescent="0.25">
      <c r="B26" s="418" t="s">
        <v>270</v>
      </c>
      <c r="C26" s="423">
        <f>+'Point table'!L6</f>
        <v>0</v>
      </c>
    </row>
    <row r="27" spans="2:3" ht="17.100000000000001" customHeight="1" thickBot="1" x14ac:dyDescent="0.3">
      <c r="B27" s="421" t="s">
        <v>271</v>
      </c>
      <c r="C27" s="428">
        <f>+'Point table'!L7</f>
        <v>0</v>
      </c>
    </row>
    <row r="29" spans="2:3" x14ac:dyDescent="0.25">
      <c r="C29" s="422" t="s">
        <v>559</v>
      </c>
    </row>
  </sheetData>
  <mergeCells count="1">
    <mergeCell ref="B2:C2"/>
  </mergeCells>
  <dataValidations count="2">
    <dataValidation type="list" allowBlank="1" showInputMessage="1" showErrorMessage="1" sqref="C12" xr:uid="{00000000-0002-0000-0000-000000000000}">
      <formula1>"Signed,No Contract,To be Signed"</formula1>
    </dataValidation>
    <dataValidation type="list" allowBlank="1" showInputMessage="1" showErrorMessage="1" sqref="C14" xr:uid="{00000000-0002-0000-0000-000001000000}">
      <formula1>"First Visit, Update Assessment, Corrective Actions Follow Up"</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oglio1"/>
  <dimension ref="A1:R33"/>
  <sheetViews>
    <sheetView showGridLines="0" tabSelected="1" showOutlineSymbols="0" zoomScale="70" zoomScaleNormal="70" zoomScaleSheetLayoutView="77" workbookViewId="0">
      <selection activeCell="D4" sqref="D4"/>
    </sheetView>
  </sheetViews>
  <sheetFormatPr defaultColWidth="9.5546875" defaultRowHeight="15" x14ac:dyDescent="0.2"/>
  <cols>
    <col min="1" max="1" width="7.77734375" style="98" customWidth="1"/>
    <col min="2" max="2" width="56.6640625" style="328" customWidth="1"/>
    <col min="3" max="3" width="93.44140625" style="328" customWidth="1"/>
    <col min="4" max="4" width="23.6640625" style="3" customWidth="1"/>
    <col min="5" max="5" width="25" style="3" customWidth="1"/>
    <col min="6" max="6" width="12.5546875" style="90" customWidth="1"/>
    <col min="7" max="16384" width="9.5546875" style="90"/>
  </cols>
  <sheetData>
    <row r="1" spans="1:12" ht="30" customHeight="1" x14ac:dyDescent="0.2">
      <c r="A1" s="482" t="s">
        <v>630</v>
      </c>
      <c r="B1" s="482"/>
      <c r="C1" s="482"/>
      <c r="D1" s="482"/>
      <c r="E1" s="482"/>
    </row>
    <row r="2" spans="1:12" ht="9.9499999999999993" customHeight="1" x14ac:dyDescent="0.25">
      <c r="A2" s="91"/>
      <c r="B2" s="327"/>
      <c r="C2" s="327"/>
      <c r="D2" s="4"/>
      <c r="E2" s="4"/>
      <c r="L2" s="1"/>
    </row>
    <row r="3" spans="1:12" ht="39" customHeight="1" x14ac:dyDescent="0.2">
      <c r="A3" s="164" t="s">
        <v>10</v>
      </c>
      <c r="B3" s="160" t="s">
        <v>12</v>
      </c>
      <c r="C3" s="160" t="s">
        <v>279</v>
      </c>
      <c r="D3" s="159" t="s">
        <v>9</v>
      </c>
      <c r="E3" s="159" t="s">
        <v>1</v>
      </c>
      <c r="F3" s="95"/>
      <c r="G3" s="95"/>
      <c r="H3" s="95"/>
      <c r="I3" s="95"/>
      <c r="J3" s="95"/>
    </row>
    <row r="4" spans="1:12" ht="195.75" customHeight="1" x14ac:dyDescent="0.2">
      <c r="A4" s="10" t="s">
        <v>0</v>
      </c>
      <c r="B4" s="87" t="s">
        <v>201</v>
      </c>
      <c r="C4" s="88" t="s">
        <v>473</v>
      </c>
      <c r="D4" s="86">
        <v>3</v>
      </c>
      <c r="E4" s="429"/>
      <c r="G4" s="95"/>
      <c r="H4" s="95"/>
      <c r="I4" s="95"/>
      <c r="J4" s="95"/>
    </row>
    <row r="5" spans="1:12" ht="249" customHeight="1" x14ac:dyDescent="0.2">
      <c r="A5" s="10" t="s">
        <v>2</v>
      </c>
      <c r="B5" s="87" t="s">
        <v>474</v>
      </c>
      <c r="C5" s="89" t="s">
        <v>475</v>
      </c>
      <c r="D5" s="86" t="s">
        <v>661</v>
      </c>
      <c r="E5" s="429" t="s">
        <v>659</v>
      </c>
      <c r="F5" s="95"/>
      <c r="G5" s="95"/>
      <c r="H5" s="95"/>
      <c r="I5" s="95"/>
      <c r="J5" s="95"/>
      <c r="K5" s="95"/>
    </row>
    <row r="6" spans="1:12" ht="186" customHeight="1" x14ac:dyDescent="0.2">
      <c r="A6" s="10" t="s">
        <v>289</v>
      </c>
      <c r="B6" s="87" t="s">
        <v>476</v>
      </c>
      <c r="C6" s="89" t="s">
        <v>477</v>
      </c>
      <c r="D6" s="86">
        <v>2</v>
      </c>
      <c r="E6" s="429"/>
      <c r="F6" s="95"/>
      <c r="G6" s="95"/>
      <c r="H6" s="95"/>
      <c r="I6" s="95"/>
      <c r="J6" s="95"/>
      <c r="K6" s="95"/>
    </row>
    <row r="7" spans="1:12" ht="120" x14ac:dyDescent="0.2">
      <c r="A7" s="10" t="s">
        <v>3</v>
      </c>
      <c r="B7" s="87" t="s">
        <v>15</v>
      </c>
      <c r="C7" s="89" t="s">
        <v>478</v>
      </c>
      <c r="D7" s="86"/>
      <c r="E7" s="429" t="s">
        <v>659</v>
      </c>
      <c r="F7" s="95"/>
      <c r="G7" s="95"/>
      <c r="H7" s="95"/>
      <c r="I7" s="95"/>
      <c r="J7" s="95"/>
      <c r="K7" s="95"/>
    </row>
    <row r="8" spans="1:12" ht="135" x14ac:dyDescent="0.2">
      <c r="A8" s="10" t="s">
        <v>4</v>
      </c>
      <c r="B8" s="87" t="s">
        <v>571</v>
      </c>
      <c r="C8" s="89" t="s">
        <v>479</v>
      </c>
      <c r="D8" s="86" t="s">
        <v>661</v>
      </c>
      <c r="E8" s="430"/>
      <c r="F8" s="95"/>
      <c r="G8" s="95"/>
      <c r="H8" s="95"/>
      <c r="I8" s="95"/>
      <c r="J8" s="95"/>
      <c r="K8" s="95"/>
    </row>
    <row r="9" spans="1:12" ht="166.5" x14ac:dyDescent="0.2">
      <c r="A9" s="10" t="s">
        <v>5</v>
      </c>
      <c r="B9" s="87" t="s">
        <v>480</v>
      </c>
      <c r="C9" s="89" t="s">
        <v>481</v>
      </c>
      <c r="D9" s="86" t="s">
        <v>661</v>
      </c>
      <c r="E9" s="429"/>
      <c r="F9" s="95"/>
      <c r="G9" s="95"/>
      <c r="H9" s="95"/>
      <c r="I9" s="95"/>
      <c r="J9" s="95"/>
      <c r="K9" s="95"/>
    </row>
    <row r="10" spans="1:12" ht="216" x14ac:dyDescent="0.2">
      <c r="A10" s="10" t="s">
        <v>6</v>
      </c>
      <c r="B10" s="87" t="s">
        <v>349</v>
      </c>
      <c r="C10" s="89" t="s">
        <v>482</v>
      </c>
      <c r="D10" s="86">
        <v>3</v>
      </c>
      <c r="E10" s="429"/>
      <c r="F10" s="95"/>
      <c r="G10" s="95"/>
      <c r="H10" s="95"/>
      <c r="I10" s="95"/>
      <c r="J10" s="95"/>
      <c r="K10" s="95"/>
    </row>
    <row r="11" spans="1:12" ht="195" x14ac:dyDescent="0.2">
      <c r="A11" s="10" t="s">
        <v>7</v>
      </c>
      <c r="B11" s="87" t="s">
        <v>483</v>
      </c>
      <c r="C11" s="89" t="s">
        <v>579</v>
      </c>
      <c r="D11" s="86">
        <v>4</v>
      </c>
      <c r="E11" s="429"/>
      <c r="F11" s="95"/>
      <c r="G11" s="95"/>
      <c r="H11" s="95"/>
      <c r="I11" s="95"/>
      <c r="J11" s="95"/>
      <c r="K11" s="95"/>
    </row>
    <row r="12" spans="1:12" ht="180" x14ac:dyDescent="0.2">
      <c r="A12" s="10" t="s">
        <v>8</v>
      </c>
      <c r="B12" s="87" t="s">
        <v>350</v>
      </c>
      <c r="C12" s="88" t="s">
        <v>581</v>
      </c>
      <c r="D12" s="86"/>
      <c r="E12" s="429"/>
      <c r="F12" s="95"/>
      <c r="G12" s="95"/>
      <c r="H12" s="95"/>
      <c r="I12" s="95"/>
      <c r="J12" s="95"/>
      <c r="K12" s="95"/>
    </row>
    <row r="13" spans="1:12" ht="198" customHeight="1" x14ac:dyDescent="0.2">
      <c r="A13" s="231" t="s">
        <v>310</v>
      </c>
      <c r="B13" s="87" t="s">
        <v>569</v>
      </c>
      <c r="C13" s="89" t="s">
        <v>484</v>
      </c>
      <c r="D13" s="86"/>
      <c r="E13" s="429"/>
      <c r="F13" s="95"/>
      <c r="G13" s="95"/>
      <c r="H13" s="95"/>
      <c r="I13" s="95"/>
      <c r="J13" s="95"/>
      <c r="K13" s="95"/>
    </row>
    <row r="14" spans="1:12" ht="156" x14ac:dyDescent="0.2">
      <c r="A14" s="231" t="s">
        <v>311</v>
      </c>
      <c r="B14" s="87" t="s">
        <v>485</v>
      </c>
      <c r="C14" s="89" t="s">
        <v>591</v>
      </c>
      <c r="D14" s="86">
        <v>2</v>
      </c>
      <c r="E14" s="429"/>
      <c r="F14" s="95"/>
      <c r="G14" s="95"/>
      <c r="H14" s="95"/>
      <c r="I14" s="95"/>
      <c r="J14" s="95"/>
      <c r="K14" s="95"/>
    </row>
    <row r="15" spans="1:12" ht="156" x14ac:dyDescent="0.2">
      <c r="A15" s="231" t="s">
        <v>314</v>
      </c>
      <c r="B15" s="87" t="s">
        <v>315</v>
      </c>
      <c r="C15" s="89" t="s">
        <v>591</v>
      </c>
      <c r="D15" s="86">
        <v>1</v>
      </c>
      <c r="E15" s="429"/>
      <c r="F15" s="95"/>
      <c r="G15" s="95"/>
      <c r="H15" s="95"/>
      <c r="I15" s="95"/>
      <c r="J15" s="95"/>
      <c r="K15" s="95"/>
    </row>
    <row r="16" spans="1:12" ht="20.100000000000001" customHeight="1" x14ac:dyDescent="0.25">
      <c r="A16" s="96"/>
      <c r="B16" s="98"/>
      <c r="C16" s="107" t="s">
        <v>13</v>
      </c>
      <c r="D16" s="108">
        <f>SUM(D4:D15)</f>
        <v>15</v>
      </c>
      <c r="E16" s="150"/>
      <c r="G16" s="95"/>
    </row>
    <row r="17" spans="1:18" ht="20.100000000000001" customHeight="1" x14ac:dyDescent="0.25">
      <c r="A17" s="96"/>
      <c r="B17" s="98"/>
      <c r="C17" s="107" t="s">
        <v>222</v>
      </c>
      <c r="D17" s="108">
        <f>COUNTIF(D4:D15,1)</f>
        <v>1</v>
      </c>
      <c r="E17" s="150"/>
      <c r="G17" s="95"/>
    </row>
    <row r="18" spans="1:18" ht="20.100000000000001" customHeight="1" x14ac:dyDescent="0.25">
      <c r="A18" s="96"/>
      <c r="B18" s="98"/>
      <c r="C18" s="107" t="s">
        <v>223</v>
      </c>
      <c r="D18" s="108">
        <f>COUNTIF(D4:D15,2)</f>
        <v>2</v>
      </c>
      <c r="E18" s="150"/>
      <c r="G18" s="95"/>
    </row>
    <row r="19" spans="1:18" ht="20.100000000000001" customHeight="1" x14ac:dyDescent="0.25">
      <c r="A19" s="96"/>
      <c r="B19" s="98"/>
      <c r="C19" s="107" t="s">
        <v>224</v>
      </c>
      <c r="D19" s="108">
        <f>COUNTIF(D4:D15,"NA")</f>
        <v>3</v>
      </c>
      <c r="G19" s="95"/>
    </row>
    <row r="20" spans="1:18" ht="20.100000000000001" customHeight="1" x14ac:dyDescent="0.25">
      <c r="A20" s="96"/>
      <c r="B20" s="91"/>
      <c r="C20" s="16" t="s">
        <v>14</v>
      </c>
      <c r="D20" s="178">
        <f>IF(ISERR(D16/COUNT(D4:D15))=TRUE, "-",D16/COUNT(D4:D15))</f>
        <v>2.5</v>
      </c>
      <c r="E20" s="150"/>
      <c r="G20" s="95"/>
    </row>
    <row r="21" spans="1:18" ht="20.100000000000001" customHeight="1" x14ac:dyDescent="0.2">
      <c r="B21" s="91"/>
      <c r="C21" s="98"/>
      <c r="D21" s="5"/>
      <c r="E21" s="151"/>
      <c r="F21" s="97"/>
      <c r="G21" s="95"/>
    </row>
    <row r="22" spans="1:18" ht="20.100000000000001" customHeight="1" x14ac:dyDescent="0.2">
      <c r="B22" s="152"/>
      <c r="C22" s="11" t="s">
        <v>293</v>
      </c>
      <c r="D22" s="152"/>
      <c r="E22" s="99"/>
      <c r="F22" s="9"/>
    </row>
    <row r="23" spans="1:18" ht="15.75" customHeight="1" x14ac:dyDescent="0.2">
      <c r="B23" s="153"/>
      <c r="C23" s="12" t="s">
        <v>295</v>
      </c>
      <c r="D23" s="153"/>
      <c r="E23" s="99"/>
      <c r="F23" s="9"/>
    </row>
    <row r="24" spans="1:18" x14ac:dyDescent="0.2">
      <c r="B24" s="196"/>
      <c r="C24" s="13" t="s">
        <v>294</v>
      </c>
      <c r="D24" s="154"/>
      <c r="E24" s="99"/>
    </row>
    <row r="25" spans="1:18" x14ac:dyDescent="0.2">
      <c r="B25" s="197"/>
      <c r="C25" s="14" t="s">
        <v>486</v>
      </c>
      <c r="D25" s="155"/>
      <c r="E25" s="99"/>
    </row>
    <row r="26" spans="1:18" ht="15.75" x14ac:dyDescent="0.25">
      <c r="B26" s="197"/>
      <c r="C26" s="15" t="s">
        <v>296</v>
      </c>
      <c r="D26" s="156"/>
      <c r="E26" s="99"/>
      <c r="R26" s="150"/>
    </row>
    <row r="27" spans="1:18" x14ac:dyDescent="0.2">
      <c r="B27" s="327"/>
    </row>
    <row r="28" spans="1:18" x14ac:dyDescent="0.2">
      <c r="B28" s="327"/>
    </row>
    <row r="30" spans="1:18" x14ac:dyDescent="0.2">
      <c r="B30" s="19"/>
      <c r="C30" s="19"/>
      <c r="D30" s="7"/>
      <c r="E30" s="7"/>
    </row>
    <row r="33" spans="2:3" x14ac:dyDescent="0.2">
      <c r="B33" s="329"/>
      <c r="C33" s="329"/>
    </row>
  </sheetData>
  <mergeCells count="1">
    <mergeCell ref="A1:E1"/>
  </mergeCells>
  <conditionalFormatting sqref="D4:D7 D9:D13">
    <cfRule type="cellIs" dxfId="60" priority="11" operator="equal">
      <formula>2</formula>
    </cfRule>
    <cfRule type="cellIs" dxfId="59" priority="12" operator="equal">
      <formula>1</formula>
    </cfRule>
  </conditionalFormatting>
  <conditionalFormatting sqref="D4:D13">
    <cfRule type="cellIs" dxfId="58" priority="9" operator="equal">
      <formula>4</formula>
    </cfRule>
    <cfRule type="cellIs" dxfId="57" priority="10" operator="equal">
      <formula>3</formula>
    </cfRule>
  </conditionalFormatting>
  <conditionalFormatting sqref="D4:D13">
    <cfRule type="containsText" dxfId="56" priority="8" operator="containsText" text="NA">
      <formula>NOT(ISERROR(SEARCH("NA",D4)))</formula>
    </cfRule>
  </conditionalFormatting>
  <conditionalFormatting sqref="D14:D15">
    <cfRule type="containsText" dxfId="55" priority="3" operator="containsText" text="NA">
      <formula>NOT(ISERROR(SEARCH("NA",D14)))</formula>
    </cfRule>
  </conditionalFormatting>
  <conditionalFormatting sqref="D14:D15">
    <cfRule type="cellIs" dxfId="54" priority="6" operator="equal">
      <formula>2</formula>
    </cfRule>
    <cfRule type="cellIs" dxfId="53" priority="7" operator="equal">
      <formula>1</formula>
    </cfRule>
  </conditionalFormatting>
  <conditionalFormatting sqref="D14:D15">
    <cfRule type="cellIs" dxfId="52" priority="4" operator="equal">
      <formula>4</formula>
    </cfRule>
    <cfRule type="cellIs" dxfId="51" priority="5" operator="equal">
      <formula>3</formula>
    </cfRule>
  </conditionalFormatting>
  <conditionalFormatting sqref="D8">
    <cfRule type="cellIs" dxfId="50" priority="1" operator="equal">
      <formula>2</formula>
    </cfRule>
    <cfRule type="cellIs" dxfId="49" priority="2" operator="equal">
      <formula>1</formula>
    </cfRule>
  </conditionalFormatting>
  <dataValidations count="1">
    <dataValidation type="list" allowBlank="1" showInputMessage="1" showErrorMessage="1" sqref="D4:D15" xr:uid="{00000000-0002-0000-0100-000000000000}">
      <formula1>"1,2,3,4,NA"</formula1>
    </dataValidation>
  </dataValidations>
  <printOptions horizontalCentered="1" verticalCentered="1"/>
  <pageMargins left="0.51181102362204722" right="0.51181102362204722" top="0.51181102362204722" bottom="0.51181102362204722" header="0" footer="0"/>
  <pageSetup paperSize="9" scale="60" fitToHeight="2" orientation="landscape" horizontalDpi="300" verticalDpi="300" r:id="rId1"/>
  <headerFooter alignWithMargins="0">
    <oddHeader>&amp;LDOCUMENT 7322620 Revision D</oddHeader>
    <oddFooter>&amp;L&amp;A&amp;RPage &amp;P</oddFooter>
  </headerFooter>
  <drawing r:id="rId2"/>
  <legacyDrawing r:id="rId3"/>
  <controls>
    <mc:AlternateContent xmlns:mc="http://schemas.openxmlformats.org/markup-compatibility/2006">
      <mc:Choice Requires="x14">
        <control shapeId="9224" r:id="rId4" name="CommandButton3">
          <controlPr defaultSize="0" autoLine="0" r:id="rId5">
            <anchor moveWithCells="1">
              <from>
                <xdr:col>1</xdr:col>
                <xdr:colOff>3419475</xdr:colOff>
                <xdr:row>9</xdr:row>
                <xdr:rowOff>2295525</xdr:rowOff>
              </from>
              <to>
                <xdr:col>1</xdr:col>
                <xdr:colOff>4829175</xdr:colOff>
                <xdr:row>9</xdr:row>
                <xdr:rowOff>2714625</xdr:rowOff>
              </to>
            </anchor>
          </controlPr>
        </control>
      </mc:Choice>
      <mc:Fallback>
        <control shapeId="9224" r:id="rId4" name="CommandButton3"/>
      </mc:Fallback>
    </mc:AlternateContent>
    <mc:AlternateContent xmlns:mc="http://schemas.openxmlformats.org/markup-compatibility/2006">
      <mc:Choice Requires="x14">
        <control shapeId="9223" r:id="rId6" name="CommandButton2">
          <controlPr defaultSize="0" autoLine="0" r:id="rId7">
            <anchor moveWithCells="1">
              <from>
                <xdr:col>1</xdr:col>
                <xdr:colOff>3419475</xdr:colOff>
                <xdr:row>7</xdr:row>
                <xdr:rowOff>1276350</xdr:rowOff>
              </from>
              <to>
                <xdr:col>1</xdr:col>
                <xdr:colOff>4829175</xdr:colOff>
                <xdr:row>7</xdr:row>
                <xdr:rowOff>1695450</xdr:rowOff>
              </to>
            </anchor>
          </controlPr>
        </control>
      </mc:Choice>
      <mc:Fallback>
        <control shapeId="9223" r:id="rId6" name="CommandButton2"/>
      </mc:Fallback>
    </mc:AlternateContent>
    <mc:AlternateContent xmlns:mc="http://schemas.openxmlformats.org/markup-compatibility/2006">
      <mc:Choice Requires="x14">
        <control shapeId="9222" r:id="rId8" name="CommandButton1">
          <controlPr defaultSize="0" autoLine="0" r:id="rId9">
            <anchor moveWithCells="1">
              <from>
                <xdr:col>1</xdr:col>
                <xdr:colOff>3419475</xdr:colOff>
                <xdr:row>5</xdr:row>
                <xdr:rowOff>1924050</xdr:rowOff>
              </from>
              <to>
                <xdr:col>1</xdr:col>
                <xdr:colOff>4829175</xdr:colOff>
                <xdr:row>5</xdr:row>
                <xdr:rowOff>2333625</xdr:rowOff>
              </to>
            </anchor>
          </controlPr>
        </control>
      </mc:Choice>
      <mc:Fallback>
        <control shapeId="9222" r:id="rId8" name="CommandButton1"/>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oglio2"/>
  <dimension ref="A1:L35"/>
  <sheetViews>
    <sheetView showGridLines="0" zoomScale="70" zoomScaleNormal="70" workbookViewId="0">
      <selection activeCell="D16" sqref="D16"/>
    </sheetView>
  </sheetViews>
  <sheetFormatPr defaultColWidth="9.5546875" defaultRowHeight="15" x14ac:dyDescent="0.2"/>
  <cols>
    <col min="1" max="1" width="7.21875" style="138" customWidth="1"/>
    <col min="2" max="2" width="62.6640625" style="140" customWidth="1"/>
    <col min="3" max="3" width="91.5546875" style="139" customWidth="1"/>
    <col min="4" max="4" width="17.5546875" style="117" customWidth="1"/>
    <col min="5" max="5" width="18.44140625" style="121" customWidth="1"/>
    <col min="6" max="16384" width="9.5546875" style="117"/>
  </cols>
  <sheetData>
    <row r="1" spans="1:12" ht="30" customHeight="1" x14ac:dyDescent="0.2">
      <c r="A1" s="483" t="s">
        <v>631</v>
      </c>
      <c r="B1" s="483"/>
      <c r="C1" s="483"/>
      <c r="D1" s="483"/>
      <c r="E1" s="483"/>
    </row>
    <row r="2" spans="1:12" ht="9.9499999999999993" customHeight="1" x14ac:dyDescent="0.25">
      <c r="A2" s="118"/>
      <c r="B2" s="119"/>
      <c r="C2" s="120"/>
      <c r="D2" s="121"/>
      <c r="E2" s="122"/>
      <c r="L2" s="123"/>
    </row>
    <row r="3" spans="1:12" ht="38.25" customHeight="1" x14ac:dyDescent="0.2">
      <c r="A3" s="163" t="s">
        <v>10</v>
      </c>
      <c r="B3" s="158" t="s">
        <v>12</v>
      </c>
      <c r="C3" s="158" t="s">
        <v>279</v>
      </c>
      <c r="D3" s="161" t="s">
        <v>9</v>
      </c>
      <c r="E3" s="159" t="s">
        <v>1</v>
      </c>
      <c r="F3" s="124"/>
      <c r="G3" s="124"/>
      <c r="H3" s="124"/>
      <c r="I3" s="124"/>
      <c r="J3" s="124"/>
      <c r="K3" s="124"/>
    </row>
    <row r="4" spans="1:12" ht="119.25" customHeight="1" x14ac:dyDescent="0.2">
      <c r="A4" s="125" t="s">
        <v>259</v>
      </c>
      <c r="B4" s="126" t="s">
        <v>487</v>
      </c>
      <c r="C4" s="127" t="s">
        <v>488</v>
      </c>
      <c r="D4" s="86">
        <v>1</v>
      </c>
      <c r="E4" s="429" t="s">
        <v>657</v>
      </c>
      <c r="F4" s="124"/>
      <c r="G4" s="124"/>
      <c r="H4" s="124"/>
      <c r="I4" s="124"/>
      <c r="J4" s="124"/>
      <c r="K4" s="124"/>
    </row>
    <row r="5" spans="1:12" ht="151.5" customHeight="1" x14ac:dyDescent="0.2">
      <c r="A5" s="125" t="s">
        <v>258</v>
      </c>
      <c r="B5" s="128" t="s">
        <v>348</v>
      </c>
      <c r="C5" s="129" t="s">
        <v>501</v>
      </c>
      <c r="D5" s="86">
        <v>1</v>
      </c>
      <c r="E5" s="429" t="s">
        <v>660</v>
      </c>
      <c r="F5" s="124"/>
      <c r="G5" s="124"/>
      <c r="H5" s="124"/>
      <c r="I5" s="124"/>
      <c r="J5" s="124"/>
      <c r="K5" s="124"/>
    </row>
    <row r="6" spans="1:12" ht="126.75" customHeight="1" x14ac:dyDescent="0.2">
      <c r="A6" s="125" t="s">
        <v>257</v>
      </c>
      <c r="B6" s="128" t="s">
        <v>347</v>
      </c>
      <c r="C6" s="129" t="s">
        <v>489</v>
      </c>
      <c r="D6" s="86">
        <v>2</v>
      </c>
      <c r="E6" s="429" t="s">
        <v>658</v>
      </c>
      <c r="F6" s="124"/>
      <c r="G6" s="124"/>
      <c r="H6" s="124"/>
      <c r="I6" s="124"/>
      <c r="J6" s="124"/>
      <c r="K6" s="124"/>
    </row>
    <row r="7" spans="1:12" ht="120.75" customHeight="1" x14ac:dyDescent="0.2">
      <c r="A7" s="125" t="s">
        <v>256</v>
      </c>
      <c r="B7" s="128" t="s">
        <v>490</v>
      </c>
      <c r="C7" s="129" t="s">
        <v>491</v>
      </c>
      <c r="D7" s="86" t="s">
        <v>661</v>
      </c>
      <c r="E7" s="429" t="s">
        <v>659</v>
      </c>
      <c r="F7" s="124"/>
      <c r="G7" s="124"/>
      <c r="H7" s="124"/>
      <c r="I7" s="124"/>
      <c r="J7" s="124"/>
      <c r="K7" s="124"/>
    </row>
    <row r="8" spans="1:12" ht="157.5" customHeight="1" x14ac:dyDescent="0.2">
      <c r="A8" s="125" t="s">
        <v>255</v>
      </c>
      <c r="B8" s="128" t="s">
        <v>574</v>
      </c>
      <c r="C8" s="129" t="s">
        <v>492</v>
      </c>
      <c r="D8" s="86"/>
      <c r="E8" s="429" t="s">
        <v>662</v>
      </c>
      <c r="F8" s="124"/>
      <c r="G8" s="124"/>
      <c r="H8" s="124"/>
      <c r="I8" s="124"/>
      <c r="J8" s="124"/>
      <c r="K8" s="124"/>
    </row>
    <row r="9" spans="1:12" ht="164.25" customHeight="1" x14ac:dyDescent="0.2">
      <c r="A9" s="125" t="s">
        <v>253</v>
      </c>
      <c r="B9" s="128" t="s">
        <v>254</v>
      </c>
      <c r="C9" s="129" t="s">
        <v>493</v>
      </c>
      <c r="D9" s="86" t="s">
        <v>661</v>
      </c>
      <c r="E9" s="429" t="s">
        <v>663</v>
      </c>
      <c r="F9" s="124"/>
      <c r="G9" s="124"/>
      <c r="H9" s="124"/>
      <c r="I9" s="124"/>
      <c r="J9" s="124"/>
      <c r="K9" s="124"/>
    </row>
    <row r="10" spans="1:12" ht="141.75" customHeight="1" x14ac:dyDescent="0.2">
      <c r="A10" s="125" t="s">
        <v>252</v>
      </c>
      <c r="B10" s="128" t="s">
        <v>494</v>
      </c>
      <c r="C10" s="129" t="s">
        <v>495</v>
      </c>
      <c r="D10" s="86" t="s">
        <v>661</v>
      </c>
      <c r="E10" s="429" t="s">
        <v>664</v>
      </c>
      <c r="F10" s="124"/>
      <c r="G10" s="124"/>
      <c r="H10" s="124"/>
      <c r="I10" s="124"/>
      <c r="J10" s="124"/>
      <c r="K10" s="124"/>
    </row>
    <row r="11" spans="1:12" ht="197.25" customHeight="1" x14ac:dyDescent="0.2">
      <c r="A11" s="125" t="s">
        <v>251</v>
      </c>
      <c r="B11" s="128" t="s">
        <v>573</v>
      </c>
      <c r="C11" s="129" t="s">
        <v>496</v>
      </c>
      <c r="D11" s="86">
        <v>3</v>
      </c>
      <c r="E11" s="429"/>
      <c r="F11" s="124"/>
      <c r="G11" s="124"/>
      <c r="H11" s="124"/>
      <c r="I11" s="124"/>
      <c r="J11" s="124"/>
      <c r="K11" s="124"/>
    </row>
    <row r="12" spans="1:12" ht="290.25" customHeight="1" x14ac:dyDescent="0.2">
      <c r="A12" s="125" t="s">
        <v>249</v>
      </c>
      <c r="B12" s="128" t="s">
        <v>250</v>
      </c>
      <c r="C12" s="129" t="s">
        <v>497</v>
      </c>
      <c r="D12" s="86"/>
      <c r="E12" s="429" t="s">
        <v>667</v>
      </c>
      <c r="F12" s="124"/>
      <c r="G12" s="124"/>
      <c r="H12" s="124"/>
      <c r="I12" s="124"/>
      <c r="J12" s="124"/>
      <c r="K12" s="124"/>
    </row>
    <row r="13" spans="1:12" ht="165" x14ac:dyDescent="0.2">
      <c r="A13" s="125" t="s">
        <v>248</v>
      </c>
      <c r="B13" s="128" t="s">
        <v>498</v>
      </c>
      <c r="C13" s="129" t="s">
        <v>499</v>
      </c>
      <c r="D13" s="86" t="s">
        <v>661</v>
      </c>
      <c r="E13" s="429"/>
      <c r="F13" s="124"/>
      <c r="G13" s="124"/>
      <c r="H13" s="124"/>
      <c r="I13" s="124"/>
      <c r="J13" s="124"/>
      <c r="K13" s="124"/>
    </row>
    <row r="14" spans="1:12" ht="141.75" customHeight="1" x14ac:dyDescent="0.2">
      <c r="A14" s="125" t="s">
        <v>246</v>
      </c>
      <c r="B14" s="128" t="s">
        <v>247</v>
      </c>
      <c r="C14" s="129" t="s">
        <v>500</v>
      </c>
      <c r="D14" s="86"/>
      <c r="E14" s="429" t="s">
        <v>668</v>
      </c>
      <c r="F14" s="124"/>
      <c r="G14" s="124"/>
      <c r="H14" s="124"/>
      <c r="I14" s="124"/>
      <c r="J14" s="124"/>
      <c r="K14" s="124"/>
    </row>
    <row r="15" spans="1:12" ht="197.25" customHeight="1" x14ac:dyDescent="0.2">
      <c r="A15" s="125" t="s">
        <v>245</v>
      </c>
      <c r="B15" s="128" t="s">
        <v>575</v>
      </c>
      <c r="C15" s="129" t="s">
        <v>576</v>
      </c>
      <c r="D15" s="86"/>
      <c r="E15" s="429"/>
      <c r="F15" s="124"/>
      <c r="G15" s="124"/>
      <c r="H15" s="124"/>
      <c r="I15" s="124"/>
      <c r="J15" s="124"/>
      <c r="K15" s="124"/>
    </row>
    <row r="16" spans="1:12" ht="162.75" customHeight="1" x14ac:dyDescent="0.2">
      <c r="A16" s="125" t="s">
        <v>275</v>
      </c>
      <c r="B16" s="128" t="s">
        <v>645</v>
      </c>
      <c r="C16" s="129" t="s">
        <v>646</v>
      </c>
      <c r="D16" s="86"/>
      <c r="E16" s="429"/>
      <c r="F16" s="124"/>
      <c r="G16" s="124"/>
      <c r="H16" s="124"/>
      <c r="I16" s="124"/>
      <c r="J16" s="124"/>
      <c r="K16" s="124"/>
    </row>
    <row r="17" spans="1:9" ht="20.100000000000001" customHeight="1" x14ac:dyDescent="0.25">
      <c r="A17" s="130"/>
      <c r="B17" s="131"/>
      <c r="C17" s="107" t="s">
        <v>13</v>
      </c>
      <c r="D17" s="108">
        <f>SUM(D4:D16)</f>
        <v>7</v>
      </c>
      <c r="E17" s="132"/>
      <c r="F17" s="133"/>
      <c r="G17" s="133"/>
      <c r="H17" s="133"/>
      <c r="I17" s="133"/>
    </row>
    <row r="18" spans="1:9" ht="21.75" customHeight="1" x14ac:dyDescent="0.25">
      <c r="A18" s="134"/>
      <c r="B18" s="135"/>
      <c r="C18" s="107" t="s">
        <v>222</v>
      </c>
      <c r="D18" s="108">
        <f>COUNTIF(D4:D16,1)</f>
        <v>2</v>
      </c>
      <c r="E18" s="134"/>
    </row>
    <row r="19" spans="1:9" ht="21.75" customHeight="1" x14ac:dyDescent="0.25">
      <c r="A19" s="134"/>
      <c r="B19" s="135"/>
      <c r="C19" s="107" t="s">
        <v>223</v>
      </c>
      <c r="D19" s="108">
        <f>COUNTIF(D4:D16,2)</f>
        <v>1</v>
      </c>
      <c r="E19" s="134"/>
    </row>
    <row r="20" spans="1:9" ht="20.100000000000001" customHeight="1" x14ac:dyDescent="0.25">
      <c r="A20" s="134"/>
      <c r="B20" s="119"/>
      <c r="C20" s="107" t="s">
        <v>224</v>
      </c>
      <c r="D20" s="108">
        <f>COUNTIF(D4:D16,"NA")</f>
        <v>4</v>
      </c>
      <c r="E20" s="134"/>
    </row>
    <row r="21" spans="1:9" ht="20.100000000000001" customHeight="1" x14ac:dyDescent="0.2">
      <c r="A21" s="134"/>
      <c r="B21" s="119"/>
      <c r="C21" s="16" t="s">
        <v>14</v>
      </c>
      <c r="D21" s="178">
        <f>IF(ISERR(D17/COUNT(D4:D16))=TRUE,"-",D17/COUNT(D4:D16))</f>
        <v>1.75</v>
      </c>
      <c r="E21" s="134"/>
    </row>
    <row r="22" spans="1:9" ht="20.100000000000001" customHeight="1" x14ac:dyDescent="0.2">
      <c r="A22" s="137"/>
      <c r="B22" s="119"/>
      <c r="D22" s="136"/>
      <c r="E22" s="134"/>
    </row>
    <row r="23" spans="1:9" ht="20.100000000000001" customHeight="1" x14ac:dyDescent="0.2">
      <c r="B23" s="152"/>
      <c r="C23" s="11" t="s">
        <v>293</v>
      </c>
      <c r="D23" s="136"/>
      <c r="E23" s="117"/>
    </row>
    <row r="24" spans="1:9" ht="20.100000000000001" customHeight="1" x14ac:dyDescent="0.2">
      <c r="B24" s="153"/>
      <c r="C24" s="12" t="s">
        <v>295</v>
      </c>
      <c r="D24" s="136"/>
      <c r="E24" s="117"/>
    </row>
    <row r="25" spans="1:9" x14ac:dyDescent="0.2">
      <c r="B25" s="196"/>
      <c r="C25" s="13" t="s">
        <v>294</v>
      </c>
      <c r="E25" s="117"/>
    </row>
    <row r="26" spans="1:9" x14ac:dyDescent="0.2">
      <c r="B26" s="197"/>
      <c r="C26" s="14" t="s">
        <v>486</v>
      </c>
    </row>
    <row r="27" spans="1:9" x14ac:dyDescent="0.2">
      <c r="B27" s="197"/>
      <c r="C27" s="15" t="s">
        <v>296</v>
      </c>
    </row>
    <row r="28" spans="1:9" x14ac:dyDescent="0.2">
      <c r="B28" s="119"/>
    </row>
    <row r="29" spans="1:9" x14ac:dyDescent="0.2">
      <c r="B29" s="119"/>
    </row>
    <row r="30" spans="1:9" x14ac:dyDescent="0.2">
      <c r="B30" s="51"/>
    </row>
    <row r="31" spans="1:9" x14ac:dyDescent="0.2">
      <c r="B31" s="51"/>
    </row>
    <row r="32" spans="1:9" x14ac:dyDescent="0.2">
      <c r="B32" s="51"/>
    </row>
    <row r="33" spans="2:3" x14ac:dyDescent="0.2">
      <c r="B33" s="51"/>
    </row>
    <row r="35" spans="2:3" x14ac:dyDescent="0.2">
      <c r="B35" s="141"/>
      <c r="C35" s="142"/>
    </row>
  </sheetData>
  <mergeCells count="1">
    <mergeCell ref="A1:E1"/>
  </mergeCells>
  <conditionalFormatting sqref="D4:D16">
    <cfRule type="containsText" dxfId="48" priority="1" operator="containsText" text="NA">
      <formula>NOT(ISERROR(SEARCH("NA",D4)))</formula>
    </cfRule>
    <cfRule type="cellIs" dxfId="47" priority="4" operator="equal">
      <formula>2</formula>
    </cfRule>
    <cfRule type="cellIs" dxfId="46" priority="5" operator="equal">
      <formula>1</formula>
    </cfRule>
  </conditionalFormatting>
  <conditionalFormatting sqref="D4:D16">
    <cfRule type="cellIs" dxfId="45" priority="2" operator="equal">
      <formula>4</formula>
    </cfRule>
    <cfRule type="cellIs" dxfId="44" priority="3" operator="equal">
      <formula>3</formula>
    </cfRule>
  </conditionalFormatting>
  <dataValidations count="1">
    <dataValidation type="list" allowBlank="1" showInputMessage="1" showErrorMessage="1" sqref="D4:D16" xr:uid="{00000000-0002-0000-0200-000000000000}">
      <formula1>"1,2,3,4,NA"</formula1>
    </dataValidation>
  </dataValidations>
  <pageMargins left="0.7" right="0.7" top="0.75" bottom="0.75" header="0.3" footer="0.3"/>
  <pageSetup orientation="portrait" r:id="rId1"/>
  <drawing r:id="rId2"/>
  <legacyDrawing r:id="rId3"/>
  <controls>
    <mc:AlternateContent xmlns:mc="http://schemas.openxmlformats.org/markup-compatibility/2006">
      <mc:Choice Requires="x14">
        <control shapeId="17411" r:id="rId4" name="CommandButton3">
          <controlPr defaultSize="0" autoLine="0" r:id="rId5">
            <anchor moveWithCells="1">
              <from>
                <xdr:col>1</xdr:col>
                <xdr:colOff>3933825</xdr:colOff>
                <xdr:row>4</xdr:row>
                <xdr:rowOff>1485900</xdr:rowOff>
              </from>
              <to>
                <xdr:col>1</xdr:col>
                <xdr:colOff>5343525</xdr:colOff>
                <xdr:row>4</xdr:row>
                <xdr:rowOff>1905000</xdr:rowOff>
              </to>
            </anchor>
          </controlPr>
        </control>
      </mc:Choice>
      <mc:Fallback>
        <control shapeId="17411" r:id="rId4" name="CommandButton3"/>
      </mc:Fallback>
    </mc:AlternateContent>
    <mc:AlternateContent xmlns:mc="http://schemas.openxmlformats.org/markup-compatibility/2006">
      <mc:Choice Requires="x14">
        <control shapeId="17410" r:id="rId6" name="CommandButton2">
          <controlPr defaultSize="0" autoLine="0" r:id="rId7">
            <anchor moveWithCells="1">
              <from>
                <xdr:col>1</xdr:col>
                <xdr:colOff>3933825</xdr:colOff>
                <xdr:row>6</xdr:row>
                <xdr:rowOff>1095375</xdr:rowOff>
              </from>
              <to>
                <xdr:col>1</xdr:col>
                <xdr:colOff>5343525</xdr:colOff>
                <xdr:row>6</xdr:row>
                <xdr:rowOff>1514475</xdr:rowOff>
              </to>
            </anchor>
          </controlPr>
        </control>
      </mc:Choice>
      <mc:Fallback>
        <control shapeId="17410" r:id="rId6" name="CommandButton2"/>
      </mc:Fallback>
    </mc:AlternateContent>
    <mc:AlternateContent xmlns:mc="http://schemas.openxmlformats.org/markup-compatibility/2006">
      <mc:Choice Requires="x14">
        <control shapeId="17409" r:id="rId8" name="CommandButton1">
          <controlPr defaultSize="0" autoLine="0" r:id="rId9">
            <anchor moveWithCells="1">
              <from>
                <xdr:col>1</xdr:col>
                <xdr:colOff>3914775</xdr:colOff>
                <xdr:row>5</xdr:row>
                <xdr:rowOff>1162050</xdr:rowOff>
              </from>
              <to>
                <xdr:col>1</xdr:col>
                <xdr:colOff>5343525</xdr:colOff>
                <xdr:row>5</xdr:row>
                <xdr:rowOff>1581150</xdr:rowOff>
              </to>
            </anchor>
          </controlPr>
        </control>
      </mc:Choice>
      <mc:Fallback>
        <control shapeId="17409" r:id="rId8" name="CommandButton1"/>
      </mc:Fallback>
    </mc:AlternateContent>
  </control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oglio3"/>
  <dimension ref="A1:L46"/>
  <sheetViews>
    <sheetView showGridLines="0" topLeftCell="A7" zoomScale="70" zoomScaleNormal="70" workbookViewId="0">
      <selection activeCell="D19" sqref="D19"/>
    </sheetView>
  </sheetViews>
  <sheetFormatPr defaultColWidth="9.5546875" defaultRowHeight="15" x14ac:dyDescent="0.2"/>
  <cols>
    <col min="1" max="1" width="7.77734375" style="98" customWidth="1"/>
    <col min="2" max="2" width="58.5546875" style="101" customWidth="1"/>
    <col min="3" max="3" width="91.88671875" style="3" customWidth="1"/>
    <col min="4" max="4" width="22.88671875" style="90" customWidth="1"/>
    <col min="5" max="5" width="29.33203125" style="93" customWidth="1"/>
    <col min="6" max="16384" width="9.5546875" style="90"/>
  </cols>
  <sheetData>
    <row r="1" spans="1:12" ht="30" customHeight="1" x14ac:dyDescent="0.2">
      <c r="A1" s="482" t="s">
        <v>632</v>
      </c>
      <c r="B1" s="482"/>
      <c r="C1" s="482"/>
      <c r="D1" s="482"/>
      <c r="E1" s="482"/>
    </row>
    <row r="2" spans="1:12" ht="9.9499999999999993" customHeight="1" x14ac:dyDescent="0.25">
      <c r="A2" s="91"/>
      <c r="B2" s="92"/>
      <c r="C2" s="4"/>
      <c r="D2" s="93"/>
      <c r="E2" s="94"/>
      <c r="L2" s="1"/>
    </row>
    <row r="3" spans="1:12" ht="35.25" customHeight="1" x14ac:dyDescent="0.2">
      <c r="A3" s="164" t="s">
        <v>10</v>
      </c>
      <c r="B3" s="160" t="s">
        <v>12</v>
      </c>
      <c r="C3" s="158" t="s">
        <v>279</v>
      </c>
      <c r="D3" s="159" t="s">
        <v>9</v>
      </c>
      <c r="E3" s="159" t="s">
        <v>1</v>
      </c>
      <c r="F3" s="95"/>
      <c r="G3" s="95"/>
      <c r="H3" s="95"/>
      <c r="I3" s="95"/>
      <c r="J3" s="95"/>
      <c r="K3" s="95"/>
    </row>
    <row r="4" spans="1:12" ht="190.5" customHeight="1" x14ac:dyDescent="0.2">
      <c r="A4" s="102" t="s">
        <v>202</v>
      </c>
      <c r="B4" s="103" t="s">
        <v>647</v>
      </c>
      <c r="C4" s="88" t="s">
        <v>502</v>
      </c>
      <c r="D4" s="86" t="s">
        <v>661</v>
      </c>
      <c r="E4" s="429" t="s">
        <v>665</v>
      </c>
      <c r="F4" s="95"/>
      <c r="G4" s="95"/>
      <c r="H4" s="95"/>
      <c r="I4" s="95"/>
      <c r="J4" s="95"/>
      <c r="K4" s="95"/>
    </row>
    <row r="5" spans="1:12" ht="185.25" customHeight="1" x14ac:dyDescent="0.2">
      <c r="A5" s="102" t="s">
        <v>290</v>
      </c>
      <c r="B5" s="103" t="s">
        <v>503</v>
      </c>
      <c r="C5" s="88" t="s">
        <v>504</v>
      </c>
      <c r="D5" s="86">
        <v>1</v>
      </c>
      <c r="E5" s="429" t="s">
        <v>666</v>
      </c>
      <c r="F5" s="95"/>
      <c r="G5" s="95"/>
      <c r="I5" s="95"/>
      <c r="J5" s="95"/>
      <c r="K5" s="95"/>
    </row>
    <row r="6" spans="1:12" ht="180" x14ac:dyDescent="0.2">
      <c r="A6" s="102" t="s">
        <v>203</v>
      </c>
      <c r="B6" s="87" t="s">
        <v>351</v>
      </c>
      <c r="C6" s="89" t="s">
        <v>505</v>
      </c>
      <c r="D6" s="86">
        <v>3</v>
      </c>
      <c r="E6" s="430"/>
      <c r="F6" s="95"/>
      <c r="G6" s="95"/>
      <c r="H6" s="95"/>
      <c r="I6" s="95"/>
      <c r="J6" s="95"/>
      <c r="K6" s="95"/>
    </row>
    <row r="7" spans="1:12" ht="191.25" customHeight="1" x14ac:dyDescent="0.2">
      <c r="A7" s="102" t="s">
        <v>204</v>
      </c>
      <c r="B7" s="104" t="s">
        <v>506</v>
      </c>
      <c r="C7" s="88" t="s">
        <v>507</v>
      </c>
      <c r="D7" s="86">
        <v>2</v>
      </c>
      <c r="E7" s="429"/>
      <c r="F7" s="95"/>
      <c r="G7" s="95"/>
      <c r="H7" s="95"/>
      <c r="I7" s="95"/>
      <c r="J7" s="95"/>
      <c r="K7" s="95"/>
    </row>
    <row r="8" spans="1:12" ht="148.5" customHeight="1" x14ac:dyDescent="0.2">
      <c r="A8" s="102" t="s">
        <v>205</v>
      </c>
      <c r="B8" s="104" t="s">
        <v>508</v>
      </c>
      <c r="C8" s="88" t="s">
        <v>509</v>
      </c>
      <c r="D8" s="86">
        <v>1</v>
      </c>
      <c r="E8" s="429"/>
      <c r="F8" s="95"/>
      <c r="G8" s="95"/>
      <c r="H8" s="95"/>
      <c r="I8" s="95"/>
      <c r="J8" s="95"/>
      <c r="K8" s="95"/>
    </row>
    <row r="9" spans="1:12" ht="180" x14ac:dyDescent="0.2">
      <c r="A9" s="102" t="s">
        <v>206</v>
      </c>
      <c r="B9" s="87" t="s">
        <v>643</v>
      </c>
      <c r="C9" s="88" t="s">
        <v>510</v>
      </c>
      <c r="D9" s="86">
        <v>3</v>
      </c>
      <c r="E9" s="429"/>
      <c r="F9" s="95"/>
      <c r="G9" s="95"/>
      <c r="H9" s="95"/>
      <c r="I9" s="95"/>
      <c r="J9" s="95"/>
      <c r="K9" s="95"/>
    </row>
    <row r="10" spans="1:12" ht="205.5" customHeight="1" x14ac:dyDescent="0.2">
      <c r="A10" s="102" t="s">
        <v>207</v>
      </c>
      <c r="B10" s="104" t="s">
        <v>211</v>
      </c>
      <c r="C10" s="88" t="s">
        <v>511</v>
      </c>
      <c r="D10" s="86">
        <v>2</v>
      </c>
      <c r="E10" s="429"/>
      <c r="F10" s="95"/>
      <c r="G10" s="95"/>
      <c r="H10" s="95"/>
      <c r="I10" s="95"/>
      <c r="J10" s="95"/>
      <c r="K10" s="95"/>
    </row>
    <row r="11" spans="1:12" ht="156" x14ac:dyDescent="0.2">
      <c r="A11" s="102" t="s">
        <v>208</v>
      </c>
      <c r="B11" s="104" t="s">
        <v>512</v>
      </c>
      <c r="C11" s="89" t="s">
        <v>513</v>
      </c>
      <c r="D11" s="86">
        <v>4</v>
      </c>
      <c r="E11" s="429"/>
      <c r="F11" s="95"/>
      <c r="G11" s="95"/>
      <c r="H11" s="95"/>
      <c r="I11" s="95"/>
      <c r="J11" s="95"/>
      <c r="K11" s="95"/>
    </row>
    <row r="12" spans="1:12" ht="165" x14ac:dyDescent="0.2">
      <c r="A12" s="102" t="s">
        <v>209</v>
      </c>
      <c r="B12" s="104" t="s">
        <v>214</v>
      </c>
      <c r="C12" s="88" t="s">
        <v>514</v>
      </c>
      <c r="D12" s="86"/>
      <c r="E12" s="429"/>
      <c r="F12" s="95"/>
      <c r="G12" s="95"/>
      <c r="H12" s="95"/>
      <c r="I12" s="95"/>
      <c r="J12" s="95"/>
      <c r="K12" s="95"/>
    </row>
    <row r="13" spans="1:12" ht="165" x14ac:dyDescent="0.2">
      <c r="A13" s="102" t="s">
        <v>210</v>
      </c>
      <c r="B13" s="104" t="s">
        <v>352</v>
      </c>
      <c r="C13" s="88" t="s">
        <v>515</v>
      </c>
      <c r="D13" s="86"/>
      <c r="E13" s="429"/>
      <c r="F13" s="95"/>
      <c r="G13" s="95"/>
      <c r="H13" s="95"/>
      <c r="I13" s="95"/>
      <c r="J13" s="95"/>
      <c r="K13" s="95"/>
    </row>
    <row r="14" spans="1:12" ht="154.5" customHeight="1" x14ac:dyDescent="0.2">
      <c r="A14" s="102" t="s">
        <v>212</v>
      </c>
      <c r="B14" s="104" t="s">
        <v>353</v>
      </c>
      <c r="C14" s="88" t="s">
        <v>516</v>
      </c>
      <c r="D14" s="86"/>
      <c r="E14" s="429"/>
      <c r="F14" s="95"/>
      <c r="G14" s="95"/>
      <c r="H14" s="95"/>
      <c r="I14" s="95"/>
      <c r="J14" s="95"/>
      <c r="K14" s="95"/>
    </row>
    <row r="15" spans="1:12" ht="165" x14ac:dyDescent="0.2">
      <c r="A15" s="102" t="s">
        <v>213</v>
      </c>
      <c r="B15" s="104" t="s">
        <v>517</v>
      </c>
      <c r="C15" s="88" t="s">
        <v>518</v>
      </c>
      <c r="D15" s="86"/>
      <c r="E15" s="429"/>
      <c r="F15" s="95"/>
      <c r="G15" s="95"/>
      <c r="H15" s="95"/>
      <c r="I15" s="95"/>
      <c r="J15" s="95"/>
      <c r="K15" s="95"/>
    </row>
    <row r="16" spans="1:12" ht="165" x14ac:dyDescent="0.2">
      <c r="A16" s="102" t="s">
        <v>215</v>
      </c>
      <c r="B16" s="104" t="s">
        <v>519</v>
      </c>
      <c r="C16" s="89" t="s">
        <v>520</v>
      </c>
      <c r="D16" s="86"/>
      <c r="E16" s="429"/>
      <c r="F16" s="95"/>
      <c r="G16" s="95"/>
      <c r="H16" s="95"/>
      <c r="I16" s="95"/>
      <c r="J16" s="95"/>
      <c r="K16" s="95"/>
    </row>
    <row r="17" spans="1:9" ht="24.75" customHeight="1" x14ac:dyDescent="0.25">
      <c r="A17" s="90"/>
      <c r="B17" s="90"/>
      <c r="C17" s="107" t="s">
        <v>13</v>
      </c>
      <c r="D17" s="108">
        <f>SUM(D4:D16)</f>
        <v>16</v>
      </c>
      <c r="E17" s="8"/>
      <c r="F17" s="9"/>
      <c r="G17" s="9"/>
      <c r="H17" s="9"/>
      <c r="I17" s="9"/>
    </row>
    <row r="18" spans="1:9" ht="24.75" customHeight="1" x14ac:dyDescent="0.25">
      <c r="A18" s="90"/>
      <c r="B18" s="90"/>
      <c r="C18" s="107" t="s">
        <v>222</v>
      </c>
      <c r="D18" s="108">
        <f>COUNTIF(D4:D16,1)</f>
        <v>2</v>
      </c>
      <c r="E18" s="96"/>
    </row>
    <row r="19" spans="1:9" ht="24.75" customHeight="1" x14ac:dyDescent="0.25">
      <c r="A19" s="96"/>
      <c r="B19" s="90"/>
      <c r="C19" s="107" t="s">
        <v>223</v>
      </c>
      <c r="D19" s="108">
        <f>COUNTIF(D4:D16,2)</f>
        <v>2</v>
      </c>
      <c r="E19" s="96"/>
    </row>
    <row r="20" spans="1:9" ht="24.75" customHeight="1" x14ac:dyDescent="0.25">
      <c r="A20" s="96"/>
      <c r="B20" s="198"/>
      <c r="C20" s="107" t="s">
        <v>224</v>
      </c>
      <c r="D20" s="108">
        <f>COUNTIF(D4:D16,"NA")</f>
        <v>1</v>
      </c>
      <c r="E20" s="96"/>
    </row>
    <row r="21" spans="1:9" ht="24.75" customHeight="1" x14ac:dyDescent="0.2">
      <c r="A21" s="97"/>
      <c r="B21" s="198"/>
      <c r="C21" s="16" t="s">
        <v>14</v>
      </c>
      <c r="D21" s="330">
        <f>IF(ISERR(D17/COUNT(D4:D16))=TRUE,"-",D17/COUNT(D4:D16))</f>
        <v>2.2857142857142856</v>
      </c>
      <c r="E21" s="96"/>
    </row>
    <row r="22" spans="1:9" ht="20.100000000000001" customHeight="1" x14ac:dyDescent="0.2">
      <c r="B22" s="198"/>
      <c r="E22" s="90"/>
    </row>
    <row r="23" spans="1:9" ht="21.75" customHeight="1" x14ac:dyDescent="0.2">
      <c r="B23" s="152"/>
      <c r="C23" s="11" t="s">
        <v>293</v>
      </c>
      <c r="E23" s="90"/>
    </row>
    <row r="24" spans="1:9" ht="18.75" customHeight="1" x14ac:dyDescent="0.2">
      <c r="B24" s="153"/>
      <c r="C24" s="12" t="s">
        <v>295</v>
      </c>
      <c r="E24" s="90"/>
    </row>
    <row r="25" spans="1:9" ht="15.75" customHeight="1" x14ac:dyDescent="0.2">
      <c r="B25" s="196"/>
      <c r="C25" s="13" t="s">
        <v>294</v>
      </c>
    </row>
    <row r="26" spans="1:9" x14ac:dyDescent="0.2">
      <c r="B26" s="197"/>
      <c r="C26" s="14" t="s">
        <v>486</v>
      </c>
    </row>
    <row r="27" spans="1:9" x14ac:dyDescent="0.2">
      <c r="B27" s="197"/>
      <c r="C27" s="15" t="s">
        <v>296</v>
      </c>
    </row>
    <row r="28" spans="1:9" ht="15.75" customHeight="1" x14ac:dyDescent="0.2">
      <c r="B28" s="199"/>
    </row>
    <row r="29" spans="1:9" x14ac:dyDescent="0.2">
      <c r="B29" s="199"/>
    </row>
    <row r="34" spans="2:3" x14ac:dyDescent="0.2">
      <c r="B34" s="100"/>
      <c r="C34" s="7"/>
    </row>
    <row r="39" spans="2:3" ht="24.75" customHeight="1" x14ac:dyDescent="0.2"/>
    <row r="40" spans="2:3" ht="24.75" customHeight="1" x14ac:dyDescent="0.2"/>
    <row r="46" spans="2:3" ht="63.75" customHeight="1" x14ac:dyDescent="0.2"/>
  </sheetData>
  <mergeCells count="1">
    <mergeCell ref="A1:E1"/>
  </mergeCells>
  <phoneticPr fontId="15" type="noConversion"/>
  <conditionalFormatting sqref="D4:D16">
    <cfRule type="containsText" dxfId="43" priority="1" operator="containsText" text="NA">
      <formula>NOT(ISERROR(SEARCH("NA",D4)))</formula>
    </cfRule>
    <cfRule type="cellIs" dxfId="42" priority="4" operator="equal">
      <formula>2</formula>
    </cfRule>
    <cfRule type="cellIs" dxfId="41" priority="5" operator="equal">
      <formula>1</formula>
    </cfRule>
  </conditionalFormatting>
  <conditionalFormatting sqref="D4:D16">
    <cfRule type="cellIs" dxfId="40" priority="2" operator="equal">
      <formula>4</formula>
    </cfRule>
    <cfRule type="cellIs" dxfId="39" priority="3" operator="equal">
      <formula>3</formula>
    </cfRule>
  </conditionalFormatting>
  <dataValidations count="1">
    <dataValidation type="list" allowBlank="1" showInputMessage="1" showErrorMessage="1" sqref="D4:D16" xr:uid="{00000000-0002-0000-0300-000000000000}">
      <formula1>"1,2,3,4,NA"</formula1>
    </dataValidation>
  </dataValidations>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oglio4"/>
  <dimension ref="A1:L32"/>
  <sheetViews>
    <sheetView showGridLines="0" zoomScale="70" zoomScaleNormal="70" workbookViewId="0">
      <selection activeCell="D14" sqref="D14"/>
    </sheetView>
  </sheetViews>
  <sheetFormatPr defaultColWidth="9.5546875" defaultRowHeight="15" x14ac:dyDescent="0.2"/>
  <cols>
    <col min="1" max="1" width="7.77734375" style="138" customWidth="1"/>
    <col min="2" max="2" width="51.88671875" style="149" customWidth="1"/>
    <col min="3" max="3" width="92.21875" style="139" customWidth="1"/>
    <col min="4" max="4" width="21.44140625" style="117" customWidth="1"/>
    <col min="5" max="5" width="22.88671875" style="121" customWidth="1"/>
    <col min="6" max="16384" width="9.5546875" style="117"/>
  </cols>
  <sheetData>
    <row r="1" spans="1:12" ht="30" customHeight="1" x14ac:dyDescent="0.2">
      <c r="A1" s="483" t="s">
        <v>634</v>
      </c>
      <c r="B1" s="483"/>
      <c r="C1" s="483"/>
      <c r="D1" s="483"/>
      <c r="E1" s="483"/>
    </row>
    <row r="2" spans="1:12" ht="9.9499999999999993" customHeight="1" x14ac:dyDescent="0.25">
      <c r="A2" s="118"/>
      <c r="B2" s="143"/>
      <c r="C2" s="120"/>
      <c r="D2" s="121"/>
      <c r="E2" s="122"/>
      <c r="L2" s="123"/>
    </row>
    <row r="3" spans="1:12" ht="30" customHeight="1" x14ac:dyDescent="0.2">
      <c r="A3" s="163" t="s">
        <v>10</v>
      </c>
      <c r="B3" s="162" t="s">
        <v>12</v>
      </c>
      <c r="C3" s="158" t="s">
        <v>279</v>
      </c>
      <c r="D3" s="161" t="s">
        <v>9</v>
      </c>
      <c r="E3" s="159" t="s">
        <v>1</v>
      </c>
      <c r="F3" s="124"/>
      <c r="G3" s="124"/>
      <c r="H3" s="124"/>
      <c r="I3" s="124"/>
      <c r="J3" s="124"/>
      <c r="K3" s="124"/>
    </row>
    <row r="4" spans="1:12" ht="138" customHeight="1" x14ac:dyDescent="0.2">
      <c r="A4" s="144" t="s">
        <v>226</v>
      </c>
      <c r="B4" s="179" t="s">
        <v>227</v>
      </c>
      <c r="C4" s="145" t="s">
        <v>521</v>
      </c>
      <c r="D4" s="86">
        <v>1</v>
      </c>
      <c r="E4" s="429"/>
      <c r="F4" s="124"/>
      <c r="G4" s="124"/>
      <c r="H4" s="124"/>
      <c r="I4" s="124"/>
      <c r="J4" s="124"/>
      <c r="K4" s="124"/>
    </row>
    <row r="5" spans="1:12" ht="201" customHeight="1" x14ac:dyDescent="0.2">
      <c r="A5" s="144" t="s">
        <v>228</v>
      </c>
      <c r="B5" s="179" t="s">
        <v>276</v>
      </c>
      <c r="C5" s="145" t="s">
        <v>522</v>
      </c>
      <c r="D5" s="86">
        <v>1</v>
      </c>
      <c r="E5" s="429"/>
      <c r="F5" s="124"/>
      <c r="G5" s="124"/>
      <c r="H5" s="124"/>
      <c r="I5" s="124"/>
      <c r="J5" s="124"/>
      <c r="K5" s="124"/>
    </row>
    <row r="6" spans="1:12" ht="186.75" customHeight="1" x14ac:dyDescent="0.2">
      <c r="A6" s="144" t="s">
        <v>229</v>
      </c>
      <c r="B6" s="179" t="s">
        <v>523</v>
      </c>
      <c r="C6" s="145" t="s">
        <v>524</v>
      </c>
      <c r="D6" s="86">
        <v>2</v>
      </c>
      <c r="E6" s="431"/>
      <c r="F6" s="124"/>
      <c r="G6" s="124"/>
      <c r="H6" s="124"/>
      <c r="I6" s="124"/>
      <c r="J6" s="124"/>
      <c r="K6" s="124"/>
    </row>
    <row r="7" spans="1:12" ht="126.75" customHeight="1" x14ac:dyDescent="0.2">
      <c r="A7" s="144" t="s">
        <v>230</v>
      </c>
      <c r="B7" s="179" t="s">
        <v>231</v>
      </c>
      <c r="C7" s="145" t="s">
        <v>525</v>
      </c>
      <c r="D7" s="86">
        <v>2</v>
      </c>
      <c r="E7" s="429"/>
      <c r="F7" s="124"/>
      <c r="G7" s="124"/>
      <c r="H7" s="124"/>
      <c r="I7" s="124"/>
      <c r="J7" s="124"/>
      <c r="K7" s="124"/>
    </row>
    <row r="8" spans="1:12" ht="180" x14ac:dyDescent="0.2">
      <c r="A8" s="190" t="s">
        <v>232</v>
      </c>
      <c r="B8" s="179" t="s">
        <v>526</v>
      </c>
      <c r="C8" s="129" t="s">
        <v>527</v>
      </c>
      <c r="D8" s="86">
        <v>4</v>
      </c>
      <c r="E8" s="430"/>
      <c r="F8" s="124"/>
      <c r="G8" s="124"/>
      <c r="H8" s="124"/>
      <c r="I8" s="124"/>
      <c r="J8" s="124"/>
      <c r="K8" s="124"/>
    </row>
    <row r="9" spans="1:12" ht="192.75" customHeight="1" x14ac:dyDescent="0.2">
      <c r="A9" s="144" t="s">
        <v>233</v>
      </c>
      <c r="B9" s="191" t="s">
        <v>528</v>
      </c>
      <c r="C9" s="192" t="s">
        <v>529</v>
      </c>
      <c r="D9" s="86">
        <v>1</v>
      </c>
      <c r="E9" s="429"/>
      <c r="F9" s="124"/>
      <c r="G9" s="124"/>
      <c r="H9" s="124"/>
      <c r="I9" s="124"/>
      <c r="J9" s="124"/>
      <c r="K9" s="124"/>
    </row>
    <row r="10" spans="1:12" ht="186" customHeight="1" x14ac:dyDescent="0.2">
      <c r="A10" s="144" t="s">
        <v>234</v>
      </c>
      <c r="B10" s="235" t="s">
        <v>648</v>
      </c>
      <c r="C10" s="157" t="s">
        <v>533</v>
      </c>
      <c r="D10" s="86" t="s">
        <v>661</v>
      </c>
      <c r="E10" s="429"/>
      <c r="F10" s="17"/>
      <c r="G10" s="17"/>
      <c r="H10" s="17"/>
      <c r="I10" s="17"/>
      <c r="J10" s="17"/>
    </row>
    <row r="11" spans="1:12" ht="137.25" customHeight="1" x14ac:dyDescent="0.2">
      <c r="A11" s="144" t="s">
        <v>236</v>
      </c>
      <c r="B11" s="179" t="s">
        <v>235</v>
      </c>
      <c r="C11" s="145" t="s">
        <v>530</v>
      </c>
      <c r="D11" s="86">
        <v>1</v>
      </c>
      <c r="E11" s="429"/>
      <c r="F11" s="124"/>
      <c r="G11" s="124"/>
      <c r="H11" s="124"/>
      <c r="I11" s="124"/>
      <c r="J11" s="124"/>
      <c r="K11" s="124"/>
    </row>
    <row r="12" spans="1:12" ht="189.75" customHeight="1" x14ac:dyDescent="0.2">
      <c r="A12" s="144" t="s">
        <v>237</v>
      </c>
      <c r="B12" s="179" t="s">
        <v>649</v>
      </c>
      <c r="C12" s="145" t="s">
        <v>531</v>
      </c>
      <c r="D12" s="86">
        <v>2</v>
      </c>
      <c r="E12" s="429"/>
      <c r="F12" s="124"/>
      <c r="G12" s="124"/>
      <c r="H12" s="124"/>
      <c r="I12" s="124"/>
      <c r="J12" s="124"/>
      <c r="K12" s="124"/>
    </row>
    <row r="13" spans="1:12" ht="173.25" customHeight="1" x14ac:dyDescent="0.2">
      <c r="A13" s="144" t="s">
        <v>238</v>
      </c>
      <c r="B13" s="179" t="s">
        <v>650</v>
      </c>
      <c r="C13" s="145" t="s">
        <v>580</v>
      </c>
      <c r="D13" s="86">
        <v>3</v>
      </c>
      <c r="E13" s="429"/>
      <c r="F13" s="124"/>
      <c r="G13" s="124"/>
      <c r="H13" s="124"/>
      <c r="I13" s="124"/>
      <c r="J13" s="124"/>
      <c r="K13" s="124"/>
    </row>
    <row r="14" spans="1:12" ht="163.5" customHeight="1" x14ac:dyDescent="0.2">
      <c r="A14" s="144" t="s">
        <v>278</v>
      </c>
      <c r="B14" s="179" t="s">
        <v>651</v>
      </c>
      <c r="C14" s="145" t="s">
        <v>532</v>
      </c>
      <c r="D14" s="86"/>
      <c r="E14" s="429" t="s">
        <v>666</v>
      </c>
      <c r="F14" s="17"/>
      <c r="G14" s="17"/>
      <c r="H14" s="17"/>
      <c r="I14" s="17"/>
      <c r="J14" s="17"/>
      <c r="K14" s="124"/>
    </row>
    <row r="15" spans="1:12" ht="20.100000000000001" customHeight="1" x14ac:dyDescent="0.25">
      <c r="A15" s="130"/>
      <c r="B15" s="146"/>
      <c r="C15" s="107" t="s">
        <v>13</v>
      </c>
      <c r="D15" s="108">
        <f>SUM(D4:D14)</f>
        <v>17</v>
      </c>
      <c r="E15" s="17"/>
      <c r="F15" s="17"/>
      <c r="G15" s="17"/>
      <c r="H15" s="17"/>
      <c r="I15" s="17"/>
      <c r="J15" s="17"/>
    </row>
    <row r="16" spans="1:12" ht="15.75" x14ac:dyDescent="0.25">
      <c r="A16" s="134"/>
      <c r="B16" s="147"/>
      <c r="C16" s="107" t="s">
        <v>222</v>
      </c>
      <c r="D16" s="108">
        <f>COUNTIF(D4:D14,1)</f>
        <v>4</v>
      </c>
      <c r="E16" s="17"/>
      <c r="F16" s="17"/>
      <c r="G16" s="17"/>
      <c r="H16" s="17"/>
      <c r="I16" s="17"/>
      <c r="J16" s="17"/>
    </row>
    <row r="17" spans="1:10" ht="20.100000000000001" customHeight="1" x14ac:dyDescent="0.25">
      <c r="A17" s="134"/>
      <c r="C17" s="107" t="s">
        <v>223</v>
      </c>
      <c r="D17" s="108">
        <f>COUNTIF(D4:D14,2)</f>
        <v>3</v>
      </c>
      <c r="E17" s="17"/>
      <c r="F17" s="17"/>
      <c r="G17" s="17"/>
      <c r="H17" s="17"/>
      <c r="I17" s="17"/>
      <c r="J17" s="17"/>
    </row>
    <row r="18" spans="1:10" ht="20.100000000000001" customHeight="1" x14ac:dyDescent="0.25">
      <c r="A18" s="134"/>
      <c r="C18" s="107" t="s">
        <v>224</v>
      </c>
      <c r="D18" s="108">
        <f>COUNTIF(D4:D14,"NA")</f>
        <v>1</v>
      </c>
      <c r="E18" s="17"/>
      <c r="F18" s="17"/>
      <c r="G18" s="17"/>
      <c r="H18" s="17"/>
      <c r="I18" s="17"/>
      <c r="J18" s="17"/>
    </row>
    <row r="19" spans="1:10" ht="20.100000000000001" customHeight="1" x14ac:dyDescent="0.2">
      <c r="A19" s="137"/>
      <c r="C19" s="16" t="s">
        <v>14</v>
      </c>
      <c r="D19" s="330">
        <f>IF(ISERR(D15/COUNT(D4:D14))=TRUE,"-",D15/COUNT(D4:D14))</f>
        <v>1.8888888888888888</v>
      </c>
      <c r="E19" s="17"/>
      <c r="F19" s="17"/>
      <c r="G19" s="17"/>
      <c r="H19" s="17"/>
      <c r="I19" s="17"/>
      <c r="J19" s="17"/>
    </row>
    <row r="20" spans="1:10" ht="20.100000000000001" customHeight="1" x14ac:dyDescent="0.2">
      <c r="B20" s="200"/>
      <c r="D20" s="136"/>
      <c r="E20" s="17"/>
      <c r="F20" s="17"/>
      <c r="G20" s="17"/>
      <c r="H20" s="17"/>
      <c r="I20" s="17"/>
      <c r="J20" s="17"/>
    </row>
    <row r="21" spans="1:10" ht="18" customHeight="1" x14ac:dyDescent="0.2">
      <c r="B21" s="152"/>
      <c r="C21" s="11" t="s">
        <v>293</v>
      </c>
      <c r="D21" s="136"/>
      <c r="E21" s="17"/>
      <c r="F21" s="17"/>
      <c r="G21" s="17"/>
      <c r="H21" s="17"/>
      <c r="I21" s="17"/>
      <c r="J21" s="17"/>
    </row>
    <row r="22" spans="1:10" ht="30" x14ac:dyDescent="0.2">
      <c r="B22" s="153"/>
      <c r="C22" s="12" t="s">
        <v>295</v>
      </c>
      <c r="E22" s="117"/>
    </row>
    <row r="23" spans="1:10" x14ac:dyDescent="0.2">
      <c r="B23" s="196"/>
      <c r="C23" s="13" t="s">
        <v>294</v>
      </c>
    </row>
    <row r="24" spans="1:10" x14ac:dyDescent="0.2">
      <c r="B24" s="197"/>
      <c r="C24" s="14" t="s">
        <v>486</v>
      </c>
    </row>
    <row r="25" spans="1:10" x14ac:dyDescent="0.2">
      <c r="B25" s="197"/>
      <c r="C25" s="15" t="s">
        <v>296</v>
      </c>
    </row>
    <row r="26" spans="1:10" x14ac:dyDescent="0.2">
      <c r="B26" s="200"/>
    </row>
    <row r="27" spans="1:10" x14ac:dyDescent="0.2">
      <c r="B27" s="201"/>
      <c r="C27" s="121"/>
      <c r="E27" s="117"/>
    </row>
    <row r="28" spans="1:10" x14ac:dyDescent="0.2">
      <c r="B28" s="117"/>
      <c r="C28" s="121"/>
      <c r="E28" s="117"/>
    </row>
    <row r="29" spans="1:10" x14ac:dyDescent="0.2">
      <c r="B29" s="117"/>
      <c r="C29" s="121"/>
      <c r="E29" s="117"/>
    </row>
    <row r="30" spans="1:10" x14ac:dyDescent="0.2">
      <c r="B30" s="117"/>
      <c r="C30" s="121"/>
      <c r="E30" s="117"/>
    </row>
    <row r="31" spans="1:10" x14ac:dyDescent="0.2">
      <c r="B31" s="117"/>
      <c r="C31" s="121"/>
      <c r="E31" s="117"/>
    </row>
    <row r="32" spans="1:10" x14ac:dyDescent="0.2">
      <c r="B32" s="148"/>
      <c r="C32" s="142"/>
    </row>
  </sheetData>
  <mergeCells count="1">
    <mergeCell ref="A1:E1"/>
  </mergeCells>
  <conditionalFormatting sqref="D4:D14">
    <cfRule type="cellIs" dxfId="38" priority="1" operator="equal">
      <formula>"NA"</formula>
    </cfRule>
    <cfRule type="cellIs" dxfId="37" priority="4" operator="equal">
      <formula>2</formula>
    </cfRule>
    <cfRule type="cellIs" dxfId="36" priority="5" operator="equal">
      <formula>1</formula>
    </cfRule>
  </conditionalFormatting>
  <conditionalFormatting sqref="D4:D14">
    <cfRule type="cellIs" dxfId="35" priority="2" operator="equal">
      <formula>4</formula>
    </cfRule>
    <cfRule type="cellIs" dxfId="34" priority="3" operator="equal">
      <formula>3</formula>
    </cfRule>
  </conditionalFormatting>
  <dataValidations count="1">
    <dataValidation type="list" allowBlank="1" showInputMessage="1" showErrorMessage="1" sqref="D4:D14" xr:uid="{00000000-0002-0000-0400-000000000000}">
      <formula1>"1,2,3,4,NA"</formula1>
    </dataValidation>
  </dataValidations>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oglio5"/>
  <dimension ref="A1:L30"/>
  <sheetViews>
    <sheetView showGridLines="0" topLeftCell="A8" zoomScale="70" zoomScaleNormal="70" workbookViewId="0">
      <selection activeCell="D9" sqref="D9"/>
    </sheetView>
  </sheetViews>
  <sheetFormatPr defaultColWidth="9.5546875" defaultRowHeight="15" x14ac:dyDescent="0.2"/>
  <cols>
    <col min="1" max="1" width="7.77734375" style="98" customWidth="1"/>
    <col min="2" max="2" width="60.109375" style="101" customWidth="1"/>
    <col min="3" max="3" width="92.21875" style="3" customWidth="1"/>
    <col min="4" max="4" width="24" style="90" customWidth="1"/>
    <col min="5" max="5" width="21.6640625" style="93" customWidth="1"/>
    <col min="6" max="6" width="9.77734375" style="90" bestFit="1" customWidth="1"/>
    <col min="7" max="16384" width="9.5546875" style="90"/>
  </cols>
  <sheetData>
    <row r="1" spans="1:12" ht="30" customHeight="1" x14ac:dyDescent="0.2">
      <c r="A1" s="482" t="s">
        <v>633</v>
      </c>
      <c r="B1" s="482"/>
      <c r="C1" s="482"/>
      <c r="D1" s="482"/>
      <c r="E1" s="482"/>
    </row>
    <row r="2" spans="1:12" ht="9.9499999999999993" customHeight="1" x14ac:dyDescent="0.25">
      <c r="A2" s="91"/>
      <c r="B2" s="92"/>
      <c r="C2" s="4"/>
      <c r="D2" s="93"/>
      <c r="E2" s="94"/>
      <c r="L2" s="1"/>
    </row>
    <row r="3" spans="1:12" ht="35.25" customHeight="1" x14ac:dyDescent="0.2">
      <c r="A3" s="164" t="s">
        <v>10</v>
      </c>
      <c r="B3" s="160" t="s">
        <v>12</v>
      </c>
      <c r="C3" s="158" t="s">
        <v>279</v>
      </c>
      <c r="D3" s="159" t="s">
        <v>9</v>
      </c>
      <c r="E3" s="159" t="s">
        <v>1</v>
      </c>
      <c r="F3" s="95"/>
      <c r="G3" s="95"/>
      <c r="H3" s="95"/>
      <c r="I3" s="95"/>
      <c r="J3" s="95"/>
      <c r="K3" s="95"/>
    </row>
    <row r="4" spans="1:12" ht="217.5" customHeight="1" x14ac:dyDescent="0.2">
      <c r="A4" s="10" t="s">
        <v>240</v>
      </c>
      <c r="B4" s="113" t="s">
        <v>288</v>
      </c>
      <c r="C4" s="331" t="s">
        <v>561</v>
      </c>
      <c r="D4" s="86">
        <v>1</v>
      </c>
      <c r="E4" s="429"/>
      <c r="F4" s="95"/>
      <c r="G4" s="95"/>
      <c r="H4" s="95"/>
      <c r="I4" s="95"/>
      <c r="J4" s="95"/>
      <c r="K4" s="95"/>
    </row>
    <row r="5" spans="1:12" ht="228" customHeight="1" x14ac:dyDescent="0.2">
      <c r="A5" s="10" t="s">
        <v>241</v>
      </c>
      <c r="B5" s="113" t="s">
        <v>291</v>
      </c>
      <c r="C5" s="331" t="s">
        <v>534</v>
      </c>
      <c r="D5" s="86">
        <v>2</v>
      </c>
      <c r="E5" s="429"/>
      <c r="F5" s="95"/>
      <c r="G5" s="95"/>
      <c r="H5" s="95"/>
      <c r="I5" s="95"/>
      <c r="J5" s="95"/>
      <c r="K5" s="95"/>
    </row>
    <row r="6" spans="1:12" ht="251.25" customHeight="1" x14ac:dyDescent="0.2">
      <c r="A6" s="10" t="s">
        <v>242</v>
      </c>
      <c r="B6" s="113" t="s">
        <v>583</v>
      </c>
      <c r="C6" s="331" t="s">
        <v>585</v>
      </c>
      <c r="D6" s="86"/>
      <c r="E6" s="429"/>
      <c r="F6" s="95"/>
      <c r="G6" s="95"/>
      <c r="H6" s="95"/>
      <c r="I6" s="95"/>
      <c r="J6" s="95"/>
      <c r="K6" s="95"/>
    </row>
    <row r="7" spans="1:12" ht="196.5" customHeight="1" x14ac:dyDescent="0.2">
      <c r="A7" s="10" t="s">
        <v>243</v>
      </c>
      <c r="B7" s="113" t="s">
        <v>582</v>
      </c>
      <c r="C7" s="331" t="s">
        <v>586</v>
      </c>
      <c r="D7" s="86">
        <v>3</v>
      </c>
      <c r="E7" s="429"/>
      <c r="F7" s="95"/>
      <c r="G7" s="95"/>
      <c r="H7" s="95"/>
      <c r="I7" s="95"/>
      <c r="J7" s="95"/>
      <c r="K7" s="95"/>
    </row>
    <row r="8" spans="1:12" ht="165" x14ac:dyDescent="0.2">
      <c r="A8" s="10" t="s">
        <v>572</v>
      </c>
      <c r="B8" s="113" t="s">
        <v>292</v>
      </c>
      <c r="C8" s="331" t="s">
        <v>584</v>
      </c>
      <c r="D8" s="86"/>
      <c r="E8" s="429"/>
      <c r="F8" s="95"/>
      <c r="G8" s="95"/>
      <c r="H8" s="95"/>
      <c r="I8" s="95"/>
      <c r="J8" s="95"/>
      <c r="K8" s="95"/>
    </row>
    <row r="9" spans="1:12" ht="153.75" customHeight="1" x14ac:dyDescent="0.2">
      <c r="A9" s="10" t="s">
        <v>244</v>
      </c>
      <c r="B9" s="113" t="s">
        <v>535</v>
      </c>
      <c r="C9" s="331" t="s">
        <v>536</v>
      </c>
      <c r="D9" s="86">
        <v>4</v>
      </c>
      <c r="E9" s="429"/>
      <c r="F9" s="95"/>
      <c r="G9" s="95"/>
      <c r="H9" s="95"/>
      <c r="I9" s="95"/>
      <c r="J9" s="95"/>
      <c r="K9" s="95"/>
    </row>
    <row r="10" spans="1:12" ht="25.5" customHeight="1" x14ac:dyDescent="0.25">
      <c r="A10" s="17"/>
      <c r="B10" s="17"/>
      <c r="C10" s="107" t="s">
        <v>13</v>
      </c>
      <c r="D10" s="108">
        <f>SUM(D4:D9)</f>
        <v>10</v>
      </c>
      <c r="E10" s="17"/>
      <c r="F10" s="17"/>
      <c r="G10" s="17"/>
      <c r="H10" s="17"/>
      <c r="I10" s="17"/>
      <c r="J10" s="95"/>
      <c r="K10" s="95"/>
    </row>
    <row r="11" spans="1:12" ht="25.5" customHeight="1" x14ac:dyDescent="0.25">
      <c r="A11" s="17"/>
      <c r="B11" s="17"/>
      <c r="C11" s="107" t="s">
        <v>222</v>
      </c>
      <c r="D11" s="108">
        <f>COUNTIF(D4:D9,1)</f>
        <v>1</v>
      </c>
      <c r="E11" s="17"/>
      <c r="F11" s="17"/>
      <c r="G11" s="17"/>
      <c r="H11" s="17"/>
      <c r="I11" s="17"/>
      <c r="J11" s="95"/>
      <c r="K11" s="95"/>
    </row>
    <row r="12" spans="1:12" ht="25.5" customHeight="1" x14ac:dyDescent="0.25">
      <c r="A12" s="17"/>
      <c r="B12" s="116"/>
      <c r="C12" s="107" t="s">
        <v>223</v>
      </c>
      <c r="D12" s="108">
        <f>COUNTIF(D4:D9,2)</f>
        <v>1</v>
      </c>
      <c r="E12" s="17"/>
      <c r="F12" s="17"/>
      <c r="G12" s="17"/>
      <c r="H12" s="17"/>
      <c r="I12" s="17"/>
    </row>
    <row r="13" spans="1:12" ht="25.5" customHeight="1" x14ac:dyDescent="0.25">
      <c r="A13" s="109"/>
      <c r="B13" s="110"/>
      <c r="C13" s="107" t="s">
        <v>224</v>
      </c>
      <c r="D13" s="108">
        <f>COUNTIF(D4:D9,"NA")</f>
        <v>0</v>
      </c>
      <c r="E13" s="17"/>
      <c r="F13" s="17"/>
      <c r="G13" s="17"/>
      <c r="H13" s="17"/>
      <c r="I13" s="17"/>
    </row>
    <row r="14" spans="1:12" ht="25.5" customHeight="1" x14ac:dyDescent="0.2">
      <c r="A14" s="96"/>
      <c r="B14" s="111"/>
      <c r="C14" s="16" t="s">
        <v>14</v>
      </c>
      <c r="D14" s="178">
        <f>IF(ISERR(D10/COUNT(D4:D9))=TRUE,"-",D10/COUNT(D4:D9))</f>
        <v>2.5</v>
      </c>
      <c r="E14" s="17"/>
      <c r="F14" s="17"/>
      <c r="G14" s="17"/>
      <c r="H14" s="17"/>
      <c r="I14" s="17"/>
    </row>
    <row r="15" spans="1:12" ht="20.100000000000001" customHeight="1" x14ac:dyDescent="0.2">
      <c r="A15" s="96"/>
      <c r="B15" s="202"/>
      <c r="D15" s="99"/>
      <c r="E15" s="96"/>
    </row>
    <row r="16" spans="1:12" ht="20.100000000000001" customHeight="1" x14ac:dyDescent="0.2">
      <c r="A16" s="96"/>
      <c r="B16" s="152"/>
      <c r="C16" s="11" t="s">
        <v>293</v>
      </c>
      <c r="D16" s="99"/>
      <c r="E16" s="96"/>
    </row>
    <row r="17" spans="1:5" ht="19.5" customHeight="1" x14ac:dyDescent="0.2">
      <c r="A17" s="97"/>
      <c r="B17" s="153"/>
      <c r="C17" s="12" t="s">
        <v>295</v>
      </c>
      <c r="D17" s="99"/>
      <c r="E17" s="96"/>
    </row>
    <row r="18" spans="1:5" ht="18" customHeight="1" x14ac:dyDescent="0.2">
      <c r="B18" s="196"/>
      <c r="C18" s="13" t="s">
        <v>294</v>
      </c>
      <c r="D18" s="99"/>
      <c r="E18" s="90"/>
    </row>
    <row r="19" spans="1:5" ht="17.25" customHeight="1" x14ac:dyDescent="0.2">
      <c r="B19" s="197"/>
      <c r="C19" s="14" t="s">
        <v>486</v>
      </c>
      <c r="D19" s="99"/>
      <c r="E19" s="90"/>
    </row>
    <row r="20" spans="1:5" ht="17.25" customHeight="1" x14ac:dyDescent="0.2">
      <c r="B20" s="197"/>
      <c r="C20" s="15" t="s">
        <v>296</v>
      </c>
      <c r="E20" s="90"/>
    </row>
    <row r="21" spans="1:5" x14ac:dyDescent="0.2">
      <c r="B21" s="202"/>
    </row>
    <row r="22" spans="1:5" x14ac:dyDescent="0.2">
      <c r="B22" s="2"/>
      <c r="C22" s="6"/>
    </row>
    <row r="23" spans="1:5" x14ac:dyDescent="0.2">
      <c r="B23" s="112"/>
      <c r="C23" s="6"/>
    </row>
    <row r="30" spans="1:5" x14ac:dyDescent="0.2">
      <c r="B30" s="100"/>
      <c r="C30" s="7"/>
    </row>
  </sheetData>
  <mergeCells count="1">
    <mergeCell ref="A1:E1"/>
  </mergeCells>
  <conditionalFormatting sqref="D4:D9">
    <cfRule type="containsText" dxfId="33" priority="1" operator="containsText" text="NA">
      <formula>NOT(ISERROR(SEARCH("NA",D4)))</formula>
    </cfRule>
    <cfRule type="cellIs" dxfId="32" priority="4" operator="equal">
      <formula>2</formula>
    </cfRule>
    <cfRule type="cellIs" dxfId="31" priority="5" operator="equal">
      <formula>1</formula>
    </cfRule>
  </conditionalFormatting>
  <conditionalFormatting sqref="D4:D9">
    <cfRule type="cellIs" dxfId="30" priority="2" operator="equal">
      <formula>4</formula>
    </cfRule>
    <cfRule type="cellIs" dxfId="29" priority="3" operator="equal">
      <formula>3</formula>
    </cfRule>
  </conditionalFormatting>
  <dataValidations count="1">
    <dataValidation type="list" allowBlank="1" showInputMessage="1" showErrorMessage="1" sqref="D4:D9" xr:uid="{00000000-0002-0000-0500-000000000000}">
      <formula1>"1,2,3,4,NA"</formula1>
    </dataValidation>
  </dataValidations>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oglio6">
    <tabColor theme="6"/>
  </sheetPr>
  <dimension ref="B1:M48"/>
  <sheetViews>
    <sheetView showGridLines="0" zoomScale="80" zoomScaleNormal="80" workbookViewId="0">
      <selection activeCell="C7" sqref="C7"/>
    </sheetView>
  </sheetViews>
  <sheetFormatPr defaultRowHeight="15" x14ac:dyDescent="0.2"/>
  <cols>
    <col min="1" max="1" width="2.6640625" style="17" customWidth="1"/>
    <col min="2" max="2" width="3.77734375" style="17" customWidth="1"/>
    <col min="3" max="3" width="45.6640625" style="17" customWidth="1"/>
    <col min="4" max="4" width="8.88671875" style="17"/>
    <col min="5" max="5" width="12.33203125" style="17" customWidth="1"/>
    <col min="6" max="6" width="12" style="17" customWidth="1"/>
    <col min="7" max="7" width="6.21875" style="17" customWidth="1"/>
    <col min="8" max="8" width="17" style="17" customWidth="1"/>
    <col min="9" max="9" width="15.5546875" style="17" customWidth="1"/>
    <col min="10" max="10" width="15" style="17" customWidth="1"/>
    <col min="11" max="11" width="16.5546875" style="17" customWidth="1"/>
    <col min="12" max="12" width="13.44140625" style="17" customWidth="1"/>
    <col min="13" max="13" width="9.88671875" style="17" customWidth="1"/>
    <col min="14" max="14" width="19.5546875" style="17" bestFit="1" customWidth="1"/>
    <col min="15" max="15" width="34.88671875" style="17" customWidth="1"/>
    <col min="16" max="16" width="49.21875" style="17" customWidth="1"/>
    <col min="17" max="17" width="36.6640625" style="17" customWidth="1"/>
    <col min="18" max="18" width="42.44140625" style="17" customWidth="1"/>
    <col min="19" max="16384" width="8.88671875" style="17"/>
  </cols>
  <sheetData>
    <row r="1" spans="2:13" ht="17.25" customHeight="1" thickBot="1" x14ac:dyDescent="0.25"/>
    <row r="2" spans="2:13" ht="48.75" customHeight="1" thickBot="1" x14ac:dyDescent="0.25">
      <c r="B2" s="494" t="s">
        <v>261</v>
      </c>
      <c r="C2" s="495"/>
      <c r="D2" s="495"/>
      <c r="E2" s="495"/>
      <c r="F2" s="496"/>
      <c r="H2" s="494" t="s">
        <v>593</v>
      </c>
      <c r="I2" s="495"/>
      <c r="J2" s="495"/>
      <c r="K2" s="495"/>
      <c r="L2" s="495"/>
      <c r="M2" s="496"/>
    </row>
    <row r="3" spans="2:13" ht="15.75" thickBot="1" x14ac:dyDescent="0.25"/>
    <row r="4" spans="2:13" ht="32.25" customHeight="1" thickBot="1" x14ac:dyDescent="0.25">
      <c r="B4" s="176"/>
      <c r="C4" s="177" t="s">
        <v>262</v>
      </c>
      <c r="D4" s="205" t="s">
        <v>9</v>
      </c>
      <c r="E4" s="203" t="s">
        <v>281</v>
      </c>
      <c r="F4" s="204" t="s">
        <v>282</v>
      </c>
      <c r="G4" s="45"/>
      <c r="H4" s="445"/>
      <c r="I4" s="434" t="s">
        <v>589</v>
      </c>
      <c r="J4" s="114" t="s">
        <v>263</v>
      </c>
      <c r="K4" s="114" t="s">
        <v>264</v>
      </c>
      <c r="L4" s="434" t="s">
        <v>265</v>
      </c>
    </row>
    <row r="5" spans="2:13" ht="24" customHeight="1" thickBot="1" x14ac:dyDescent="0.25">
      <c r="B5" s="115">
        <v>1</v>
      </c>
      <c r="C5" s="165" t="s">
        <v>11</v>
      </c>
      <c r="D5" s="185">
        <f>'Production Readiness'!D20</f>
        <v>2.5</v>
      </c>
      <c r="E5" s="61">
        <f>'Production Readiness'!D17</f>
        <v>1</v>
      </c>
      <c r="F5" s="334">
        <f>'Production Readiness'!D18</f>
        <v>2</v>
      </c>
      <c r="G5" s="45"/>
      <c r="H5" s="446"/>
      <c r="I5" s="462" t="s">
        <v>588</v>
      </c>
      <c r="J5" s="463" t="s">
        <v>266</v>
      </c>
      <c r="K5" s="464" t="s">
        <v>267</v>
      </c>
      <c r="L5" s="465" t="s">
        <v>268</v>
      </c>
    </row>
    <row r="6" spans="2:13" ht="24" customHeight="1" x14ac:dyDescent="0.2">
      <c r="B6" s="115">
        <v>2</v>
      </c>
      <c r="C6" s="165" t="s">
        <v>269</v>
      </c>
      <c r="D6" s="185">
        <f>'Sub-supplier Management'!D21</f>
        <v>1.75</v>
      </c>
      <c r="E6" s="61">
        <f>'Sub-supplier Management'!D18</f>
        <v>2</v>
      </c>
      <c r="F6" s="334">
        <f>'Sub-supplier Management'!D19</f>
        <v>1</v>
      </c>
      <c r="G6" s="45"/>
      <c r="H6" s="174" t="s">
        <v>270</v>
      </c>
      <c r="I6" s="459" t="s">
        <v>587</v>
      </c>
      <c r="J6" s="460"/>
      <c r="K6" s="460"/>
      <c r="L6" s="461"/>
    </row>
    <row r="7" spans="2:13" ht="24" customHeight="1" thickBot="1" x14ac:dyDescent="0.25">
      <c r="B7" s="115">
        <v>3</v>
      </c>
      <c r="C7" s="165" t="s">
        <v>546</v>
      </c>
      <c r="D7" s="185">
        <f>'Production Volume '!D21</f>
        <v>2.2857142857142856</v>
      </c>
      <c r="E7" s="61">
        <f>'Production Volume '!D18</f>
        <v>2</v>
      </c>
      <c r="F7" s="334">
        <f>'Production Volume '!D19</f>
        <v>2</v>
      </c>
      <c r="G7" s="45"/>
      <c r="H7" s="175" t="s">
        <v>271</v>
      </c>
      <c r="I7" s="437"/>
      <c r="J7" s="438" t="s">
        <v>587</v>
      </c>
      <c r="K7" s="438"/>
      <c r="L7" s="439"/>
    </row>
    <row r="8" spans="2:13" ht="24" customHeight="1" x14ac:dyDescent="0.2">
      <c r="B8" s="115">
        <v>4</v>
      </c>
      <c r="C8" s="165" t="s">
        <v>225</v>
      </c>
      <c r="D8" s="185">
        <f>Logistic!D19</f>
        <v>1.8888888888888888</v>
      </c>
      <c r="E8" s="61">
        <f>+Logistic!D16</f>
        <v>4</v>
      </c>
      <c r="F8" s="334">
        <f>+Logistic!D17</f>
        <v>3</v>
      </c>
      <c r="G8" s="45"/>
      <c r="H8" s="436" t="s">
        <v>627</v>
      </c>
      <c r="I8" s="435"/>
      <c r="J8" s="435"/>
      <c r="K8" s="435"/>
      <c r="L8" s="433"/>
    </row>
    <row r="9" spans="2:13" ht="24" customHeight="1" thickBot="1" x14ac:dyDescent="0.25">
      <c r="B9" s="115">
        <v>5</v>
      </c>
      <c r="C9" s="165" t="s">
        <v>239</v>
      </c>
      <c r="D9" s="185">
        <f>'Risk Management'!D14</f>
        <v>2.5</v>
      </c>
      <c r="E9" s="61">
        <f>'Risk Management'!D11</f>
        <v>1</v>
      </c>
      <c r="F9" s="334">
        <f>'Risk Management'!D12</f>
        <v>1</v>
      </c>
      <c r="G9" s="45"/>
      <c r="H9" s="440"/>
      <c r="I9" s="440"/>
      <c r="J9" s="440"/>
      <c r="K9" s="440"/>
      <c r="L9" s="441"/>
    </row>
    <row r="10" spans="2:13" ht="31.5" customHeight="1" thickTop="1" thickBot="1" x14ac:dyDescent="0.25">
      <c r="B10" s="492" t="s">
        <v>272</v>
      </c>
      <c r="C10" s="493"/>
      <c r="D10" s="206">
        <f>IF(ISERR(AVERAGE(D5:D9)=TRUE),"-",AVERAGE(D5:D9))</f>
        <v>2.1849206349206347</v>
      </c>
      <c r="E10" s="188" t="str">
        <f>IF(SUM(E5:E9)=0,0,SUM(E5:E9)&amp;"*")</f>
        <v>10*</v>
      </c>
      <c r="F10" s="189" t="str">
        <f>IF(SUM(F5:F9)=0,0,SUM(F5:F9)&amp;"*")</f>
        <v>9*</v>
      </c>
      <c r="H10" s="173"/>
      <c r="I10" s="166"/>
      <c r="J10" s="166"/>
      <c r="K10" s="167"/>
    </row>
    <row r="11" spans="2:13" ht="45.75" customHeight="1" thickBot="1" x14ac:dyDescent="0.25">
      <c r="E11" s="497" t="str">
        <f>"*compile Actions Note with at least " &amp;SUM(E5:E9,F5:F9)&amp; " actions"</f>
        <v>*compile Actions Note with at least 19 actions</v>
      </c>
      <c r="F11" s="497"/>
      <c r="H11" s="168"/>
      <c r="I11" s="498" t="s">
        <v>274</v>
      </c>
      <c r="J11" s="442" t="s">
        <v>273</v>
      </c>
      <c r="K11" s="169"/>
    </row>
    <row r="12" spans="2:13" ht="47.25" customHeight="1" thickBot="1" x14ac:dyDescent="0.25">
      <c r="B12" s="17" t="s">
        <v>587</v>
      </c>
      <c r="H12" s="168"/>
      <c r="I12" s="499"/>
      <c r="J12" s="443">
        <f>+D10</f>
        <v>2.1849206349206347</v>
      </c>
      <c r="K12" s="169"/>
    </row>
    <row r="13" spans="2:13" ht="29.25" customHeight="1" thickBot="1" x14ac:dyDescent="0.25">
      <c r="H13" s="170"/>
      <c r="I13" s="171"/>
      <c r="J13" s="171"/>
      <c r="K13" s="172"/>
    </row>
    <row r="14" spans="2:13" ht="16.5" customHeight="1" thickTop="1" x14ac:dyDescent="0.2"/>
    <row r="15" spans="2:13" ht="15.75" customHeight="1" x14ac:dyDescent="0.25">
      <c r="H15" s="489" t="s">
        <v>470</v>
      </c>
      <c r="I15" s="490"/>
      <c r="J15" s="490"/>
      <c r="K15" s="490"/>
      <c r="L15" s="491"/>
    </row>
    <row r="16" spans="2:13" ht="15" customHeight="1" x14ac:dyDescent="0.25">
      <c r="H16" s="207"/>
      <c r="I16" s="216" t="s">
        <v>297</v>
      </c>
      <c r="J16" s="208" t="s">
        <v>567</v>
      </c>
      <c r="K16" s="217"/>
      <c r="L16" s="209"/>
    </row>
    <row r="17" spans="8:13" ht="15.75" customHeight="1" x14ac:dyDescent="0.25">
      <c r="H17" s="210"/>
      <c r="I17" s="218" t="s">
        <v>565</v>
      </c>
      <c r="J17" s="211" t="s">
        <v>566</v>
      </c>
      <c r="K17" s="219"/>
      <c r="L17" s="212"/>
    </row>
    <row r="18" spans="8:13" ht="15.75" customHeight="1" x14ac:dyDescent="0.25">
      <c r="H18" s="210"/>
      <c r="I18" s="218" t="s">
        <v>563</v>
      </c>
      <c r="J18" s="211" t="s">
        <v>564</v>
      </c>
      <c r="K18" s="219"/>
      <c r="L18" s="212"/>
    </row>
    <row r="19" spans="8:13" ht="15.75" x14ac:dyDescent="0.25">
      <c r="H19" s="213"/>
      <c r="I19" s="220" t="s">
        <v>297</v>
      </c>
      <c r="J19" s="214" t="s">
        <v>562</v>
      </c>
      <c r="K19" s="221"/>
      <c r="L19" s="215"/>
    </row>
    <row r="20" spans="8:13" ht="15" customHeight="1" x14ac:dyDescent="0.2">
      <c r="H20" s="487" t="s">
        <v>471</v>
      </c>
      <c r="I20" s="487"/>
      <c r="J20" s="487"/>
      <c r="K20" s="487"/>
      <c r="L20" s="487"/>
      <c r="M20" s="229"/>
    </row>
    <row r="21" spans="8:13" x14ac:dyDescent="0.2">
      <c r="H21" s="488"/>
      <c r="I21" s="488"/>
      <c r="J21" s="488"/>
      <c r="K21" s="488"/>
      <c r="L21" s="488"/>
      <c r="M21" s="229"/>
    </row>
    <row r="22" spans="8:13" x14ac:dyDescent="0.2">
      <c r="H22" s="228" t="s">
        <v>472</v>
      </c>
    </row>
    <row r="24" spans="8:13" ht="15.75" thickBot="1" x14ac:dyDescent="0.25"/>
    <row r="25" spans="8:13" ht="51.75" customHeight="1" thickBot="1" x14ac:dyDescent="0.25">
      <c r="H25" s="444" t="s">
        <v>628</v>
      </c>
      <c r="I25" s="447" t="s">
        <v>588</v>
      </c>
      <c r="J25" s="448" t="s">
        <v>266</v>
      </c>
      <c r="K25" s="449" t="s">
        <v>267</v>
      </c>
      <c r="L25" s="450" t="s">
        <v>268</v>
      </c>
    </row>
    <row r="26" spans="8:13" ht="116.25" customHeight="1" x14ac:dyDescent="0.2">
      <c r="H26" s="484" t="s">
        <v>466</v>
      </c>
      <c r="I26" s="452" t="s">
        <v>594</v>
      </c>
      <c r="J26" s="454" t="s">
        <v>599</v>
      </c>
      <c r="K26" s="451" t="s">
        <v>603</v>
      </c>
      <c r="L26" s="452" t="s">
        <v>608</v>
      </c>
    </row>
    <row r="27" spans="8:13" ht="121.5" customHeight="1" x14ac:dyDescent="0.2">
      <c r="H27" s="485"/>
      <c r="I27" s="452" t="s">
        <v>595</v>
      </c>
      <c r="J27" s="454" t="s">
        <v>595</v>
      </c>
      <c r="K27" s="451" t="s">
        <v>604</v>
      </c>
      <c r="L27" s="452" t="s">
        <v>609</v>
      </c>
    </row>
    <row r="28" spans="8:13" ht="81.75" customHeight="1" x14ac:dyDescent="0.2">
      <c r="H28" s="485"/>
      <c r="I28" s="452" t="s">
        <v>596</v>
      </c>
      <c r="J28" s="454" t="s">
        <v>600</v>
      </c>
      <c r="K28" s="451" t="s">
        <v>605</v>
      </c>
      <c r="L28" s="452" t="s">
        <v>610</v>
      </c>
    </row>
    <row r="29" spans="8:13" ht="150" x14ac:dyDescent="0.2">
      <c r="H29" s="485"/>
      <c r="I29" s="452" t="s">
        <v>597</v>
      </c>
      <c r="J29" s="454" t="s">
        <v>601</v>
      </c>
      <c r="K29" s="451" t="s">
        <v>606</v>
      </c>
      <c r="L29" s="452" t="s">
        <v>611</v>
      </c>
    </row>
    <row r="30" spans="8:13" ht="195.75" thickBot="1" x14ac:dyDescent="0.25">
      <c r="H30" s="486"/>
      <c r="I30" s="453" t="s">
        <v>598</v>
      </c>
      <c r="J30" s="455" t="s">
        <v>602</v>
      </c>
      <c r="K30" s="451" t="s">
        <v>607</v>
      </c>
      <c r="L30" s="452" t="s">
        <v>612</v>
      </c>
    </row>
    <row r="31" spans="8:13" ht="90" x14ac:dyDescent="0.2">
      <c r="H31" s="484" t="s">
        <v>629</v>
      </c>
      <c r="I31" s="452" t="s">
        <v>613</v>
      </c>
      <c r="J31" s="454" t="s">
        <v>613</v>
      </c>
      <c r="K31" s="456" t="s">
        <v>619</v>
      </c>
      <c r="L31" s="458" t="s">
        <v>623</v>
      </c>
    </row>
    <row r="32" spans="8:13" ht="105" x14ac:dyDescent="0.2">
      <c r="H32" s="485"/>
      <c r="I32" s="452" t="s">
        <v>614</v>
      </c>
      <c r="J32" s="454" t="s">
        <v>617</v>
      </c>
      <c r="K32" s="451" t="s">
        <v>620</v>
      </c>
      <c r="L32" s="452" t="s">
        <v>624</v>
      </c>
    </row>
    <row r="33" spans="2:12" ht="75" x14ac:dyDescent="0.2">
      <c r="H33" s="485"/>
      <c r="I33" s="452" t="s">
        <v>615</v>
      </c>
      <c r="J33" s="454" t="s">
        <v>615</v>
      </c>
      <c r="K33" s="451" t="s">
        <v>621</v>
      </c>
      <c r="L33" s="452" t="s">
        <v>625</v>
      </c>
    </row>
    <row r="34" spans="2:12" ht="75.75" thickBot="1" x14ac:dyDescent="0.25">
      <c r="H34" s="486"/>
      <c r="I34" s="453" t="s">
        <v>616</v>
      </c>
      <c r="J34" s="455" t="s">
        <v>618</v>
      </c>
      <c r="K34" s="457" t="s">
        <v>622</v>
      </c>
      <c r="L34" s="453" t="s">
        <v>626</v>
      </c>
    </row>
    <row r="43" spans="2:12" x14ac:dyDescent="0.2">
      <c r="B43" s="18"/>
      <c r="C43" s="152"/>
      <c r="D43" s="18"/>
      <c r="E43" s="18"/>
    </row>
    <row r="44" spans="2:12" x14ac:dyDescent="0.2">
      <c r="B44" s="18"/>
      <c r="C44" s="153"/>
      <c r="D44" s="18"/>
      <c r="E44" s="18"/>
    </row>
    <row r="45" spans="2:12" x14ac:dyDescent="0.2">
      <c r="B45" s="18"/>
      <c r="C45" s="154"/>
      <c r="D45" s="18"/>
      <c r="E45" s="18"/>
    </row>
    <row r="46" spans="2:12" x14ac:dyDescent="0.2">
      <c r="B46" s="18"/>
      <c r="C46" s="155"/>
      <c r="D46" s="18"/>
      <c r="E46" s="18"/>
    </row>
    <row r="47" spans="2:12" x14ac:dyDescent="0.2">
      <c r="B47" s="18"/>
      <c r="C47" s="156"/>
      <c r="D47" s="18"/>
      <c r="E47" s="18"/>
    </row>
    <row r="48" spans="2:12" x14ac:dyDescent="0.2">
      <c r="B48" s="18"/>
      <c r="C48" s="18"/>
      <c r="D48" s="18"/>
      <c r="E48" s="18"/>
    </row>
  </sheetData>
  <mergeCells count="9">
    <mergeCell ref="H31:H34"/>
    <mergeCell ref="H20:L21"/>
    <mergeCell ref="H15:L15"/>
    <mergeCell ref="B10:C10"/>
    <mergeCell ref="B2:F2"/>
    <mergeCell ref="E11:F11"/>
    <mergeCell ref="H2:M2"/>
    <mergeCell ref="I11:I12"/>
    <mergeCell ref="H26:H30"/>
  </mergeCells>
  <conditionalFormatting sqref="H17:L17">
    <cfRule type="expression" dxfId="28" priority="5">
      <formula>AND($J$12&lt;3.5, $J$12&gt;=3)</formula>
    </cfRule>
  </conditionalFormatting>
  <conditionalFormatting sqref="H16:L16">
    <cfRule type="expression" dxfId="27" priority="4">
      <formula>$J$12&gt;=3.5</formula>
    </cfRule>
  </conditionalFormatting>
  <conditionalFormatting sqref="H18:L18">
    <cfRule type="expression" dxfId="26" priority="3">
      <formula>AND($J$12&gt;=2,$J$12&lt;3)</formula>
    </cfRule>
  </conditionalFormatting>
  <conditionalFormatting sqref="H19:L19">
    <cfRule type="expression" dxfId="25" priority="2">
      <formula>$J$12&lt;2</formula>
    </cfRule>
  </conditionalFormatting>
  <dataValidations count="1">
    <dataValidation type="list" allowBlank="1" showInputMessage="1" showErrorMessage="1" sqref="I6:L7" xr:uid="{00000000-0002-0000-0600-000000000000}">
      <formula1>$B$12:$B$13</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0242" r:id="rId4" name="CommandButton2">
          <controlPr defaultSize="0" autoLine="0" r:id="rId5">
            <anchor moveWithCells="1">
              <from>
                <xdr:col>11</xdr:col>
                <xdr:colOff>466725</xdr:colOff>
                <xdr:row>1</xdr:row>
                <xdr:rowOff>95250</xdr:rowOff>
              </from>
              <to>
                <xdr:col>12</xdr:col>
                <xdr:colOff>733425</xdr:colOff>
                <xdr:row>1</xdr:row>
                <xdr:rowOff>504825</xdr:rowOff>
              </to>
            </anchor>
          </controlPr>
        </control>
      </mc:Choice>
      <mc:Fallback>
        <control shapeId="10242" r:id="rId4" name="CommandButton2"/>
      </mc:Fallback>
    </mc:AlternateContent>
  </control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Foglio7"/>
  <dimension ref="A1:D16"/>
  <sheetViews>
    <sheetView workbookViewId="0">
      <selection activeCell="D21" sqref="D21"/>
    </sheetView>
  </sheetViews>
  <sheetFormatPr defaultRowHeight="15" x14ac:dyDescent="0.2"/>
  <cols>
    <col min="2" max="2" width="28.44140625" customWidth="1"/>
    <col min="3" max="3" width="16.5546875" customWidth="1"/>
    <col min="4" max="4" width="17.6640625" customWidth="1"/>
  </cols>
  <sheetData>
    <row r="1" spans="1:4" ht="16.5" thickBot="1" x14ac:dyDescent="0.25">
      <c r="A1" s="180" t="s">
        <v>283</v>
      </c>
      <c r="B1" s="181" t="s">
        <v>284</v>
      </c>
      <c r="C1" s="181" t="s">
        <v>285</v>
      </c>
      <c r="D1" s="181" t="s">
        <v>286</v>
      </c>
    </row>
    <row r="2" spans="1:4" ht="39" thickBot="1" x14ac:dyDescent="0.25">
      <c r="A2" s="186">
        <v>1</v>
      </c>
      <c r="B2" s="187" t="s">
        <v>287</v>
      </c>
      <c r="C2" s="182"/>
      <c r="D2" s="183"/>
    </row>
    <row r="3" spans="1:4" ht="15.75" thickBot="1" x14ac:dyDescent="0.25">
      <c r="A3" s="184"/>
      <c r="B3" s="182"/>
      <c r="C3" s="182"/>
      <c r="D3" s="183"/>
    </row>
    <row r="4" spans="1:4" ht="15.75" thickBot="1" x14ac:dyDescent="0.25">
      <c r="A4" s="184"/>
      <c r="B4" s="182"/>
      <c r="C4" s="182"/>
      <c r="D4" s="183"/>
    </row>
    <row r="5" spans="1:4" ht="15.75" thickBot="1" x14ac:dyDescent="0.25">
      <c r="A5" s="232"/>
      <c r="B5" s="233"/>
      <c r="C5" s="233"/>
      <c r="D5" s="232"/>
    </row>
    <row r="6" spans="1:4" ht="15.75" thickBot="1" x14ac:dyDescent="0.25">
      <c r="A6" s="232"/>
      <c r="B6" s="233"/>
      <c r="C6" s="233"/>
      <c r="D6" s="232"/>
    </row>
    <row r="7" spans="1:4" ht="15.75" thickBot="1" x14ac:dyDescent="0.25">
      <c r="A7" s="234"/>
      <c r="B7" s="234"/>
      <c r="C7" s="234"/>
      <c r="D7" s="234"/>
    </row>
    <row r="8" spans="1:4" ht="15.75" thickBot="1" x14ac:dyDescent="0.25">
      <c r="A8" s="234"/>
      <c r="B8" s="234"/>
      <c r="C8" s="234"/>
      <c r="D8" s="234"/>
    </row>
    <row r="9" spans="1:4" ht="15.75" thickBot="1" x14ac:dyDescent="0.25">
      <c r="A9" s="234"/>
      <c r="B9" s="234"/>
      <c r="C9" s="234"/>
      <c r="D9" s="234"/>
    </row>
    <row r="10" spans="1:4" ht="15.75" thickBot="1" x14ac:dyDescent="0.25">
      <c r="A10" s="234"/>
      <c r="B10" s="234"/>
      <c r="C10" s="234"/>
      <c r="D10" s="234"/>
    </row>
    <row r="11" spans="1:4" ht="15.75" thickBot="1" x14ac:dyDescent="0.25">
      <c r="A11" s="234"/>
      <c r="B11" s="234"/>
      <c r="C11" s="234"/>
      <c r="D11" s="234"/>
    </row>
    <row r="12" spans="1:4" ht="15.75" thickBot="1" x14ac:dyDescent="0.25">
      <c r="A12" s="234"/>
      <c r="B12" s="234"/>
      <c r="C12" s="234"/>
      <c r="D12" s="234"/>
    </row>
    <row r="13" spans="1:4" ht="15.75" thickBot="1" x14ac:dyDescent="0.25">
      <c r="A13" s="234"/>
      <c r="B13" s="234"/>
      <c r="C13" s="234"/>
      <c r="D13" s="234"/>
    </row>
    <row r="14" spans="1:4" ht="15.75" thickBot="1" x14ac:dyDescent="0.25">
      <c r="A14" s="234"/>
      <c r="B14" s="234"/>
      <c r="C14" s="234"/>
      <c r="D14" s="234"/>
    </row>
    <row r="15" spans="1:4" ht="15.75" thickBot="1" x14ac:dyDescent="0.25">
      <c r="A15" s="234"/>
      <c r="B15" s="234"/>
      <c r="C15" s="234"/>
      <c r="D15" s="234"/>
    </row>
    <row r="16" spans="1:4" ht="15.75" thickBot="1" x14ac:dyDescent="0.25">
      <c r="A16" s="234"/>
      <c r="B16" s="234"/>
      <c r="C16" s="234"/>
      <c r="D16" s="234"/>
    </row>
  </sheetData>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Foglio19"/>
  <dimension ref="B1:N40"/>
  <sheetViews>
    <sheetView showGridLines="0" topLeftCell="A4" zoomScale="85" zoomScaleNormal="85" workbookViewId="0">
      <selection activeCell="O18" sqref="O18"/>
    </sheetView>
  </sheetViews>
  <sheetFormatPr defaultRowHeight="15" x14ac:dyDescent="0.2"/>
  <cols>
    <col min="1" max="1" width="2.33203125" style="343" customWidth="1"/>
    <col min="2" max="2" width="16.44140625" style="137" customWidth="1"/>
    <col min="3" max="3" width="14.77734375" style="343" customWidth="1"/>
    <col min="4" max="4" width="19.6640625" style="343" customWidth="1"/>
    <col min="5" max="5" width="24.5546875" style="343" customWidth="1"/>
    <col min="6" max="6" width="2.77734375" style="343" customWidth="1"/>
    <col min="7" max="7" width="19.88671875" style="343" customWidth="1"/>
    <col min="8" max="8" width="12.21875" style="343" customWidth="1"/>
    <col min="9" max="9" width="4.44140625" style="343" customWidth="1"/>
    <col min="10" max="10" width="7.88671875" style="343" customWidth="1"/>
    <col min="11" max="11" width="2.33203125" style="343" customWidth="1"/>
    <col min="12" max="12" width="2.77734375" style="343" customWidth="1"/>
    <col min="13" max="13" width="21.21875" style="343" customWidth="1"/>
    <col min="14" max="14" width="2.77734375" style="343" customWidth="1"/>
    <col min="15" max="16384" width="8.88671875" style="343"/>
  </cols>
  <sheetData>
    <row r="1" spans="2:14" ht="15.75" thickBot="1" x14ac:dyDescent="0.25"/>
    <row r="2" spans="2:14" ht="30" customHeight="1" thickTop="1" thickBot="1" x14ac:dyDescent="0.25">
      <c r="B2" s="335" t="s">
        <v>343</v>
      </c>
      <c r="C2" s="336" t="s">
        <v>318</v>
      </c>
      <c r="D2" s="337" t="str">
        <f>"Takt "&amp;C2&amp; " - EGP Project"</f>
        <v>Takt Time (Day) - EGP Project</v>
      </c>
      <c r="E2" s="335" t="str">
        <f>"Production Rate ("&amp;MID(C2,7,7)</f>
        <v>Production Rate (Day)</v>
      </c>
      <c r="F2" s="338"/>
      <c r="G2" s="505" t="s">
        <v>342</v>
      </c>
      <c r="H2" s="506"/>
      <c r="I2" s="506"/>
      <c r="J2" s="507"/>
      <c r="K2" s="339"/>
      <c r="L2" s="340"/>
      <c r="M2" s="341"/>
      <c r="N2" s="342"/>
    </row>
    <row r="3" spans="2:14" ht="15.75" x14ac:dyDescent="0.25">
      <c r="B3" s="466" t="s">
        <v>83</v>
      </c>
      <c r="C3" s="344"/>
      <c r="D3" s="345"/>
      <c r="E3" s="346" t="str">
        <f>+IF(ISNUMBER(SEARCH("Second",C2)),H15,IF(ISNUMBER(SEARCH("Minute",C2)),H14,IF(ISNUMBER(SEARCH("Hour",C2)),H13,IF(ISNUMBER(SEARCH("Week",C2)),H11,H12))))</f>
        <v/>
      </c>
      <c r="G3" s="347" t="s">
        <v>341</v>
      </c>
      <c r="H3" s="348"/>
      <c r="I3" s="349" t="s">
        <v>324</v>
      </c>
      <c r="J3" s="350" t="s">
        <v>326</v>
      </c>
      <c r="K3" s="339"/>
      <c r="L3" s="351"/>
      <c r="M3" s="352" t="s">
        <v>346</v>
      </c>
      <c r="N3" s="353"/>
    </row>
    <row r="4" spans="2:14" ht="15" customHeight="1" x14ac:dyDescent="0.2">
      <c r="B4" s="466" t="s">
        <v>85</v>
      </c>
      <c r="C4" s="344"/>
      <c r="D4" s="354" t="str">
        <f>IF(D3="","",D3)</f>
        <v/>
      </c>
      <c r="E4" s="346" t="str">
        <f>E3</f>
        <v/>
      </c>
      <c r="G4" s="502" t="s">
        <v>340</v>
      </c>
      <c r="H4" s="348"/>
      <c r="I4" s="514" t="str">
        <f>IF(J3="/ year","days / year",IF(J3="/ month","days / month","days / week"))</f>
        <v>days / year</v>
      </c>
      <c r="J4" s="515"/>
      <c r="K4" s="339"/>
      <c r="L4" s="351"/>
      <c r="M4" s="516" t="s">
        <v>345</v>
      </c>
      <c r="N4" s="353"/>
    </row>
    <row r="5" spans="2:14" ht="15" customHeight="1" x14ac:dyDescent="0.2">
      <c r="B5" s="466" t="s">
        <v>87</v>
      </c>
      <c r="C5" s="344"/>
      <c r="D5" s="354" t="str">
        <f t="shared" ref="D5:E10" si="0">D4</f>
        <v/>
      </c>
      <c r="E5" s="346" t="str">
        <f t="shared" si="0"/>
        <v/>
      </c>
      <c r="G5" s="504"/>
      <c r="H5" s="355"/>
      <c r="I5" s="517" t="s">
        <v>339</v>
      </c>
      <c r="J5" s="518"/>
      <c r="K5" s="339"/>
      <c r="L5" s="351"/>
      <c r="M5" s="516"/>
      <c r="N5" s="353"/>
    </row>
    <row r="6" spans="2:14" ht="15" customHeight="1" x14ac:dyDescent="0.2">
      <c r="B6" s="466" t="s">
        <v>89</v>
      </c>
      <c r="C6" s="344"/>
      <c r="D6" s="354" t="str">
        <f t="shared" si="0"/>
        <v/>
      </c>
      <c r="E6" s="346" t="str">
        <f t="shared" si="0"/>
        <v/>
      </c>
      <c r="G6" s="356"/>
      <c r="H6" s="357" t="str">
        <f>+IFERROR(IF(OR(J3="/ year",J3="/ month",J3="/ week"),H3/H4,IF(J3="/ day",H3,"")),"")</f>
        <v/>
      </c>
      <c r="I6" s="358" t="str">
        <f>I3</f>
        <v>units</v>
      </c>
      <c r="J6" s="359" t="s">
        <v>321</v>
      </c>
      <c r="K6" s="339"/>
      <c r="L6" s="351"/>
      <c r="M6" s="519" t="s">
        <v>344</v>
      </c>
      <c r="N6" s="353"/>
    </row>
    <row r="7" spans="2:14" ht="15" customHeight="1" x14ac:dyDescent="0.2">
      <c r="B7" s="466" t="s">
        <v>91</v>
      </c>
      <c r="C7" s="344"/>
      <c r="D7" s="354" t="str">
        <f t="shared" si="0"/>
        <v/>
      </c>
      <c r="E7" s="346" t="str">
        <f t="shared" si="0"/>
        <v/>
      </c>
      <c r="G7" s="356"/>
      <c r="H7" s="360" t="str">
        <f>IFERROR(IF(J3="/ hour", H3,H6/H5),"")</f>
        <v/>
      </c>
      <c r="I7" s="361" t="str">
        <f t="shared" ref="I7:I9" si="1">I6</f>
        <v>units</v>
      </c>
      <c r="J7" s="362" t="s">
        <v>319</v>
      </c>
      <c r="K7" s="339"/>
      <c r="L7" s="351"/>
      <c r="M7" s="520"/>
      <c r="N7" s="353"/>
    </row>
    <row r="8" spans="2:14" ht="16.5" customHeight="1" x14ac:dyDescent="0.2">
      <c r="B8" s="466" t="s">
        <v>337</v>
      </c>
      <c r="C8" s="344"/>
      <c r="D8" s="354" t="str">
        <f t="shared" si="0"/>
        <v/>
      </c>
      <c r="E8" s="346" t="str">
        <f t="shared" si="0"/>
        <v/>
      </c>
      <c r="G8" s="356"/>
      <c r="H8" s="363" t="str">
        <f>+IFERROR(IF(J3="/ minute",H3,H7/60),"")</f>
        <v/>
      </c>
      <c r="I8" s="364" t="str">
        <f t="shared" si="1"/>
        <v>units</v>
      </c>
      <c r="J8" s="365" t="s">
        <v>317</v>
      </c>
      <c r="K8" s="339"/>
      <c r="L8" s="351"/>
      <c r="M8" s="500" t="s">
        <v>338</v>
      </c>
      <c r="N8" s="353"/>
    </row>
    <row r="9" spans="2:14" ht="15.75" thickBot="1" x14ac:dyDescent="0.25">
      <c r="B9" s="466" t="s">
        <v>336</v>
      </c>
      <c r="C9" s="344"/>
      <c r="D9" s="354" t="str">
        <f t="shared" si="0"/>
        <v/>
      </c>
      <c r="E9" s="346" t="str">
        <f t="shared" si="0"/>
        <v/>
      </c>
      <c r="G9" s="356"/>
      <c r="H9" s="366" t="str">
        <f>+IFERROR(IF(J3="/ second",H3,H8/60),"")</f>
        <v/>
      </c>
      <c r="I9" s="367" t="str">
        <f t="shared" si="1"/>
        <v>units</v>
      </c>
      <c r="J9" s="368" t="s">
        <v>316</v>
      </c>
      <c r="K9" s="339"/>
      <c r="L9" s="351"/>
      <c r="M9" s="501"/>
      <c r="N9" s="353"/>
    </row>
    <row r="10" spans="2:14" ht="15.75" x14ac:dyDescent="0.25">
      <c r="B10" s="466" t="s">
        <v>96</v>
      </c>
      <c r="C10" s="344"/>
      <c r="D10" s="354" t="str">
        <f t="shared" si="0"/>
        <v/>
      </c>
      <c r="E10" s="346" t="str">
        <f t="shared" si="0"/>
        <v/>
      </c>
      <c r="G10" s="369" t="s">
        <v>335</v>
      </c>
      <c r="H10" s="370"/>
      <c r="I10" s="371" t="s">
        <v>334</v>
      </c>
      <c r="J10" s="372"/>
      <c r="K10" s="339"/>
      <c r="L10" s="351"/>
      <c r="M10" s="373"/>
      <c r="N10" s="353"/>
    </row>
    <row r="11" spans="2:14" ht="15.75" customHeight="1" thickBot="1" x14ac:dyDescent="0.25">
      <c r="G11" s="502" t="s">
        <v>333</v>
      </c>
      <c r="H11" s="374" t="str">
        <f>IFERROR(IF(J3="/ week", IF(I3="Units",1/H3,1/(H3*10^6/$H$10)),""),"")</f>
        <v/>
      </c>
      <c r="I11" s="375" t="s">
        <v>539</v>
      </c>
      <c r="J11" s="376"/>
      <c r="K11" s="339"/>
      <c r="L11" s="377"/>
      <c r="M11" s="378"/>
      <c r="N11" s="379"/>
    </row>
    <row r="12" spans="2:14" ht="15.75" customHeight="1" thickTop="1" x14ac:dyDescent="0.2">
      <c r="G12" s="503"/>
      <c r="H12" s="374" t="str">
        <f>IFERROR(IF(I3="Units",1/H6,1/(H6*10^6/$H$10)),"")</f>
        <v/>
      </c>
      <c r="I12" s="380" t="s">
        <v>332</v>
      </c>
      <c r="J12" s="381"/>
    </row>
    <row r="13" spans="2:14" ht="15" customHeight="1" x14ac:dyDescent="0.2">
      <c r="G13" s="503"/>
      <c r="H13" s="363" t="str">
        <f>IFERROR(IF(I3="Units", 1/H7,1/(H7*10^6/$H$10)),"")</f>
        <v/>
      </c>
      <c r="I13" s="382" t="s">
        <v>331</v>
      </c>
      <c r="J13" s="383"/>
    </row>
    <row r="14" spans="2:14" ht="15" customHeight="1" x14ac:dyDescent="0.2">
      <c r="G14" s="503"/>
      <c r="H14" s="363" t="str">
        <f>IFERROR(IF(I3="Units", 1/H8,1/(H8*10^6/$H$10)),"")</f>
        <v/>
      </c>
      <c r="I14" s="382" t="s">
        <v>330</v>
      </c>
      <c r="J14" s="383"/>
    </row>
    <row r="15" spans="2:14" ht="15" customHeight="1" x14ac:dyDescent="0.2">
      <c r="G15" s="504"/>
      <c r="H15" s="384" t="str">
        <f>IFERROR(IF(I3="Units", 1/H9,1/(H9*10^6/$H$10)),"")</f>
        <v/>
      </c>
      <c r="I15" s="385" t="s">
        <v>329</v>
      </c>
      <c r="J15" s="386"/>
    </row>
    <row r="16" spans="2:14" ht="33.75" customHeight="1" x14ac:dyDescent="0.2">
      <c r="G16" s="505" t="str">
        <f>"Takt "&amp;C2&amp; " Calculation*"</f>
        <v>Takt Time (Day) Calculation*</v>
      </c>
      <c r="H16" s="506"/>
      <c r="I16" s="506"/>
      <c r="J16" s="507"/>
    </row>
    <row r="17" spans="7:13" ht="13.5" customHeight="1" x14ac:dyDescent="0.2">
      <c r="G17" s="508" t="s">
        <v>328</v>
      </c>
      <c r="H17" s="509"/>
      <c r="I17" s="509"/>
      <c r="J17" s="510"/>
    </row>
    <row r="18" spans="7:13" ht="33" customHeight="1" x14ac:dyDescent="0.2">
      <c r="G18" s="511"/>
      <c r="H18" s="512"/>
      <c r="I18" s="512"/>
      <c r="J18" s="513"/>
      <c r="M18" s="338"/>
    </row>
    <row r="19" spans="7:13" x14ac:dyDescent="0.2">
      <c r="I19" s="338"/>
    </row>
    <row r="20" spans="7:13" x14ac:dyDescent="0.2">
      <c r="M20" s="338"/>
    </row>
    <row r="21" spans="7:13" x14ac:dyDescent="0.2">
      <c r="M21" s="338"/>
    </row>
    <row r="23" spans="7:13" ht="15.75" x14ac:dyDescent="0.2">
      <c r="K23" s="387"/>
      <c r="L23" s="338"/>
      <c r="M23" s="387"/>
    </row>
    <row r="24" spans="7:13" ht="15.75" x14ac:dyDescent="0.2">
      <c r="K24" s="388"/>
      <c r="L24" s="338"/>
      <c r="M24" s="387"/>
    </row>
    <row r="25" spans="7:13" ht="15.75" x14ac:dyDescent="0.2">
      <c r="K25" s="387"/>
      <c r="L25" s="338"/>
      <c r="M25" s="388"/>
    </row>
    <row r="26" spans="7:13" ht="15.75" x14ac:dyDescent="0.25">
      <c r="K26" s="389"/>
      <c r="L26" s="338"/>
      <c r="M26" s="390"/>
    </row>
    <row r="27" spans="7:13" ht="15.75" x14ac:dyDescent="0.2">
      <c r="K27" s="391"/>
      <c r="L27" s="338"/>
      <c r="M27" s="389"/>
    </row>
    <row r="28" spans="7:13" ht="15.75" x14ac:dyDescent="0.2">
      <c r="K28" s="392"/>
      <c r="L28" s="387"/>
      <c r="M28" s="387"/>
    </row>
    <row r="29" spans="7:13" ht="15.75" x14ac:dyDescent="0.2">
      <c r="K29" s="391"/>
      <c r="L29" s="338"/>
      <c r="M29" s="393"/>
    </row>
    <row r="30" spans="7:13" ht="15.75" x14ac:dyDescent="0.25">
      <c r="K30" s="394"/>
      <c r="L30" s="338"/>
      <c r="M30" s="390"/>
    </row>
    <row r="31" spans="7:13" ht="15.75" x14ac:dyDescent="0.2">
      <c r="K31" s="394"/>
      <c r="L31" s="338"/>
      <c r="M31" s="395"/>
    </row>
    <row r="32" spans="7:13" x14ac:dyDescent="0.2">
      <c r="K32" s="396"/>
      <c r="L32" s="338"/>
      <c r="M32" s="338"/>
    </row>
    <row r="33" spans="3:7" hidden="1" x14ac:dyDescent="0.2">
      <c r="C33" s="137" t="s">
        <v>327</v>
      </c>
      <c r="D33" s="343" t="s">
        <v>326</v>
      </c>
      <c r="E33" s="343" t="s">
        <v>325</v>
      </c>
    </row>
    <row r="34" spans="3:7" hidden="1" x14ac:dyDescent="0.2">
      <c r="C34" s="137" t="s">
        <v>324</v>
      </c>
      <c r="D34" s="343" t="s">
        <v>323</v>
      </c>
      <c r="E34" s="343" t="s">
        <v>322</v>
      </c>
    </row>
    <row r="35" spans="3:7" hidden="1" x14ac:dyDescent="0.2">
      <c r="D35" s="343" t="s">
        <v>538</v>
      </c>
      <c r="E35" s="343" t="s">
        <v>320</v>
      </c>
    </row>
    <row r="36" spans="3:7" hidden="1" x14ac:dyDescent="0.2">
      <c r="D36" s="343" t="s">
        <v>321</v>
      </c>
      <c r="E36" s="343" t="s">
        <v>318</v>
      </c>
    </row>
    <row r="37" spans="3:7" hidden="1" x14ac:dyDescent="0.2">
      <c r="D37" s="343" t="s">
        <v>319</v>
      </c>
      <c r="E37" s="343" t="s">
        <v>540</v>
      </c>
    </row>
    <row r="38" spans="3:7" hidden="1" x14ac:dyDescent="0.2">
      <c r="D38" s="343" t="s">
        <v>317</v>
      </c>
    </row>
    <row r="39" spans="3:7" hidden="1" x14ac:dyDescent="0.2">
      <c r="D39" s="343" t="s">
        <v>316</v>
      </c>
    </row>
    <row r="40" spans="3:7" x14ac:dyDescent="0.2">
      <c r="G40" s="137"/>
    </row>
  </sheetData>
  <mergeCells count="10">
    <mergeCell ref="M8:M9"/>
    <mergeCell ref="G11:G15"/>
    <mergeCell ref="G16:J16"/>
    <mergeCell ref="G17:J18"/>
    <mergeCell ref="G2:J2"/>
    <mergeCell ref="G4:G5"/>
    <mergeCell ref="I4:J4"/>
    <mergeCell ref="M4:M5"/>
    <mergeCell ref="I5:J5"/>
    <mergeCell ref="M6:M7"/>
  </mergeCells>
  <conditionalFormatting sqref="H12:H15">
    <cfRule type="expression" dxfId="24" priority="2">
      <formula>$H$12:$H$15="Not to be filled"</formula>
    </cfRule>
  </conditionalFormatting>
  <conditionalFormatting sqref="H11">
    <cfRule type="expression" dxfId="23" priority="1">
      <formula>$H$12:$H$15="Not to be filled"</formula>
    </cfRule>
  </conditionalFormatting>
  <dataValidations count="3">
    <dataValidation type="list" allowBlank="1" showInputMessage="1" showErrorMessage="1" sqref="C2" xr:uid="{00000000-0002-0000-0800-000000000000}">
      <formula1>$E$33:$E$37</formula1>
    </dataValidation>
    <dataValidation type="list" allowBlank="1" showInputMessage="1" showErrorMessage="1" sqref="J3" xr:uid="{00000000-0002-0000-0800-000001000000}">
      <formula1>$D$33:$D$39</formula1>
    </dataValidation>
    <dataValidation type="list" allowBlank="1" showInputMessage="1" showErrorMessage="1" sqref="I3" xr:uid="{00000000-0002-0000-0800-000002000000}">
      <formula1>$C$33:$C$34</formula1>
    </dataValidation>
  </dataValidations>
  <pageMargins left="0.7" right="0.7" top="0.75" bottom="0.75" header="0.3" footer="0.3"/>
  <pageSetup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Foglio9">
    <tabColor theme="9" tint="-0.249977111117893"/>
  </sheetPr>
  <dimension ref="A1:F44"/>
  <sheetViews>
    <sheetView zoomScale="60" zoomScaleNormal="60" workbookViewId="0">
      <selection activeCell="D12" sqref="D12"/>
    </sheetView>
  </sheetViews>
  <sheetFormatPr defaultRowHeight="15" x14ac:dyDescent="0.2"/>
  <cols>
    <col min="1" max="1" width="34.77734375" customWidth="1"/>
    <col min="2" max="2" width="82.6640625" customWidth="1"/>
    <col min="3" max="3" width="10.88671875" customWidth="1"/>
  </cols>
  <sheetData>
    <row r="1" spans="1:6" s="17" customFormat="1" ht="15.75" thickBot="1" x14ac:dyDescent="0.25"/>
    <row r="2" spans="1:6" s="17" customFormat="1" ht="15.75" thickBot="1" x14ac:dyDescent="0.25">
      <c r="A2" s="471" t="s">
        <v>637</v>
      </c>
      <c r="B2" s="472" t="s">
        <v>218</v>
      </c>
    </row>
    <row r="3" spans="1:6" s="17" customFormat="1" ht="45.75" thickBot="1" x14ac:dyDescent="0.25">
      <c r="A3" s="473" t="s">
        <v>11</v>
      </c>
      <c r="B3" s="474" t="s">
        <v>638</v>
      </c>
    </row>
    <row r="4" spans="1:6" s="17" customFormat="1" ht="30.75" thickBot="1" x14ac:dyDescent="0.25">
      <c r="A4" s="473" t="s">
        <v>269</v>
      </c>
      <c r="B4" s="474" t="s">
        <v>639</v>
      </c>
    </row>
    <row r="5" spans="1:6" s="17" customFormat="1" ht="45.75" thickBot="1" x14ac:dyDescent="0.25">
      <c r="A5" s="473" t="s">
        <v>546</v>
      </c>
      <c r="B5" s="474" t="s">
        <v>640</v>
      </c>
    </row>
    <row r="6" spans="1:6" s="17" customFormat="1" ht="30.75" thickBot="1" x14ac:dyDescent="0.25">
      <c r="A6" s="473" t="s">
        <v>239</v>
      </c>
      <c r="B6" s="474" t="s">
        <v>641</v>
      </c>
    </row>
    <row r="7" spans="1:6" s="17" customFormat="1" ht="30.75" thickBot="1" x14ac:dyDescent="0.25">
      <c r="A7" s="473" t="s">
        <v>225</v>
      </c>
      <c r="B7" s="474" t="s">
        <v>642</v>
      </c>
    </row>
    <row r="8" spans="1:6" s="17" customFormat="1" x14ac:dyDescent="0.2">
      <c r="A8" s="475"/>
      <c r="B8" s="475"/>
    </row>
    <row r="9" spans="1:6" ht="42" customHeight="1" x14ac:dyDescent="0.2">
      <c r="A9" s="521" t="s">
        <v>216</v>
      </c>
      <c r="B9" s="522"/>
    </row>
    <row r="10" spans="1:6" ht="34.5" customHeight="1" x14ac:dyDescent="0.2">
      <c r="A10" s="105" t="s">
        <v>217</v>
      </c>
      <c r="B10" s="105" t="s">
        <v>218</v>
      </c>
    </row>
    <row r="11" spans="1:6" ht="120" x14ac:dyDescent="0.2">
      <c r="A11" s="106" t="s">
        <v>354</v>
      </c>
      <c r="B11" s="88" t="s">
        <v>220</v>
      </c>
    </row>
    <row r="12" spans="1:6" ht="165" x14ac:dyDescent="0.2">
      <c r="A12" s="106" t="s">
        <v>355</v>
      </c>
      <c r="B12" s="88" t="s">
        <v>219</v>
      </c>
    </row>
    <row r="13" spans="1:6" ht="300" x14ac:dyDescent="0.2">
      <c r="A13" s="106" t="s">
        <v>356</v>
      </c>
      <c r="B13" s="88" t="s">
        <v>221</v>
      </c>
      <c r="E13" s="97"/>
      <c r="F13" s="97"/>
    </row>
    <row r="14" spans="1:6" ht="85.5" x14ac:dyDescent="0.2">
      <c r="A14" s="106" t="s">
        <v>360</v>
      </c>
      <c r="B14" s="193" t="s">
        <v>280</v>
      </c>
    </row>
    <row r="15" spans="1:6" ht="30" x14ac:dyDescent="0.2">
      <c r="A15" s="194" t="s">
        <v>361</v>
      </c>
      <c r="B15" s="88" t="s">
        <v>298</v>
      </c>
    </row>
    <row r="16" spans="1:6" ht="134.25" customHeight="1" x14ac:dyDescent="0.2">
      <c r="A16" s="194" t="s">
        <v>362</v>
      </c>
      <c r="B16" s="222" t="s">
        <v>299</v>
      </c>
      <c r="D16" s="17"/>
    </row>
    <row r="17" spans="1:4" s="17" customFormat="1" ht="77.25" customHeight="1" x14ac:dyDescent="0.2">
      <c r="A17" s="194" t="s">
        <v>363</v>
      </c>
      <c r="B17" s="88" t="s">
        <v>313</v>
      </c>
    </row>
    <row r="18" spans="1:4" s="17" customFormat="1" ht="80.25" customHeight="1" x14ac:dyDescent="0.2">
      <c r="A18" s="195" t="s">
        <v>364</v>
      </c>
      <c r="B18" s="225" t="s">
        <v>300</v>
      </c>
      <c r="D18" s="97"/>
    </row>
    <row r="19" spans="1:4" s="17" customFormat="1" ht="52.5" customHeight="1" x14ac:dyDescent="0.2">
      <c r="A19" s="195" t="s">
        <v>365</v>
      </c>
      <c r="B19" s="224" t="s">
        <v>301</v>
      </c>
    </row>
    <row r="20" spans="1:4" s="17" customFormat="1" ht="48.75" customHeight="1" x14ac:dyDescent="0.2">
      <c r="A20" s="195" t="s">
        <v>366</v>
      </c>
      <c r="B20" s="225" t="s">
        <v>302</v>
      </c>
    </row>
    <row r="21" spans="1:4" s="17" customFormat="1" ht="47.25" customHeight="1" x14ac:dyDescent="0.2">
      <c r="A21" s="195" t="s">
        <v>367</v>
      </c>
      <c r="B21" s="226" t="s">
        <v>303</v>
      </c>
    </row>
    <row r="22" spans="1:4" s="17" customFormat="1" ht="63.75" customHeight="1" x14ac:dyDescent="0.2">
      <c r="A22" s="195" t="s">
        <v>368</v>
      </c>
      <c r="B22" s="89" t="s">
        <v>304</v>
      </c>
    </row>
    <row r="23" spans="1:4" ht="57" x14ac:dyDescent="0.2">
      <c r="A23" s="195" t="s">
        <v>369</v>
      </c>
      <c r="B23" s="227" t="s">
        <v>305</v>
      </c>
    </row>
    <row r="24" spans="1:4" ht="45" x14ac:dyDescent="0.2">
      <c r="A24" s="195" t="s">
        <v>370</v>
      </c>
      <c r="B24" s="223" t="s">
        <v>306</v>
      </c>
    </row>
    <row r="25" spans="1:4" ht="28.5" x14ac:dyDescent="0.2">
      <c r="A25" s="195" t="s">
        <v>371</v>
      </c>
      <c r="B25" s="224" t="s">
        <v>307</v>
      </c>
    </row>
    <row r="26" spans="1:4" ht="30" x14ac:dyDescent="0.2">
      <c r="A26" s="195" t="s">
        <v>359</v>
      </c>
      <c r="B26" s="223" t="s">
        <v>308</v>
      </c>
    </row>
    <row r="27" spans="1:4" ht="51" customHeight="1" x14ac:dyDescent="0.2">
      <c r="A27" s="195" t="s">
        <v>358</v>
      </c>
      <c r="B27" s="223" t="s">
        <v>309</v>
      </c>
    </row>
    <row r="28" spans="1:4" s="17" customFormat="1" ht="92.25" customHeight="1" x14ac:dyDescent="0.2">
      <c r="A28" s="230" t="s">
        <v>357</v>
      </c>
      <c r="B28" s="226" t="s">
        <v>312</v>
      </c>
    </row>
    <row r="29" spans="1:4" s="17" customFormat="1" ht="96" customHeight="1" x14ac:dyDescent="0.2">
      <c r="A29" s="195" t="s">
        <v>372</v>
      </c>
      <c r="B29" s="225" t="s">
        <v>568</v>
      </c>
    </row>
    <row r="30" spans="1:4" ht="190.5" customHeight="1" x14ac:dyDescent="0.2">
      <c r="A30" s="195" t="s">
        <v>373</v>
      </c>
      <c r="B30" s="225" t="s">
        <v>560</v>
      </c>
    </row>
    <row r="31" spans="1:4" ht="186" customHeight="1" x14ac:dyDescent="0.2">
      <c r="A31" s="195" t="s">
        <v>374</v>
      </c>
      <c r="B31" s="332" t="s">
        <v>537</v>
      </c>
    </row>
    <row r="32" spans="1:4" ht="95.25" customHeight="1" x14ac:dyDescent="0.2">
      <c r="A32" s="195" t="s">
        <v>590</v>
      </c>
      <c r="B32" s="468" t="s">
        <v>635</v>
      </c>
    </row>
    <row r="33" spans="2:2" s="17" customFormat="1" x14ac:dyDescent="0.2">
      <c r="B33" s="467"/>
    </row>
    <row r="34" spans="2:2" s="17" customFormat="1" x14ac:dyDescent="0.2"/>
    <row r="35" spans="2:2" ht="15" customHeight="1" x14ac:dyDescent="0.2">
      <c r="B35" s="17"/>
    </row>
    <row r="36" spans="2:2" ht="15" customHeight="1" x14ac:dyDescent="0.2"/>
    <row r="37" spans="2:2" ht="15" customHeight="1" x14ac:dyDescent="0.2"/>
    <row r="38" spans="2:2" ht="15" customHeight="1" x14ac:dyDescent="0.2"/>
    <row r="39" spans="2:2" ht="15" customHeight="1" x14ac:dyDescent="0.2"/>
    <row r="40" spans="2:2" ht="15" customHeight="1" x14ac:dyDescent="0.2"/>
    <row r="41" spans="2:2" ht="15" customHeight="1" x14ac:dyDescent="0.2"/>
    <row r="42" spans="2:2" ht="15" customHeight="1" x14ac:dyDescent="0.2"/>
    <row r="43" spans="2:2" ht="15" customHeight="1" x14ac:dyDescent="0.2"/>
    <row r="44" spans="2:2" ht="15" customHeight="1" x14ac:dyDescent="0.2"/>
  </sheetData>
  <mergeCells count="1">
    <mergeCell ref="A9:B9"/>
  </mergeCells>
  <pageMargins left="0.7" right="0.7" top="0.75" bottom="0.75" header="0.3" footer="0.3"/>
  <pageSetup paperSize="9" orientation="portrait"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Foglio10">
    <tabColor theme="9" tint="0.39997558519241921"/>
  </sheetPr>
  <dimension ref="J9"/>
  <sheetViews>
    <sheetView showGridLines="0" workbookViewId="0">
      <selection activeCell="A6" sqref="A6"/>
    </sheetView>
  </sheetViews>
  <sheetFormatPr defaultRowHeight="15" x14ac:dyDescent="0.2"/>
  <cols>
    <col min="1" max="16384" width="8.88671875" style="17"/>
  </cols>
  <sheetData>
    <row r="9" spans="10:10" x14ac:dyDescent="0.2">
      <c r="J9" s="333"/>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292" r:id="rId4" name="Button 4">
              <controlPr defaultSize="0" print="0" autoFill="0" autoPict="0" macro="[0]!Pulsante4_Click">
                <anchor moveWithCells="1" sizeWithCells="1">
                  <from>
                    <xdr:col>9</xdr:col>
                    <xdr:colOff>200025</xdr:colOff>
                    <xdr:row>1</xdr:row>
                    <xdr:rowOff>19050</xdr:rowOff>
                  </from>
                  <to>
                    <xdr:col>11</xdr:col>
                    <xdr:colOff>285750</xdr:colOff>
                    <xdr:row>3</xdr:row>
                    <xdr:rowOff>142875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Foglio11">
    <tabColor theme="3" tint="0.39997558519241921"/>
  </sheetPr>
  <dimension ref="A20"/>
  <sheetViews>
    <sheetView showGridLines="0" topLeftCell="A22" zoomScaleNormal="100" workbookViewId="0">
      <selection activeCell="B6" sqref="B6:M6"/>
    </sheetView>
  </sheetViews>
  <sheetFormatPr defaultRowHeight="15" x14ac:dyDescent="0.2"/>
  <cols>
    <col min="1" max="16384" width="8.88671875" style="17"/>
  </cols>
  <sheetData>
    <row r="20" spans="1:1" x14ac:dyDescent="0.2">
      <c r="A20" s="97" t="s">
        <v>277</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3314" r:id="rId3" name="Button 2">
              <controlPr defaultSize="0" print="0" autoFill="0" autoPict="0" macro="[0]!Macro3">
                <anchor moveWithCells="1" sizeWithCells="1">
                  <from>
                    <xdr:col>10</xdr:col>
                    <xdr:colOff>723900</xdr:colOff>
                    <xdr:row>17</xdr:row>
                    <xdr:rowOff>38100</xdr:rowOff>
                  </from>
                  <to>
                    <xdr:col>13</xdr:col>
                    <xdr:colOff>123825</xdr:colOff>
                    <xdr:row>19</xdr:row>
                    <xdr:rowOff>85725</xdr:rowOff>
                  </to>
                </anchor>
              </controlPr>
            </control>
          </mc:Choice>
        </mc:AlternateContent>
        <mc:AlternateContent xmlns:mc="http://schemas.openxmlformats.org/markup-compatibility/2006">
          <mc:Choice Requires="x14">
            <control shapeId="13317" r:id="rId4" name="Button 5">
              <controlPr defaultSize="0" print="0" autoFill="0" autoPict="0" macro="[0]!Pulsante5_Click">
                <anchor moveWithCells="1" sizeWithCells="1">
                  <from>
                    <xdr:col>10</xdr:col>
                    <xdr:colOff>714375</xdr:colOff>
                    <xdr:row>20</xdr:row>
                    <xdr:rowOff>19050</xdr:rowOff>
                  </from>
                  <to>
                    <xdr:col>13</xdr:col>
                    <xdr:colOff>104775</xdr:colOff>
                    <xdr:row>22</xdr:row>
                    <xdr:rowOff>66675</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Foglio12">
    <tabColor theme="6"/>
  </sheetPr>
  <dimension ref="A1"/>
  <sheetViews>
    <sheetView showGridLines="0" topLeftCell="A52" workbookViewId="0">
      <selection activeCell="G9" sqref="G9"/>
    </sheetView>
  </sheetViews>
  <sheetFormatPr defaultRowHeight="15" x14ac:dyDescent="0.2"/>
  <cols>
    <col min="1" max="16384" width="8.88671875" style="17"/>
  </cols>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4337" r:id="rId3" name="Button 1">
              <controlPr defaultSize="0" print="0" autoFill="0" autoPict="0" macro="[0]!Macro3">
                <anchor moveWithCells="1" sizeWithCells="1">
                  <from>
                    <xdr:col>8</xdr:col>
                    <xdr:colOff>257175</xdr:colOff>
                    <xdr:row>0</xdr:row>
                    <xdr:rowOff>161925</xdr:rowOff>
                  </from>
                  <to>
                    <xdr:col>10</xdr:col>
                    <xdr:colOff>419100</xdr:colOff>
                    <xdr:row>3</xdr:row>
                    <xdr:rowOff>19050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Foglio13">
    <tabColor theme="5" tint="0.39997558519241921"/>
  </sheetPr>
  <dimension ref="A1"/>
  <sheetViews>
    <sheetView showGridLines="0" workbookViewId="0">
      <selection activeCell="N8" sqref="N8"/>
    </sheetView>
  </sheetViews>
  <sheetFormatPr defaultRowHeight="15" x14ac:dyDescent="0.2"/>
  <cols>
    <col min="1" max="16384" width="8.88671875" style="17"/>
  </cols>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5361" r:id="rId3" name="Button 1">
              <controlPr defaultSize="0" print="0" autoFill="0" autoPict="0" macro="[0]!Pulsante1_Click">
                <anchor moveWithCells="1" sizeWithCells="1">
                  <from>
                    <xdr:col>11</xdr:col>
                    <xdr:colOff>352425</xdr:colOff>
                    <xdr:row>1</xdr:row>
                    <xdr:rowOff>114300</xdr:rowOff>
                  </from>
                  <to>
                    <xdr:col>13</xdr:col>
                    <xdr:colOff>552450</xdr:colOff>
                    <xdr:row>4</xdr:row>
                    <xdr:rowOff>47625</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Foglio14">
    <tabColor theme="2" tint="-0.249977111117893"/>
  </sheetPr>
  <dimension ref="A1"/>
  <sheetViews>
    <sheetView showGridLines="0" workbookViewId="0">
      <selection activeCell="A6" sqref="A6"/>
    </sheetView>
  </sheetViews>
  <sheetFormatPr defaultRowHeight="15" x14ac:dyDescent="0.2"/>
  <cols>
    <col min="1" max="16384" width="8.88671875" style="17"/>
  </cols>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6387" r:id="rId3" name="Button 3">
              <controlPr defaultSize="0" print="0" autoFill="0" autoPict="0" macro="[0]!Pulsante3_Click">
                <anchor moveWithCells="1" sizeWithCells="1">
                  <from>
                    <xdr:col>8</xdr:col>
                    <xdr:colOff>409575</xdr:colOff>
                    <xdr:row>1</xdr:row>
                    <xdr:rowOff>28575</xdr:rowOff>
                  </from>
                  <to>
                    <xdr:col>10</xdr:col>
                    <xdr:colOff>504825</xdr:colOff>
                    <xdr:row>3</xdr:row>
                    <xdr:rowOff>123825</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Foglio15">
    <tabColor theme="8" tint="0.39997558519241921"/>
  </sheetPr>
  <dimension ref="B1:P142"/>
  <sheetViews>
    <sheetView topLeftCell="A70" zoomScale="90" zoomScaleNormal="90" workbookViewId="0">
      <selection activeCell="I10" sqref="I10"/>
    </sheetView>
  </sheetViews>
  <sheetFormatPr defaultColWidth="7.109375" defaultRowHeight="12.75" x14ac:dyDescent="0.2"/>
  <cols>
    <col min="1" max="1" width="1.109375" style="236" customWidth="1"/>
    <col min="2" max="2" width="1.77734375" style="236" customWidth="1"/>
    <col min="3" max="3" width="85" style="239" customWidth="1"/>
    <col min="4" max="4" width="16.6640625" style="239" customWidth="1"/>
    <col min="5" max="5" width="4.88671875" style="239" customWidth="1"/>
    <col min="6" max="6" width="0.5546875" style="238" customWidth="1"/>
    <col min="7" max="7" width="4.88671875" style="237" customWidth="1"/>
    <col min="8" max="12" width="4.88671875" style="236" customWidth="1"/>
    <col min="13" max="13" width="1.77734375" style="236" customWidth="1"/>
    <col min="14" max="14" width="8.33203125" style="236" hidden="1" customWidth="1"/>
    <col min="15" max="15" width="6.21875" style="236" hidden="1" customWidth="1"/>
    <col min="16" max="16" width="3.109375" style="236" hidden="1" customWidth="1"/>
    <col min="17" max="17" width="14.33203125" style="236" customWidth="1"/>
    <col min="18" max="16384" width="7.109375" style="236"/>
  </cols>
  <sheetData>
    <row r="1" spans="2:16" ht="6" customHeight="1" x14ac:dyDescent="0.2">
      <c r="F1" s="326"/>
    </row>
    <row r="2" spans="2:16" ht="39" customHeight="1" x14ac:dyDescent="0.2">
      <c r="B2" s="523" t="s">
        <v>469</v>
      </c>
      <c r="C2" s="523"/>
      <c r="D2" s="523"/>
      <c r="E2" s="523"/>
      <c r="F2" s="523"/>
      <c r="G2" s="523"/>
      <c r="H2" s="523"/>
      <c r="I2" s="523"/>
      <c r="J2" s="523"/>
      <c r="K2" s="523"/>
      <c r="L2" s="523"/>
      <c r="M2" s="523"/>
    </row>
    <row r="3" spans="2:16" ht="2.25" customHeight="1" x14ac:dyDescent="0.2">
      <c r="B3" s="325"/>
      <c r="C3" s="325"/>
      <c r="D3" s="325"/>
      <c r="E3" s="325"/>
      <c r="F3" s="325"/>
      <c r="G3" s="325"/>
      <c r="H3" s="325"/>
      <c r="I3" s="325"/>
      <c r="J3" s="325"/>
      <c r="K3" s="325"/>
      <c r="L3" s="325"/>
      <c r="M3" s="325"/>
    </row>
    <row r="4" spans="2:16" ht="30" customHeight="1" x14ac:dyDescent="0.2">
      <c r="B4" s="524" t="s">
        <v>468</v>
      </c>
      <c r="C4" s="525"/>
      <c r="D4" s="525"/>
      <c r="E4" s="525"/>
      <c r="F4" s="525"/>
      <c r="G4" s="525"/>
      <c r="H4" s="525"/>
      <c r="I4" s="525"/>
      <c r="J4" s="525"/>
      <c r="K4" s="525"/>
      <c r="L4" s="525"/>
      <c r="M4" s="525"/>
    </row>
    <row r="5" spans="2:16" ht="2.25" customHeight="1" x14ac:dyDescent="0.2">
      <c r="B5" s="324"/>
      <c r="C5" s="324"/>
      <c r="D5" s="324"/>
      <c r="E5" s="324"/>
      <c r="F5" s="324"/>
      <c r="G5" s="324"/>
      <c r="H5" s="324"/>
      <c r="I5" s="324"/>
      <c r="J5" s="324"/>
      <c r="K5" s="324"/>
      <c r="L5" s="324"/>
      <c r="M5" s="324"/>
    </row>
    <row r="6" spans="2:16" ht="46.5" customHeight="1" x14ac:dyDescent="0.2">
      <c r="B6" s="526" t="s">
        <v>467</v>
      </c>
      <c r="C6" s="526"/>
      <c r="D6" s="526"/>
      <c r="E6" s="526"/>
      <c r="F6" s="526"/>
      <c r="G6" s="526"/>
      <c r="H6" s="526"/>
      <c r="I6" s="526"/>
      <c r="J6" s="526"/>
      <c r="K6" s="526"/>
      <c r="L6" s="526"/>
      <c r="M6" s="526"/>
    </row>
    <row r="7" spans="2:16" ht="13.5" customHeight="1" x14ac:dyDescent="0.2">
      <c r="C7" s="323"/>
      <c r="D7" s="323"/>
      <c r="E7" s="323"/>
      <c r="F7" s="322"/>
    </row>
    <row r="8" spans="2:16" ht="12" customHeight="1" x14ac:dyDescent="0.2">
      <c r="B8" s="312"/>
      <c r="C8" s="321"/>
      <c r="D8" s="321"/>
      <c r="E8" s="321"/>
      <c r="F8" s="321"/>
      <c r="G8" s="277"/>
      <c r="H8" s="310"/>
      <c r="I8" s="310"/>
      <c r="J8" s="310"/>
      <c r="K8" s="310"/>
      <c r="L8" s="310"/>
      <c r="M8" s="309"/>
    </row>
    <row r="9" spans="2:16" ht="25.5" customHeight="1" x14ac:dyDescent="0.2">
      <c r="B9" s="256"/>
      <c r="C9" s="527" t="s">
        <v>466</v>
      </c>
      <c r="D9" s="528"/>
      <c r="E9" s="528"/>
      <c r="F9" s="528"/>
      <c r="G9" s="528"/>
      <c r="H9" s="528"/>
      <c r="I9" s="528"/>
      <c r="J9" s="528"/>
      <c r="K9" s="528"/>
      <c r="L9" s="529"/>
      <c r="M9" s="252"/>
    </row>
    <row r="10" spans="2:16" ht="7.5" customHeight="1" x14ac:dyDescent="0.2">
      <c r="B10" s="256"/>
      <c r="C10" s="305"/>
      <c r="D10" s="305"/>
      <c r="E10" s="305"/>
      <c r="F10" s="306"/>
      <c r="G10" s="305"/>
      <c r="H10" s="305"/>
      <c r="I10" s="305"/>
      <c r="J10" s="305"/>
      <c r="K10" s="305"/>
      <c r="L10" s="305"/>
      <c r="M10" s="252"/>
    </row>
    <row r="11" spans="2:16" ht="33" customHeight="1" x14ac:dyDescent="0.2">
      <c r="B11" s="256"/>
      <c r="C11" s="272" t="s">
        <v>465</v>
      </c>
      <c r="D11" s="271" t="s">
        <v>385</v>
      </c>
      <c r="E11" s="285">
        <v>5</v>
      </c>
      <c r="F11" s="318"/>
      <c r="G11" s="530" t="str">
        <f>IF(COUNTA(G13:L23)=0,"Please insert evaluations",IF(COUNTA(G13:L23)&lt;11,"Evaluations missing",IF(OR(N13="xxx",N14="xxx",N15="xxx",N16="xxx",N17="xxx",N18="xxx",N19="xxx",N20="xxx",N21="xxx",N22="xxx",N23="xxx"),"WARNING - Filling mistakes","OK - Section completed")))</f>
        <v>Please insert evaluations</v>
      </c>
      <c r="H11" s="531"/>
      <c r="I11" s="531"/>
      <c r="J11" s="531"/>
      <c r="K11" s="531"/>
      <c r="L11" s="532"/>
      <c r="M11" s="269"/>
      <c r="O11" s="308">
        <f>(SUM(N13:N68)*50)/25</f>
        <v>0</v>
      </c>
      <c r="P11" s="307">
        <f>COUNTBLANK(G13:L23)+COUNTBLANK(G27:L27)+COUNTBLANK(G31:L34)+COUNTBLANK(G38:L42)+COUNTBLANK(G46:L50)+COUNTBLANK(G54:L59)+COUNTBLANK(G63:L64)+COUNTBLANK(G68:L68)</f>
        <v>210</v>
      </c>
    </row>
    <row r="12" spans="2:16" ht="13.5" customHeight="1" x14ac:dyDescent="0.2">
      <c r="B12" s="256"/>
      <c r="C12" s="533"/>
      <c r="D12" s="534"/>
      <c r="E12" s="535"/>
      <c r="F12" s="299"/>
      <c r="G12" s="266">
        <v>5</v>
      </c>
      <c r="H12" s="266">
        <v>4</v>
      </c>
      <c r="I12" s="266">
        <v>3</v>
      </c>
      <c r="J12" s="266">
        <v>2</v>
      </c>
      <c r="K12" s="266">
        <v>1</v>
      </c>
      <c r="L12" s="266" t="s">
        <v>384</v>
      </c>
      <c r="M12" s="265"/>
    </row>
    <row r="13" spans="2:16" ht="33" customHeight="1" x14ac:dyDescent="0.2">
      <c r="B13" s="256"/>
      <c r="C13" s="536" t="s">
        <v>464</v>
      </c>
      <c r="D13" s="536"/>
      <c r="E13" s="536"/>
      <c r="F13" s="300"/>
      <c r="G13" s="262"/>
      <c r="H13" s="262"/>
      <c r="I13" s="262"/>
      <c r="J13" s="262"/>
      <c r="K13" s="262"/>
      <c r="L13" s="262"/>
      <c r="M13" s="280"/>
      <c r="N13" s="319" t="b">
        <f t="shared" ref="N13:N23" si="0">IF(COUNTA(G13:L13)&gt;=2,"xxx",IF(G13&lt;&gt;"",$E$11/55*5,IF(H13&lt;&gt;"",$E$11/55*3.75,IF(I13&lt;&gt;"",$E$11/55*3,IF(J13&lt;&gt;"",$E$11/55*1.25, IF(K13&lt;&gt;"",$E$11/55*0,IF(L13&lt;&gt;"",$E$11/55*3)))))))</f>
        <v>0</v>
      </c>
      <c r="P13" s="320"/>
    </row>
    <row r="14" spans="2:16" ht="33" customHeight="1" x14ac:dyDescent="0.2">
      <c r="B14" s="256"/>
      <c r="C14" s="536" t="s">
        <v>463</v>
      </c>
      <c r="D14" s="536"/>
      <c r="E14" s="536"/>
      <c r="F14" s="300"/>
      <c r="G14" s="262"/>
      <c r="H14" s="262"/>
      <c r="I14" s="262"/>
      <c r="J14" s="262"/>
      <c r="K14" s="262"/>
      <c r="L14" s="262"/>
      <c r="M14" s="280"/>
      <c r="N14" s="319" t="b">
        <f t="shared" si="0"/>
        <v>0</v>
      </c>
    </row>
    <row r="15" spans="2:16" ht="33" customHeight="1" x14ac:dyDescent="0.2">
      <c r="B15" s="256"/>
      <c r="C15" s="536" t="s">
        <v>462</v>
      </c>
      <c r="D15" s="536"/>
      <c r="E15" s="536"/>
      <c r="F15" s="300"/>
      <c r="G15" s="262"/>
      <c r="H15" s="262"/>
      <c r="I15" s="262"/>
      <c r="J15" s="262"/>
      <c r="K15" s="262"/>
      <c r="L15" s="262"/>
      <c r="M15" s="280"/>
      <c r="N15" s="319" t="b">
        <f t="shared" si="0"/>
        <v>0</v>
      </c>
    </row>
    <row r="16" spans="2:16" ht="33" customHeight="1" x14ac:dyDescent="0.2">
      <c r="B16" s="256"/>
      <c r="C16" s="536" t="s">
        <v>461</v>
      </c>
      <c r="D16" s="536"/>
      <c r="E16" s="536"/>
      <c r="F16" s="300"/>
      <c r="G16" s="262"/>
      <c r="H16" s="262"/>
      <c r="I16" s="262"/>
      <c r="J16" s="262"/>
      <c r="K16" s="262"/>
      <c r="L16" s="262"/>
      <c r="M16" s="280"/>
      <c r="N16" s="319" t="b">
        <f t="shared" si="0"/>
        <v>0</v>
      </c>
    </row>
    <row r="17" spans="2:14" ht="31.5" x14ac:dyDescent="0.2">
      <c r="B17" s="256"/>
      <c r="C17" s="540" t="s">
        <v>460</v>
      </c>
      <c r="D17" s="541"/>
      <c r="E17" s="542"/>
      <c r="F17" s="300"/>
      <c r="G17" s="262"/>
      <c r="H17" s="262"/>
      <c r="I17" s="262"/>
      <c r="J17" s="262"/>
      <c r="K17" s="262"/>
      <c r="L17" s="262"/>
      <c r="M17" s="280"/>
      <c r="N17" s="319" t="b">
        <f t="shared" si="0"/>
        <v>0</v>
      </c>
    </row>
    <row r="18" spans="2:14" ht="31.5" x14ac:dyDescent="0.2">
      <c r="B18" s="256"/>
      <c r="C18" s="536" t="s">
        <v>459</v>
      </c>
      <c r="D18" s="536"/>
      <c r="E18" s="536"/>
      <c r="F18" s="300"/>
      <c r="G18" s="262"/>
      <c r="H18" s="262"/>
      <c r="I18" s="262"/>
      <c r="J18" s="262"/>
      <c r="K18" s="262"/>
      <c r="L18" s="262"/>
      <c r="M18" s="280"/>
      <c r="N18" s="319" t="b">
        <f t="shared" si="0"/>
        <v>0</v>
      </c>
    </row>
    <row r="19" spans="2:14" ht="31.5" x14ac:dyDescent="0.2">
      <c r="B19" s="256"/>
      <c r="C19" s="536" t="s">
        <v>458</v>
      </c>
      <c r="D19" s="536"/>
      <c r="E19" s="536"/>
      <c r="F19" s="300"/>
      <c r="G19" s="262"/>
      <c r="H19" s="262"/>
      <c r="I19" s="262"/>
      <c r="J19" s="262"/>
      <c r="K19" s="262"/>
      <c r="L19" s="262"/>
      <c r="M19" s="280"/>
      <c r="N19" s="319" t="b">
        <f t="shared" si="0"/>
        <v>0</v>
      </c>
    </row>
    <row r="20" spans="2:14" ht="31.5" x14ac:dyDescent="0.2">
      <c r="B20" s="256"/>
      <c r="C20" s="536" t="s">
        <v>457</v>
      </c>
      <c r="D20" s="536"/>
      <c r="E20" s="536"/>
      <c r="F20" s="300"/>
      <c r="G20" s="262"/>
      <c r="H20" s="262"/>
      <c r="I20" s="262"/>
      <c r="J20" s="262"/>
      <c r="K20" s="262"/>
      <c r="L20" s="262"/>
      <c r="M20" s="280"/>
      <c r="N20" s="319" t="b">
        <f t="shared" si="0"/>
        <v>0</v>
      </c>
    </row>
    <row r="21" spans="2:14" ht="27" x14ac:dyDescent="0.2">
      <c r="B21" s="256"/>
      <c r="C21" s="540" t="s">
        <v>456</v>
      </c>
      <c r="D21" s="541"/>
      <c r="E21" s="542"/>
      <c r="F21" s="300"/>
      <c r="G21" s="262"/>
      <c r="H21" s="262"/>
      <c r="I21" s="262"/>
      <c r="J21" s="262"/>
      <c r="K21" s="262"/>
      <c r="L21" s="262"/>
      <c r="M21" s="252"/>
      <c r="N21" s="319" t="b">
        <f t="shared" si="0"/>
        <v>0</v>
      </c>
    </row>
    <row r="22" spans="2:14" ht="27" x14ac:dyDescent="0.2">
      <c r="B22" s="256"/>
      <c r="C22" s="536" t="s">
        <v>455</v>
      </c>
      <c r="D22" s="536"/>
      <c r="E22" s="536"/>
      <c r="F22" s="289"/>
      <c r="G22" s="262"/>
      <c r="H22" s="262"/>
      <c r="I22" s="262"/>
      <c r="J22" s="262"/>
      <c r="K22" s="262"/>
      <c r="L22" s="262"/>
      <c r="M22" s="252"/>
      <c r="N22" s="319" t="b">
        <f t="shared" si="0"/>
        <v>0</v>
      </c>
    </row>
    <row r="23" spans="2:14" ht="27" x14ac:dyDescent="0.2">
      <c r="B23" s="256"/>
      <c r="C23" s="536" t="s">
        <v>454</v>
      </c>
      <c r="D23" s="536"/>
      <c r="E23" s="536"/>
      <c r="F23" s="289"/>
      <c r="G23" s="262"/>
      <c r="H23" s="262"/>
      <c r="I23" s="262"/>
      <c r="J23" s="262"/>
      <c r="K23" s="262"/>
      <c r="L23" s="262"/>
      <c r="M23" s="252"/>
      <c r="N23" s="319" t="b">
        <f t="shared" si="0"/>
        <v>0</v>
      </c>
    </row>
    <row r="24" spans="2:14" x14ac:dyDescent="0.2">
      <c r="B24" s="256"/>
      <c r="C24" s="259"/>
      <c r="D24" s="259"/>
      <c r="E24" s="259"/>
      <c r="F24" s="259"/>
      <c r="G24" s="288"/>
      <c r="H24" s="287"/>
      <c r="I24" s="287"/>
      <c r="J24" s="287"/>
      <c r="K24" s="287"/>
      <c r="L24" s="287"/>
      <c r="M24" s="252"/>
    </row>
    <row r="25" spans="2:14" ht="20.25" x14ac:dyDescent="0.2">
      <c r="B25" s="256"/>
      <c r="C25" s="272" t="s">
        <v>453</v>
      </c>
      <c r="D25" s="271" t="s">
        <v>385</v>
      </c>
      <c r="E25" s="285">
        <v>3</v>
      </c>
      <c r="F25" s="318"/>
      <c r="G25" s="537" t="str">
        <f>IF(COUNTA(G27:L27)=0,"Please insert evaluations",IF(N27="xxx","WARNING - Filling mistakes","OK - Section completed"))</f>
        <v>Please insert evaluations</v>
      </c>
      <c r="H25" s="538"/>
      <c r="I25" s="538"/>
      <c r="J25" s="538"/>
      <c r="K25" s="538"/>
      <c r="L25" s="539"/>
      <c r="M25" s="314"/>
    </row>
    <row r="26" spans="2:14" ht="20.25" x14ac:dyDescent="0.2">
      <c r="B26" s="256"/>
      <c r="C26" s="533"/>
      <c r="D26" s="534"/>
      <c r="E26" s="535"/>
      <c r="F26" s="299"/>
      <c r="G26" s="283">
        <v>5</v>
      </c>
      <c r="H26" s="283">
        <v>4</v>
      </c>
      <c r="I26" s="283">
        <v>3</v>
      </c>
      <c r="J26" s="283">
        <v>2</v>
      </c>
      <c r="K26" s="283">
        <v>1</v>
      </c>
      <c r="L26" s="283" t="s">
        <v>384</v>
      </c>
      <c r="M26" s="314"/>
    </row>
    <row r="27" spans="2:14" ht="27" x14ac:dyDescent="0.2">
      <c r="B27" s="256"/>
      <c r="C27" s="536" t="s">
        <v>452</v>
      </c>
      <c r="D27" s="536"/>
      <c r="E27" s="536"/>
      <c r="F27" s="289"/>
      <c r="G27" s="262"/>
      <c r="H27" s="262"/>
      <c r="I27" s="262"/>
      <c r="J27" s="262"/>
      <c r="K27" s="262"/>
      <c r="L27" s="262"/>
      <c r="M27" s="314"/>
      <c r="N27" s="251" t="b">
        <f>IF(COUNTA(G27:L27)&gt;=2,"xxx",IF(G27&lt;&gt;"",$E$25/5*5,IF(H27&lt;&gt;"",$E$25/5*3.75,IF(I27&lt;&gt;"",$E$25/5*3,IF(J27&lt;&gt;"",$E$25/5*1.25, IF(K27&lt;&gt;"",$E$25/5*0,IF(L27&lt;&gt;"",$E$25/5*3)))))))</f>
        <v>0</v>
      </c>
    </row>
    <row r="28" spans="2:14" x14ac:dyDescent="0.2">
      <c r="B28" s="256"/>
      <c r="C28" s="259"/>
      <c r="D28" s="259"/>
      <c r="E28" s="259"/>
      <c r="F28" s="259"/>
      <c r="G28" s="288"/>
      <c r="H28" s="287"/>
      <c r="I28" s="287"/>
      <c r="J28" s="287"/>
      <c r="K28" s="287"/>
      <c r="L28" s="287"/>
      <c r="M28" s="252"/>
    </row>
    <row r="29" spans="2:14" ht="20.25" x14ac:dyDescent="0.2">
      <c r="B29" s="256"/>
      <c r="C29" s="272" t="s">
        <v>451</v>
      </c>
      <c r="D29" s="271" t="s">
        <v>385</v>
      </c>
      <c r="E29" s="285">
        <v>3</v>
      </c>
      <c r="F29" s="299"/>
      <c r="G29" s="530" t="str">
        <f>IF(COUNTA(G31:L34)=0,"Please insert evaluations",IF(COUNTA(G31:L34)&lt;4,"Evaluations missing",IF(OR(N31="xxx",N32="xxx",N33="xxx",N34="xxx"),"WARNING - Filling mistakes","OK - Section completed")))</f>
        <v>Please insert evaluations</v>
      </c>
      <c r="H29" s="531"/>
      <c r="I29" s="531"/>
      <c r="J29" s="531"/>
      <c r="K29" s="531"/>
      <c r="L29" s="532"/>
      <c r="M29" s="252"/>
    </row>
    <row r="30" spans="2:14" ht="20.25" x14ac:dyDescent="0.2">
      <c r="B30" s="256"/>
      <c r="C30" s="533"/>
      <c r="D30" s="534"/>
      <c r="E30" s="535"/>
      <c r="F30" s="299"/>
      <c r="G30" s="283">
        <v>5</v>
      </c>
      <c r="H30" s="283">
        <v>4</v>
      </c>
      <c r="I30" s="283">
        <v>3</v>
      </c>
      <c r="J30" s="283">
        <v>2</v>
      </c>
      <c r="K30" s="283">
        <v>1</v>
      </c>
      <c r="L30" s="283" t="s">
        <v>384</v>
      </c>
      <c r="M30" s="252"/>
    </row>
    <row r="31" spans="2:14" ht="27" x14ac:dyDescent="0.2">
      <c r="B31" s="256"/>
      <c r="C31" s="536" t="s">
        <v>450</v>
      </c>
      <c r="D31" s="536"/>
      <c r="E31" s="536"/>
      <c r="F31" s="289"/>
      <c r="G31" s="262"/>
      <c r="H31" s="262"/>
      <c r="I31" s="262"/>
      <c r="J31" s="262"/>
      <c r="K31" s="262"/>
      <c r="L31" s="262"/>
      <c r="M31" s="252"/>
      <c r="N31" s="251" t="b">
        <f>IF(COUNTA(G31:L31)&gt;=2,"xxx",IF(G31&lt;&gt;"",$E$29/20*5,IF(H31&lt;&gt;"",$E$29/20*3.75,IF(I31&lt;&gt;"",$E$29/20*3,IF(J31&lt;&gt;"",$E$29/20*1.25, IF(K31&lt;&gt;"",$E$29/20*0,IF(L31&lt;&gt;"",$E$29/20*3)))))))</f>
        <v>0</v>
      </c>
    </row>
    <row r="32" spans="2:14" ht="27" x14ac:dyDescent="0.2">
      <c r="B32" s="256"/>
      <c r="C32" s="536" t="s">
        <v>449</v>
      </c>
      <c r="D32" s="536"/>
      <c r="E32" s="536"/>
      <c r="F32" s="289"/>
      <c r="G32" s="262"/>
      <c r="H32" s="262"/>
      <c r="I32" s="262"/>
      <c r="J32" s="262"/>
      <c r="K32" s="262"/>
      <c r="L32" s="262"/>
      <c r="M32" s="252"/>
      <c r="N32" s="251" t="b">
        <f>IF(COUNTA(G32:L32)&gt;=2,"xxx",IF(G32&lt;&gt;"",$E$29/20*5,IF(H32&lt;&gt;"",$E$29/20*3.75,IF(I32&lt;&gt;"",$E$29/20*3,IF(J32&lt;&gt;"",$E$29/20*1.25, IF(K32&lt;&gt;"",$E$29/20*0,IF(L32&lt;&gt;"",$E$29/20*3)))))))</f>
        <v>0</v>
      </c>
    </row>
    <row r="33" spans="2:14" ht="27" x14ac:dyDescent="0.2">
      <c r="B33" s="256"/>
      <c r="C33" s="536" t="s">
        <v>448</v>
      </c>
      <c r="D33" s="536"/>
      <c r="E33" s="536"/>
      <c r="F33" s="289"/>
      <c r="G33" s="262"/>
      <c r="H33" s="262"/>
      <c r="I33" s="262"/>
      <c r="J33" s="262"/>
      <c r="K33" s="262"/>
      <c r="L33" s="262"/>
      <c r="M33" s="252"/>
      <c r="N33" s="251" t="b">
        <f>IF(COUNTA(G33:L33)&gt;=2,"xxx",IF(G33&lt;&gt;"",$E$29/20*5,IF(H33&lt;&gt;"",$E$29/20*3.75,IF(I33&lt;&gt;"",$E$29/20*3,IF(J33&lt;&gt;"",$E$29/20*1.25, IF(K33&lt;&gt;"",$E$29/20*0,IF(L33&lt;&gt;"",$E$29/20*3)))))))</f>
        <v>0</v>
      </c>
    </row>
    <row r="34" spans="2:14" ht="27" x14ac:dyDescent="0.2">
      <c r="B34" s="256"/>
      <c r="C34" s="536" t="s">
        <v>447</v>
      </c>
      <c r="D34" s="536"/>
      <c r="E34" s="536"/>
      <c r="F34" s="289"/>
      <c r="G34" s="262"/>
      <c r="H34" s="262"/>
      <c r="I34" s="262"/>
      <c r="J34" s="262"/>
      <c r="K34" s="262"/>
      <c r="L34" s="262"/>
      <c r="M34" s="252"/>
      <c r="N34" s="251" t="b">
        <f>IF(COUNTA(G34:L34)&gt;=2,"xxx",IF(G34&lt;&gt;"",$E$29/20*5,IF(H34&lt;&gt;"",$E$29/20*3.75,IF(I34&lt;&gt;"",$E$29/20*3,IF(J34&lt;&gt;"",$E$29/20*1.25, IF(K34&lt;&gt;"",$E$29/20*0,IF(L34&lt;&gt;"",$E$29/20*3)))))))</f>
        <v>0</v>
      </c>
    </row>
    <row r="35" spans="2:14" ht="15" x14ac:dyDescent="0.2">
      <c r="B35" s="256"/>
      <c r="C35" s="289"/>
      <c r="D35" s="289"/>
      <c r="E35" s="289"/>
      <c r="F35" s="289"/>
      <c r="G35" s="288"/>
      <c r="H35" s="287"/>
      <c r="I35" s="287"/>
      <c r="J35" s="287"/>
      <c r="K35" s="287"/>
      <c r="L35" s="287"/>
      <c r="M35" s="252"/>
    </row>
    <row r="36" spans="2:14" ht="20.25" x14ac:dyDescent="0.2">
      <c r="B36" s="256"/>
      <c r="C36" s="272" t="s">
        <v>446</v>
      </c>
      <c r="D36" s="271" t="s">
        <v>385</v>
      </c>
      <c r="E36" s="285">
        <v>3</v>
      </c>
      <c r="F36" s="317"/>
      <c r="G36" s="530" t="str">
        <f>IF(COUNTA(G38:L42)=0,"Please insert evaluations",IF(COUNTA(G38:L42)&lt;5,"Evaluations missing",IF(OR(N38="xxx",N39="xxx",N40="xxx",N41="xxx",N42="xxx"),"WARNING - Filling mistakes","OK - Section completed")))</f>
        <v>Please insert evaluations</v>
      </c>
      <c r="H36" s="531"/>
      <c r="I36" s="531"/>
      <c r="J36" s="531"/>
      <c r="K36" s="531"/>
      <c r="L36" s="532"/>
      <c r="M36" s="252"/>
    </row>
    <row r="37" spans="2:14" ht="20.25" x14ac:dyDescent="0.2">
      <c r="B37" s="256"/>
      <c r="C37" s="533"/>
      <c r="D37" s="534"/>
      <c r="E37" s="535"/>
      <c r="F37" s="299"/>
      <c r="G37" s="283">
        <v>5</v>
      </c>
      <c r="H37" s="283">
        <v>4</v>
      </c>
      <c r="I37" s="283">
        <v>3</v>
      </c>
      <c r="J37" s="283">
        <v>2</v>
      </c>
      <c r="K37" s="283">
        <v>1</v>
      </c>
      <c r="L37" s="283" t="s">
        <v>384</v>
      </c>
      <c r="M37" s="252"/>
    </row>
    <row r="38" spans="2:14" ht="27" x14ac:dyDescent="0.2">
      <c r="B38" s="256"/>
      <c r="C38" s="536" t="s">
        <v>445</v>
      </c>
      <c r="D38" s="536"/>
      <c r="E38" s="536"/>
      <c r="F38" s="289"/>
      <c r="G38" s="262"/>
      <c r="H38" s="262"/>
      <c r="I38" s="262"/>
      <c r="J38" s="262"/>
      <c r="K38" s="262"/>
      <c r="L38" s="262"/>
      <c r="M38" s="252"/>
      <c r="N38" s="251" t="b">
        <f>IF(COUNTA(G38:L38)&gt;=2,"xxx",IF(G38&lt;&gt;"",$E$36/25*5,IF(H38&lt;&gt;"",$E$36/25*3.75,IF(I38&lt;&gt;"",$E$36/25*3,IF(J38&lt;&gt;"",$E$36/25*1.25, IF(K38&lt;&gt;"",$E$36/25*0,IF(L38&lt;&gt;"",$E$36/25*3)))))))</f>
        <v>0</v>
      </c>
    </row>
    <row r="39" spans="2:14" ht="27" x14ac:dyDescent="0.2">
      <c r="B39" s="256"/>
      <c r="C39" s="536" t="s">
        <v>444</v>
      </c>
      <c r="D39" s="536"/>
      <c r="E39" s="536"/>
      <c r="F39" s="289"/>
      <c r="G39" s="262"/>
      <c r="H39" s="262"/>
      <c r="I39" s="262"/>
      <c r="J39" s="262"/>
      <c r="K39" s="262"/>
      <c r="L39" s="262"/>
      <c r="M39" s="252"/>
      <c r="N39" s="251" t="b">
        <f>IF(COUNTA(G39:L39)&gt;=2,"xxx",IF(G39&lt;&gt;"",$E$36/25*5,IF(H39&lt;&gt;"",$E$36/25*3.75,IF(I39&lt;&gt;"",$E$36/25*3,IF(J39&lt;&gt;"",$E$36/25*1.25, IF(K39&lt;&gt;"",$E$36/25*0,IF(L39&lt;&gt;"",$E$36/25*3)))))))</f>
        <v>0</v>
      </c>
    </row>
    <row r="40" spans="2:14" ht="27" x14ac:dyDescent="0.2">
      <c r="B40" s="256"/>
      <c r="C40" s="536" t="s">
        <v>443</v>
      </c>
      <c r="D40" s="536"/>
      <c r="E40" s="536"/>
      <c r="F40" s="289"/>
      <c r="G40" s="262"/>
      <c r="H40" s="262"/>
      <c r="I40" s="262"/>
      <c r="J40" s="262"/>
      <c r="K40" s="262"/>
      <c r="L40" s="262"/>
      <c r="M40" s="252"/>
      <c r="N40" s="251" t="b">
        <f>IF(COUNTA(G40:L40)&gt;=2,"xxx",IF(G40&lt;&gt;"",$E$36/25*5,IF(H40&lt;&gt;"",$E$36/25*3.75,IF(I40&lt;&gt;"",$E$36/25*3,IF(J40&lt;&gt;"",$E$36/25*1.25, IF(K40&lt;&gt;"",$E$36/25*0,IF(L40&lt;&gt;"",$E$36/25*3)))))))</f>
        <v>0</v>
      </c>
    </row>
    <row r="41" spans="2:14" ht="27" x14ac:dyDescent="0.2">
      <c r="B41" s="256"/>
      <c r="C41" s="536" t="s">
        <v>442</v>
      </c>
      <c r="D41" s="536"/>
      <c r="E41" s="536"/>
      <c r="F41" s="289"/>
      <c r="G41" s="262"/>
      <c r="H41" s="262"/>
      <c r="I41" s="262"/>
      <c r="J41" s="262"/>
      <c r="K41" s="262"/>
      <c r="L41" s="262"/>
      <c r="M41" s="252"/>
      <c r="N41" s="251" t="b">
        <f>IF(COUNTA(G41:L41)&gt;=2,"xxx",IF(G41&lt;&gt;"",$E$36/25*5,IF(H41&lt;&gt;"",$E$36/25*3.75,IF(I41&lt;&gt;"",$E$36/25*3,IF(J41&lt;&gt;"",$E$36/25*1.25, IF(K41&lt;&gt;"",$E$36/25*0,IF(L41&lt;&gt;"",$E$36/25*3)))))))</f>
        <v>0</v>
      </c>
    </row>
    <row r="42" spans="2:14" ht="27" x14ac:dyDescent="0.2">
      <c r="B42" s="256"/>
      <c r="C42" s="536" t="s">
        <v>441</v>
      </c>
      <c r="D42" s="536"/>
      <c r="E42" s="536"/>
      <c r="F42" s="289"/>
      <c r="G42" s="262"/>
      <c r="H42" s="262"/>
      <c r="I42" s="262"/>
      <c r="J42" s="262"/>
      <c r="K42" s="262"/>
      <c r="L42" s="262"/>
      <c r="M42" s="252"/>
      <c r="N42" s="251" t="b">
        <f>IF(COUNTA(G42:L42)&gt;=2,"xxx",IF(G42&lt;&gt;"",$E$36/25*5,IF(H42&lt;&gt;"",$E$36/25*3.75,IF(I42&lt;&gt;"",$E$36/25*3,IF(J42&lt;&gt;"",$E$36/25*1.25, IF(K42&lt;&gt;"",$E$36/25*0,IF(L42&lt;&gt;"",$E$36/25*3)))))))</f>
        <v>0</v>
      </c>
    </row>
    <row r="43" spans="2:14" ht="15" x14ac:dyDescent="0.2">
      <c r="B43" s="256"/>
      <c r="C43" s="289"/>
      <c r="D43" s="289"/>
      <c r="E43" s="289"/>
      <c r="F43" s="289"/>
      <c r="G43" s="288"/>
      <c r="H43" s="287"/>
      <c r="I43" s="287"/>
      <c r="J43" s="287"/>
      <c r="K43" s="287"/>
      <c r="L43" s="287"/>
      <c r="M43" s="252"/>
    </row>
    <row r="44" spans="2:14" ht="20.25" x14ac:dyDescent="0.2">
      <c r="B44" s="256"/>
      <c r="C44" s="272" t="s">
        <v>440</v>
      </c>
      <c r="D44" s="271" t="s">
        <v>385</v>
      </c>
      <c r="E44" s="285">
        <v>3</v>
      </c>
      <c r="F44" s="317"/>
      <c r="G44" s="530" t="str">
        <f>IF(COUNTA(G46:L50)=0,"Please insert evaluations",IF(COUNTA(G46:L50)&lt;5,"Evaluations missing",IF(OR(N46="xxx",N47="xxx",N48="xxx",N49="xxx",N50="xxx"),"WARNING - Filling mistakes","OK - Section completed")))</f>
        <v>Please insert evaluations</v>
      </c>
      <c r="H44" s="531"/>
      <c r="I44" s="531"/>
      <c r="J44" s="531"/>
      <c r="K44" s="531"/>
      <c r="L44" s="532"/>
      <c r="M44" s="252"/>
    </row>
    <row r="45" spans="2:14" ht="20.25" x14ac:dyDescent="0.2">
      <c r="B45" s="256"/>
      <c r="C45" s="533"/>
      <c r="D45" s="534"/>
      <c r="E45" s="535"/>
      <c r="F45" s="299"/>
      <c r="G45" s="283">
        <v>5</v>
      </c>
      <c r="H45" s="283">
        <v>4</v>
      </c>
      <c r="I45" s="283">
        <v>3</v>
      </c>
      <c r="J45" s="283">
        <v>2</v>
      </c>
      <c r="K45" s="283">
        <v>1</v>
      </c>
      <c r="L45" s="283" t="s">
        <v>384</v>
      </c>
      <c r="M45" s="252"/>
    </row>
    <row r="46" spans="2:14" ht="27" x14ac:dyDescent="0.2">
      <c r="B46" s="256"/>
      <c r="C46" s="536" t="s">
        <v>439</v>
      </c>
      <c r="D46" s="536"/>
      <c r="E46" s="536"/>
      <c r="F46" s="289"/>
      <c r="G46" s="262"/>
      <c r="H46" s="262"/>
      <c r="I46" s="262"/>
      <c r="J46" s="262"/>
      <c r="K46" s="262"/>
      <c r="L46" s="262"/>
      <c r="M46" s="252"/>
      <c r="N46" s="251" t="b">
        <f>IF(COUNTA(G46:L46)&gt;=2,"xxx",IF(G46&lt;&gt;"",$E$44/25*5,IF(H46&lt;&gt;"",$E$44/25*3.75,IF(I46&lt;&gt;"",$E$44/25*3,IF(J46&lt;&gt;"",$E$44/25*1.25, IF(K46&lt;&gt;"",$E$44/25*0,IF(L46&lt;&gt;"",$E$44/25*3)))))))</f>
        <v>0</v>
      </c>
    </row>
    <row r="47" spans="2:14" ht="27" x14ac:dyDescent="0.2">
      <c r="B47" s="256"/>
      <c r="C47" s="536" t="s">
        <v>438</v>
      </c>
      <c r="D47" s="536"/>
      <c r="E47" s="536"/>
      <c r="F47" s="289"/>
      <c r="G47" s="262"/>
      <c r="H47" s="262"/>
      <c r="I47" s="262"/>
      <c r="J47" s="262"/>
      <c r="K47" s="262"/>
      <c r="L47" s="262"/>
      <c r="M47" s="252"/>
      <c r="N47" s="251" t="b">
        <f>IF(COUNTA(G47:L47)&gt;=2,"xxx",IF(G47&lt;&gt;"",$E$44/25*5,IF(H47&lt;&gt;"",$E$44/25*3.75,IF(I47&lt;&gt;"",$E$44/25*3,IF(J47&lt;&gt;"",$E$44/25*1.25, IF(K47&lt;&gt;"",$E$44/25*0,IF(L47&lt;&gt;"",$E$44/25*3)))))))</f>
        <v>0</v>
      </c>
    </row>
    <row r="48" spans="2:14" ht="27" x14ac:dyDescent="0.2">
      <c r="B48" s="256"/>
      <c r="C48" s="536" t="s">
        <v>437</v>
      </c>
      <c r="D48" s="536"/>
      <c r="E48" s="536"/>
      <c r="F48" s="289"/>
      <c r="G48" s="262"/>
      <c r="H48" s="262"/>
      <c r="I48" s="262"/>
      <c r="J48" s="262"/>
      <c r="K48" s="262"/>
      <c r="L48" s="262"/>
      <c r="M48" s="252"/>
      <c r="N48" s="251" t="b">
        <f>IF(COUNTA(G48:L48)&gt;=2,"xxx",IF(G48&lt;&gt;"",$E$44/25*5,IF(H48&lt;&gt;"",$E$44/25*3.75,IF(I48&lt;&gt;"",$E$44/25*3,IF(J48&lt;&gt;"",$E$44/25*1.25, IF(K48&lt;&gt;"",$E$44/25*0,IF(L48&lt;&gt;"",$E$44/25*3)))))))</f>
        <v>0</v>
      </c>
    </row>
    <row r="49" spans="2:14" ht="27" x14ac:dyDescent="0.2">
      <c r="B49" s="256"/>
      <c r="C49" s="536" t="s">
        <v>436</v>
      </c>
      <c r="D49" s="536"/>
      <c r="E49" s="536"/>
      <c r="F49" s="289"/>
      <c r="G49" s="262"/>
      <c r="H49" s="262"/>
      <c r="I49" s="262"/>
      <c r="J49" s="262"/>
      <c r="K49" s="262"/>
      <c r="L49" s="262"/>
      <c r="M49" s="252"/>
      <c r="N49" s="251" t="b">
        <f>IF(COUNTA(G49:L49)&gt;=2,"xxx",IF(G49&lt;&gt;"",$E$44/25*5,IF(H49&lt;&gt;"",$E$44/25*3.75,IF(I49&lt;&gt;"",$E$44/25*3,IF(J49&lt;&gt;"",$E$44/25*1.25, IF(K49&lt;&gt;"",$E$44/25*0,IF(L49&lt;&gt;"",$E$44/25*3)))))))</f>
        <v>0</v>
      </c>
    </row>
    <row r="50" spans="2:14" ht="27" x14ac:dyDescent="0.2">
      <c r="B50" s="256"/>
      <c r="C50" s="536" t="s">
        <v>435</v>
      </c>
      <c r="D50" s="536"/>
      <c r="E50" s="536"/>
      <c r="F50" s="289"/>
      <c r="G50" s="262"/>
      <c r="H50" s="262"/>
      <c r="I50" s="262"/>
      <c r="J50" s="262"/>
      <c r="K50" s="262"/>
      <c r="L50" s="262"/>
      <c r="M50" s="252"/>
      <c r="N50" s="251" t="b">
        <f>IF(COUNTA(G50:L50)&gt;=2,"xxx",IF(G50&lt;&gt;"",$E$44/25*5,IF(H50&lt;&gt;"",$E$44/25*3.75,IF(I50&lt;&gt;"",$E$44/25*3,IF(J50&lt;&gt;"",$E$44/25*1.25, IF(K50&lt;&gt;"",$E$44/25*0,IF(L50&lt;&gt;"",$E$44/25*3)))))))</f>
        <v>0</v>
      </c>
    </row>
    <row r="51" spans="2:14" ht="15" x14ac:dyDescent="0.2">
      <c r="B51" s="256"/>
      <c r="C51" s="316"/>
      <c r="D51" s="316"/>
      <c r="E51" s="316"/>
      <c r="F51" s="316"/>
      <c r="G51" s="288"/>
      <c r="H51" s="287"/>
      <c r="I51" s="287"/>
      <c r="J51" s="287"/>
      <c r="K51" s="287"/>
      <c r="L51" s="287"/>
      <c r="M51" s="252"/>
    </row>
    <row r="52" spans="2:14" ht="20.25" x14ac:dyDescent="0.2">
      <c r="B52" s="256"/>
      <c r="C52" s="272" t="s">
        <v>434</v>
      </c>
      <c r="D52" s="271" t="s">
        <v>385</v>
      </c>
      <c r="E52" s="285">
        <v>3</v>
      </c>
      <c r="F52" s="301"/>
      <c r="G52" s="530" t="str">
        <f>IF(COUNTA(G54:L59)=0,"Please insert evaluations",IF(COUNTA(G54:L59)&lt;6,"Evaluations missing",IF(OR(N54="xxx",N55="xxx",N56="xxx",N57="xxx",N58="xxx",N59="xxx"),"WARNING - Filling mistakes","OK - Section completed")))</f>
        <v>Please insert evaluations</v>
      </c>
      <c r="H52" s="531"/>
      <c r="I52" s="531"/>
      <c r="J52" s="531"/>
      <c r="K52" s="531"/>
      <c r="L52" s="532"/>
      <c r="M52" s="269"/>
    </row>
    <row r="53" spans="2:14" ht="20.25" x14ac:dyDescent="0.2">
      <c r="B53" s="256"/>
      <c r="C53" s="533"/>
      <c r="D53" s="534"/>
      <c r="E53" s="535"/>
      <c r="F53" s="299"/>
      <c r="G53" s="283">
        <v>5</v>
      </c>
      <c r="H53" s="283">
        <v>4</v>
      </c>
      <c r="I53" s="283">
        <v>3</v>
      </c>
      <c r="J53" s="283">
        <v>2</v>
      </c>
      <c r="K53" s="283">
        <v>1</v>
      </c>
      <c r="L53" s="283" t="s">
        <v>384</v>
      </c>
      <c r="M53" s="265"/>
    </row>
    <row r="54" spans="2:14" ht="27" x14ac:dyDescent="0.2">
      <c r="B54" s="256"/>
      <c r="C54" s="536" t="s">
        <v>433</v>
      </c>
      <c r="D54" s="536"/>
      <c r="E54" s="536"/>
      <c r="F54" s="289"/>
      <c r="G54" s="262"/>
      <c r="H54" s="262"/>
      <c r="I54" s="262"/>
      <c r="J54" s="262"/>
      <c r="K54" s="262"/>
      <c r="L54" s="262"/>
      <c r="M54" s="297"/>
      <c r="N54" s="251" t="b">
        <f t="shared" ref="N54:N59" si="1">IF(COUNTA(G54:L54)&gt;=2,"xxx",IF(G54&lt;&gt;"",$E$52/30*5,IF(H54&lt;&gt;"",$E$52/30*3.75,IF(I54&lt;&gt;"",$E$52/30*3,IF(J54&lt;&gt;"",$E$52/30*1.25, IF(K54&lt;&gt;"",$E$52/30*0,IF(L54&lt;&gt;"",$E$52/30*3)))))))</f>
        <v>0</v>
      </c>
    </row>
    <row r="55" spans="2:14" ht="27" x14ac:dyDescent="0.2">
      <c r="B55" s="256"/>
      <c r="C55" s="536" t="s">
        <v>432</v>
      </c>
      <c r="D55" s="536"/>
      <c r="E55" s="536"/>
      <c r="F55" s="289"/>
      <c r="G55" s="262"/>
      <c r="H55" s="262"/>
      <c r="I55" s="262"/>
      <c r="J55" s="262"/>
      <c r="K55" s="262"/>
      <c r="L55" s="262"/>
      <c r="M55" s="297"/>
      <c r="N55" s="251" t="b">
        <f t="shared" si="1"/>
        <v>0</v>
      </c>
    </row>
    <row r="56" spans="2:14" ht="27" x14ac:dyDescent="0.2">
      <c r="B56" s="256"/>
      <c r="C56" s="536" t="s">
        <v>413</v>
      </c>
      <c r="D56" s="536"/>
      <c r="E56" s="536"/>
      <c r="F56" s="289"/>
      <c r="G56" s="262"/>
      <c r="H56" s="262"/>
      <c r="I56" s="262"/>
      <c r="J56" s="262"/>
      <c r="K56" s="262"/>
      <c r="L56" s="262"/>
      <c r="M56" s="297"/>
      <c r="N56" s="251" t="b">
        <f t="shared" si="1"/>
        <v>0</v>
      </c>
    </row>
    <row r="57" spans="2:14" ht="27" x14ac:dyDescent="0.2">
      <c r="B57" s="256"/>
      <c r="C57" s="536" t="s">
        <v>412</v>
      </c>
      <c r="D57" s="536"/>
      <c r="E57" s="536"/>
      <c r="F57" s="289"/>
      <c r="G57" s="262"/>
      <c r="H57" s="262"/>
      <c r="I57" s="262"/>
      <c r="J57" s="262"/>
      <c r="K57" s="262"/>
      <c r="L57" s="262"/>
      <c r="M57" s="297"/>
      <c r="N57" s="251" t="b">
        <f t="shared" si="1"/>
        <v>0</v>
      </c>
    </row>
    <row r="58" spans="2:14" ht="27" x14ac:dyDescent="0.2">
      <c r="B58" s="256"/>
      <c r="C58" s="536" t="s">
        <v>431</v>
      </c>
      <c r="D58" s="536"/>
      <c r="E58" s="536"/>
      <c r="F58" s="289"/>
      <c r="G58" s="262"/>
      <c r="H58" s="262"/>
      <c r="I58" s="262"/>
      <c r="J58" s="262"/>
      <c r="K58" s="262"/>
      <c r="L58" s="262"/>
      <c r="M58" s="297"/>
      <c r="N58" s="251" t="b">
        <f t="shared" si="1"/>
        <v>0</v>
      </c>
    </row>
    <row r="59" spans="2:14" ht="27" x14ac:dyDescent="0.2">
      <c r="B59" s="256"/>
      <c r="C59" s="536" t="s">
        <v>430</v>
      </c>
      <c r="D59" s="536"/>
      <c r="E59" s="536"/>
      <c r="F59" s="289"/>
      <c r="G59" s="262"/>
      <c r="H59" s="262"/>
      <c r="I59" s="262"/>
      <c r="J59" s="262"/>
      <c r="K59" s="262"/>
      <c r="L59" s="262"/>
      <c r="M59" s="297"/>
      <c r="N59" s="251" t="b">
        <f t="shared" si="1"/>
        <v>0</v>
      </c>
    </row>
    <row r="60" spans="2:14" ht="15" x14ac:dyDescent="0.2">
      <c r="B60" s="256"/>
      <c r="C60" s="289"/>
      <c r="D60" s="289"/>
      <c r="E60" s="289"/>
      <c r="F60" s="289"/>
      <c r="G60" s="288"/>
      <c r="H60" s="287"/>
      <c r="I60" s="287"/>
      <c r="J60" s="287"/>
      <c r="K60" s="287"/>
      <c r="L60" s="287"/>
      <c r="M60" s="252"/>
    </row>
    <row r="61" spans="2:14" ht="20.25" x14ac:dyDescent="0.2">
      <c r="B61" s="256"/>
      <c r="C61" s="272" t="s">
        <v>429</v>
      </c>
      <c r="D61" s="271" t="s">
        <v>385</v>
      </c>
      <c r="E61" s="285">
        <v>3</v>
      </c>
      <c r="F61" s="301"/>
      <c r="G61" s="530" t="str">
        <f>IF(COUNTA(G63:L64)=0,"Please insert evaluations",IF(COUNTA(G63:L64)&lt;2,"Evaluations missing",IF(OR(N63="xxx",N64="xxx"),"WARNING - Filling mistakes","OK - Section completed")))</f>
        <v>Please insert evaluations</v>
      </c>
      <c r="H61" s="531"/>
      <c r="I61" s="531"/>
      <c r="J61" s="531"/>
      <c r="K61" s="531"/>
      <c r="L61" s="532"/>
      <c r="M61" s="269"/>
    </row>
    <row r="62" spans="2:14" ht="20.25" x14ac:dyDescent="0.2">
      <c r="B62" s="256"/>
      <c r="C62" s="533"/>
      <c r="D62" s="534"/>
      <c r="E62" s="535"/>
      <c r="F62" s="299"/>
      <c r="G62" s="283">
        <v>5</v>
      </c>
      <c r="H62" s="283">
        <v>4</v>
      </c>
      <c r="I62" s="283">
        <v>3</v>
      </c>
      <c r="J62" s="283">
        <v>2</v>
      </c>
      <c r="K62" s="283">
        <v>1</v>
      </c>
      <c r="L62" s="283" t="s">
        <v>384</v>
      </c>
      <c r="M62" s="265"/>
    </row>
    <row r="63" spans="2:14" ht="27" x14ac:dyDescent="0.2">
      <c r="B63" s="256"/>
      <c r="C63" s="536" t="s">
        <v>428</v>
      </c>
      <c r="D63" s="536"/>
      <c r="E63" s="536"/>
      <c r="F63" s="289"/>
      <c r="G63" s="262"/>
      <c r="H63" s="262"/>
      <c r="I63" s="262"/>
      <c r="J63" s="262"/>
      <c r="K63" s="262"/>
      <c r="L63" s="262"/>
      <c r="M63" s="297"/>
      <c r="N63" s="251" t="b">
        <f>IF(COUNTA(G63:L63)&gt;=2,"xxx",IF(G63&lt;&gt;"",$E$61/10*5,IF(H63&lt;&gt;"",$E$61/10*3.75,IF(I63&lt;&gt;"",$E$61/10*3,IF(J63&lt;&gt;"",$E$61/10*1.25, IF(K63&lt;&gt;"",$E$61/10*0,IF(L63&lt;&gt;"",$E$61/10*3)))))))</f>
        <v>0</v>
      </c>
    </row>
    <row r="64" spans="2:14" ht="27" x14ac:dyDescent="0.2">
      <c r="B64" s="256"/>
      <c r="C64" s="536" t="s">
        <v>427</v>
      </c>
      <c r="D64" s="536"/>
      <c r="E64" s="536"/>
      <c r="F64" s="289"/>
      <c r="G64" s="262"/>
      <c r="H64" s="262"/>
      <c r="I64" s="262"/>
      <c r="J64" s="262"/>
      <c r="K64" s="262"/>
      <c r="L64" s="262"/>
      <c r="M64" s="297"/>
      <c r="N64" s="251" t="b">
        <f>IF(COUNTA(G64:L64)&gt;=2,"xxx",IF(G64&lt;&gt;"",$E$61/10*5,IF(H64&lt;&gt;"",$E$61/10*3.75,IF(I64&lt;&gt;"",$E$61/10*3,IF(J64&lt;&gt;"",$E$61/10*1.25, IF(K64&lt;&gt;"",$E$61/10*0,IF(L64&lt;&gt;"",$E$61/10*3)))))))</f>
        <v>0</v>
      </c>
    </row>
    <row r="65" spans="2:16" ht="15" x14ac:dyDescent="0.2">
      <c r="B65" s="256"/>
      <c r="C65" s="315"/>
      <c r="D65" s="315"/>
      <c r="E65" s="315"/>
      <c r="F65" s="315"/>
      <c r="G65" s="288"/>
      <c r="H65" s="287"/>
      <c r="I65" s="287"/>
      <c r="J65" s="287"/>
      <c r="K65" s="287"/>
      <c r="L65" s="287"/>
      <c r="M65" s="252"/>
    </row>
    <row r="66" spans="2:16" ht="20.25" x14ac:dyDescent="0.2">
      <c r="B66" s="314"/>
      <c r="C66" s="272" t="s">
        <v>426</v>
      </c>
      <c r="D66" s="271" t="s">
        <v>385</v>
      </c>
      <c r="E66" s="285">
        <v>2</v>
      </c>
      <c r="F66" s="301"/>
      <c r="G66" s="543" t="str">
        <f>IF(COUNTA(G68:L68)=0,"Please insert evaluations",IF(N68="xxx","WARNING - Filling mistakes","OK - Section completed"))</f>
        <v>Please insert evaluations</v>
      </c>
      <c r="H66" s="543"/>
      <c r="I66" s="543"/>
      <c r="J66" s="543"/>
      <c r="K66" s="543"/>
      <c r="L66" s="543"/>
      <c r="M66" s="314"/>
    </row>
    <row r="67" spans="2:16" ht="20.25" x14ac:dyDescent="0.2">
      <c r="B67" s="314"/>
      <c r="C67" s="533"/>
      <c r="D67" s="534"/>
      <c r="E67" s="535"/>
      <c r="F67" s="299"/>
      <c r="G67" s="283">
        <v>5</v>
      </c>
      <c r="H67" s="283">
        <v>4</v>
      </c>
      <c r="I67" s="283">
        <v>3</v>
      </c>
      <c r="J67" s="283">
        <v>2</v>
      </c>
      <c r="K67" s="283">
        <v>1</v>
      </c>
      <c r="L67" s="283" t="s">
        <v>384</v>
      </c>
      <c r="M67" s="314"/>
    </row>
    <row r="68" spans="2:16" ht="27" x14ac:dyDescent="0.2">
      <c r="B68" s="314"/>
      <c r="C68" s="536" t="s">
        <v>425</v>
      </c>
      <c r="D68" s="536"/>
      <c r="E68" s="536"/>
      <c r="F68" s="300"/>
      <c r="G68" s="262"/>
      <c r="H68" s="262"/>
      <c r="I68" s="262"/>
      <c r="J68" s="262"/>
      <c r="K68" s="262"/>
      <c r="L68" s="262"/>
      <c r="M68" s="314"/>
      <c r="N68" s="251" t="b">
        <f>IF(COUNTA(G68:L68)&gt;=2,"xxx",IF(G68&lt;&gt;"",$E$66/5*5,IF(H68&lt;&gt;"",$E$66/5*3.75,IF(I68&lt;&gt;"",$E$66/5*3,IF(J68&lt;&gt;"",$E$66/5*1.25, IF(K68&lt;&gt;"",$E$66/5*0,IF(L68&lt;&gt;"",$E$66/5*3)))))))</f>
        <v>0</v>
      </c>
    </row>
    <row r="69" spans="2:16" ht="15" x14ac:dyDescent="0.2">
      <c r="B69" s="250"/>
      <c r="C69" s="313"/>
      <c r="D69" s="313"/>
      <c r="E69" s="313"/>
      <c r="F69" s="313"/>
      <c r="G69" s="248"/>
      <c r="H69" s="247"/>
      <c r="I69" s="247"/>
      <c r="J69" s="247"/>
      <c r="K69" s="247"/>
      <c r="L69" s="247"/>
      <c r="M69" s="246"/>
    </row>
    <row r="70" spans="2:16" ht="15" x14ac:dyDescent="0.2">
      <c r="B70" s="312"/>
      <c r="C70" s="311"/>
      <c r="D70" s="311"/>
      <c r="E70" s="311"/>
      <c r="F70" s="311"/>
      <c r="G70" s="277"/>
      <c r="H70" s="310"/>
      <c r="I70" s="310"/>
      <c r="J70" s="310"/>
      <c r="K70" s="310"/>
      <c r="L70" s="310"/>
      <c r="M70" s="309"/>
    </row>
    <row r="71" spans="2:16" ht="19.5" x14ac:dyDescent="0.2">
      <c r="B71" s="256"/>
      <c r="C71" s="527" t="s">
        <v>424</v>
      </c>
      <c r="D71" s="528"/>
      <c r="E71" s="528"/>
      <c r="F71" s="528"/>
      <c r="G71" s="528"/>
      <c r="H71" s="528"/>
      <c r="I71" s="528"/>
      <c r="J71" s="528"/>
      <c r="K71" s="528"/>
      <c r="L71" s="529"/>
      <c r="M71" s="295"/>
      <c r="O71" s="308">
        <f>(SUM(N75:N103)*50)/16</f>
        <v>0</v>
      </c>
      <c r="P71" s="307">
        <f>COUNTBLANK(G75:L75)+COUNTBLANK(G79:L81)+COUNTBLANK(G85:L90)+COUNTBLANK(G94:L95)+COUNTBLANK(G99:L99)+COUNTBLANK(G103:L103)</f>
        <v>84</v>
      </c>
    </row>
    <row r="72" spans="2:16" ht="19.5" x14ac:dyDescent="0.2">
      <c r="B72" s="256"/>
      <c r="C72" s="305"/>
      <c r="D72" s="305"/>
      <c r="E72" s="305"/>
      <c r="F72" s="306"/>
      <c r="G72" s="305"/>
      <c r="H72" s="305"/>
      <c r="I72" s="305"/>
      <c r="J72" s="305"/>
      <c r="K72" s="305"/>
      <c r="L72" s="305"/>
      <c r="M72" s="295"/>
    </row>
    <row r="73" spans="2:16" ht="20.25" x14ac:dyDescent="0.2">
      <c r="B73" s="256"/>
      <c r="C73" s="304" t="s">
        <v>423</v>
      </c>
      <c r="D73" s="303" t="s">
        <v>385</v>
      </c>
      <c r="E73" s="302">
        <v>4</v>
      </c>
      <c r="F73" s="301"/>
      <c r="G73" s="543" t="str">
        <f>IF(COUNTA(G75:L75)=0,"Please insert evaluations",IF(N75="xxx","WARNING - Filling mistakes","OK - Section completed"))</f>
        <v>Please insert evaluations</v>
      </c>
      <c r="H73" s="543"/>
      <c r="I73" s="543"/>
      <c r="J73" s="543"/>
      <c r="K73" s="543"/>
      <c r="L73" s="543"/>
      <c r="M73" s="269"/>
    </row>
    <row r="74" spans="2:16" ht="20.25" x14ac:dyDescent="0.2">
      <c r="B74" s="256"/>
      <c r="C74" s="533"/>
      <c r="D74" s="534"/>
      <c r="E74" s="535"/>
      <c r="F74" s="299"/>
      <c r="G74" s="283">
        <v>5</v>
      </c>
      <c r="H74" s="283">
        <v>4</v>
      </c>
      <c r="I74" s="283">
        <v>3</v>
      </c>
      <c r="J74" s="283">
        <v>2</v>
      </c>
      <c r="K74" s="283">
        <v>1</v>
      </c>
      <c r="L74" s="283" t="s">
        <v>384</v>
      </c>
      <c r="M74" s="265"/>
    </row>
    <row r="75" spans="2:16" ht="27" x14ac:dyDescent="0.2">
      <c r="B75" s="256"/>
      <c r="C75" s="536" t="s">
        <v>422</v>
      </c>
      <c r="D75" s="536"/>
      <c r="E75" s="536"/>
      <c r="F75" s="300"/>
      <c r="G75" s="262"/>
      <c r="H75" s="262"/>
      <c r="I75" s="262"/>
      <c r="J75" s="262"/>
      <c r="K75" s="262"/>
      <c r="L75" s="262"/>
      <c r="M75" s="297"/>
      <c r="N75" s="251" t="b">
        <f>IF(COUNTA(G75:L75)&gt;=2,"xxx",IF(G75&lt;&gt;"",$E$73/5*5,IF(H75&lt;&gt;"",$E$73/5*3.75,IF(I75&lt;&gt;"",$E$73/5*3,IF(J75&lt;&gt;"",$E$73/5*1.25, IF(K75&lt;&gt;"",$E$73/5*0,IF(L75&lt;&gt;"",$E$73/5*3)))))))</f>
        <v>0</v>
      </c>
    </row>
    <row r="76" spans="2:16" x14ac:dyDescent="0.2">
      <c r="B76" s="256"/>
      <c r="C76" s="259"/>
      <c r="D76" s="259"/>
      <c r="E76" s="259"/>
      <c r="F76" s="259"/>
      <c r="G76" s="288"/>
      <c r="H76" s="287"/>
      <c r="I76" s="287"/>
      <c r="J76" s="287"/>
      <c r="K76" s="287"/>
      <c r="L76" s="252"/>
      <c r="M76" s="252"/>
    </row>
    <row r="77" spans="2:16" ht="20.25" x14ac:dyDescent="0.2">
      <c r="B77" s="256"/>
      <c r="C77" s="272" t="s">
        <v>421</v>
      </c>
      <c r="D77" s="271" t="s">
        <v>385</v>
      </c>
      <c r="E77" s="285">
        <v>3</v>
      </c>
      <c r="F77" s="301"/>
      <c r="G77" s="530" t="str">
        <f>IF(COUNTA(G79:L81)=0,"Please insert evaluations",IF(COUNTA(G79:L81)&lt;3,"Evaluations missing",IF(OR(N79="xxx",N80="xxx",N81="xxx"),"WARNING - Filling mistakes","OK - Section completed")))</f>
        <v>Please insert evaluations</v>
      </c>
      <c r="H77" s="531"/>
      <c r="I77" s="531"/>
      <c r="J77" s="531"/>
      <c r="K77" s="531"/>
      <c r="L77" s="532"/>
      <c r="M77" s="269"/>
    </row>
    <row r="78" spans="2:16" ht="20.25" x14ac:dyDescent="0.2">
      <c r="B78" s="256"/>
      <c r="C78" s="533"/>
      <c r="D78" s="534"/>
      <c r="E78" s="535"/>
      <c r="F78" s="299"/>
      <c r="G78" s="283">
        <v>5</v>
      </c>
      <c r="H78" s="283">
        <v>4</v>
      </c>
      <c r="I78" s="283">
        <v>3</v>
      </c>
      <c r="J78" s="283">
        <v>2</v>
      </c>
      <c r="K78" s="283">
        <v>1</v>
      </c>
      <c r="L78" s="283" t="s">
        <v>384</v>
      </c>
      <c r="M78" s="265"/>
    </row>
    <row r="79" spans="2:16" ht="27" x14ac:dyDescent="0.2">
      <c r="B79" s="256"/>
      <c r="C79" s="536" t="s">
        <v>420</v>
      </c>
      <c r="D79" s="536"/>
      <c r="E79" s="536"/>
      <c r="F79" s="300"/>
      <c r="G79" s="262"/>
      <c r="H79" s="262"/>
      <c r="I79" s="262"/>
      <c r="J79" s="262"/>
      <c r="K79" s="262"/>
      <c r="L79" s="262"/>
      <c r="M79" s="297"/>
      <c r="N79" s="251" t="b">
        <f>IF(COUNTA(G79:L79)&gt;=2,"xxx",IF(G79&lt;&gt;"",$E$77/15*5,IF(H79&lt;&gt;"",$E$77/15*3.75,IF(I79&lt;&gt;"",$E$77/15*3,IF(J79&lt;&gt;"",$E$77/15*1.25, IF(K79&lt;&gt;"",$E$77/15*0,IF(L79&lt;&gt;"",$E$77/15*3)))))))</f>
        <v>0</v>
      </c>
    </row>
    <row r="80" spans="2:16" ht="27" x14ac:dyDescent="0.2">
      <c r="B80" s="256"/>
      <c r="C80" s="536" t="s">
        <v>419</v>
      </c>
      <c r="D80" s="536"/>
      <c r="E80" s="536"/>
      <c r="F80" s="300"/>
      <c r="G80" s="262"/>
      <c r="H80" s="262"/>
      <c r="I80" s="262"/>
      <c r="J80" s="262"/>
      <c r="K80" s="262"/>
      <c r="L80" s="262"/>
      <c r="M80" s="297"/>
      <c r="N80" s="251" t="b">
        <f>IF(COUNTA(G80:L80)&gt;=2,"xxx",IF(G80&lt;&gt;"",$E$77/15*5,IF(H80&lt;&gt;"",$E$77/15*3.75,IF(I80&lt;&gt;"",$E$77/15*3,IF(J80&lt;&gt;"",$E$77/15*1.25, IF(K80&lt;&gt;"",$E$77/15*0,IF(L80&lt;&gt;"",$E$77/15*3)))))))</f>
        <v>0</v>
      </c>
    </row>
    <row r="81" spans="2:14" ht="27" x14ac:dyDescent="0.2">
      <c r="B81" s="256"/>
      <c r="C81" s="536" t="s">
        <v>418</v>
      </c>
      <c r="D81" s="536"/>
      <c r="E81" s="536"/>
      <c r="F81" s="300"/>
      <c r="G81" s="262"/>
      <c r="H81" s="262"/>
      <c r="I81" s="262"/>
      <c r="J81" s="262"/>
      <c r="K81" s="262"/>
      <c r="L81" s="262"/>
      <c r="M81" s="297"/>
      <c r="N81" s="251" t="b">
        <f>IF(COUNTA(G81:L81)&gt;=2,"xxx",IF(G81&lt;&gt;"",$E$77/15*5,IF(H81&lt;&gt;"",$E$77/15*3.75,IF(I81&lt;&gt;"",$E$77/15*3,IF(J81&lt;&gt;"",$E$77/15*1.25, IF(K81&lt;&gt;"",$E$77/15*0,IF(L81&lt;&gt;"",$E$77/15*3)))))))</f>
        <v>0</v>
      </c>
    </row>
    <row r="82" spans="2:14" x14ac:dyDescent="0.2">
      <c r="B82" s="256"/>
      <c r="C82" s="259"/>
      <c r="D82" s="259"/>
      <c r="E82" s="259"/>
      <c r="F82" s="259"/>
      <c r="G82" s="288"/>
      <c r="H82" s="287"/>
      <c r="I82" s="287"/>
      <c r="J82" s="287"/>
      <c r="K82" s="287"/>
      <c r="L82" s="252"/>
      <c r="M82" s="252"/>
    </row>
    <row r="83" spans="2:14" ht="20.25" x14ac:dyDescent="0.2">
      <c r="B83" s="256"/>
      <c r="C83" s="272" t="s">
        <v>417</v>
      </c>
      <c r="D83" s="271" t="s">
        <v>385</v>
      </c>
      <c r="E83" s="285">
        <v>3</v>
      </c>
      <c r="F83" s="301"/>
      <c r="G83" s="530" t="str">
        <f>IF(COUNTA(G85:L90)=0,"Please insert evaluations",IF(COUNTA(G85:L90)&lt;6,"Evaluations missing",IF(OR(N85="xxx",N86="xxx",N87="xxx",N88="xxx",N89="xxx",N90="xxx"),"WARNING - Filling mistakes","OK - Section completed")))</f>
        <v>Please insert evaluations</v>
      </c>
      <c r="H83" s="531"/>
      <c r="I83" s="531"/>
      <c r="J83" s="531"/>
      <c r="K83" s="531"/>
      <c r="L83" s="532"/>
      <c r="M83" s="269"/>
    </row>
    <row r="84" spans="2:14" ht="20.25" x14ac:dyDescent="0.2">
      <c r="B84" s="256"/>
      <c r="C84" s="533"/>
      <c r="D84" s="534"/>
      <c r="E84" s="535"/>
      <c r="F84" s="299"/>
      <c r="G84" s="283">
        <v>5</v>
      </c>
      <c r="H84" s="283">
        <v>4</v>
      </c>
      <c r="I84" s="283">
        <v>3</v>
      </c>
      <c r="J84" s="283">
        <v>2</v>
      </c>
      <c r="K84" s="283">
        <v>1</v>
      </c>
      <c r="L84" s="283" t="s">
        <v>384</v>
      </c>
      <c r="M84" s="265"/>
    </row>
    <row r="85" spans="2:14" ht="27" x14ac:dyDescent="0.2">
      <c r="B85" s="256"/>
      <c r="C85" s="536" t="s">
        <v>416</v>
      </c>
      <c r="D85" s="536"/>
      <c r="E85" s="536"/>
      <c r="F85" s="289"/>
      <c r="G85" s="262"/>
      <c r="H85" s="262"/>
      <c r="I85" s="262"/>
      <c r="J85" s="262"/>
      <c r="K85" s="262"/>
      <c r="L85" s="262"/>
      <c r="M85" s="297"/>
      <c r="N85" s="251" t="b">
        <f t="shared" ref="N85:N90" si="2">IF(COUNTA(G85:L85)&gt;=2,"xxx",IF(G85&lt;&gt;"",$E$83/30*5,IF(H85&lt;&gt;"",$E$83/30*3.75,IF(I85&lt;&gt;"",$E$83/30*3,IF(J85&lt;&gt;"",$E$83/30*1.25, IF(K85&lt;&gt;"",$E$83/30*0,IF(L85&lt;&gt;"",$E$83/30*3)))))))</f>
        <v>0</v>
      </c>
    </row>
    <row r="86" spans="2:14" ht="27" x14ac:dyDescent="0.2">
      <c r="B86" s="256"/>
      <c r="C86" s="536" t="s">
        <v>415</v>
      </c>
      <c r="D86" s="536"/>
      <c r="E86" s="536"/>
      <c r="F86" s="289"/>
      <c r="G86" s="262"/>
      <c r="H86" s="262"/>
      <c r="I86" s="262"/>
      <c r="J86" s="262"/>
      <c r="K86" s="262"/>
      <c r="L86" s="262"/>
      <c r="M86" s="297"/>
      <c r="N86" s="251" t="b">
        <f t="shared" si="2"/>
        <v>0</v>
      </c>
    </row>
    <row r="87" spans="2:14" ht="27" x14ac:dyDescent="0.2">
      <c r="B87" s="256"/>
      <c r="C87" s="536" t="s">
        <v>414</v>
      </c>
      <c r="D87" s="536"/>
      <c r="E87" s="536"/>
      <c r="F87" s="289"/>
      <c r="G87" s="262"/>
      <c r="H87" s="262"/>
      <c r="I87" s="262"/>
      <c r="J87" s="262"/>
      <c r="K87" s="262"/>
      <c r="L87" s="262"/>
      <c r="M87" s="297"/>
      <c r="N87" s="251" t="b">
        <f t="shared" si="2"/>
        <v>0</v>
      </c>
    </row>
    <row r="88" spans="2:14" ht="27" x14ac:dyDescent="0.2">
      <c r="B88" s="256"/>
      <c r="C88" s="536" t="s">
        <v>413</v>
      </c>
      <c r="D88" s="536"/>
      <c r="E88" s="536"/>
      <c r="F88" s="289"/>
      <c r="G88" s="262"/>
      <c r="H88" s="262"/>
      <c r="I88" s="262"/>
      <c r="J88" s="262"/>
      <c r="K88" s="262"/>
      <c r="L88" s="262"/>
      <c r="M88" s="297"/>
      <c r="N88" s="251" t="b">
        <f t="shared" si="2"/>
        <v>0</v>
      </c>
    </row>
    <row r="89" spans="2:14" ht="27" x14ac:dyDescent="0.2">
      <c r="B89" s="256"/>
      <c r="C89" s="536" t="s">
        <v>412</v>
      </c>
      <c r="D89" s="536"/>
      <c r="E89" s="536"/>
      <c r="F89" s="289"/>
      <c r="G89" s="262"/>
      <c r="H89" s="262"/>
      <c r="I89" s="262"/>
      <c r="J89" s="262"/>
      <c r="K89" s="262"/>
      <c r="L89" s="262"/>
      <c r="M89" s="297"/>
      <c r="N89" s="251" t="b">
        <f t="shared" si="2"/>
        <v>0</v>
      </c>
    </row>
    <row r="90" spans="2:14" ht="27" x14ac:dyDescent="0.2">
      <c r="B90" s="256"/>
      <c r="C90" s="536" t="s">
        <v>411</v>
      </c>
      <c r="D90" s="536"/>
      <c r="E90" s="536"/>
      <c r="F90" s="289"/>
      <c r="G90" s="262"/>
      <c r="H90" s="262"/>
      <c r="I90" s="262"/>
      <c r="J90" s="262"/>
      <c r="K90" s="262"/>
      <c r="L90" s="262"/>
      <c r="M90" s="297"/>
      <c r="N90" s="251" t="b">
        <f t="shared" si="2"/>
        <v>0</v>
      </c>
    </row>
    <row r="91" spans="2:14" ht="15" x14ac:dyDescent="0.2">
      <c r="B91" s="256"/>
      <c r="C91" s="289"/>
      <c r="D91" s="289"/>
      <c r="E91" s="289"/>
      <c r="F91" s="289"/>
      <c r="G91" s="288"/>
      <c r="H91" s="287"/>
      <c r="I91" s="287"/>
      <c r="J91" s="287"/>
      <c r="K91" s="287"/>
      <c r="L91" s="252"/>
      <c r="M91" s="252"/>
    </row>
    <row r="92" spans="2:14" ht="20.25" x14ac:dyDescent="0.2">
      <c r="B92" s="256"/>
      <c r="C92" s="272" t="s">
        <v>410</v>
      </c>
      <c r="D92" s="271" t="s">
        <v>385</v>
      </c>
      <c r="E92" s="285">
        <v>2</v>
      </c>
      <c r="F92" s="301"/>
      <c r="G92" s="530" t="str">
        <f>IF(COUNTA(G94:L95)=0,"Please insert evaluations",IF(COUNTA(G94:L95)&lt;2,"Evaluations missing",IF(OR(N94="xxx",N95="xxx"),"WARNING - Filling mistakes","OK - Section completed")))</f>
        <v>Please insert evaluations</v>
      </c>
      <c r="H92" s="531"/>
      <c r="I92" s="531"/>
      <c r="J92" s="531"/>
      <c r="K92" s="531"/>
      <c r="L92" s="532"/>
      <c r="M92" s="269"/>
    </row>
    <row r="93" spans="2:14" ht="20.25" x14ac:dyDescent="0.2">
      <c r="B93" s="256"/>
      <c r="C93" s="544"/>
      <c r="D93" s="545"/>
      <c r="E93" s="546"/>
      <c r="F93" s="299"/>
      <c r="G93" s="283">
        <v>5</v>
      </c>
      <c r="H93" s="283">
        <v>4</v>
      </c>
      <c r="I93" s="283">
        <v>3</v>
      </c>
      <c r="J93" s="283">
        <v>2</v>
      </c>
      <c r="K93" s="283">
        <v>1</v>
      </c>
      <c r="L93" s="283" t="s">
        <v>384</v>
      </c>
      <c r="M93" s="265"/>
    </row>
    <row r="94" spans="2:14" ht="27" x14ac:dyDescent="0.2">
      <c r="B94" s="256"/>
      <c r="C94" s="536" t="s">
        <v>409</v>
      </c>
      <c r="D94" s="536"/>
      <c r="E94" s="536"/>
      <c r="F94" s="300"/>
      <c r="G94" s="262"/>
      <c r="H94" s="262"/>
      <c r="I94" s="262"/>
      <c r="J94" s="262"/>
      <c r="K94" s="262"/>
      <c r="L94" s="262"/>
      <c r="M94" s="297"/>
      <c r="N94" s="251" t="b">
        <f>IF(COUNTA(G94:L94)&gt;=2,"xxx",IF(G94&lt;&gt;"",$E$92/10*5,IF(H94&lt;&gt;"",$E$92/10*3.75,IF(I94&lt;&gt;"",$E$92/10*3,IF(J94&lt;&gt;"",$E$92/10*1.25, IF(K94&lt;&gt;"",$E$92/10*0,IF(L94&lt;&gt;"",$E$92/10*3)))))))</f>
        <v>0</v>
      </c>
    </row>
    <row r="95" spans="2:14" ht="27" x14ac:dyDescent="0.2">
      <c r="B95" s="256"/>
      <c r="C95" s="536" t="s">
        <v>408</v>
      </c>
      <c r="D95" s="536"/>
      <c r="E95" s="536"/>
      <c r="F95" s="300"/>
      <c r="G95" s="262"/>
      <c r="H95" s="262"/>
      <c r="I95" s="262"/>
      <c r="J95" s="262"/>
      <c r="K95" s="262"/>
      <c r="L95" s="262"/>
      <c r="M95" s="297"/>
      <c r="N95" s="251" t="b">
        <f>IF(COUNTA(G95:L95)&gt;=2,"xxx",IF(G95&lt;&gt;"",$E$92/10*5,IF(H95&lt;&gt;"",$E$92/10*3.75,IF(I95&lt;&gt;"",$E$92/10*3,IF(J95&lt;&gt;"",$E$92/10*1.25, IF(K95&lt;&gt;"",$E$92/10*0,IF(L95&lt;&gt;"",$E$92/10*3)))))))</f>
        <v>0</v>
      </c>
    </row>
    <row r="96" spans="2:14" ht="15" x14ac:dyDescent="0.2">
      <c r="B96" s="256"/>
      <c r="C96" s="300"/>
      <c r="D96" s="300"/>
      <c r="E96" s="300"/>
      <c r="F96" s="300"/>
      <c r="G96" s="288"/>
      <c r="H96" s="287"/>
      <c r="I96" s="287"/>
      <c r="J96" s="287"/>
      <c r="K96" s="287"/>
      <c r="L96" s="252"/>
      <c r="M96" s="252"/>
    </row>
    <row r="97" spans="2:14" ht="20.25" x14ac:dyDescent="0.2">
      <c r="B97" s="256"/>
      <c r="C97" s="272" t="s">
        <v>407</v>
      </c>
      <c r="D97" s="271" t="s">
        <v>385</v>
      </c>
      <c r="E97" s="285">
        <v>2</v>
      </c>
      <c r="F97" s="301"/>
      <c r="G97" s="543" t="str">
        <f>IF(COUNTA(G99:L99)=0,"Please insert evaluations",IF(N99="xxx","WARNING - Filling mistakes","OK - Section completed"))</f>
        <v>Please insert evaluations</v>
      </c>
      <c r="H97" s="543"/>
      <c r="I97" s="543"/>
      <c r="J97" s="543"/>
      <c r="K97" s="543"/>
      <c r="L97" s="543"/>
      <c r="M97" s="269"/>
    </row>
    <row r="98" spans="2:14" ht="20.25" x14ac:dyDescent="0.2">
      <c r="B98" s="256"/>
      <c r="C98" s="544"/>
      <c r="D98" s="545"/>
      <c r="E98" s="546"/>
      <c r="F98" s="299"/>
      <c r="G98" s="283">
        <v>5</v>
      </c>
      <c r="H98" s="283">
        <v>4</v>
      </c>
      <c r="I98" s="283">
        <v>3</v>
      </c>
      <c r="J98" s="283">
        <v>2</v>
      </c>
      <c r="K98" s="283">
        <v>1</v>
      </c>
      <c r="L98" s="283" t="s">
        <v>384</v>
      </c>
      <c r="M98" s="265"/>
    </row>
    <row r="99" spans="2:14" ht="27" x14ac:dyDescent="0.2">
      <c r="B99" s="256"/>
      <c r="C99" s="536" t="s">
        <v>406</v>
      </c>
      <c r="D99" s="536"/>
      <c r="E99" s="536"/>
      <c r="F99" s="300"/>
      <c r="G99" s="262"/>
      <c r="H99" s="262"/>
      <c r="I99" s="262"/>
      <c r="J99" s="262"/>
      <c r="K99" s="262"/>
      <c r="L99" s="262"/>
      <c r="M99" s="297"/>
      <c r="N99" s="251" t="b">
        <f>IF(COUNTA(G99:L99)&gt;=2,"xxx",IF(G99&lt;&gt;"",$E$97/5*5,IF(H99&lt;&gt;"",$E$97/5*3.75,IF(I99&lt;&gt;"",$E$97/5*3,IF(J99&lt;&gt;"",$E$97/5*1.25, IF(K99&lt;&gt;"",$E$97/5*0,IF(L99&lt;&gt;"",$E$97/5*3)))))))</f>
        <v>0</v>
      </c>
    </row>
    <row r="100" spans="2:14" x14ac:dyDescent="0.2">
      <c r="B100" s="256"/>
      <c r="C100" s="259"/>
      <c r="D100" s="259"/>
      <c r="E100" s="259"/>
      <c r="F100" s="259"/>
      <c r="G100" s="288"/>
      <c r="H100" s="287"/>
      <c r="I100" s="287"/>
      <c r="J100" s="287"/>
      <c r="K100" s="287"/>
      <c r="L100" s="252"/>
      <c r="M100" s="252"/>
    </row>
    <row r="101" spans="2:14" ht="20.25" x14ac:dyDescent="0.2">
      <c r="B101" s="256"/>
      <c r="C101" s="272" t="s">
        <v>405</v>
      </c>
      <c r="D101" s="271" t="s">
        <v>385</v>
      </c>
      <c r="E101" s="285">
        <v>2</v>
      </c>
      <c r="F101" s="299"/>
      <c r="G101" s="543" t="str">
        <f>IF(COUNTA(G103:L103)=0,"Please insert evaluations",IF(N103="xxx","WARNING - Filling mistakes","OK - Section completed"))</f>
        <v>Please insert evaluations</v>
      </c>
      <c r="H101" s="543"/>
      <c r="I101" s="543"/>
      <c r="J101" s="543"/>
      <c r="K101" s="543"/>
      <c r="L101" s="543"/>
      <c r="M101" s="269"/>
    </row>
    <row r="102" spans="2:14" ht="20.25" x14ac:dyDescent="0.2">
      <c r="B102" s="256"/>
      <c r="C102" s="544"/>
      <c r="D102" s="545"/>
      <c r="E102" s="546"/>
      <c r="F102" s="299"/>
      <c r="G102" s="283">
        <v>5</v>
      </c>
      <c r="H102" s="283">
        <v>4</v>
      </c>
      <c r="I102" s="283">
        <v>3</v>
      </c>
      <c r="J102" s="283">
        <v>2</v>
      </c>
      <c r="K102" s="283">
        <v>1</v>
      </c>
      <c r="L102" s="283" t="s">
        <v>384</v>
      </c>
      <c r="M102" s="265"/>
    </row>
    <row r="103" spans="2:14" ht="27" x14ac:dyDescent="0.2">
      <c r="B103" s="256"/>
      <c r="C103" s="540" t="s">
        <v>404</v>
      </c>
      <c r="D103" s="541"/>
      <c r="E103" s="542"/>
      <c r="F103" s="298"/>
      <c r="G103" s="262"/>
      <c r="H103" s="262"/>
      <c r="I103" s="262"/>
      <c r="J103" s="262"/>
      <c r="K103" s="262"/>
      <c r="L103" s="262"/>
      <c r="M103" s="297"/>
      <c r="N103" s="251" t="b">
        <f>IF(COUNTA(G103:L103)&gt;=2,"xxx",IF(G103&lt;&gt;"",$E$101/5*5,IF(H103&lt;&gt;"",$E$101/5*3.75,IF(I103&lt;&gt;"",$E$101/5*3,IF(J103&lt;&gt;"",$E$101/5*1.25, IF(K103&lt;&gt;"",$E$101/5*0,IF(L103&lt;&gt;"",$E$101/5*3)))))))</f>
        <v>0</v>
      </c>
    </row>
    <row r="104" spans="2:14" x14ac:dyDescent="0.2">
      <c r="B104" s="256"/>
      <c r="C104" s="259"/>
      <c r="D104" s="259"/>
      <c r="E104" s="259"/>
      <c r="F104" s="259"/>
      <c r="G104" s="288"/>
      <c r="H104" s="287"/>
      <c r="I104" s="287"/>
      <c r="J104" s="287"/>
      <c r="K104" s="287"/>
      <c r="L104" s="287"/>
      <c r="M104" s="252"/>
    </row>
    <row r="105" spans="2:14" ht="19.5" x14ac:dyDescent="0.2">
      <c r="B105" s="256"/>
      <c r="C105" s="527" t="s">
        <v>403</v>
      </c>
      <c r="D105" s="528"/>
      <c r="E105" s="528"/>
      <c r="F105" s="528"/>
      <c r="G105" s="528"/>
      <c r="H105" s="528"/>
      <c r="I105" s="528"/>
      <c r="J105" s="528"/>
      <c r="K105" s="528"/>
      <c r="L105" s="529"/>
      <c r="M105" s="295"/>
    </row>
    <row r="106" spans="2:14" ht="19.5" x14ac:dyDescent="0.2">
      <c r="B106" s="256"/>
      <c r="C106" s="296"/>
      <c r="D106" s="296"/>
      <c r="E106" s="296"/>
      <c r="F106" s="296"/>
      <c r="G106" s="296"/>
      <c r="H106" s="296"/>
      <c r="I106" s="296"/>
      <c r="J106" s="296"/>
      <c r="K106" s="296"/>
      <c r="L106" s="296"/>
      <c r="M106" s="295"/>
    </row>
    <row r="107" spans="2:14" ht="18.75" x14ac:dyDescent="0.2">
      <c r="B107" s="256"/>
      <c r="C107" s="272" t="s">
        <v>402</v>
      </c>
      <c r="D107" s="271" t="s">
        <v>385</v>
      </c>
      <c r="E107" s="285">
        <v>3</v>
      </c>
      <c r="F107" s="294"/>
      <c r="G107" s="530" t="str">
        <f>IF(COUNTA(G109:L116)=0,"Please insert evaluations",IF(COUNTA(G109:L116)&lt;8,"Evaluations missing",IF(OR(N109="xxx",N110="xxx",N111="xxx",N112="xxx",N113="xxx",N114="xxx",N115="xxx",N116="xxx"),"WARNING - Filling mistakes","OK - Section completed")))</f>
        <v>Please insert evaluations</v>
      </c>
      <c r="H107" s="531"/>
      <c r="I107" s="531"/>
      <c r="J107" s="531"/>
      <c r="K107" s="531"/>
      <c r="L107" s="532"/>
      <c r="M107" s="269"/>
    </row>
    <row r="108" spans="2:14" ht="18.75" x14ac:dyDescent="0.2">
      <c r="B108" s="256"/>
      <c r="C108" s="293"/>
      <c r="D108" s="292"/>
      <c r="E108" s="291"/>
      <c r="F108" s="290"/>
      <c r="G108" s="283">
        <v>5</v>
      </c>
      <c r="H108" s="283">
        <v>4</v>
      </c>
      <c r="I108" s="283">
        <v>3</v>
      </c>
      <c r="J108" s="283">
        <v>2</v>
      </c>
      <c r="K108" s="283">
        <v>1</v>
      </c>
      <c r="L108" s="283" t="s">
        <v>384</v>
      </c>
      <c r="M108" s="265"/>
    </row>
    <row r="109" spans="2:14" ht="31.5" x14ac:dyDescent="0.2">
      <c r="B109" s="256"/>
      <c r="C109" s="547" t="s">
        <v>401</v>
      </c>
      <c r="D109" s="548"/>
      <c r="E109" s="549"/>
      <c r="F109" s="289"/>
      <c r="G109" s="262"/>
      <c r="H109" s="262"/>
      <c r="I109" s="262"/>
      <c r="J109" s="262"/>
      <c r="K109" s="262"/>
      <c r="L109" s="262"/>
      <c r="M109" s="280"/>
      <c r="N109" s="251" t="b">
        <f t="shared" ref="N109:N116" si="3">IF(COUNTA(G109:L109)&gt;=2,"xxx",IF(G109&lt;&gt;"",$E$107/40*5,IF(H109&lt;&gt;"",$E$107/40*3.75,IF(I109&lt;&gt;"",$E$107/40*3,IF(J109&lt;&gt;"",$E$107/40*1.25, IF(K109&lt;&gt;"",$E$107/40*0,IF(L109&lt;&gt;"",$E$107/40*3)))))))</f>
        <v>0</v>
      </c>
    </row>
    <row r="110" spans="2:14" ht="31.5" x14ac:dyDescent="0.2">
      <c r="B110" s="256"/>
      <c r="C110" s="547" t="s">
        <v>400</v>
      </c>
      <c r="D110" s="548"/>
      <c r="E110" s="549"/>
      <c r="F110" s="289"/>
      <c r="G110" s="262"/>
      <c r="H110" s="262"/>
      <c r="I110" s="262"/>
      <c r="J110" s="262"/>
      <c r="K110" s="262"/>
      <c r="L110" s="262"/>
      <c r="M110" s="280"/>
      <c r="N110" s="251" t="b">
        <f t="shared" si="3"/>
        <v>0</v>
      </c>
    </row>
    <row r="111" spans="2:14" ht="31.5" x14ac:dyDescent="0.2">
      <c r="B111" s="256"/>
      <c r="C111" s="547" t="s">
        <v>399</v>
      </c>
      <c r="D111" s="548"/>
      <c r="E111" s="549"/>
      <c r="F111" s="289"/>
      <c r="G111" s="262"/>
      <c r="H111" s="262"/>
      <c r="I111" s="262"/>
      <c r="J111" s="262"/>
      <c r="K111" s="262"/>
      <c r="L111" s="262"/>
      <c r="M111" s="280"/>
      <c r="N111" s="251" t="b">
        <f t="shared" si="3"/>
        <v>0</v>
      </c>
    </row>
    <row r="112" spans="2:14" ht="31.5" x14ac:dyDescent="0.2">
      <c r="B112" s="256"/>
      <c r="C112" s="547" t="s">
        <v>398</v>
      </c>
      <c r="D112" s="548"/>
      <c r="E112" s="549"/>
      <c r="F112" s="289"/>
      <c r="G112" s="262"/>
      <c r="H112" s="262"/>
      <c r="I112" s="262"/>
      <c r="J112" s="262"/>
      <c r="K112" s="262"/>
      <c r="L112" s="262"/>
      <c r="M112" s="280"/>
      <c r="N112" s="251" t="b">
        <f t="shared" si="3"/>
        <v>0</v>
      </c>
    </row>
    <row r="113" spans="2:16" ht="33" customHeight="1" x14ac:dyDescent="0.2">
      <c r="B113" s="256"/>
      <c r="C113" s="547" t="s">
        <v>397</v>
      </c>
      <c r="D113" s="548"/>
      <c r="E113" s="549"/>
      <c r="F113" s="289"/>
      <c r="G113" s="262"/>
      <c r="H113" s="262"/>
      <c r="I113" s="262"/>
      <c r="J113" s="262"/>
      <c r="K113" s="262"/>
      <c r="L113" s="262"/>
      <c r="M113" s="280"/>
      <c r="N113" s="251" t="b">
        <f t="shared" si="3"/>
        <v>0</v>
      </c>
    </row>
    <row r="114" spans="2:16" ht="33" customHeight="1" x14ac:dyDescent="0.2">
      <c r="B114" s="256"/>
      <c r="C114" s="547" t="s">
        <v>396</v>
      </c>
      <c r="D114" s="548"/>
      <c r="E114" s="549"/>
      <c r="F114" s="289"/>
      <c r="G114" s="262"/>
      <c r="H114" s="262"/>
      <c r="I114" s="262"/>
      <c r="J114" s="262"/>
      <c r="K114" s="262"/>
      <c r="L114" s="262"/>
      <c r="M114" s="280"/>
      <c r="N114" s="251" t="b">
        <f t="shared" si="3"/>
        <v>0</v>
      </c>
    </row>
    <row r="115" spans="2:16" ht="33" customHeight="1" x14ac:dyDescent="0.2">
      <c r="B115" s="256"/>
      <c r="C115" s="547" t="s">
        <v>395</v>
      </c>
      <c r="D115" s="548"/>
      <c r="E115" s="549"/>
      <c r="F115" s="289"/>
      <c r="G115" s="262"/>
      <c r="H115" s="262"/>
      <c r="I115" s="262"/>
      <c r="J115" s="262"/>
      <c r="K115" s="262"/>
      <c r="L115" s="262"/>
      <c r="M115" s="280"/>
      <c r="N115" s="251" t="b">
        <f t="shared" si="3"/>
        <v>0</v>
      </c>
    </row>
    <row r="116" spans="2:16" ht="33" customHeight="1" x14ac:dyDescent="0.2">
      <c r="B116" s="256"/>
      <c r="C116" s="547" t="s">
        <v>394</v>
      </c>
      <c r="D116" s="548"/>
      <c r="E116" s="549"/>
      <c r="F116" s="289"/>
      <c r="G116" s="262"/>
      <c r="H116" s="262"/>
      <c r="I116" s="262"/>
      <c r="J116" s="262"/>
      <c r="K116" s="262"/>
      <c r="L116" s="262"/>
      <c r="M116" s="280"/>
      <c r="N116" s="251" t="b">
        <f t="shared" si="3"/>
        <v>0</v>
      </c>
    </row>
    <row r="117" spans="2:16" s="286" customFormat="1" ht="7.5" customHeight="1" x14ac:dyDescent="0.2">
      <c r="B117" s="256"/>
      <c r="C117" s="289"/>
      <c r="D117" s="289"/>
      <c r="E117" s="289"/>
      <c r="F117" s="289"/>
      <c r="G117" s="288"/>
      <c r="H117" s="287"/>
      <c r="I117" s="287"/>
      <c r="J117" s="287"/>
      <c r="K117" s="287"/>
      <c r="L117" s="252"/>
      <c r="M117" s="252"/>
    </row>
    <row r="118" spans="2:16" ht="31.5" customHeight="1" x14ac:dyDescent="0.2">
      <c r="B118" s="256"/>
      <c r="C118" s="272" t="s">
        <v>393</v>
      </c>
      <c r="D118" s="271" t="s">
        <v>385</v>
      </c>
      <c r="E118" s="285">
        <v>3</v>
      </c>
      <c r="F118" s="284"/>
      <c r="G118" s="530" t="str">
        <f>IF(COUNTA(G120:L125)=0,"Please insert evaluations",IF(COUNTA(G120:L125)&lt;6,"Evaluations missing",IF(OR(N120="xxx",N121="xxx",N122="xxx",N123="xxx",N124="xxx",N125="xxx"),"WARNING - Filling mistakes","OK - Section completed")))</f>
        <v>Please insert evaluations</v>
      </c>
      <c r="H118" s="531"/>
      <c r="I118" s="531"/>
      <c r="J118" s="531"/>
      <c r="K118" s="531"/>
      <c r="L118" s="532"/>
      <c r="M118" s="269"/>
    </row>
    <row r="119" spans="2:16" ht="13.5" customHeight="1" x14ac:dyDescent="0.2">
      <c r="B119" s="256"/>
      <c r="C119" s="544"/>
      <c r="D119" s="545"/>
      <c r="E119" s="546"/>
      <c r="F119" s="284"/>
      <c r="G119" s="283">
        <v>5</v>
      </c>
      <c r="H119" s="283">
        <v>4</v>
      </c>
      <c r="I119" s="283">
        <v>3</v>
      </c>
      <c r="J119" s="283">
        <v>2</v>
      </c>
      <c r="K119" s="283">
        <v>1</v>
      </c>
      <c r="L119" s="283" t="s">
        <v>384</v>
      </c>
      <c r="M119" s="265"/>
    </row>
    <row r="120" spans="2:16" ht="33" customHeight="1" x14ac:dyDescent="0.2">
      <c r="B120" s="256"/>
      <c r="C120" s="540" t="s">
        <v>392</v>
      </c>
      <c r="D120" s="541"/>
      <c r="E120" s="542"/>
      <c r="F120" s="281"/>
      <c r="G120" s="262"/>
      <c r="H120" s="262"/>
      <c r="I120" s="262"/>
      <c r="J120" s="262"/>
      <c r="K120" s="262"/>
      <c r="L120" s="262"/>
      <c r="M120" s="280"/>
      <c r="N120" s="251" t="b">
        <f t="shared" ref="N120:N125" si="4">IF(COUNTA(G120:L120)&gt;=2,"xxx",IF(G120&lt;&gt;"",$E$118/30*5,IF(H120&lt;&gt;"",$E$118/30*3.75,IF(I120&lt;&gt;"",$E$118/30*3,IF(J120&lt;&gt;"",$E$118/30*1.25, IF(K120&lt;&gt;"",$E$118/30*0,IF(L120&lt;&gt;"",$E$118/30*3)))))))</f>
        <v>0</v>
      </c>
    </row>
    <row r="121" spans="2:16" ht="33" customHeight="1" x14ac:dyDescent="0.2">
      <c r="B121" s="256"/>
      <c r="C121" s="540" t="s">
        <v>391</v>
      </c>
      <c r="D121" s="541"/>
      <c r="E121" s="542"/>
      <c r="F121" s="281"/>
      <c r="G121" s="262"/>
      <c r="H121" s="262"/>
      <c r="I121" s="262"/>
      <c r="J121" s="262"/>
      <c r="K121" s="262"/>
      <c r="L121" s="262"/>
      <c r="M121" s="280"/>
      <c r="N121" s="251" t="b">
        <f t="shared" si="4"/>
        <v>0</v>
      </c>
    </row>
    <row r="122" spans="2:16" ht="33" customHeight="1" x14ac:dyDescent="0.2">
      <c r="B122" s="256"/>
      <c r="C122" s="540" t="s">
        <v>390</v>
      </c>
      <c r="D122" s="541"/>
      <c r="E122" s="542"/>
      <c r="F122" s="281"/>
      <c r="G122" s="262"/>
      <c r="H122" s="262"/>
      <c r="I122" s="262"/>
      <c r="J122" s="262"/>
      <c r="K122" s="262"/>
      <c r="L122" s="262"/>
      <c r="M122" s="280"/>
      <c r="N122" s="251" t="b">
        <f t="shared" si="4"/>
        <v>0</v>
      </c>
      <c r="O122" s="282"/>
      <c r="P122" s="282"/>
    </row>
    <row r="123" spans="2:16" ht="33" customHeight="1" x14ac:dyDescent="0.2">
      <c r="B123" s="256"/>
      <c r="C123" s="540" t="s">
        <v>389</v>
      </c>
      <c r="D123" s="541"/>
      <c r="E123" s="542"/>
      <c r="F123" s="281"/>
      <c r="G123" s="262"/>
      <c r="H123" s="262"/>
      <c r="I123" s="262"/>
      <c r="J123" s="262"/>
      <c r="K123" s="262"/>
      <c r="L123" s="262"/>
      <c r="M123" s="280"/>
      <c r="N123" s="251" t="b">
        <f t="shared" si="4"/>
        <v>0</v>
      </c>
    </row>
    <row r="124" spans="2:16" ht="33" customHeight="1" x14ac:dyDescent="0.2">
      <c r="B124" s="256"/>
      <c r="C124" s="540" t="s">
        <v>388</v>
      </c>
      <c r="D124" s="541"/>
      <c r="E124" s="542"/>
      <c r="F124" s="281"/>
      <c r="G124" s="262"/>
      <c r="H124" s="262"/>
      <c r="I124" s="262"/>
      <c r="J124" s="262"/>
      <c r="K124" s="262"/>
      <c r="L124" s="262"/>
      <c r="M124" s="280"/>
      <c r="N124" s="251" t="b">
        <f t="shared" si="4"/>
        <v>0</v>
      </c>
    </row>
    <row r="125" spans="2:16" ht="33" customHeight="1" x14ac:dyDescent="0.2">
      <c r="B125" s="256"/>
      <c r="C125" s="540" t="s">
        <v>387</v>
      </c>
      <c r="D125" s="541"/>
      <c r="E125" s="542"/>
      <c r="F125" s="281"/>
      <c r="G125" s="262"/>
      <c r="H125" s="262"/>
      <c r="I125" s="262"/>
      <c r="J125" s="262"/>
      <c r="K125" s="262"/>
      <c r="L125" s="262"/>
      <c r="M125" s="280"/>
      <c r="N125" s="251" t="b">
        <f t="shared" si="4"/>
        <v>0</v>
      </c>
    </row>
    <row r="126" spans="2:16" s="273" customFormat="1" ht="7.5" customHeight="1" x14ac:dyDescent="0.2">
      <c r="B126" s="256"/>
      <c r="C126" s="279"/>
      <c r="D126" s="279"/>
      <c r="E126" s="279"/>
      <c r="F126" s="278"/>
      <c r="G126" s="277"/>
      <c r="H126" s="277"/>
      <c r="I126" s="277"/>
      <c r="J126" s="277"/>
      <c r="K126" s="277"/>
      <c r="L126" s="276"/>
      <c r="M126" s="275"/>
      <c r="N126" s="274"/>
    </row>
    <row r="127" spans="2:16" ht="31.5" customHeight="1" x14ac:dyDescent="0.25">
      <c r="B127" s="256"/>
      <c r="C127" s="272" t="s">
        <v>386</v>
      </c>
      <c r="D127" s="271" t="s">
        <v>385</v>
      </c>
      <c r="E127" s="270">
        <v>3</v>
      </c>
      <c r="F127" s="267"/>
      <c r="G127" s="530" t="str">
        <f>IF(COUNTA(G129:L132)=0,"Please insert evaluations",IF(COUNTA(G129:L132)&lt;4,"Evaluations missing",IF(OR(N129="xxx",N130="xxx",N131="xxx",N132="xxx"),"WARNING - Filling mistakes","OK - Section completed")))</f>
        <v>Please insert evaluations</v>
      </c>
      <c r="H127" s="531"/>
      <c r="I127" s="531"/>
      <c r="J127" s="531"/>
      <c r="K127" s="531"/>
      <c r="L127" s="532"/>
      <c r="M127" s="269"/>
      <c r="P127" s="268"/>
    </row>
    <row r="128" spans="2:16" ht="13.5" customHeight="1" x14ac:dyDescent="0.2">
      <c r="B128" s="256"/>
      <c r="C128" s="544"/>
      <c r="D128" s="545"/>
      <c r="E128" s="546"/>
      <c r="F128" s="267"/>
      <c r="G128" s="266">
        <v>5</v>
      </c>
      <c r="H128" s="266">
        <v>4</v>
      </c>
      <c r="I128" s="266">
        <v>3</v>
      </c>
      <c r="J128" s="266">
        <v>2</v>
      </c>
      <c r="K128" s="266">
        <v>1</v>
      </c>
      <c r="L128" s="266" t="s">
        <v>384</v>
      </c>
      <c r="M128" s="265"/>
    </row>
    <row r="129" spans="2:14" ht="31.5" x14ac:dyDescent="0.2">
      <c r="B129" s="256"/>
      <c r="C129" s="540" t="s">
        <v>383</v>
      </c>
      <c r="D129" s="541"/>
      <c r="E129" s="542"/>
      <c r="F129" s="264"/>
      <c r="G129" s="262"/>
      <c r="H129" s="262"/>
      <c r="I129" s="262"/>
      <c r="J129" s="262"/>
      <c r="K129" s="262"/>
      <c r="L129" s="262"/>
      <c r="M129" s="261"/>
      <c r="N129" s="251" t="b">
        <f>IF(COUNTA(G129:L129)&gt;=2,"xxx",IF(G129&lt;&gt;"",$E$127/20*5,IF(H129&lt;&gt;"",$E$127/20*3.75,IF(I129&lt;&gt;"",$E$127/20*3,IF(J129&lt;&gt;"",$E$127/20*1.25, IF(K129&lt;&gt;"",$E$127/20*0,IF(L129&lt;&gt;"",$E$127/20*3)))))))</f>
        <v>0</v>
      </c>
    </row>
    <row r="130" spans="2:14" ht="31.5" x14ac:dyDescent="0.2">
      <c r="B130" s="256"/>
      <c r="C130" s="540" t="s">
        <v>382</v>
      </c>
      <c r="D130" s="541"/>
      <c r="E130" s="542"/>
      <c r="F130" s="264"/>
      <c r="G130" s="262"/>
      <c r="H130" s="262"/>
      <c r="I130" s="262"/>
      <c r="J130" s="262"/>
      <c r="K130" s="262"/>
      <c r="L130" s="262"/>
      <c r="M130" s="261"/>
      <c r="N130" s="251" t="b">
        <f>IF(COUNTA(G130:L130)&gt;=2,"xxx",IF(G130&lt;&gt;"",$E$127/20*5,IF(H130&lt;&gt;"",$E$127/20*3.75,IF(I130&lt;&gt;"",$E$127/20*3,IF(J130&lt;&gt;"",$E$127/20*1.25, IF(K130&lt;&gt;"",$E$127/20*0,IF(L130&lt;&gt;"",$E$127/20*3)))))))</f>
        <v>0</v>
      </c>
    </row>
    <row r="131" spans="2:14" ht="31.5" x14ac:dyDescent="0.2">
      <c r="B131" s="256"/>
      <c r="C131" s="540" t="s">
        <v>381</v>
      </c>
      <c r="D131" s="541"/>
      <c r="E131" s="542"/>
      <c r="F131" s="264"/>
      <c r="G131" s="262"/>
      <c r="H131" s="262"/>
      <c r="I131" s="262"/>
      <c r="J131" s="262"/>
      <c r="K131" s="262"/>
      <c r="L131" s="262"/>
      <c r="M131" s="261"/>
      <c r="N131" s="251" t="b">
        <f>IF(COUNTA(G131:L131)&gt;=2,"xxx",IF(G131&lt;&gt;"",$E$127/20*5,IF(H131&lt;&gt;"",$E$127/20*3.75,IF(I131&lt;&gt;"",$E$127/20*3,IF(J131&lt;&gt;"",$E$127/20*1.25, IF(K131&lt;&gt;"",$E$127/20*0,IF(L131&lt;&gt;"",$E$127/20*3)))))))</f>
        <v>0</v>
      </c>
    </row>
    <row r="132" spans="2:14" ht="31.5" x14ac:dyDescent="0.2">
      <c r="B132" s="256"/>
      <c r="C132" s="540" t="s">
        <v>380</v>
      </c>
      <c r="D132" s="541"/>
      <c r="E132" s="542"/>
      <c r="F132" s="263"/>
      <c r="G132" s="262"/>
      <c r="H132" s="262"/>
      <c r="I132" s="262"/>
      <c r="J132" s="262"/>
      <c r="K132" s="262"/>
      <c r="L132" s="262"/>
      <c r="M132" s="261"/>
      <c r="N132" s="251" t="b">
        <f>IF(COUNTA(G132:L132)&gt;=2,"xxx",IF(G132&lt;&gt;"",$E$127/20*5,IF(H132&lt;&gt;"",$E$127/20*3.75,IF(I132&lt;&gt;"",$E$127/20*3,IF(J132&lt;&gt;"",$E$127/20*1.25, IF(K132&lt;&gt;"",$E$127/20*0,IF(L132&lt;&gt;"",$E$127/20*3)))))))</f>
        <v>0</v>
      </c>
    </row>
    <row r="133" spans="2:14" ht="15.75" x14ac:dyDescent="0.25">
      <c r="B133" s="256"/>
      <c r="C133" s="260"/>
      <c r="D133" s="259"/>
      <c r="E133" s="259"/>
      <c r="F133" s="258"/>
      <c r="G133" s="554" t="str">
        <f>IF(OR(COUNTIFS(N13:N132,"FALSO")&lt;&gt;0,COUNTIFS(N13:N132,"xxx")&lt;&gt;0),"WARNING - Evaluations missing or filling mistakes","")</f>
        <v/>
      </c>
      <c r="H133" s="554"/>
      <c r="I133" s="554"/>
      <c r="J133" s="554"/>
      <c r="K133" s="554"/>
      <c r="L133" s="554"/>
      <c r="M133" s="257"/>
    </row>
    <row r="134" spans="2:14" ht="18" x14ac:dyDescent="0.2">
      <c r="B134" s="256"/>
      <c r="C134" s="555" t="str">
        <f>IF(OR(COUNTIFS(N13:N132,"FALSO")&lt;&gt;0,COUNTIFS(N13:N132,"xxx")&lt;&gt;0),"WARNING - Evaluations missing or filling mistakes","")</f>
        <v/>
      </c>
      <c r="D134" s="555"/>
      <c r="E134" s="255">
        <f>SUM(E127,E118,E107,E101,E97,E92,E83,E77,E73,E66,E61,E52,E44,E36,E29,E25,E11)</f>
        <v>50</v>
      </c>
      <c r="F134" s="254"/>
      <c r="G134" s="556" t="s">
        <v>379</v>
      </c>
      <c r="H134" s="557"/>
      <c r="I134" s="557"/>
      <c r="J134" s="557"/>
      <c r="K134" s="557"/>
      <c r="L134" s="253">
        <f>IF(OR(COUNTIFS(N13:N132,"FALSO")&lt;&gt;0,COUNTIFS(N13:N132,"xxx")&lt;&gt;0),"-",IF(SUM(N8:N132)&lt;=10,0,IF(SUM(N8:N132)&lt;=15,1,IF(SUM(N8:N132)&lt;30,2,IF(SUM(N8:N132)&lt;36,3,IF(SUM(N8:N132)&lt;46,4,5))))))</f>
        <v>0</v>
      </c>
      <c r="M134" s="252"/>
      <c r="N134" s="251">
        <f>SUM(N13:N132)</f>
        <v>0</v>
      </c>
    </row>
    <row r="135" spans="2:14" x14ac:dyDescent="0.2">
      <c r="B135" s="250"/>
      <c r="C135" s="249"/>
      <c r="D135" s="249"/>
      <c r="E135" s="249"/>
      <c r="F135" s="249"/>
      <c r="G135" s="248"/>
      <c r="H135" s="247"/>
      <c r="I135" s="247"/>
      <c r="J135" s="247"/>
      <c r="K135" s="247"/>
      <c r="L135" s="247"/>
      <c r="M135" s="246"/>
    </row>
    <row r="136" spans="2:14" x14ac:dyDescent="0.2">
      <c r="B136" s="242"/>
      <c r="C136" s="245"/>
      <c r="D136" s="245"/>
      <c r="E136" s="245"/>
      <c r="F136" s="244"/>
      <c r="G136" s="243"/>
      <c r="H136" s="242"/>
      <c r="I136" s="242"/>
      <c r="J136" s="242"/>
      <c r="K136" s="242"/>
      <c r="L136" s="242"/>
      <c r="M136" s="242"/>
    </row>
    <row r="137" spans="2:14" s="241" customFormat="1" ht="28.5" customHeight="1" x14ac:dyDescent="0.2">
      <c r="B137" s="550" t="s">
        <v>378</v>
      </c>
      <c r="C137" s="553"/>
      <c r="D137" s="550" t="s">
        <v>377</v>
      </c>
      <c r="E137" s="551"/>
      <c r="F137" s="551"/>
      <c r="G137" s="551"/>
      <c r="H137" s="551"/>
      <c r="I137" s="551"/>
      <c r="J137" s="551"/>
      <c r="K137" s="551"/>
      <c r="L137" s="551"/>
      <c r="M137" s="552"/>
    </row>
    <row r="138" spans="2:14" ht="28.5" customHeight="1" x14ac:dyDescent="0.2">
      <c r="B138" s="550" t="s">
        <v>376</v>
      </c>
      <c r="C138" s="551"/>
      <c r="D138" s="551"/>
      <c r="E138" s="551"/>
      <c r="F138" s="551"/>
      <c r="G138" s="551"/>
      <c r="H138" s="552"/>
      <c r="I138" s="550" t="s">
        <v>375</v>
      </c>
      <c r="J138" s="551"/>
      <c r="K138" s="551"/>
      <c r="L138" s="551"/>
      <c r="M138" s="552"/>
    </row>
    <row r="142" spans="2:14" x14ac:dyDescent="0.2">
      <c r="C142" s="240"/>
    </row>
  </sheetData>
  <sheetProtection selectLockedCells="1"/>
  <mergeCells count="113">
    <mergeCell ref="C119:E119"/>
    <mergeCell ref="C120:E120"/>
    <mergeCell ref="C121:E121"/>
    <mergeCell ref="B138:H138"/>
    <mergeCell ref="C122:E122"/>
    <mergeCell ref="C123:E123"/>
    <mergeCell ref="C124:E124"/>
    <mergeCell ref="C125:E125"/>
    <mergeCell ref="G127:L127"/>
    <mergeCell ref="C128:E128"/>
    <mergeCell ref="B137:C137"/>
    <mergeCell ref="D137:M137"/>
    <mergeCell ref="I138:M138"/>
    <mergeCell ref="C129:E129"/>
    <mergeCell ref="C130:E130"/>
    <mergeCell ref="C131:E131"/>
    <mergeCell ref="C132:E132"/>
    <mergeCell ref="G133:L133"/>
    <mergeCell ref="C134:D134"/>
    <mergeCell ref="G134:K134"/>
    <mergeCell ref="C109:E109"/>
    <mergeCell ref="C110:E110"/>
    <mergeCell ref="C111:E111"/>
    <mergeCell ref="C112:E112"/>
    <mergeCell ref="C113:E113"/>
    <mergeCell ref="C114:E114"/>
    <mergeCell ref="C115:E115"/>
    <mergeCell ref="C116:E116"/>
    <mergeCell ref="G118:L118"/>
    <mergeCell ref="C95:E95"/>
    <mergeCell ref="G97:L97"/>
    <mergeCell ref="C98:E98"/>
    <mergeCell ref="C99:E99"/>
    <mergeCell ref="G101:L101"/>
    <mergeCell ref="C102:E102"/>
    <mergeCell ref="C103:E103"/>
    <mergeCell ref="C105:L105"/>
    <mergeCell ref="G107:L107"/>
    <mergeCell ref="C85:E85"/>
    <mergeCell ref="C86:E86"/>
    <mergeCell ref="C87:E87"/>
    <mergeCell ref="C88:E88"/>
    <mergeCell ref="C89:E89"/>
    <mergeCell ref="C90:E90"/>
    <mergeCell ref="G92:L92"/>
    <mergeCell ref="C93:E93"/>
    <mergeCell ref="C94:E94"/>
    <mergeCell ref="C74:E74"/>
    <mergeCell ref="C75:E75"/>
    <mergeCell ref="G77:L77"/>
    <mergeCell ref="C78:E78"/>
    <mergeCell ref="C79:E79"/>
    <mergeCell ref="C80:E80"/>
    <mergeCell ref="C81:E81"/>
    <mergeCell ref="G83:L83"/>
    <mergeCell ref="C84:E84"/>
    <mergeCell ref="G61:L61"/>
    <mergeCell ref="C62:E62"/>
    <mergeCell ref="C63:E63"/>
    <mergeCell ref="C64:E64"/>
    <mergeCell ref="G66:L66"/>
    <mergeCell ref="C67:E67"/>
    <mergeCell ref="C68:E68"/>
    <mergeCell ref="C71:L71"/>
    <mergeCell ref="G73:L73"/>
    <mergeCell ref="C50:E50"/>
    <mergeCell ref="G52:L52"/>
    <mergeCell ref="C53:E53"/>
    <mergeCell ref="C54:E54"/>
    <mergeCell ref="C55:E55"/>
    <mergeCell ref="C56:E56"/>
    <mergeCell ref="C57:E57"/>
    <mergeCell ref="C58:E58"/>
    <mergeCell ref="C59:E59"/>
    <mergeCell ref="C40:E40"/>
    <mergeCell ref="C41:E41"/>
    <mergeCell ref="C42:E42"/>
    <mergeCell ref="G44:L44"/>
    <mergeCell ref="C45:E45"/>
    <mergeCell ref="C46:E46"/>
    <mergeCell ref="C47:E47"/>
    <mergeCell ref="C48:E48"/>
    <mergeCell ref="C49:E49"/>
    <mergeCell ref="G36:L36"/>
    <mergeCell ref="C37:E37"/>
    <mergeCell ref="C38:E38"/>
    <mergeCell ref="C39:E39"/>
    <mergeCell ref="C26:E26"/>
    <mergeCell ref="C27:E27"/>
    <mergeCell ref="G29:L29"/>
    <mergeCell ref="C30:E30"/>
    <mergeCell ref="C31:E31"/>
    <mergeCell ref="C33:E33"/>
    <mergeCell ref="C32:E32"/>
    <mergeCell ref="B2:M2"/>
    <mergeCell ref="B4:M4"/>
    <mergeCell ref="B6:M6"/>
    <mergeCell ref="C9:L9"/>
    <mergeCell ref="G11:L11"/>
    <mergeCell ref="C12:E12"/>
    <mergeCell ref="C19:E19"/>
    <mergeCell ref="C20:E20"/>
    <mergeCell ref="C34:E34"/>
    <mergeCell ref="C23:E23"/>
    <mergeCell ref="G25:L25"/>
    <mergeCell ref="C13:E13"/>
    <mergeCell ref="C14:E14"/>
    <mergeCell ref="C15:E15"/>
    <mergeCell ref="C16:E16"/>
    <mergeCell ref="C17:E17"/>
    <mergeCell ref="C18:E18"/>
    <mergeCell ref="C22:E22"/>
    <mergeCell ref="C21:E21"/>
  </mergeCells>
  <conditionalFormatting sqref="G134 L134">
    <cfRule type="expression" dxfId="22" priority="18">
      <formula>IF($G$133&lt;&gt;"",TRUE,FALSE)</formula>
    </cfRule>
  </conditionalFormatting>
  <conditionalFormatting sqref="G11">
    <cfRule type="expression" dxfId="21" priority="17">
      <formula>IF(OR($G$11="WARNING - Filling mistakes",$G$11="Evaluations missing"),TRUE,FALSE)</formula>
    </cfRule>
  </conditionalFormatting>
  <conditionalFormatting sqref="G25:L25">
    <cfRule type="expression" dxfId="20" priority="16">
      <formula>IF(OR($G$25="WARNING - Filling mistakes",$G$25="Evaluations missing"),TRUE,FALSE)</formula>
    </cfRule>
  </conditionalFormatting>
  <conditionalFormatting sqref="G29:L29">
    <cfRule type="expression" dxfId="19" priority="15">
      <formula>IF(OR($G$29="WARNING - Filling mistakes",$G$29="Evaluations missing"),TRUE,FALSE)</formula>
    </cfRule>
  </conditionalFormatting>
  <conditionalFormatting sqref="G36:L36">
    <cfRule type="expression" dxfId="18" priority="14">
      <formula>IF(OR($G$36="WARNING - Filling mistakes",$G$36="Evaluations missing"),TRUE,FALSE)</formula>
    </cfRule>
  </conditionalFormatting>
  <conditionalFormatting sqref="G44:L44">
    <cfRule type="expression" dxfId="17" priority="13">
      <formula>IF(OR($G$44="WARNING - Filling mistakes",$G$44="Evaluations missing"),TRUE,FALSE)</formula>
    </cfRule>
  </conditionalFormatting>
  <conditionalFormatting sqref="G52:L52">
    <cfRule type="expression" dxfId="16" priority="12">
      <formula>IF(OR($G$52="WARNING - Filling mistakes",$G$52="Evaluations missing"),TRUE,FALSE)</formula>
    </cfRule>
  </conditionalFormatting>
  <conditionalFormatting sqref="G61:L61">
    <cfRule type="expression" dxfId="15" priority="11">
      <formula>IF(OR($G$61="WARNING - Filling mistakes",$G$61="Evaluations missing"),TRUE,FALSE)</formula>
    </cfRule>
  </conditionalFormatting>
  <conditionalFormatting sqref="G66:L66">
    <cfRule type="expression" dxfId="14" priority="10">
      <formula>IF(OR($G$66="WARNING - Filling mistakes",$G$66="Evaluations missing"),TRUE,FALSE)</formula>
    </cfRule>
  </conditionalFormatting>
  <conditionalFormatting sqref="G73:L73">
    <cfRule type="expression" dxfId="13" priority="9">
      <formula>IF(OR($G$73="WARNING - Filling mistakes",$G$73="Evaluations missing"),TRUE,FALSE)</formula>
    </cfRule>
  </conditionalFormatting>
  <conditionalFormatting sqref="G77:L77">
    <cfRule type="expression" dxfId="12" priority="8">
      <formula>IF(OR($G$77="WARNING - Filling mistakes",$G$77="Evaluations missing"),TRUE,FALSE)</formula>
    </cfRule>
  </conditionalFormatting>
  <conditionalFormatting sqref="G83:L83">
    <cfRule type="expression" dxfId="11" priority="7">
      <formula>IF(OR($G$83="WARNING - Filling mistakes",$G$83="Evaluations missing"),TRUE,FALSE)</formula>
    </cfRule>
  </conditionalFormatting>
  <conditionalFormatting sqref="G92:L92">
    <cfRule type="expression" dxfId="10" priority="6">
      <formula>IF(OR($G$92="WARNING - Filling mistakes",$G$92="Evaluations missing"),TRUE,FALSE)</formula>
    </cfRule>
  </conditionalFormatting>
  <conditionalFormatting sqref="G97:L97">
    <cfRule type="expression" dxfId="9" priority="5">
      <formula>IF(OR($G$97="WARNING - Filling mistakes",$G$97="Evaluations missing"),TRUE,FALSE)</formula>
    </cfRule>
  </conditionalFormatting>
  <conditionalFormatting sqref="G101:L101">
    <cfRule type="expression" dxfId="8" priority="4">
      <formula>IF(OR($G$101="WARNING - Filling mistakes",$G$101="Evaluations missing"),TRUE,FALSE)</formula>
    </cfRule>
  </conditionalFormatting>
  <conditionalFormatting sqref="G107:L107">
    <cfRule type="expression" dxfId="7" priority="3">
      <formula>IF(OR($G$107="WARNING - Filling mistakes",$G$107="Evaluations missing"),TRUE,FALSE)</formula>
    </cfRule>
  </conditionalFormatting>
  <conditionalFormatting sqref="G118:L118">
    <cfRule type="expression" dxfId="6" priority="2">
      <formula>IF(OR($G$118="WARNING - Filling mistakes",$G$118="Evaluations missing"),TRUE,FALSE)</formula>
    </cfRule>
  </conditionalFormatting>
  <conditionalFormatting sqref="G127:L127">
    <cfRule type="expression" dxfId="5" priority="1">
      <formula>IF(OR($G$127="WARNING - Filling mistakes",$G$127="Evaluations missing"),TRUE,FALSE)</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3553" r:id="rId3" name="Button 1">
              <controlPr defaultSize="0" print="0" autoFill="0" autoPict="0" macro="[0]!FSafetyEnvironmental_Pulsante1_Click">
                <anchor moveWithCells="1" sizeWithCells="1">
                  <from>
                    <xdr:col>6</xdr:col>
                    <xdr:colOff>9525</xdr:colOff>
                    <xdr:row>10</xdr:row>
                    <xdr:rowOff>9525</xdr:rowOff>
                  </from>
                  <to>
                    <xdr:col>12</xdr:col>
                    <xdr:colOff>0</xdr:colOff>
                    <xdr:row>12</xdr:row>
                    <xdr:rowOff>9525</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dimension ref="A1:D10"/>
  <sheetViews>
    <sheetView workbookViewId="0">
      <selection activeCell="H22" sqref="H22"/>
    </sheetView>
  </sheetViews>
  <sheetFormatPr defaultRowHeight="15" x14ac:dyDescent="0.2"/>
  <cols>
    <col min="2" max="2" width="33.21875" customWidth="1"/>
    <col min="3" max="3" width="15.6640625" customWidth="1"/>
    <col min="4" max="4" width="17.33203125" customWidth="1"/>
  </cols>
  <sheetData>
    <row r="1" spans="1:4" x14ac:dyDescent="0.2">
      <c r="A1" t="s">
        <v>652</v>
      </c>
      <c r="B1" t="s">
        <v>218</v>
      </c>
      <c r="C1" t="s">
        <v>653</v>
      </c>
      <c r="D1" t="s">
        <v>654</v>
      </c>
    </row>
    <row r="2" spans="1:4" ht="45" x14ac:dyDescent="0.2">
      <c r="A2" s="80">
        <v>10</v>
      </c>
      <c r="B2" s="477" t="s">
        <v>656</v>
      </c>
      <c r="C2" s="479" t="s">
        <v>655</v>
      </c>
      <c r="D2" s="476">
        <v>44431</v>
      </c>
    </row>
    <row r="3" spans="1:4" x14ac:dyDescent="0.2">
      <c r="A3" s="80"/>
      <c r="B3" s="478"/>
      <c r="C3" s="80"/>
      <c r="D3" s="80"/>
    </row>
    <row r="4" spans="1:4" x14ac:dyDescent="0.2">
      <c r="A4" s="80"/>
      <c r="B4" s="478"/>
      <c r="C4" s="80"/>
      <c r="D4" s="80"/>
    </row>
    <row r="5" spans="1:4" x14ac:dyDescent="0.2">
      <c r="A5" s="80"/>
      <c r="B5" s="478"/>
      <c r="C5" s="80"/>
      <c r="D5" s="80"/>
    </row>
    <row r="6" spans="1:4" x14ac:dyDescent="0.2">
      <c r="A6" s="80"/>
      <c r="B6" s="478"/>
      <c r="C6" s="80"/>
      <c r="D6" s="80"/>
    </row>
    <row r="7" spans="1:4" x14ac:dyDescent="0.2">
      <c r="A7" s="80"/>
      <c r="B7" s="478"/>
      <c r="C7" s="80"/>
      <c r="D7" s="80"/>
    </row>
    <row r="8" spans="1:4" x14ac:dyDescent="0.2">
      <c r="A8" s="80"/>
      <c r="B8" s="478"/>
      <c r="C8" s="80"/>
      <c r="D8" s="80"/>
    </row>
    <row r="9" spans="1:4" x14ac:dyDescent="0.2">
      <c r="A9" s="80"/>
      <c r="B9" s="478"/>
      <c r="C9" s="80"/>
      <c r="D9" s="80"/>
    </row>
    <row r="10" spans="1:4" x14ac:dyDescent="0.2">
      <c r="A10" s="80"/>
      <c r="B10" s="478"/>
      <c r="C10" s="80"/>
      <c r="D10" s="80"/>
    </row>
  </sheetData>
  <pageMargins left="0.7" right="0.7" top="0.75" bottom="0.75" header="0.3" footer="0.3"/>
  <tableParts count="1">
    <tablePart r:id="rId1"/>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Foglio16"/>
  <dimension ref="A1:I43"/>
  <sheetViews>
    <sheetView topLeftCell="A2" workbookViewId="0">
      <selection activeCell="B13" sqref="B13:B14"/>
    </sheetView>
  </sheetViews>
  <sheetFormatPr defaultColWidth="7.109375" defaultRowHeight="15" x14ac:dyDescent="0.2"/>
  <cols>
    <col min="1" max="1" width="7.109375" style="17"/>
    <col min="2" max="2" width="17.88671875" style="78" customWidth="1"/>
    <col min="3" max="3" width="66.44140625" style="79" customWidth="1"/>
    <col min="4" max="4" width="20.5546875" style="80" customWidth="1"/>
    <col min="5" max="5" width="14.33203125" style="80" customWidth="1"/>
    <col min="6" max="6" width="13.21875" style="80" customWidth="1"/>
    <col min="7" max="7" width="2.5546875" style="80" customWidth="1"/>
    <col min="8" max="8" width="43.33203125" style="17" customWidth="1"/>
    <col min="9" max="9" width="41.33203125" style="17" customWidth="1"/>
    <col min="10" max="16384" width="7.109375" style="17"/>
  </cols>
  <sheetData>
    <row r="1" spans="1:9" ht="27" thickBot="1" x14ac:dyDescent="0.25">
      <c r="B1" s="564" t="s">
        <v>135</v>
      </c>
      <c r="C1" s="565"/>
      <c r="D1" s="565"/>
      <c r="E1" s="565"/>
      <c r="F1" s="565"/>
      <c r="G1" s="39"/>
      <c r="H1" s="40"/>
      <c r="I1" s="40"/>
    </row>
    <row r="2" spans="1:9" ht="45.75" customHeight="1" x14ac:dyDescent="0.2">
      <c r="A2" s="566" t="s">
        <v>136</v>
      </c>
      <c r="B2" s="568" t="s">
        <v>137</v>
      </c>
      <c r="C2" s="570" t="s">
        <v>138</v>
      </c>
      <c r="D2" s="572" t="s">
        <v>139</v>
      </c>
      <c r="E2" s="574" t="s">
        <v>140</v>
      </c>
      <c r="F2" s="575"/>
      <c r="G2" s="560"/>
      <c r="H2" s="562" t="s">
        <v>141</v>
      </c>
      <c r="I2" s="563"/>
    </row>
    <row r="3" spans="1:9" s="45" customFormat="1" ht="30.75" thickBot="1" x14ac:dyDescent="0.25">
      <c r="A3" s="567"/>
      <c r="B3" s="569"/>
      <c r="C3" s="571"/>
      <c r="D3" s="573"/>
      <c r="E3" s="41" t="s">
        <v>142</v>
      </c>
      <c r="F3" s="42" t="s">
        <v>143</v>
      </c>
      <c r="G3" s="561"/>
      <c r="H3" s="43" t="s">
        <v>144</v>
      </c>
      <c r="I3" s="44" t="s">
        <v>145</v>
      </c>
    </row>
    <row r="4" spans="1:9" ht="105" x14ac:dyDescent="0.2">
      <c r="A4" s="30" t="s">
        <v>83</v>
      </c>
      <c r="B4" s="31" t="s">
        <v>84</v>
      </c>
      <c r="C4" s="46" t="s">
        <v>146</v>
      </c>
      <c r="D4" s="47" t="s">
        <v>147</v>
      </c>
      <c r="E4" s="48" t="s">
        <v>148</v>
      </c>
      <c r="F4" s="49" t="s">
        <v>148</v>
      </c>
      <c r="G4" s="50"/>
      <c r="H4" s="51"/>
      <c r="I4" s="52"/>
    </row>
    <row r="5" spans="1:9" ht="83.25" customHeight="1" x14ac:dyDescent="0.2">
      <c r="A5" s="32" t="s">
        <v>85</v>
      </c>
      <c r="B5" s="33" t="s">
        <v>86</v>
      </c>
      <c r="C5" s="53" t="s">
        <v>149</v>
      </c>
      <c r="D5" s="54" t="s">
        <v>150</v>
      </c>
      <c r="E5" s="55" t="s">
        <v>148</v>
      </c>
      <c r="F5" s="56" t="s">
        <v>148</v>
      </c>
      <c r="G5" s="50"/>
      <c r="H5" s="51"/>
      <c r="I5" s="52"/>
    </row>
    <row r="6" spans="1:9" ht="180" x14ac:dyDescent="0.2">
      <c r="A6" s="32" t="s">
        <v>87</v>
      </c>
      <c r="B6" s="33" t="s">
        <v>88</v>
      </c>
      <c r="C6" s="53" t="s">
        <v>151</v>
      </c>
      <c r="D6" s="54" t="s">
        <v>150</v>
      </c>
      <c r="E6" s="56" t="s">
        <v>148</v>
      </c>
      <c r="F6" s="56" t="s">
        <v>148</v>
      </c>
      <c r="G6" s="50"/>
      <c r="H6" s="51"/>
      <c r="I6" s="52"/>
    </row>
    <row r="7" spans="1:9" ht="45" x14ac:dyDescent="0.2">
      <c r="A7" s="32" t="s">
        <v>89</v>
      </c>
      <c r="B7" s="33" t="s">
        <v>90</v>
      </c>
      <c r="C7" s="53" t="s">
        <v>152</v>
      </c>
      <c r="D7" s="54" t="s">
        <v>150</v>
      </c>
      <c r="E7" s="56" t="s">
        <v>148</v>
      </c>
      <c r="F7" s="56" t="s">
        <v>148</v>
      </c>
      <c r="G7" s="50"/>
      <c r="H7" s="51"/>
      <c r="I7" s="52"/>
    </row>
    <row r="8" spans="1:9" ht="90" x14ac:dyDescent="0.2">
      <c r="A8" s="32" t="s">
        <v>91</v>
      </c>
      <c r="B8" s="34" t="s">
        <v>92</v>
      </c>
      <c r="C8" s="53" t="s">
        <v>153</v>
      </c>
      <c r="D8" s="54" t="s">
        <v>150</v>
      </c>
      <c r="E8" s="55" t="s">
        <v>148</v>
      </c>
      <c r="F8" s="56" t="s">
        <v>148</v>
      </c>
      <c r="G8" s="50"/>
      <c r="H8" s="51"/>
      <c r="I8" s="52"/>
    </row>
    <row r="9" spans="1:9" ht="60" x14ac:dyDescent="0.2">
      <c r="A9" s="32" t="s">
        <v>93</v>
      </c>
      <c r="B9" s="558" t="s">
        <v>94</v>
      </c>
      <c r="C9" s="53" t="s">
        <v>154</v>
      </c>
      <c r="D9" s="54" t="s">
        <v>155</v>
      </c>
      <c r="E9" s="57" t="s">
        <v>148</v>
      </c>
      <c r="F9" s="56" t="s">
        <v>148</v>
      </c>
      <c r="G9" s="50"/>
      <c r="H9" s="51"/>
      <c r="I9" s="52"/>
    </row>
    <row r="10" spans="1:9" ht="60" x14ac:dyDescent="0.2">
      <c r="A10" s="32" t="s">
        <v>95</v>
      </c>
      <c r="B10" s="558"/>
      <c r="C10" s="53" t="s">
        <v>156</v>
      </c>
      <c r="D10" s="54" t="s">
        <v>157</v>
      </c>
      <c r="E10" s="57" t="s">
        <v>158</v>
      </c>
      <c r="F10" s="56" t="s">
        <v>148</v>
      </c>
      <c r="G10" s="50"/>
      <c r="H10" s="51"/>
      <c r="I10" s="52"/>
    </row>
    <row r="11" spans="1:9" ht="211.5" x14ac:dyDescent="0.2">
      <c r="A11" s="32" t="s">
        <v>96</v>
      </c>
      <c r="B11" s="34" t="s">
        <v>97</v>
      </c>
      <c r="C11" s="53" t="s">
        <v>159</v>
      </c>
      <c r="D11" s="54" t="s">
        <v>160</v>
      </c>
      <c r="E11" s="57" t="s">
        <v>148</v>
      </c>
      <c r="F11" s="56" t="s">
        <v>148</v>
      </c>
      <c r="G11" s="50"/>
      <c r="H11" s="51"/>
      <c r="I11" s="52"/>
    </row>
    <row r="12" spans="1:9" ht="120" x14ac:dyDescent="0.2">
      <c r="A12" s="32" t="s">
        <v>98</v>
      </c>
      <c r="B12" s="34" t="s">
        <v>99</v>
      </c>
      <c r="C12" s="58" t="s">
        <v>161</v>
      </c>
      <c r="D12" s="54" t="s">
        <v>160</v>
      </c>
      <c r="E12" s="57" t="s">
        <v>148</v>
      </c>
      <c r="F12" s="56" t="s">
        <v>148</v>
      </c>
      <c r="G12" s="50"/>
      <c r="H12" s="51"/>
      <c r="I12" s="52"/>
    </row>
    <row r="13" spans="1:9" ht="105" x14ac:dyDescent="0.2">
      <c r="A13" s="35" t="s">
        <v>100</v>
      </c>
      <c r="B13" s="558" t="s">
        <v>101</v>
      </c>
      <c r="C13" s="53" t="s">
        <v>162</v>
      </c>
      <c r="D13" s="54" t="s">
        <v>160</v>
      </c>
      <c r="E13" s="57" t="s">
        <v>148</v>
      </c>
      <c r="F13" s="56" t="s">
        <v>148</v>
      </c>
      <c r="G13" s="50"/>
      <c r="H13" s="51"/>
      <c r="I13" s="52"/>
    </row>
    <row r="14" spans="1:9" ht="30" x14ac:dyDescent="0.2">
      <c r="A14" s="35" t="s">
        <v>102</v>
      </c>
      <c r="B14" s="558"/>
      <c r="C14" s="53" t="s">
        <v>163</v>
      </c>
      <c r="D14" s="54" t="s">
        <v>157</v>
      </c>
      <c r="E14" s="57" t="s">
        <v>158</v>
      </c>
      <c r="F14" s="56" t="s">
        <v>148</v>
      </c>
      <c r="G14" s="50"/>
      <c r="H14" s="51"/>
      <c r="I14" s="52"/>
    </row>
    <row r="15" spans="1:9" ht="120" x14ac:dyDescent="0.2">
      <c r="A15" s="35" t="s">
        <v>103</v>
      </c>
      <c r="B15" s="558" t="s">
        <v>104</v>
      </c>
      <c r="C15" s="53" t="s">
        <v>164</v>
      </c>
      <c r="D15" s="59" t="s">
        <v>160</v>
      </c>
      <c r="E15" s="57" t="s">
        <v>148</v>
      </c>
      <c r="F15" s="56" t="s">
        <v>148</v>
      </c>
      <c r="G15" s="50"/>
      <c r="H15" s="51"/>
      <c r="I15" s="52"/>
    </row>
    <row r="16" spans="1:9" ht="150" x14ac:dyDescent="0.2">
      <c r="A16" s="35" t="s">
        <v>105</v>
      </c>
      <c r="B16" s="558"/>
      <c r="C16" s="58" t="s">
        <v>165</v>
      </c>
      <c r="D16" s="54" t="s">
        <v>166</v>
      </c>
      <c r="E16" s="56" t="s">
        <v>148</v>
      </c>
      <c r="F16" s="56" t="s">
        <v>148</v>
      </c>
      <c r="G16" s="50"/>
      <c r="H16" s="51"/>
      <c r="I16" s="52"/>
    </row>
    <row r="17" spans="1:9" ht="111.75" customHeight="1" x14ac:dyDescent="0.2">
      <c r="A17" s="32" t="s">
        <v>106</v>
      </c>
      <c r="B17" s="36" t="s">
        <v>107</v>
      </c>
      <c r="C17" s="58" t="s">
        <v>167</v>
      </c>
      <c r="D17" s="54" t="s">
        <v>160</v>
      </c>
      <c r="E17" s="56" t="s">
        <v>148</v>
      </c>
      <c r="F17" s="56" t="s">
        <v>148</v>
      </c>
      <c r="G17" s="50"/>
      <c r="H17" s="51"/>
      <c r="I17" s="52"/>
    </row>
    <row r="18" spans="1:9" ht="409.5" customHeight="1" x14ac:dyDescent="0.2">
      <c r="A18" s="32" t="s">
        <v>108</v>
      </c>
      <c r="B18" s="36" t="s">
        <v>109</v>
      </c>
      <c r="C18" s="60" t="s">
        <v>168</v>
      </c>
      <c r="D18" s="54" t="s">
        <v>169</v>
      </c>
      <c r="E18" s="57" t="s">
        <v>148</v>
      </c>
      <c r="F18" s="56" t="s">
        <v>148</v>
      </c>
      <c r="G18" s="50"/>
      <c r="H18" s="51"/>
      <c r="I18" s="52"/>
    </row>
    <row r="19" spans="1:9" ht="60" x14ac:dyDescent="0.2">
      <c r="A19" s="35" t="s">
        <v>110</v>
      </c>
      <c r="B19" s="558" t="s">
        <v>111</v>
      </c>
      <c r="C19" s="53" t="s">
        <v>170</v>
      </c>
      <c r="D19" s="54" t="s">
        <v>160</v>
      </c>
      <c r="E19" s="55" t="s">
        <v>148</v>
      </c>
      <c r="F19" s="56" t="s">
        <v>148</v>
      </c>
      <c r="G19" s="50"/>
      <c r="H19" s="51"/>
      <c r="I19" s="52"/>
    </row>
    <row r="20" spans="1:9" ht="30" x14ac:dyDescent="0.2">
      <c r="A20" s="35" t="s">
        <v>112</v>
      </c>
      <c r="B20" s="558"/>
      <c r="C20" s="53" t="s">
        <v>171</v>
      </c>
      <c r="D20" s="61" t="s">
        <v>157</v>
      </c>
      <c r="E20" s="56" t="s">
        <v>148</v>
      </c>
      <c r="F20" s="56" t="s">
        <v>148</v>
      </c>
      <c r="G20" s="50"/>
      <c r="H20" s="51"/>
      <c r="I20" s="52"/>
    </row>
    <row r="21" spans="1:9" ht="105" x14ac:dyDescent="0.2">
      <c r="A21" s="32" t="s">
        <v>113</v>
      </c>
      <c r="B21" s="33" t="s">
        <v>114</v>
      </c>
      <c r="C21" s="53" t="s">
        <v>172</v>
      </c>
      <c r="D21" s="54" t="s">
        <v>160</v>
      </c>
      <c r="E21" s="56" t="s">
        <v>148</v>
      </c>
      <c r="F21" s="56" t="s">
        <v>148</v>
      </c>
      <c r="G21" s="50"/>
      <c r="H21" s="51"/>
      <c r="I21" s="52"/>
    </row>
    <row r="22" spans="1:9" ht="195" x14ac:dyDescent="0.2">
      <c r="A22" s="32" t="s">
        <v>115</v>
      </c>
      <c r="B22" s="33" t="s">
        <v>116</v>
      </c>
      <c r="C22" s="53" t="s">
        <v>173</v>
      </c>
      <c r="D22" s="54" t="s">
        <v>160</v>
      </c>
      <c r="E22" s="57" t="s">
        <v>148</v>
      </c>
      <c r="F22" s="56" t="s">
        <v>148</v>
      </c>
      <c r="G22" s="50"/>
      <c r="H22" s="51"/>
      <c r="I22" s="52"/>
    </row>
    <row r="23" spans="1:9" ht="210" x14ac:dyDescent="0.2">
      <c r="A23" s="35" t="s">
        <v>117</v>
      </c>
      <c r="B23" s="558" t="s">
        <v>118</v>
      </c>
      <c r="C23" s="62" t="s">
        <v>174</v>
      </c>
      <c r="D23" s="54" t="s">
        <v>160</v>
      </c>
      <c r="E23" s="57" t="s">
        <v>148</v>
      </c>
      <c r="F23" s="56" t="s">
        <v>148</v>
      </c>
      <c r="G23" s="50"/>
      <c r="H23" s="51"/>
      <c r="I23" s="52"/>
    </row>
    <row r="24" spans="1:9" ht="45" x14ac:dyDescent="0.2">
      <c r="A24" s="35"/>
      <c r="B24" s="558"/>
      <c r="C24" s="53" t="s">
        <v>175</v>
      </c>
      <c r="D24" s="63" t="s">
        <v>160</v>
      </c>
      <c r="E24" s="57"/>
      <c r="F24" s="56"/>
      <c r="G24" s="50"/>
      <c r="H24" s="51"/>
      <c r="I24" s="52"/>
    </row>
    <row r="25" spans="1:9" ht="45" x14ac:dyDescent="0.2">
      <c r="A25" s="35" t="s">
        <v>119</v>
      </c>
      <c r="B25" s="558"/>
      <c r="C25" s="53" t="s">
        <v>176</v>
      </c>
      <c r="D25" s="54" t="s">
        <v>177</v>
      </c>
      <c r="E25" s="56" t="s">
        <v>148</v>
      </c>
      <c r="F25" s="56" t="s">
        <v>148</v>
      </c>
      <c r="G25" s="50"/>
      <c r="H25" s="51"/>
      <c r="I25" s="52"/>
    </row>
    <row r="26" spans="1:9" x14ac:dyDescent="0.2">
      <c r="A26" s="35" t="s">
        <v>120</v>
      </c>
      <c r="B26" s="558"/>
      <c r="C26" s="53" t="s">
        <v>178</v>
      </c>
      <c r="D26" s="54" t="s">
        <v>179</v>
      </c>
      <c r="E26" s="57" t="s">
        <v>158</v>
      </c>
      <c r="F26" s="56" t="s">
        <v>148</v>
      </c>
      <c r="G26" s="50"/>
      <c r="H26" s="51"/>
      <c r="I26" s="52"/>
    </row>
    <row r="27" spans="1:9" ht="30" x14ac:dyDescent="0.2">
      <c r="A27" s="35" t="s">
        <v>121</v>
      </c>
      <c r="B27" s="558"/>
      <c r="C27" s="53" t="s">
        <v>180</v>
      </c>
      <c r="D27" s="54" t="s">
        <v>181</v>
      </c>
      <c r="E27" s="57" t="s">
        <v>158</v>
      </c>
      <c r="F27" s="56" t="s">
        <v>148</v>
      </c>
      <c r="G27" s="50"/>
      <c r="H27" s="51"/>
      <c r="I27" s="52"/>
    </row>
    <row r="28" spans="1:9" s="67" customFormat="1" ht="90" x14ac:dyDescent="0.2">
      <c r="A28" s="37" t="s">
        <v>122</v>
      </c>
      <c r="B28" s="559" t="s">
        <v>123</v>
      </c>
      <c r="C28" s="64" t="s">
        <v>182</v>
      </c>
      <c r="D28" s="54" t="s">
        <v>183</v>
      </c>
      <c r="E28" s="65" t="s">
        <v>148</v>
      </c>
      <c r="F28" s="56" t="s">
        <v>148</v>
      </c>
      <c r="G28" s="50"/>
      <c r="H28" s="18"/>
      <c r="I28" s="66"/>
    </row>
    <row r="29" spans="1:9" s="67" customFormat="1" x14ac:dyDescent="0.2">
      <c r="A29" s="37"/>
      <c r="B29" s="559"/>
      <c r="C29" s="64" t="s">
        <v>184</v>
      </c>
      <c r="D29" s="54"/>
      <c r="E29" s="65"/>
      <c r="F29" s="56"/>
      <c r="G29" s="50"/>
      <c r="H29" s="18"/>
      <c r="I29" s="66"/>
    </row>
    <row r="30" spans="1:9" s="67" customFormat="1" ht="75" x14ac:dyDescent="0.2">
      <c r="A30" s="37" t="s">
        <v>124</v>
      </c>
      <c r="B30" s="559"/>
      <c r="C30" s="64" t="s">
        <v>185</v>
      </c>
      <c r="D30" s="68" t="s">
        <v>186</v>
      </c>
      <c r="E30" s="57" t="s">
        <v>158</v>
      </c>
      <c r="F30" s="56" t="s">
        <v>148</v>
      </c>
      <c r="G30" s="50"/>
      <c r="H30" s="18"/>
      <c r="I30" s="66"/>
    </row>
    <row r="31" spans="1:9" s="67" customFormat="1" ht="22.5" customHeight="1" x14ac:dyDescent="0.2">
      <c r="A31" s="37" t="s">
        <v>125</v>
      </c>
      <c r="B31" s="559"/>
      <c r="C31" s="64" t="s">
        <v>187</v>
      </c>
      <c r="D31" s="68" t="s">
        <v>188</v>
      </c>
      <c r="E31" s="65" t="s">
        <v>148</v>
      </c>
      <c r="F31" s="56" t="s">
        <v>148</v>
      </c>
      <c r="G31" s="50"/>
      <c r="H31" s="18"/>
      <c r="I31" s="66"/>
    </row>
    <row r="32" spans="1:9" s="67" customFormat="1" ht="30" x14ac:dyDescent="0.2">
      <c r="A32" s="37" t="s">
        <v>126</v>
      </c>
      <c r="B32" s="559"/>
      <c r="C32" s="64" t="s">
        <v>189</v>
      </c>
      <c r="D32" s="69" t="s">
        <v>190</v>
      </c>
      <c r="E32" s="65" t="s">
        <v>148</v>
      </c>
      <c r="F32" s="56" t="s">
        <v>148</v>
      </c>
      <c r="G32" s="50"/>
      <c r="H32" s="18"/>
      <c r="I32" s="66"/>
    </row>
    <row r="33" spans="1:9" s="67" customFormat="1" ht="34.5" customHeight="1" x14ac:dyDescent="0.2">
      <c r="A33" s="37" t="s">
        <v>127</v>
      </c>
      <c r="B33" s="559"/>
      <c r="C33" s="64" t="s">
        <v>191</v>
      </c>
      <c r="D33" s="68" t="s">
        <v>192</v>
      </c>
      <c r="E33" s="65" t="s">
        <v>158</v>
      </c>
      <c r="F33" s="56" t="s">
        <v>148</v>
      </c>
      <c r="G33" s="50"/>
      <c r="H33" s="18"/>
      <c r="I33" s="66"/>
    </row>
    <row r="34" spans="1:9" s="67" customFormat="1" ht="33" customHeight="1" x14ac:dyDescent="0.2">
      <c r="A34" s="37" t="s">
        <v>128</v>
      </c>
      <c r="B34" s="559"/>
      <c r="C34" s="64" t="s">
        <v>193</v>
      </c>
      <c r="D34" s="69" t="s">
        <v>194</v>
      </c>
      <c r="E34" s="65" t="s">
        <v>158</v>
      </c>
      <c r="F34" s="56" t="s">
        <v>148</v>
      </c>
      <c r="G34" s="50"/>
      <c r="H34" s="18"/>
      <c r="I34" s="66"/>
    </row>
    <row r="35" spans="1:9" s="67" customFormat="1" ht="75" x14ac:dyDescent="0.2">
      <c r="A35" s="38" t="s">
        <v>129</v>
      </c>
      <c r="B35" s="34" t="s">
        <v>130</v>
      </c>
      <c r="C35" s="64" t="s">
        <v>195</v>
      </c>
      <c r="D35" s="68" t="s">
        <v>157</v>
      </c>
      <c r="E35" s="65" t="s">
        <v>148</v>
      </c>
      <c r="F35" s="56" t="s">
        <v>148</v>
      </c>
      <c r="G35" s="50"/>
      <c r="H35" s="18"/>
      <c r="I35" s="66"/>
    </row>
    <row r="36" spans="1:9" s="67" customFormat="1" ht="105" x14ac:dyDescent="0.2">
      <c r="A36" s="38" t="s">
        <v>131</v>
      </c>
      <c r="B36" s="34" t="s">
        <v>132</v>
      </c>
      <c r="C36" s="64" t="s">
        <v>196</v>
      </c>
      <c r="D36" s="70" t="s">
        <v>160</v>
      </c>
      <c r="E36" s="65" t="s">
        <v>148</v>
      </c>
      <c r="F36" s="56" t="s">
        <v>148</v>
      </c>
      <c r="G36" s="50"/>
      <c r="H36" s="18"/>
      <c r="I36" s="66"/>
    </row>
    <row r="37" spans="1:9" ht="105.75" thickBot="1" x14ac:dyDescent="0.25">
      <c r="A37" s="38" t="s">
        <v>133</v>
      </c>
      <c r="B37" s="34" t="s">
        <v>134</v>
      </c>
      <c r="C37" s="64" t="s">
        <v>197</v>
      </c>
      <c r="D37" s="54" t="s">
        <v>198</v>
      </c>
      <c r="E37" s="71" t="s">
        <v>148</v>
      </c>
      <c r="F37" s="71" t="s">
        <v>148</v>
      </c>
      <c r="G37" s="72"/>
      <c r="H37" s="73"/>
      <c r="I37" s="74"/>
    </row>
    <row r="38" spans="1:9" x14ac:dyDescent="0.2">
      <c r="B38" s="75"/>
      <c r="C38" s="76"/>
      <c r="D38" s="77"/>
      <c r="E38" s="77"/>
      <c r="F38" s="77"/>
      <c r="G38" s="77"/>
      <c r="H38" s="51"/>
      <c r="I38" s="51"/>
    </row>
    <row r="39" spans="1:9" x14ac:dyDescent="0.2">
      <c r="B39" s="75"/>
      <c r="C39" s="76"/>
      <c r="D39" s="77"/>
      <c r="E39" s="77"/>
      <c r="F39" s="77"/>
      <c r="G39" s="77"/>
      <c r="H39" s="51"/>
      <c r="I39" s="51"/>
    </row>
    <row r="40" spans="1:9" x14ac:dyDescent="0.2">
      <c r="B40" s="75"/>
      <c r="C40" s="76"/>
      <c r="D40" s="77"/>
      <c r="E40" s="77"/>
      <c r="F40" s="77"/>
      <c r="G40" s="77"/>
      <c r="H40" s="51"/>
      <c r="I40" s="51"/>
    </row>
    <row r="41" spans="1:9" x14ac:dyDescent="0.2">
      <c r="B41" s="75"/>
      <c r="C41" s="76"/>
      <c r="D41" s="77"/>
      <c r="E41" s="77"/>
      <c r="F41" s="77"/>
      <c r="G41" s="77"/>
      <c r="H41" s="51"/>
      <c r="I41" s="51"/>
    </row>
    <row r="42" spans="1:9" x14ac:dyDescent="0.2">
      <c r="B42" s="75"/>
      <c r="C42" s="76"/>
      <c r="D42" s="77"/>
      <c r="E42" s="77"/>
      <c r="F42" s="77"/>
      <c r="G42" s="77"/>
      <c r="H42" s="51"/>
      <c r="I42" s="51"/>
    </row>
    <row r="43" spans="1:9" x14ac:dyDescent="0.2">
      <c r="B43" s="75"/>
      <c r="C43" s="76"/>
      <c r="D43" s="77"/>
      <c r="E43" s="77"/>
      <c r="F43" s="77"/>
      <c r="G43" s="77"/>
      <c r="H43" s="51"/>
      <c r="I43" s="51"/>
    </row>
  </sheetData>
  <mergeCells count="14">
    <mergeCell ref="B1:F1"/>
    <mergeCell ref="A2:A3"/>
    <mergeCell ref="B2:B3"/>
    <mergeCell ref="C2:C3"/>
    <mergeCell ref="D2:D3"/>
    <mergeCell ref="E2:F2"/>
    <mergeCell ref="B23:B27"/>
    <mergeCell ref="B28:B34"/>
    <mergeCell ref="G2:G3"/>
    <mergeCell ref="H2:I2"/>
    <mergeCell ref="B9:B10"/>
    <mergeCell ref="B13:B14"/>
    <mergeCell ref="B15:B16"/>
    <mergeCell ref="B19:B20"/>
  </mergeCells>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Foglio17"/>
  <dimension ref="A1:A68"/>
  <sheetViews>
    <sheetView topLeftCell="A28" workbookViewId="0">
      <selection activeCell="A48" sqref="A48"/>
    </sheetView>
  </sheetViews>
  <sheetFormatPr defaultRowHeight="15" x14ac:dyDescent="0.2"/>
  <cols>
    <col min="1" max="1" width="55.21875" customWidth="1"/>
  </cols>
  <sheetData>
    <row r="1" spans="1:1" s="17" customFormat="1" ht="15.75" thickBot="1" x14ac:dyDescent="0.25">
      <c r="A1" s="20" t="s">
        <v>81</v>
      </c>
    </row>
    <row r="2" spans="1:1" ht="15.75" thickBot="1" x14ac:dyDescent="0.25">
      <c r="A2" s="24" t="s">
        <v>16</v>
      </c>
    </row>
    <row r="3" spans="1:1" ht="15.75" thickBot="1" x14ac:dyDescent="0.25">
      <c r="A3" s="21" t="s">
        <v>18</v>
      </c>
    </row>
    <row r="4" spans="1:1" ht="15.75" thickBot="1" x14ac:dyDescent="0.25">
      <c r="A4" s="21" t="s">
        <v>20</v>
      </c>
    </row>
    <row r="5" spans="1:1" ht="15.75" thickBot="1" x14ac:dyDescent="0.25">
      <c r="A5" s="21" t="s">
        <v>22</v>
      </c>
    </row>
    <row r="6" spans="1:1" ht="15.75" thickBot="1" x14ac:dyDescent="0.25">
      <c r="A6" s="21" t="s">
        <v>24</v>
      </c>
    </row>
    <row r="7" spans="1:1" ht="15.75" thickBot="1" x14ac:dyDescent="0.25">
      <c r="A7" s="24" t="s">
        <v>26</v>
      </c>
    </row>
    <row r="8" spans="1:1" ht="15.75" thickBot="1" x14ac:dyDescent="0.25">
      <c r="A8" s="21" t="s">
        <v>28</v>
      </c>
    </row>
    <row r="9" spans="1:1" ht="15.75" thickBot="1" x14ac:dyDescent="0.25">
      <c r="A9" s="22" t="s">
        <v>30</v>
      </c>
    </row>
    <row r="10" spans="1:1" ht="15.75" thickBot="1" x14ac:dyDescent="0.25">
      <c r="A10" s="22" t="s">
        <v>32</v>
      </c>
    </row>
    <row r="11" spans="1:1" ht="15.75" thickBot="1" x14ac:dyDescent="0.25">
      <c r="A11" s="21" t="s">
        <v>34</v>
      </c>
    </row>
    <row r="12" spans="1:1" ht="15.75" thickBot="1" x14ac:dyDescent="0.25">
      <c r="A12" s="21" t="s">
        <v>36</v>
      </c>
    </row>
    <row r="13" spans="1:1" ht="15.75" thickBot="1" x14ac:dyDescent="0.25">
      <c r="A13" s="24" t="s">
        <v>38</v>
      </c>
    </row>
    <row r="14" spans="1:1" ht="15.75" thickBot="1" x14ac:dyDescent="0.25">
      <c r="A14" s="21" t="s">
        <v>39</v>
      </c>
    </row>
    <row r="15" spans="1:1" ht="15.75" thickBot="1" x14ac:dyDescent="0.25">
      <c r="A15" s="21" t="s">
        <v>41</v>
      </c>
    </row>
    <row r="16" spans="1:1" ht="15.75" thickBot="1" x14ac:dyDescent="0.25">
      <c r="A16" s="27" t="s">
        <v>43</v>
      </c>
    </row>
    <row r="17" spans="1:1" ht="15.75" thickBot="1" x14ac:dyDescent="0.25">
      <c r="A17" s="24" t="s">
        <v>45</v>
      </c>
    </row>
    <row r="18" spans="1:1" ht="15.75" thickBot="1" x14ac:dyDescent="0.25">
      <c r="A18" s="27" t="s">
        <v>47</v>
      </c>
    </row>
    <row r="19" spans="1:1" ht="15.75" thickBot="1" x14ac:dyDescent="0.25">
      <c r="A19" s="22" t="s">
        <v>49</v>
      </c>
    </row>
    <row r="20" spans="1:1" ht="15.75" thickBot="1" x14ac:dyDescent="0.25">
      <c r="A20" s="22" t="s">
        <v>51</v>
      </c>
    </row>
    <row r="21" spans="1:1" ht="15.75" thickBot="1" x14ac:dyDescent="0.25">
      <c r="A21" s="22" t="s">
        <v>53</v>
      </c>
    </row>
    <row r="22" spans="1:1" ht="15.75" thickBot="1" x14ac:dyDescent="0.25">
      <c r="A22" s="22" t="s">
        <v>55</v>
      </c>
    </row>
    <row r="23" spans="1:1" ht="15.75" thickBot="1" x14ac:dyDescent="0.25">
      <c r="A23" s="22" t="s">
        <v>57</v>
      </c>
    </row>
    <row r="24" spans="1:1" ht="15.75" customHeight="1" thickBot="1" x14ac:dyDescent="0.25">
      <c r="A24" s="22" t="s">
        <v>58</v>
      </c>
    </row>
    <row r="25" spans="1:1" ht="15.75" thickBot="1" x14ac:dyDescent="0.25">
      <c r="A25" s="21" t="s">
        <v>60</v>
      </c>
    </row>
    <row r="26" spans="1:1" ht="15.75" thickBot="1" x14ac:dyDescent="0.25">
      <c r="A26" s="21" t="s">
        <v>62</v>
      </c>
    </row>
    <row r="27" spans="1:1" ht="15.75" thickBot="1" x14ac:dyDescent="0.25">
      <c r="A27" s="21" t="s">
        <v>64</v>
      </c>
    </row>
    <row r="28" spans="1:1" ht="15.75" thickBot="1" x14ac:dyDescent="0.25">
      <c r="A28" s="21" t="s">
        <v>66</v>
      </c>
    </row>
    <row r="29" spans="1:1" ht="15.75" thickBot="1" x14ac:dyDescent="0.25">
      <c r="A29" s="22" t="s">
        <v>68</v>
      </c>
    </row>
    <row r="30" spans="1:1" ht="15.75" thickBot="1" x14ac:dyDescent="0.25">
      <c r="A30" s="22" t="s">
        <v>70</v>
      </c>
    </row>
    <row r="31" spans="1:1" ht="15.75" customHeight="1" thickBot="1" x14ac:dyDescent="0.25">
      <c r="A31" s="28" t="s">
        <v>72</v>
      </c>
    </row>
    <row r="32" spans="1:1" ht="15.75" thickBot="1" x14ac:dyDescent="0.25">
      <c r="A32" s="24" t="s">
        <v>74</v>
      </c>
    </row>
    <row r="33" spans="1:1" ht="15.75" thickBot="1" x14ac:dyDescent="0.25">
      <c r="A33" s="23" t="s">
        <v>76</v>
      </c>
    </row>
    <row r="34" spans="1:1" ht="15.75" thickBot="1" x14ac:dyDescent="0.25">
      <c r="A34" s="21" t="s">
        <v>78</v>
      </c>
    </row>
    <row r="35" spans="1:1" ht="15.75" thickBot="1" x14ac:dyDescent="0.25">
      <c r="A35" s="21" t="s">
        <v>80</v>
      </c>
    </row>
    <row r="36" spans="1:1" ht="15.75" thickBot="1" x14ac:dyDescent="0.25">
      <c r="A36" s="21" t="s">
        <v>17</v>
      </c>
    </row>
    <row r="37" spans="1:1" ht="15.75" thickBot="1" x14ac:dyDescent="0.25">
      <c r="A37" s="21" t="s">
        <v>19</v>
      </c>
    </row>
    <row r="38" spans="1:1" ht="15.75" thickBot="1" x14ac:dyDescent="0.25">
      <c r="A38" s="21" t="s">
        <v>21</v>
      </c>
    </row>
    <row r="39" spans="1:1" ht="15.75" thickBot="1" x14ac:dyDescent="0.25">
      <c r="A39" s="22" t="s">
        <v>23</v>
      </c>
    </row>
    <row r="40" spans="1:1" ht="15.75" thickBot="1" x14ac:dyDescent="0.25">
      <c r="A40" s="22" t="s">
        <v>25</v>
      </c>
    </row>
    <row r="41" spans="1:1" ht="15.75" thickBot="1" x14ac:dyDescent="0.25">
      <c r="A41" s="22" t="s">
        <v>27</v>
      </c>
    </row>
    <row r="42" spans="1:1" ht="15.75" thickBot="1" x14ac:dyDescent="0.25">
      <c r="A42" s="21" t="s">
        <v>29</v>
      </c>
    </row>
    <row r="43" spans="1:1" ht="15.75" thickBot="1" x14ac:dyDescent="0.25">
      <c r="A43" s="21" t="s">
        <v>31</v>
      </c>
    </row>
    <row r="44" spans="1:1" ht="15.75" thickBot="1" x14ac:dyDescent="0.25">
      <c r="A44" s="22" t="s">
        <v>33</v>
      </c>
    </row>
    <row r="45" spans="1:1" ht="15.75" thickBot="1" x14ac:dyDescent="0.25">
      <c r="A45" s="21" t="s">
        <v>35</v>
      </c>
    </row>
    <row r="46" spans="1:1" ht="15.75" thickBot="1" x14ac:dyDescent="0.25">
      <c r="A46" s="21" t="s">
        <v>37</v>
      </c>
    </row>
    <row r="47" spans="1:1" ht="15.75" thickBot="1" x14ac:dyDescent="0.25">
      <c r="A47" s="21" t="s">
        <v>200</v>
      </c>
    </row>
    <row r="48" spans="1:1" ht="15.75" thickBot="1" x14ac:dyDescent="0.25">
      <c r="A48" s="21" t="s">
        <v>40</v>
      </c>
    </row>
    <row r="49" spans="1:1" ht="15.75" thickBot="1" x14ac:dyDescent="0.25">
      <c r="A49" s="21" t="s">
        <v>42</v>
      </c>
    </row>
    <row r="50" spans="1:1" ht="15.75" thickBot="1" x14ac:dyDescent="0.25">
      <c r="A50" s="22" t="s">
        <v>44</v>
      </c>
    </row>
    <row r="51" spans="1:1" ht="15.75" thickBot="1" x14ac:dyDescent="0.25">
      <c r="A51" s="22" t="s">
        <v>46</v>
      </c>
    </row>
    <row r="52" spans="1:1" ht="15.75" thickBot="1" x14ac:dyDescent="0.25">
      <c r="A52" s="22" t="s">
        <v>48</v>
      </c>
    </row>
    <row r="53" spans="1:1" ht="15.75" thickBot="1" x14ac:dyDescent="0.25">
      <c r="A53" s="22" t="s">
        <v>50</v>
      </c>
    </row>
    <row r="54" spans="1:1" ht="15.75" thickBot="1" x14ac:dyDescent="0.25">
      <c r="A54" s="21" t="s">
        <v>52</v>
      </c>
    </row>
    <row r="55" spans="1:1" ht="15.75" thickBot="1" x14ac:dyDescent="0.25">
      <c r="A55" s="21" t="s">
        <v>54</v>
      </c>
    </row>
    <row r="56" spans="1:1" ht="15.75" thickBot="1" x14ac:dyDescent="0.25">
      <c r="A56" s="21" t="s">
        <v>56</v>
      </c>
    </row>
    <row r="57" spans="1:1" ht="15.75" thickBot="1" x14ac:dyDescent="0.25">
      <c r="A57" s="27" t="s">
        <v>82</v>
      </c>
    </row>
    <row r="58" spans="1:1" ht="15.75" thickBot="1" x14ac:dyDescent="0.25">
      <c r="A58" s="24" t="s">
        <v>59</v>
      </c>
    </row>
    <row r="59" spans="1:1" ht="15.75" thickBot="1" x14ac:dyDescent="0.25">
      <c r="A59" s="21" t="s">
        <v>61</v>
      </c>
    </row>
    <row r="60" spans="1:1" ht="15.75" thickBot="1" x14ac:dyDescent="0.25">
      <c r="A60" s="22" t="s">
        <v>63</v>
      </c>
    </row>
    <row r="61" spans="1:1" ht="15.75" thickBot="1" x14ac:dyDescent="0.25">
      <c r="A61" s="22" t="s">
        <v>65</v>
      </c>
    </row>
    <row r="62" spans="1:1" ht="15.75" thickBot="1" x14ac:dyDescent="0.25">
      <c r="A62" s="22" t="s">
        <v>67</v>
      </c>
    </row>
    <row r="63" spans="1:1" ht="15.75" thickBot="1" x14ac:dyDescent="0.25">
      <c r="A63" s="21" t="s">
        <v>69</v>
      </c>
    </row>
    <row r="64" spans="1:1" ht="15.75" thickBot="1" x14ac:dyDescent="0.25">
      <c r="A64" s="21" t="s">
        <v>71</v>
      </c>
    </row>
    <row r="65" spans="1:1" ht="15.75" thickBot="1" x14ac:dyDescent="0.25">
      <c r="A65" s="25" t="s">
        <v>73</v>
      </c>
    </row>
    <row r="66" spans="1:1" ht="15.75" thickBot="1" x14ac:dyDescent="0.25">
      <c r="A66" s="29" t="s">
        <v>75</v>
      </c>
    </row>
    <row r="67" spans="1:1" ht="15.75" thickBot="1" x14ac:dyDescent="0.25">
      <c r="A67" s="26" t="s">
        <v>77</v>
      </c>
    </row>
    <row r="68" spans="1:1" ht="15.75" thickBot="1" x14ac:dyDescent="0.25">
      <c r="A68" s="23" t="s">
        <v>79</v>
      </c>
    </row>
  </sheetData>
  <pageMargins left="0.7" right="0.7" top="0.75" bottom="0.75" header="0.3" footer="0.3"/>
  <pageSetup paperSize="9"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Foglio18"/>
  <dimension ref="A1:C32"/>
  <sheetViews>
    <sheetView topLeftCell="A16" workbookViewId="0">
      <selection activeCell="D29" sqref="D29"/>
    </sheetView>
  </sheetViews>
  <sheetFormatPr defaultRowHeight="15" x14ac:dyDescent="0.2"/>
  <cols>
    <col min="2" max="2" width="45.77734375" style="85" customWidth="1"/>
    <col min="3" max="3" width="54.6640625" bestFit="1" customWidth="1"/>
  </cols>
  <sheetData>
    <row r="1" spans="1:3" x14ac:dyDescent="0.2">
      <c r="A1" s="30" t="s">
        <v>83</v>
      </c>
      <c r="B1" s="81" t="s">
        <v>84</v>
      </c>
      <c r="C1" t="str">
        <f>CONCATENATE(A1,"  -    ",B1)</f>
        <v>A  -    Quality Management System Certification</v>
      </c>
    </row>
    <row r="2" spans="1:3" x14ac:dyDescent="0.2">
      <c r="A2" s="32" t="s">
        <v>85</v>
      </c>
      <c r="B2" s="82" t="s">
        <v>86</v>
      </c>
      <c r="C2" s="17" t="str">
        <f t="shared" ref="C2:C5" si="0">CONCATENATE(A2,"  -    ",B2)</f>
        <v>B  -    Scope</v>
      </c>
    </row>
    <row r="3" spans="1:3" x14ac:dyDescent="0.2">
      <c r="A3" s="32" t="s">
        <v>87</v>
      </c>
      <c r="B3" s="82" t="s">
        <v>88</v>
      </c>
      <c r="C3" s="17" t="str">
        <f t="shared" si="0"/>
        <v xml:space="preserve">C  -    Referenced Documents </v>
      </c>
    </row>
    <row r="4" spans="1:3" x14ac:dyDescent="0.2">
      <c r="A4" s="32" t="s">
        <v>89</v>
      </c>
      <c r="B4" s="82" t="s">
        <v>90</v>
      </c>
      <c r="C4" s="17" t="str">
        <f t="shared" si="0"/>
        <v>D  -    Terms and Definitions</v>
      </c>
    </row>
    <row r="5" spans="1:3" x14ac:dyDescent="0.2">
      <c r="A5" s="32" t="s">
        <v>91</v>
      </c>
      <c r="B5" s="83" t="s">
        <v>92</v>
      </c>
      <c r="C5" s="17" t="str">
        <f t="shared" si="0"/>
        <v>E  -    Quality Objectives</v>
      </c>
    </row>
    <row r="6" spans="1:3" x14ac:dyDescent="0.2">
      <c r="A6" s="32" t="s">
        <v>93</v>
      </c>
      <c r="B6" s="82" t="s">
        <v>94</v>
      </c>
      <c r="C6" s="17" t="str">
        <f t="shared" ref="C6:C29" si="1">CONCATENATE(A6,"  - ",B6)</f>
        <v>F.1  - Needs and Expectation of the Interested Parties</v>
      </c>
    </row>
    <row r="7" spans="1:3" x14ac:dyDescent="0.2">
      <c r="A7" s="32" t="s">
        <v>95</v>
      </c>
      <c r="B7" s="82" t="s">
        <v>94</v>
      </c>
      <c r="C7" s="17" t="str">
        <f t="shared" si="1"/>
        <v>F.2  - Needs and Expectation of the Interested Parties</v>
      </c>
    </row>
    <row r="8" spans="1:3" x14ac:dyDescent="0.2">
      <c r="A8" s="32" t="s">
        <v>96</v>
      </c>
      <c r="B8" s="83" t="s">
        <v>97</v>
      </c>
      <c r="C8" s="17" t="str">
        <f t="shared" ref="C8" si="2">CONCATENATE(A8,"  -    ",B8)</f>
        <v>H  -    Processes</v>
      </c>
    </row>
    <row r="9" spans="1:3" x14ac:dyDescent="0.2">
      <c r="A9" s="32" t="s">
        <v>98</v>
      </c>
      <c r="B9" s="83" t="s">
        <v>99</v>
      </c>
      <c r="C9" s="17" t="str">
        <f>CONCATENATE(A9,"   -    ",B9)</f>
        <v>I   -    Management responsibilities</v>
      </c>
    </row>
    <row r="10" spans="1:3" x14ac:dyDescent="0.2">
      <c r="A10" s="32" t="s">
        <v>100</v>
      </c>
      <c r="B10" s="82" t="s">
        <v>101</v>
      </c>
      <c r="C10" s="17" t="str">
        <f t="shared" si="1"/>
        <v xml:space="preserve">L.1  - Risk Management </v>
      </c>
    </row>
    <row r="11" spans="1:3" x14ac:dyDescent="0.2">
      <c r="A11" s="32" t="s">
        <v>102</v>
      </c>
      <c r="B11" s="82" t="s">
        <v>101</v>
      </c>
      <c r="C11" s="17" t="str">
        <f t="shared" si="1"/>
        <v xml:space="preserve">L.2  - Risk Management </v>
      </c>
    </row>
    <row r="12" spans="1:3" x14ac:dyDescent="0.2">
      <c r="A12" s="32" t="s">
        <v>103</v>
      </c>
      <c r="B12" s="82" t="s">
        <v>104</v>
      </c>
      <c r="C12" s="17" t="str">
        <f t="shared" si="1"/>
        <v>M.1  - Resources</v>
      </c>
    </row>
    <row r="13" spans="1:3" x14ac:dyDescent="0.2">
      <c r="A13" s="32" t="s">
        <v>105</v>
      </c>
      <c r="B13" s="82" t="s">
        <v>104</v>
      </c>
      <c r="C13" s="17" t="str">
        <f>CONCATENATE(A13,"  - ",B13)</f>
        <v>M.2  - Resources</v>
      </c>
    </row>
    <row r="14" spans="1:3" x14ac:dyDescent="0.2">
      <c r="A14" s="32" t="s">
        <v>106</v>
      </c>
      <c r="B14" s="84" t="s">
        <v>107</v>
      </c>
      <c r="C14" s="17" t="str">
        <f>CONCATENATE(A14,"   -   ",B14)</f>
        <v>N   -   Control of Documents</v>
      </c>
    </row>
    <row r="15" spans="1:3" x14ac:dyDescent="0.2">
      <c r="A15" s="32" t="s">
        <v>108</v>
      </c>
      <c r="B15" s="84" t="s">
        <v>109</v>
      </c>
      <c r="C15" s="17" t="str">
        <f>CONCATENATE(A15,"   -   ",B15)</f>
        <v>O   -   Records (Quality Book)</v>
      </c>
    </row>
    <row r="16" spans="1:3" x14ac:dyDescent="0.2">
      <c r="A16" s="32" t="s">
        <v>110</v>
      </c>
      <c r="B16" s="82" t="s">
        <v>111</v>
      </c>
      <c r="C16" s="17" t="str">
        <f>CONCATENATE(A16,"  - ",B16)</f>
        <v>P.1  - Requirements</v>
      </c>
    </row>
    <row r="17" spans="1:3" x14ac:dyDescent="0.2">
      <c r="A17" s="32" t="s">
        <v>112</v>
      </c>
      <c r="B17" s="82" t="s">
        <v>111</v>
      </c>
      <c r="C17" s="17" t="str">
        <f t="shared" si="1"/>
        <v>P.2  - Requirements</v>
      </c>
    </row>
    <row r="18" spans="1:3" x14ac:dyDescent="0.2">
      <c r="A18" s="32" t="s">
        <v>113</v>
      </c>
      <c r="B18" s="82" t="s">
        <v>114</v>
      </c>
      <c r="C18" s="17" t="str">
        <f>CONCATENATE(A18,"   -  ",B18)</f>
        <v>Q   -  Customer Communication</v>
      </c>
    </row>
    <row r="19" spans="1:3" x14ac:dyDescent="0.2">
      <c r="A19" s="32" t="s">
        <v>115</v>
      </c>
      <c r="B19" s="82" t="s">
        <v>199</v>
      </c>
      <c r="C19" s="17" t="str">
        <f>CONCATENATE(A19,"   -  ",B19)</f>
        <v>R   -  Design and development (if in scope)</v>
      </c>
    </row>
    <row r="20" spans="1:3" ht="15" customHeight="1" x14ac:dyDescent="0.2">
      <c r="A20" s="32" t="s">
        <v>117</v>
      </c>
      <c r="B20" s="82" t="s">
        <v>118</v>
      </c>
      <c r="C20" s="17" t="str">
        <f t="shared" si="1"/>
        <v>S.1  - Control of external provided processes / products and services</v>
      </c>
    </row>
    <row r="21" spans="1:3" x14ac:dyDescent="0.2">
      <c r="A21" s="32" t="s">
        <v>119</v>
      </c>
      <c r="B21" s="82" t="s">
        <v>118</v>
      </c>
      <c r="C21" s="17" t="str">
        <f t="shared" si="1"/>
        <v>S.2  - Control of external provided processes / products and services</v>
      </c>
    </row>
    <row r="22" spans="1:3" x14ac:dyDescent="0.2">
      <c r="A22" s="32" t="s">
        <v>120</v>
      </c>
      <c r="B22" s="82" t="s">
        <v>118</v>
      </c>
      <c r="C22" s="17" t="str">
        <f t="shared" si="1"/>
        <v>S.3  - Control of external provided processes / products and services</v>
      </c>
    </row>
    <row r="23" spans="1:3" x14ac:dyDescent="0.2">
      <c r="A23" s="32" t="s">
        <v>121</v>
      </c>
      <c r="B23" s="82" t="s">
        <v>118</v>
      </c>
      <c r="C23" s="17" t="str">
        <f t="shared" si="1"/>
        <v>S.4  - Control of external provided processes / products and services</v>
      </c>
    </row>
    <row r="24" spans="1:3" x14ac:dyDescent="0.2">
      <c r="A24" s="38" t="s">
        <v>122</v>
      </c>
      <c r="B24" s="83" t="s">
        <v>123</v>
      </c>
      <c r="C24" s="17" t="str">
        <f t="shared" si="1"/>
        <v>T.1  - Production and Service Provision</v>
      </c>
    </row>
    <row r="25" spans="1:3" x14ac:dyDescent="0.2">
      <c r="A25" s="38" t="s">
        <v>124</v>
      </c>
      <c r="B25" s="83" t="s">
        <v>123</v>
      </c>
      <c r="C25" s="17" t="str">
        <f t="shared" si="1"/>
        <v>T.2  - Production and Service Provision</v>
      </c>
    </row>
    <row r="26" spans="1:3" x14ac:dyDescent="0.2">
      <c r="A26" s="38" t="s">
        <v>125</v>
      </c>
      <c r="B26" s="83" t="s">
        <v>123</v>
      </c>
      <c r="C26" s="17" t="str">
        <f t="shared" si="1"/>
        <v>T.3  - Production and Service Provision</v>
      </c>
    </row>
    <row r="27" spans="1:3" x14ac:dyDescent="0.2">
      <c r="A27" s="38" t="s">
        <v>126</v>
      </c>
      <c r="B27" s="83" t="s">
        <v>123</v>
      </c>
      <c r="C27" s="17" t="str">
        <f t="shared" si="1"/>
        <v>T.4  - Production and Service Provision</v>
      </c>
    </row>
    <row r="28" spans="1:3" x14ac:dyDescent="0.2">
      <c r="A28" s="38" t="s">
        <v>127</v>
      </c>
      <c r="B28" s="83" t="s">
        <v>123</v>
      </c>
      <c r="C28" s="17" t="str">
        <f t="shared" si="1"/>
        <v>T.5  - Production and Service Provision</v>
      </c>
    </row>
    <row r="29" spans="1:3" x14ac:dyDescent="0.2">
      <c r="A29" s="38" t="s">
        <v>128</v>
      </c>
      <c r="B29" s="83" t="s">
        <v>123</v>
      </c>
      <c r="C29" s="17" t="str">
        <f t="shared" si="1"/>
        <v>T.6  - Production and Service Provision</v>
      </c>
    </row>
    <row r="30" spans="1:3" x14ac:dyDescent="0.2">
      <c r="A30" s="38" t="s">
        <v>129</v>
      </c>
      <c r="B30" s="83" t="s">
        <v>130</v>
      </c>
      <c r="C30" s="17" t="str">
        <f>CONCATENATE(A30,"   -  ",B30)</f>
        <v>U   -  Inspection Test Plan (also named Quality Control Plan)</v>
      </c>
    </row>
    <row r="31" spans="1:3" x14ac:dyDescent="0.2">
      <c r="A31" s="38" t="s">
        <v>131</v>
      </c>
      <c r="B31" s="83" t="s">
        <v>132</v>
      </c>
      <c r="C31" s="17" t="str">
        <f t="shared" ref="C31:C32" si="3">CONCATENATE(A31,"   -  ",B31)</f>
        <v>V   -  Control of nonconforming product</v>
      </c>
    </row>
    <row r="32" spans="1:3" x14ac:dyDescent="0.2">
      <c r="A32" s="38" t="s">
        <v>133</v>
      </c>
      <c r="B32" s="83" t="s">
        <v>134</v>
      </c>
      <c r="C32" s="17" t="str">
        <f t="shared" si="3"/>
        <v>Z   -   Audits</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969B9AF3418F1E4FAF64542603C36E5D" ma:contentTypeVersion="4" ma:contentTypeDescription="Create a new document." ma:contentTypeScope="" ma:versionID="5612d0dbe24e5bffa1b51f1769d58082">
  <xsd:schema xmlns:xsd="http://www.w3.org/2001/XMLSchema" xmlns:xs="http://www.w3.org/2001/XMLSchema" xmlns:p="http://schemas.microsoft.com/office/2006/metadata/properties" xmlns:ns2="f0434e7d-9510-4721-9b9f-15e23b467bf3" targetNamespace="http://schemas.microsoft.com/office/2006/metadata/properties" ma:root="true" ma:fieldsID="08c74e10dfb2cffb9b07c795c8180538" ns2:_="">
    <xsd:import namespace="f0434e7d-9510-4721-9b9f-15e23b467bf3"/>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f0434e7d-9510-4721-9b9f-15e23b467bf3"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mso-contentType ?>
<SharedContentType xmlns="Microsoft.SharePoint.Taxonomy.ContentTypeSync" SourceId="bdecaab9-ab91-4376-a8e5-d9967f2c5004" ContentTypeId="0x0101" PreviousValue="false"/>
</file>

<file path=customXml/item4.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BCC7C6E5-B141-4F85-8573-A4B65107BF27}"/>
</file>

<file path=customXml/itemProps2.xml><?xml version="1.0" encoding="utf-8"?>
<ds:datastoreItem xmlns:ds="http://schemas.openxmlformats.org/officeDocument/2006/customXml" ds:itemID="{FA11CF05-7F18-4899-92F8-79DB2F60B8DD}">
  <ds:schemaRefs>
    <ds:schemaRef ds:uri="http://schemas.microsoft.com/office/2006/documentManagement/types"/>
    <ds:schemaRef ds:uri="0625d959-4994-41fa-8d1d-6611e9f3b3a1"/>
    <ds:schemaRef ds:uri="http://purl.org/dc/dcmitype/"/>
    <ds:schemaRef ds:uri="http://purl.org/dc/terms/"/>
    <ds:schemaRef ds:uri="http://purl.org/dc/elements/1.1/"/>
    <ds:schemaRef ds:uri="http://schemas.microsoft.com/office/infopath/2007/PartnerControls"/>
    <ds:schemaRef ds:uri="http://schemas.microsoft.com/office/2006/metadata/properties"/>
    <ds:schemaRef ds:uri="http://schemas.openxmlformats.org/package/2006/metadata/core-properties"/>
    <ds:schemaRef ds:uri="http://www.w3.org/XML/1998/namespace"/>
  </ds:schemaRefs>
</ds:datastoreItem>
</file>

<file path=customXml/itemProps3.xml><?xml version="1.0" encoding="utf-8"?>
<ds:datastoreItem xmlns:ds="http://schemas.openxmlformats.org/officeDocument/2006/customXml" ds:itemID="{5FA96F7C-35F4-4683-9A18-5E3642A1507D}">
  <ds:schemaRefs>
    <ds:schemaRef ds:uri="Microsoft.SharePoint.Taxonomy.ContentTypeSync"/>
  </ds:schemaRefs>
</ds:datastoreItem>
</file>

<file path=customXml/itemProps4.xml><?xml version="1.0" encoding="utf-8"?>
<ds:datastoreItem xmlns:ds="http://schemas.openxmlformats.org/officeDocument/2006/customXml" ds:itemID="{C49F455F-7FEF-40AB-BF78-08567C6B5500}">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20</vt:i4>
      </vt:variant>
      <vt:variant>
        <vt:lpstr>Named Ranges</vt:lpstr>
      </vt:variant>
      <vt:variant>
        <vt:i4>1</vt:i4>
      </vt:variant>
    </vt:vector>
  </HeadingPairs>
  <TitlesOfParts>
    <vt:vector size="21" baseType="lpstr">
      <vt:lpstr>Factory Assessment INFO</vt:lpstr>
      <vt:lpstr>Production Readiness</vt:lpstr>
      <vt:lpstr>Sub-supplier Management</vt:lpstr>
      <vt:lpstr>Production Volume </vt:lpstr>
      <vt:lpstr>Logistic</vt:lpstr>
      <vt:lpstr>Risk Management</vt:lpstr>
      <vt:lpstr>Point table</vt:lpstr>
      <vt:lpstr>Actions Note</vt:lpstr>
      <vt:lpstr>Takt Tyme vs Cycle Time</vt:lpstr>
      <vt:lpstr>Glossary</vt:lpstr>
      <vt:lpstr>A. Kraljic's</vt:lpstr>
      <vt:lpstr>B. Change Order process</vt:lpstr>
      <vt:lpstr>C. RACI cards and X-matrix</vt:lpstr>
      <vt:lpstr>D. VSM</vt:lpstr>
      <vt:lpstr>E.  Supplier Performance</vt:lpstr>
      <vt:lpstr>F. Safety&amp;Environmental </vt:lpstr>
      <vt:lpstr>Rev.History</vt:lpstr>
      <vt:lpstr>Annex 1 - PQP requirements</vt:lpstr>
      <vt:lpstr>ISO 9001 requirements</vt:lpstr>
      <vt:lpstr>PQP requirements</vt:lpstr>
      <vt:lpstr>'Production Readiness'!Print_Area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Rossi Luca (REN-E&amp;C)</dc:creator>
  <cp:lastModifiedBy>POI</cp:lastModifiedBy>
  <cp:lastPrinted>2016-04-08T08:00:53Z</cp:lastPrinted>
  <dcterms:created xsi:type="dcterms:W3CDTF">2000-08-24T12:45:48Z</dcterms:created>
  <dcterms:modified xsi:type="dcterms:W3CDTF">2022-06-06T11:05:50Z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0x010100969B9AF3418F1E4FAF64542603C36E5D</vt:lpwstr>
  </property>
  <property fmtid="{D5CDD505-2E9C-101B-9397-08002B2CF9AE}" pid="3" name="Order">
    <vt:r8>236500</vt:r8>
  </property>
  <property fmtid="{D5CDD505-2E9C-101B-9397-08002B2CF9AE}" pid="4" name="_ExtendedDescription">
    <vt:lpwstr/>
  </property>
  <property fmtid="{D5CDD505-2E9C-101B-9397-08002B2CF9AE}" pid="5" name="TriggerFlowInfo">
    <vt:lpwstr/>
  </property>
  <property fmtid="{D5CDD505-2E9C-101B-9397-08002B2CF9AE}" pid="6" name="_SourceUrl">
    <vt:lpwstr/>
  </property>
  <property fmtid="{D5CDD505-2E9C-101B-9397-08002B2CF9AE}" pid="7" name="_SharedFileIndex">
    <vt:lpwstr/>
  </property>
  <property fmtid="{D5CDD505-2E9C-101B-9397-08002B2CF9AE}" pid="8" name="ComplianceAssetId">
    <vt:lpwstr/>
  </property>
</Properties>
</file>