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8.31-9.7" sheetId="1" r:id="rId1"/>
    <sheet name="9.8-9.14" sheetId="3" r:id="rId2"/>
    <sheet name="9.15-9.21" sheetId="4" r:id="rId3"/>
    <sheet name="9.22-9.28" sheetId="5" r:id="rId4"/>
    <sheet name="9.29-10.8" sheetId="6" r:id="rId5"/>
    <sheet name="10.9-10.19" sheetId="8" r:id="rId6"/>
  </sheets>
  <calcPr calcId="152511"/>
</workbook>
</file>

<file path=xl/calcChain.xml><?xml version="1.0" encoding="utf-8"?>
<calcChain xmlns="http://schemas.openxmlformats.org/spreadsheetml/2006/main">
  <c r="L5" i="5" l="1"/>
  <c r="J5" i="5"/>
  <c r="G5" i="5"/>
  <c r="L5" i="1"/>
  <c r="J5" i="1"/>
  <c r="G5" i="1"/>
  <c r="L8" i="8"/>
  <c r="J8" i="8"/>
  <c r="G8" i="8"/>
  <c r="L6" i="8"/>
  <c r="J6" i="8"/>
  <c r="G6" i="8"/>
  <c r="L5" i="6" l="1"/>
  <c r="J5" i="6"/>
  <c r="G5" i="6"/>
  <c r="L8" i="5"/>
  <c r="L9" i="5" s="1"/>
  <c r="L7" i="5"/>
  <c r="J8" i="5"/>
  <c r="J7" i="5"/>
  <c r="J9" i="5" s="1"/>
  <c r="G8" i="5"/>
  <c r="G7" i="5"/>
  <c r="G9" i="5" s="1"/>
  <c r="L8" i="4"/>
  <c r="J8" i="4"/>
  <c r="G8" i="4"/>
  <c r="L6" i="4"/>
  <c r="L7" i="4"/>
  <c r="L5" i="4"/>
  <c r="J6" i="4"/>
  <c r="J7" i="4"/>
  <c r="J5" i="4"/>
  <c r="G6" i="4"/>
  <c r="G7" i="4"/>
  <c r="G5" i="4"/>
  <c r="L5" i="3"/>
  <c r="J5" i="3"/>
  <c r="G5" i="3"/>
</calcChain>
</file>

<file path=xl/sharedStrings.xml><?xml version="1.0" encoding="utf-8"?>
<sst xmlns="http://schemas.openxmlformats.org/spreadsheetml/2006/main" count="107" uniqueCount="40">
  <si>
    <t>Special offer</t>
    <phoneticPr fontId="4" type="noConversion"/>
  </si>
  <si>
    <t>Product Sku</t>
  </si>
  <si>
    <t>Product Zh Name</t>
  </si>
  <si>
    <t>Product Unit</t>
  </si>
  <si>
    <t>Price</t>
  </si>
  <si>
    <t>Revenue</t>
  </si>
  <si>
    <t>order%</t>
  </si>
  <si>
    <t>澳洲 谷饲 牛西冷（100天）</t>
  </si>
  <si>
    <t>200g</t>
  </si>
  <si>
    <t>Product Num</t>
  </si>
  <si>
    <t>中国客户销量</t>
  </si>
  <si>
    <t>国外客户销量</t>
  </si>
  <si>
    <t>A-0003-0295</t>
  </si>
  <si>
    <t>D-064-0135</t>
  </si>
  <si>
    <t>哈根达斯 小杯曲奇香奶冰激凌</t>
  </si>
  <si>
    <t>77g</t>
  </si>
  <si>
    <t>A-0003-0314</t>
  </si>
  <si>
    <t>澳洲 优质和牛肉糜</t>
  </si>
  <si>
    <t>250g</t>
  </si>
  <si>
    <t>A-0003-0315</t>
  </si>
  <si>
    <t>金华散养两头乌：猪肉糜</t>
  </si>
  <si>
    <t>500g</t>
  </si>
  <si>
    <t>A-0003-0316</t>
  </si>
  <si>
    <r>
      <t xml:space="preserve">FIELDS </t>
    </r>
    <r>
      <rPr>
        <sz val="10"/>
        <color theme="1"/>
        <rFont val="宋体"/>
        <family val="2"/>
      </rPr>
      <t>鸡肉糜</t>
    </r>
  </si>
  <si>
    <t>A-0003-0334</t>
  </si>
  <si>
    <t>台湾 麻豆文旦柚</t>
  </si>
  <si>
    <t>2pcs</t>
  </si>
  <si>
    <t>A-0003-0335</t>
  </si>
  <si>
    <t>红心猕猴桃</t>
  </si>
  <si>
    <t>4pcs (300~350g)</t>
  </si>
  <si>
    <t>A-0003-0336</t>
  </si>
  <si>
    <t>泉芙寇 水润啫喱</t>
  </si>
  <si>
    <t>60ml</t>
  </si>
  <si>
    <t>A-0003-0350</t>
  </si>
  <si>
    <t>FIELDS优选 无激无抗散养红标鸡 翅根</t>
  </si>
  <si>
    <t>200-300g/3-4pcs</t>
  </si>
  <si>
    <t>A-0003-0351</t>
  </si>
  <si>
    <t>阿根廷 红虾仁（大）</t>
  </si>
  <si>
    <t>10/9-10/12</t>
    <phoneticPr fontId="3" type="noConversion"/>
  </si>
  <si>
    <t>10/12-10/18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</si>
</sst>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9" fontId="6" fillId="0" borderId="0" xfId="1" applyFont="1" applyAlignment="1">
      <alignment vertical="center"/>
    </xf>
    <xf numFmtId="0" fontId="0" fillId="0" borderId="0" xfId="0" applyAlignment="1">
      <alignment vertical="center"/>
    </xf>
    <xf numFmtId="9" fontId="6" fillId="0" borderId="0" xfId="0" applyNumberFormat="1" applyFont="1" applyAlignment="1">
      <alignment vertical="center"/>
    </xf>
    <xf numFmtId="9" fontId="6" fillId="0" borderId="0" xfId="0" applyNumberFormat="1" applyFont="1"/>
    <xf numFmtId="180" fontId="6" fillId="0" borderId="0" xfId="1" applyNumberFormat="1" applyFont="1" applyAlignment="1"/>
    <xf numFmtId="180" fontId="6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F20" sqref="F20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12</v>
      </c>
      <c r="C5" s="2" t="s">
        <v>7</v>
      </c>
      <c r="D5" s="3" t="s">
        <v>8</v>
      </c>
      <c r="E5" s="3">
        <v>38</v>
      </c>
      <c r="F5" s="2">
        <v>286</v>
      </c>
      <c r="G5" s="4">
        <f>F5/2259</f>
        <v>0.12660469234174412</v>
      </c>
      <c r="H5" s="2">
        <v>10703</v>
      </c>
      <c r="I5" s="2">
        <v>134</v>
      </c>
      <c r="J5" s="4">
        <f>I5/1426</f>
        <v>9.3969144460028048E-2</v>
      </c>
      <c r="K5" s="3">
        <v>152</v>
      </c>
      <c r="L5" s="4">
        <f>K5/833</f>
        <v>0.18247298919567828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E8" s="3"/>
      <c r="H8" s="3"/>
      <c r="I8" s="3"/>
      <c r="J8" s="3"/>
      <c r="M8" s="3"/>
      <c r="N8" s="6"/>
      <c r="O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5" sqref="L5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ht="13.5" x14ac:dyDescent="0.2">
      <c r="B5" s="3" t="s">
        <v>13</v>
      </c>
      <c r="C5" s="2" t="s">
        <v>14</v>
      </c>
      <c r="D5" s="3" t="s">
        <v>15</v>
      </c>
      <c r="E5" s="3">
        <v>18</v>
      </c>
      <c r="F5" s="3">
        <v>209</v>
      </c>
      <c r="G5" s="4">
        <f>F5/2237</f>
        <v>9.3428699150648192E-2</v>
      </c>
      <c r="H5" s="3">
        <v>3682</v>
      </c>
      <c r="I5" s="3">
        <v>78</v>
      </c>
      <c r="J5" s="4">
        <f>I5/1394</f>
        <v>5.5954088952654232E-2</v>
      </c>
      <c r="K5" s="3">
        <v>131</v>
      </c>
      <c r="L5" s="4">
        <f>K5/843</f>
        <v>0.15539739027283511</v>
      </c>
      <c r="N5" s="5"/>
      <c r="O5" s="5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4"/>
      <c r="K6" s="3"/>
      <c r="L6" s="3"/>
      <c r="M6" s="4"/>
      <c r="N6" s="3"/>
      <c r="O6" s="3"/>
      <c r="P6" s="4"/>
      <c r="Q6" s="3"/>
    </row>
    <row r="7" spans="2:17" ht="13.5" x14ac:dyDescent="0.2">
      <c r="B7" s="5"/>
      <c r="C7" s="5"/>
      <c r="D7" s="5"/>
      <c r="E7" s="5"/>
      <c r="H7" s="5"/>
      <c r="I7" s="5"/>
      <c r="J7" s="5"/>
      <c r="K7" s="5"/>
      <c r="M7" s="4"/>
      <c r="N7" s="3"/>
      <c r="O7" s="3"/>
      <c r="P7" s="4"/>
      <c r="Q7" s="3"/>
    </row>
    <row r="8" spans="2:17" x14ac:dyDescent="0.2">
      <c r="G8" s="3"/>
      <c r="H8" s="3"/>
      <c r="I8" s="3"/>
      <c r="J8" s="3"/>
      <c r="L8" s="6"/>
      <c r="M8" s="3"/>
    </row>
    <row r="9" spans="2:17" x14ac:dyDescent="0.2">
      <c r="E9" s="3"/>
      <c r="H9" s="3"/>
      <c r="I9" s="3"/>
      <c r="J9" s="3"/>
      <c r="K9" s="3"/>
      <c r="L9" s="3"/>
      <c r="M9" s="3"/>
      <c r="N9" s="3"/>
      <c r="O9" s="3"/>
    </row>
    <row r="10" spans="2:17" x14ac:dyDescent="0.2">
      <c r="J10" s="3"/>
      <c r="K10" s="3"/>
      <c r="L10" s="3"/>
      <c r="M10" s="3"/>
      <c r="N10" s="3"/>
      <c r="O10" s="3"/>
      <c r="P10" s="3"/>
      <c r="Q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L7" sqref="L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16</v>
      </c>
      <c r="C5" s="2" t="s">
        <v>17</v>
      </c>
      <c r="D5" s="3" t="s">
        <v>18</v>
      </c>
      <c r="E5" s="3">
        <v>40</v>
      </c>
      <c r="F5" s="3">
        <v>85</v>
      </c>
      <c r="G5" s="4">
        <f>F5/2615</f>
        <v>3.2504780114722756E-2</v>
      </c>
      <c r="H5" s="3">
        <v>4022</v>
      </c>
      <c r="I5" s="3">
        <v>27</v>
      </c>
      <c r="J5" s="4">
        <f>I5/1716</f>
        <v>1.5734265734265736E-2</v>
      </c>
      <c r="K5" s="3">
        <v>58</v>
      </c>
      <c r="L5" s="4">
        <f>K5/899</f>
        <v>6.4516129032258063E-2</v>
      </c>
      <c r="N5" s="3"/>
      <c r="O5" s="3"/>
      <c r="P5" s="4"/>
      <c r="Q5" s="3"/>
    </row>
    <row r="6" spans="2:17" x14ac:dyDescent="0.2">
      <c r="B6" s="3" t="s">
        <v>19</v>
      </c>
      <c r="C6" s="3" t="s">
        <v>20</v>
      </c>
      <c r="D6" s="3" t="s">
        <v>21</v>
      </c>
      <c r="E6" s="3">
        <v>40</v>
      </c>
      <c r="F6" s="3">
        <v>82</v>
      </c>
      <c r="G6" s="4">
        <f t="shared" ref="G6:G7" si="0">F6/2615</f>
        <v>3.1357552581261952E-2</v>
      </c>
      <c r="H6" s="3">
        <v>3176</v>
      </c>
      <c r="I6" s="3">
        <v>49</v>
      </c>
      <c r="J6" s="4">
        <f t="shared" ref="J6:J7" si="1">I6/1716</f>
        <v>2.8554778554778556E-2</v>
      </c>
      <c r="K6" s="3">
        <v>33</v>
      </c>
      <c r="L6" s="4">
        <f t="shared" ref="L6:L7" si="2">K6/899</f>
        <v>3.6707452725250278E-2</v>
      </c>
      <c r="M6" s="4"/>
      <c r="N6" s="3"/>
      <c r="O6" s="3"/>
      <c r="P6" s="4"/>
      <c r="Q6" s="3"/>
    </row>
    <row r="7" spans="2:17" x14ac:dyDescent="0.2">
      <c r="B7" s="3" t="s">
        <v>22</v>
      </c>
      <c r="C7" s="3" t="s">
        <v>23</v>
      </c>
      <c r="D7" s="3" t="s">
        <v>21</v>
      </c>
      <c r="E7" s="3">
        <v>18</v>
      </c>
      <c r="F7" s="2">
        <v>48</v>
      </c>
      <c r="G7" s="4">
        <f t="shared" si="0"/>
        <v>1.835564053537285E-2</v>
      </c>
      <c r="H7" s="3">
        <v>856</v>
      </c>
      <c r="I7" s="3">
        <v>9</v>
      </c>
      <c r="J7" s="4">
        <f t="shared" si="1"/>
        <v>5.244755244755245E-3</v>
      </c>
      <c r="K7" s="3">
        <v>39</v>
      </c>
      <c r="L7" s="4">
        <f t="shared" si="2"/>
        <v>4.3381535038932148E-2</v>
      </c>
      <c r="M7" s="4"/>
      <c r="N7" s="3"/>
      <c r="O7" s="3"/>
      <c r="P7" s="4"/>
      <c r="Q7" s="3"/>
    </row>
    <row r="8" spans="2:17" x14ac:dyDescent="0.2">
      <c r="F8" s="3"/>
      <c r="G8" s="7">
        <f>SUM(G5:G7)</f>
        <v>8.2217973231357558E-2</v>
      </c>
      <c r="H8" s="3"/>
      <c r="I8" s="3"/>
      <c r="J8" s="7">
        <f>SUM(J5:J7)</f>
        <v>4.9533799533799536E-2</v>
      </c>
      <c r="K8" s="7"/>
      <c r="L8" s="7">
        <f>SUM(L5:L7)</f>
        <v>0.1446051167964405</v>
      </c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4"/>
  <sheetViews>
    <sheetView workbookViewId="0">
      <selection activeCell="L6" sqref="L6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27</v>
      </c>
      <c r="C5" s="3" t="s">
        <v>28</v>
      </c>
      <c r="D5" s="3" t="s">
        <v>29</v>
      </c>
      <c r="E5" s="3">
        <v>18</v>
      </c>
      <c r="F5" s="3">
        <v>22</v>
      </c>
      <c r="G5" s="4">
        <f>F5/1438</f>
        <v>1.5299026425591099E-2</v>
      </c>
      <c r="H5" s="3">
        <v>396</v>
      </c>
      <c r="I5" s="3">
        <v>15</v>
      </c>
      <c r="J5" s="4">
        <f>I5/1034</f>
        <v>1.4506769825918761E-2</v>
      </c>
      <c r="K5" s="3">
        <v>7</v>
      </c>
      <c r="L5" s="4">
        <f>K5/404</f>
        <v>1.7326732673267328E-2</v>
      </c>
      <c r="M5" s="4"/>
      <c r="N5" s="3"/>
      <c r="O5" s="3"/>
      <c r="P5" s="4"/>
      <c r="Q5" s="3"/>
    </row>
    <row r="6" spans="2:17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">
      <c r="B7" s="3" t="s">
        <v>24</v>
      </c>
      <c r="C7" s="2" t="s">
        <v>25</v>
      </c>
      <c r="D7" s="3" t="s">
        <v>26</v>
      </c>
      <c r="E7" s="3">
        <v>42</v>
      </c>
      <c r="F7" s="3">
        <v>51</v>
      </c>
      <c r="G7" s="4">
        <f>F7/2278</f>
        <v>2.2388059701492536E-2</v>
      </c>
      <c r="H7" s="3">
        <v>2032</v>
      </c>
      <c r="I7" s="3">
        <v>35</v>
      </c>
      <c r="J7" s="4">
        <f>I7/1595</f>
        <v>2.1943573667711599E-2</v>
      </c>
      <c r="K7" s="3">
        <v>16</v>
      </c>
      <c r="L7" s="4">
        <f>K7/683</f>
        <v>2.3426061493411421E-2</v>
      </c>
      <c r="N7" s="3"/>
      <c r="O7" s="3"/>
      <c r="P7" s="4"/>
      <c r="Q7" s="3"/>
    </row>
    <row r="8" spans="2:17" x14ac:dyDescent="0.2">
      <c r="B8" s="3" t="s">
        <v>30</v>
      </c>
      <c r="C8" s="3" t="s">
        <v>31</v>
      </c>
      <c r="D8" s="3" t="s">
        <v>32</v>
      </c>
      <c r="E8" s="3">
        <v>20</v>
      </c>
      <c r="F8" s="2">
        <v>17</v>
      </c>
      <c r="G8" s="4">
        <f t="shared" ref="G8" si="0">F8/2278</f>
        <v>7.462686567164179E-3</v>
      </c>
      <c r="H8" s="3">
        <v>337</v>
      </c>
      <c r="I8" s="3">
        <v>6</v>
      </c>
      <c r="J8" s="4">
        <f t="shared" ref="J8" si="1">I8/1595</f>
        <v>3.761755485893417E-3</v>
      </c>
      <c r="K8" s="3">
        <v>11</v>
      </c>
      <c r="L8" s="4">
        <f t="shared" ref="L8" si="2">K8/683</f>
        <v>1.6105417276720352E-2</v>
      </c>
      <c r="M8" s="4"/>
      <c r="N8" s="3"/>
      <c r="O8" s="3"/>
      <c r="P8" s="4"/>
      <c r="Q8" s="3"/>
    </row>
    <row r="9" spans="2:17" x14ac:dyDescent="0.2">
      <c r="F9" s="3"/>
      <c r="G9" s="7">
        <f>SUM(G7:G8)</f>
        <v>2.9850746268656716E-2</v>
      </c>
      <c r="H9" s="3"/>
      <c r="I9" s="3"/>
      <c r="J9" s="7">
        <f>SUM(J7:J8)</f>
        <v>2.5705329153605017E-2</v>
      </c>
      <c r="K9" s="7"/>
      <c r="L9" s="7">
        <f>SUM(L7:L8)</f>
        <v>3.9531478770131773E-2</v>
      </c>
    </row>
    <row r="10" spans="2:17" x14ac:dyDescent="0.2">
      <c r="H10" s="3"/>
      <c r="I10" s="3"/>
      <c r="J10" s="3"/>
      <c r="K10" s="3"/>
      <c r="L10" s="3"/>
      <c r="M10" s="3"/>
      <c r="N10" s="3"/>
    </row>
    <row r="11" spans="2:17" x14ac:dyDescent="0.2">
      <c r="J11" s="3"/>
      <c r="K11" s="3"/>
      <c r="L11" s="3"/>
      <c r="M11" s="3"/>
      <c r="N11" s="3"/>
      <c r="O11" s="3"/>
      <c r="P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G9 J9 L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workbookViewId="0">
      <selection activeCell="M12" sqref="M12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33</v>
      </c>
      <c r="C5" s="2" t="s">
        <v>34</v>
      </c>
      <c r="D5" s="3" t="s">
        <v>35</v>
      </c>
      <c r="E5" s="3">
        <v>21</v>
      </c>
      <c r="F5" s="3">
        <v>160</v>
      </c>
      <c r="G5" s="4">
        <f>F5/2363</f>
        <v>6.7710537452391029E-2</v>
      </c>
      <c r="H5" s="3">
        <v>3262</v>
      </c>
      <c r="I5" s="3">
        <v>79</v>
      </c>
      <c r="J5" s="4">
        <f>I5/1256</f>
        <v>6.2898089171974522E-2</v>
      </c>
      <c r="K5" s="3">
        <v>81</v>
      </c>
      <c r="L5" s="4">
        <f>K5/1107</f>
        <v>7.3170731707317069E-2</v>
      </c>
      <c r="N5" s="3"/>
      <c r="O5" s="3"/>
      <c r="P5" s="4"/>
      <c r="Q5" s="3"/>
    </row>
    <row r="6" spans="2:17" x14ac:dyDescent="0.2">
      <c r="B6" s="3"/>
      <c r="C6" s="3"/>
      <c r="D6" s="3"/>
      <c r="E6" s="3"/>
      <c r="F6" s="3"/>
      <c r="G6" s="4"/>
      <c r="H6" s="3"/>
      <c r="I6" s="3"/>
      <c r="J6" s="4"/>
      <c r="K6" s="3"/>
      <c r="L6" s="4"/>
      <c r="M6" s="4"/>
      <c r="N6" s="3"/>
      <c r="O6" s="3"/>
      <c r="P6" s="4"/>
      <c r="Q6" s="3"/>
    </row>
    <row r="7" spans="2:17" x14ac:dyDescent="0.2">
      <c r="B7" s="3"/>
      <c r="C7" s="3"/>
      <c r="D7" s="3"/>
      <c r="E7" s="3"/>
      <c r="G7" s="4"/>
      <c r="H7" s="3"/>
      <c r="I7" s="3"/>
      <c r="J7" s="4"/>
      <c r="K7" s="3"/>
      <c r="L7" s="4"/>
      <c r="M7" s="4"/>
      <c r="N7" s="3"/>
      <c r="O7" s="3"/>
      <c r="P7" s="4"/>
      <c r="Q7" s="3"/>
    </row>
    <row r="8" spans="2:17" x14ac:dyDescent="0.2">
      <c r="F8" s="3"/>
      <c r="G8" s="7"/>
      <c r="H8" s="3"/>
      <c r="I8" s="3"/>
      <c r="J8" s="7"/>
      <c r="K8" s="7"/>
      <c r="L8" s="7"/>
    </row>
    <row r="9" spans="2:17" x14ac:dyDescent="0.2">
      <c r="H9" s="3"/>
      <c r="I9" s="3"/>
      <c r="J9" s="3"/>
      <c r="K9" s="3"/>
      <c r="L9" s="3"/>
      <c r="M9" s="3"/>
      <c r="N9" s="3"/>
    </row>
    <row r="10" spans="2:17" x14ac:dyDescent="0.2">
      <c r="J10" s="3"/>
      <c r="K10" s="3"/>
      <c r="L10" s="3"/>
      <c r="M10" s="3"/>
      <c r="N10" s="3"/>
      <c r="O10" s="3"/>
      <c r="P10" s="3"/>
    </row>
    <row r="11" spans="2:17" x14ac:dyDescent="0.2">
      <c r="J11" s="3"/>
      <c r="K11" s="3"/>
      <c r="L11" s="3"/>
      <c r="M11" s="3"/>
      <c r="N11" s="3"/>
      <c r="O11" s="3"/>
      <c r="P11" s="3"/>
      <c r="Q11" s="3"/>
    </row>
    <row r="12" spans="2:17" x14ac:dyDescent="0.2">
      <c r="J12" s="3"/>
      <c r="K12" s="3"/>
      <c r="L12" s="3"/>
      <c r="M12" s="3"/>
      <c r="N12" s="3"/>
      <c r="O12" s="3"/>
      <c r="P12" s="3"/>
      <c r="Q12" s="3"/>
    </row>
    <row r="13" spans="2:17" x14ac:dyDescent="0.2">
      <c r="J13" s="3"/>
      <c r="K13" s="3"/>
      <c r="L13" s="3"/>
      <c r="M13" s="3"/>
      <c r="N13" s="3"/>
      <c r="O13" s="3"/>
      <c r="P13" s="3"/>
      <c r="Q13" s="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tabSelected="1" workbookViewId="0">
      <selection activeCell="F17" sqref="F17"/>
    </sheetView>
  </sheetViews>
  <sheetFormatPr defaultRowHeight="12.75" x14ac:dyDescent="0.2"/>
  <cols>
    <col min="1" max="1" width="2.375" style="2" customWidth="1"/>
    <col min="2" max="2" width="13" style="2" bestFit="1" customWidth="1"/>
    <col min="3" max="3" width="22.625" style="2" bestFit="1" customWidth="1"/>
    <col min="4" max="4" width="6.5" style="2" customWidth="1"/>
    <col min="5" max="5" width="5.25" style="2" bestFit="1" customWidth="1"/>
    <col min="6" max="7" width="6.25" style="2" customWidth="1"/>
    <col min="8" max="8" width="7.625" style="2" bestFit="1" customWidth="1"/>
    <col min="9" max="9" width="7" style="2" customWidth="1"/>
    <col min="10" max="10" width="6.625" style="2" bestFit="1" customWidth="1"/>
    <col min="11" max="11" width="6.875" style="2" customWidth="1"/>
    <col min="12" max="12" width="6.625" style="2" bestFit="1" customWidth="1"/>
    <col min="13" max="13" width="7.625" style="2" customWidth="1"/>
    <col min="14" max="14" width="7.75" style="2" customWidth="1"/>
    <col min="15" max="15" width="7.375" style="2" customWidth="1"/>
    <col min="16" max="16" width="7.625" style="2" customWidth="1"/>
    <col min="17" max="17" width="7.5" style="2" customWidth="1"/>
    <col min="18" max="16384" width="9" style="2"/>
  </cols>
  <sheetData>
    <row r="3" spans="2:17" ht="15" x14ac:dyDescent="0.25">
      <c r="B3" s="1" t="s">
        <v>0</v>
      </c>
    </row>
    <row r="4" spans="2:17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9</v>
      </c>
      <c r="G4" s="3" t="s">
        <v>6</v>
      </c>
      <c r="H4" s="3" t="s">
        <v>5</v>
      </c>
      <c r="I4" s="3" t="s">
        <v>10</v>
      </c>
      <c r="J4" s="3" t="s">
        <v>6</v>
      </c>
      <c r="K4" s="3" t="s">
        <v>11</v>
      </c>
      <c r="L4" s="3" t="s">
        <v>6</v>
      </c>
      <c r="M4" s="3"/>
      <c r="N4" s="3"/>
      <c r="O4" s="3"/>
      <c r="P4" s="3"/>
      <c r="Q4" s="3"/>
    </row>
    <row r="5" spans="2:17" x14ac:dyDescent="0.2">
      <c r="B5" s="3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">
      <c r="B6" s="2" t="s">
        <v>33</v>
      </c>
      <c r="C6" s="2" t="s">
        <v>34</v>
      </c>
      <c r="D6" s="3" t="s">
        <v>35</v>
      </c>
      <c r="E6" s="2">
        <v>21</v>
      </c>
      <c r="F6" s="3">
        <v>90</v>
      </c>
      <c r="G6" s="8">
        <f>F6/1184</f>
        <v>7.6013513513513514E-2</v>
      </c>
      <c r="H6" s="3">
        <v>1874</v>
      </c>
      <c r="I6" s="3">
        <v>40</v>
      </c>
      <c r="J6" s="9">
        <f>I6/586</f>
        <v>6.8259385665529013E-2</v>
      </c>
      <c r="K6" s="3">
        <v>50</v>
      </c>
      <c r="L6" s="7">
        <f>K6/598</f>
        <v>8.3612040133779264E-2</v>
      </c>
      <c r="N6" s="3"/>
      <c r="O6" s="3"/>
      <c r="P6" s="4"/>
      <c r="Q6" s="3"/>
    </row>
    <row r="7" spans="2:17" x14ac:dyDescent="0.2">
      <c r="B7" s="2" t="s">
        <v>39</v>
      </c>
      <c r="D7" s="3"/>
      <c r="F7" s="3"/>
      <c r="G7" s="8"/>
      <c r="H7" s="3"/>
      <c r="I7" s="3"/>
      <c r="J7" s="3"/>
      <c r="K7" s="3"/>
      <c r="L7" s="7"/>
      <c r="N7" s="3"/>
      <c r="O7" s="3"/>
      <c r="P7" s="4"/>
      <c r="Q7" s="3"/>
    </row>
    <row r="8" spans="2:17" x14ac:dyDescent="0.2">
      <c r="B8" s="2" t="s">
        <v>36</v>
      </c>
      <c r="C8" s="2" t="s">
        <v>37</v>
      </c>
      <c r="D8" s="2" t="s">
        <v>8</v>
      </c>
      <c r="E8" s="2">
        <v>30</v>
      </c>
      <c r="F8" s="2">
        <v>236</v>
      </c>
      <c r="G8" s="8">
        <f>F8/1821</f>
        <v>0.12959912136188906</v>
      </c>
      <c r="H8" s="3">
        <v>7010</v>
      </c>
      <c r="I8" s="3">
        <v>100</v>
      </c>
      <c r="J8" s="9">
        <f>I8/996</f>
        <v>0.10040160642570281</v>
      </c>
      <c r="K8" s="3">
        <v>136</v>
      </c>
      <c r="L8" s="7">
        <f>K8/825</f>
        <v>0.16484848484848486</v>
      </c>
      <c r="M8" s="4"/>
      <c r="N8" s="3"/>
      <c r="O8" s="3"/>
      <c r="P8" s="4"/>
      <c r="Q8" s="3"/>
    </row>
    <row r="9" spans="2:17" x14ac:dyDescent="0.2">
      <c r="G9" s="8"/>
      <c r="H9" s="3"/>
      <c r="I9" s="3"/>
      <c r="J9" s="3"/>
      <c r="K9" s="3"/>
      <c r="L9" s="3"/>
      <c r="M9" s="4"/>
      <c r="N9" s="3"/>
      <c r="O9" s="3"/>
      <c r="P9" s="4"/>
      <c r="Q9" s="3"/>
    </row>
    <row r="10" spans="2:17" x14ac:dyDescent="0.2">
      <c r="G10" s="8"/>
      <c r="J10" s="3"/>
      <c r="K10" s="3"/>
      <c r="L10" s="3"/>
      <c r="M10" s="4"/>
      <c r="N10" s="3"/>
      <c r="O10" s="3"/>
      <c r="P10" s="4"/>
      <c r="Q10" s="3"/>
    </row>
    <row r="12" spans="2:17" x14ac:dyDescent="0.2">
      <c r="M12" s="3"/>
      <c r="N12" s="3"/>
    </row>
    <row r="13" spans="2:17" x14ac:dyDescent="0.2">
      <c r="M13" s="3"/>
      <c r="N13" s="3"/>
      <c r="O13" s="3"/>
      <c r="P13" s="3"/>
    </row>
    <row r="14" spans="2:17" x14ac:dyDescent="0.2">
      <c r="J14" s="3"/>
      <c r="K14" s="3"/>
      <c r="L14" s="3"/>
      <c r="M14" s="3"/>
      <c r="N14" s="3"/>
      <c r="O14" s="3"/>
      <c r="P14" s="3"/>
      <c r="Q14" s="3"/>
    </row>
    <row r="15" spans="2:17" ht="13.5" x14ac:dyDescent="0.2">
      <c r="E15" s="5"/>
      <c r="F15" s="5"/>
      <c r="G15" s="5"/>
      <c r="H15" s="5"/>
      <c r="I15" s="5"/>
      <c r="J15" s="3"/>
      <c r="K15" s="3"/>
      <c r="L15" s="3"/>
      <c r="M15" s="3"/>
      <c r="N15" s="3"/>
      <c r="O15" s="3"/>
      <c r="P15" s="3"/>
      <c r="Q15" s="3"/>
    </row>
    <row r="16" spans="2:17" x14ac:dyDescent="0.2">
      <c r="J16" s="3"/>
      <c r="K16" s="3"/>
      <c r="L16" s="3"/>
      <c r="M16" s="3"/>
      <c r="N16" s="3"/>
      <c r="O16" s="3"/>
      <c r="P16" s="3"/>
      <c r="Q16" s="3"/>
    </row>
    <row r="17" spans="6:10" ht="13.5" x14ac:dyDescent="0.2">
      <c r="F17" s="5"/>
      <c r="G17" s="5"/>
      <c r="H17" s="5"/>
      <c r="I17" s="5"/>
      <c r="J17" s="5"/>
    </row>
    <row r="18" spans="6:10" ht="13.5" x14ac:dyDescent="0.2">
      <c r="F18" s="5"/>
      <c r="G18" s="5"/>
      <c r="H18" s="5"/>
      <c r="I18" s="5"/>
      <c r="J18" s="5"/>
    </row>
    <row r="19" spans="6:10" ht="13.5" x14ac:dyDescent="0.2">
      <c r="F19" s="5"/>
      <c r="G19" s="5"/>
      <c r="H19" s="5"/>
      <c r="I19" s="5"/>
      <c r="J19" s="5"/>
    </row>
    <row r="20" spans="6:10" ht="13.5" x14ac:dyDescent="0.2">
      <c r="F20" s="5"/>
      <c r="G20" s="5"/>
      <c r="H20" s="5"/>
      <c r="I20" s="5"/>
      <c r="J20" s="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8.31-9.7</vt:lpstr>
      <vt:lpstr>9.8-9.14</vt:lpstr>
      <vt:lpstr>9.15-9.21</vt:lpstr>
      <vt:lpstr>9.22-9.28</vt:lpstr>
      <vt:lpstr>9.29-10.8</vt:lpstr>
      <vt:lpstr>10.9-10.19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2015-10-21T09:30:50Z</dcterms:modified>
</cp:coreProperties>
</file>