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8.31-9.7" sheetId="1" r:id="rId1"/>
    <sheet name="9.8-9.14" sheetId="3" r:id="rId2"/>
    <sheet name="9.15-9.21" sheetId="4" r:id="rId3"/>
    <sheet name="9.22-9.28" sheetId="5" r:id="rId4"/>
    <sheet name="9.29-10.8" sheetId="6" r:id="rId5"/>
    <sheet name="10.9-10.19" sheetId="8" r:id="rId6"/>
    <sheet name="10.20-10.26" sheetId="10" r:id="rId7"/>
    <sheet name="10.27-11.4" sheetId="12" r:id="rId8"/>
    <sheet name="11.5-11.10" sheetId="13" r:id="rId9"/>
  </sheets>
  <calcPr calcId="152511"/>
</workbook>
</file>

<file path=xl/calcChain.xml><?xml version="1.0" encoding="utf-8"?>
<calcChain xmlns="http://schemas.openxmlformats.org/spreadsheetml/2006/main">
  <c r="M6" i="13" l="1"/>
  <c r="M7" i="13"/>
  <c r="M5" i="13"/>
  <c r="K6" i="13"/>
  <c r="K7" i="13"/>
  <c r="K5" i="13"/>
  <c r="L7" i="13"/>
  <c r="J7" i="13"/>
  <c r="I7" i="13"/>
  <c r="H7" i="13"/>
  <c r="G7" i="13"/>
  <c r="H6" i="13"/>
  <c r="H5" i="13"/>
  <c r="M16" i="12" l="1"/>
  <c r="K16" i="12"/>
  <c r="H16" i="12"/>
  <c r="K13" i="12"/>
  <c r="Q14" i="12"/>
  <c r="R14" i="12"/>
  <c r="P14" i="12"/>
  <c r="M13" i="12"/>
  <c r="H13" i="12"/>
  <c r="M12" i="12" l="1"/>
  <c r="K12" i="12"/>
  <c r="H12" i="12"/>
  <c r="M11" i="12" l="1"/>
  <c r="K11" i="12"/>
  <c r="H11" i="12"/>
  <c r="M8" i="12" l="1"/>
  <c r="M9" i="12"/>
  <c r="M10" i="12"/>
  <c r="K8" i="12"/>
  <c r="K9" i="12"/>
  <c r="K10" i="12"/>
  <c r="H8" i="12"/>
  <c r="H9" i="12"/>
  <c r="H10" i="12"/>
  <c r="M7" i="12" l="1"/>
  <c r="K7" i="12"/>
  <c r="H7" i="12"/>
  <c r="M6" i="12" l="1"/>
  <c r="K6" i="12"/>
  <c r="H6" i="12"/>
  <c r="M5" i="12" l="1"/>
  <c r="K5" i="12"/>
  <c r="H5" i="12"/>
  <c r="L8" i="5" l="1"/>
  <c r="J8" i="5"/>
  <c r="L6" i="5"/>
  <c r="L7" i="5"/>
  <c r="J6" i="5"/>
  <c r="J7" i="5"/>
  <c r="L5" i="5"/>
  <c r="J5" i="5"/>
  <c r="G8" i="5"/>
  <c r="G6" i="5"/>
  <c r="G7" i="5"/>
  <c r="G5" i="5"/>
  <c r="L5" i="10" l="1"/>
  <c r="J5" i="10"/>
  <c r="G5" i="10"/>
  <c r="L5" i="1" l="1"/>
  <c r="J5" i="1"/>
  <c r="G5" i="1"/>
  <c r="L8" i="8"/>
  <c r="J8" i="8"/>
  <c r="G8" i="8"/>
  <c r="L6" i="8"/>
  <c r="J6" i="8"/>
  <c r="G6" i="8"/>
  <c r="L5" i="6" l="1"/>
  <c r="J5" i="6"/>
  <c r="G5" i="6"/>
  <c r="L8" i="4"/>
  <c r="J8" i="4"/>
  <c r="G8" i="4"/>
  <c r="L6" i="4"/>
  <c r="L7" i="4"/>
  <c r="L5" i="4"/>
  <c r="J6" i="4"/>
  <c r="J7" i="4"/>
  <c r="J5" i="4"/>
  <c r="G6" i="4"/>
  <c r="G7" i="4"/>
  <c r="G5" i="4"/>
  <c r="L5" i="3"/>
  <c r="J5" i="3"/>
  <c r="G5" i="3"/>
</calcChain>
</file>

<file path=xl/sharedStrings.xml><?xml version="1.0" encoding="utf-8"?>
<sst xmlns="http://schemas.openxmlformats.org/spreadsheetml/2006/main" count="260" uniqueCount="58">
  <si>
    <t>Special offer</t>
    <phoneticPr fontId="4" type="noConversion"/>
  </si>
  <si>
    <t>Product Sku</t>
  </si>
  <si>
    <t>Product Zh Name</t>
  </si>
  <si>
    <t>Product Unit</t>
  </si>
  <si>
    <t>Price</t>
  </si>
  <si>
    <t>Revenue</t>
  </si>
  <si>
    <t>order%</t>
  </si>
  <si>
    <t>澳洲 谷饲 牛西冷（100天）</t>
  </si>
  <si>
    <t>200g</t>
  </si>
  <si>
    <t>Product Num</t>
  </si>
  <si>
    <t>中国客户销量</t>
  </si>
  <si>
    <t>国外客户销量</t>
  </si>
  <si>
    <t>A-0003-0295</t>
  </si>
  <si>
    <t>D-064-0135</t>
  </si>
  <si>
    <t>哈根达斯 小杯曲奇香奶冰激凌</t>
  </si>
  <si>
    <t>77g</t>
  </si>
  <si>
    <t>A-0003-0314</t>
  </si>
  <si>
    <t>澳洲 优质和牛肉糜</t>
  </si>
  <si>
    <t>250g</t>
  </si>
  <si>
    <t>A-0003-0315</t>
  </si>
  <si>
    <t>金华散养两头乌：猪肉糜</t>
  </si>
  <si>
    <t>500g</t>
  </si>
  <si>
    <t>A-0003-0316</t>
  </si>
  <si>
    <r>
      <t xml:space="preserve">FIELDS </t>
    </r>
    <r>
      <rPr>
        <sz val="10"/>
        <color theme="1"/>
        <rFont val="宋体"/>
        <family val="2"/>
      </rPr>
      <t>鸡肉糜</t>
    </r>
  </si>
  <si>
    <t>A-0003-0334</t>
  </si>
  <si>
    <t>台湾 麻豆文旦柚</t>
  </si>
  <si>
    <t>2pcs</t>
  </si>
  <si>
    <t>A-0003-0335</t>
  </si>
  <si>
    <t>红心猕猴桃</t>
  </si>
  <si>
    <t>4pcs (300~350g)</t>
  </si>
  <si>
    <t>A-0003-0336</t>
  </si>
  <si>
    <t>泉芙寇 水润啫喱</t>
  </si>
  <si>
    <t>60ml</t>
  </si>
  <si>
    <t>A-0003-0350</t>
  </si>
  <si>
    <t>FIELDS优选 无激无抗散养红标鸡 翅根</t>
  </si>
  <si>
    <t>200-300g/3-4pcs</t>
  </si>
  <si>
    <t>A-0003-0351</t>
  </si>
  <si>
    <t>阿根廷 红虾仁（大）</t>
  </si>
  <si>
    <t>10/9-10/12</t>
    <phoneticPr fontId="3" type="noConversion"/>
  </si>
  <si>
    <t>10/12-10/18</t>
    <phoneticPr fontId="3" type="noConversion"/>
  </si>
  <si>
    <t>A-0003-0367</t>
  </si>
  <si>
    <t>帝王鲑 冷冻鱼肚</t>
  </si>
  <si>
    <t>Special offer</t>
    <phoneticPr fontId="4" type="noConversion"/>
  </si>
  <si>
    <t>Date</t>
    <phoneticPr fontId="3" type="noConversion"/>
  </si>
  <si>
    <t>日期</t>
    <phoneticPr fontId="3" type="noConversion"/>
  </si>
  <si>
    <t>CN orders</t>
    <phoneticPr fontId="3" type="noConversion"/>
  </si>
  <si>
    <t>EX orders</t>
    <phoneticPr fontId="3" type="noConversion"/>
  </si>
  <si>
    <t>Total</t>
    <phoneticPr fontId="3" type="noConversion"/>
  </si>
  <si>
    <t>Total</t>
    <phoneticPr fontId="3" type="noConversion"/>
  </si>
  <si>
    <t>A-0003-0389</t>
  </si>
  <si>
    <t>FIELDS优选 无激无抗散养红标鸡 鸡腿（琵琶腿）</t>
  </si>
  <si>
    <t>450-550g/2-3pcs</t>
  </si>
  <si>
    <t>西式蔬菜套餐</t>
  </si>
  <si>
    <t>1set</t>
  </si>
  <si>
    <t>中式蔬菜套餐</t>
  </si>
  <si>
    <t>A-0003-0401</t>
  </si>
  <si>
    <t>A-0003-0400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</si>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</sst>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9" fontId="6" fillId="0" borderId="0" xfId="1" applyFont="1" applyAlignment="1">
      <alignment vertical="center"/>
    </xf>
    <xf numFmtId="0" fontId="0" fillId="0" borderId="0" xfId="0" applyAlignment="1">
      <alignment vertical="center"/>
    </xf>
    <xf numFmtId="9" fontId="6" fillId="0" borderId="0" xfId="0" applyNumberFormat="1" applyFont="1" applyAlignment="1">
      <alignment vertical="center"/>
    </xf>
    <xf numFmtId="9" fontId="6" fillId="0" borderId="0" xfId="0" applyNumberFormat="1" applyFont="1"/>
    <xf numFmtId="176" fontId="6" fillId="0" borderId="0" xfId="1" applyNumberFormat="1" applyFont="1" applyAlignment="1"/>
    <xf numFmtId="176" fontId="6" fillId="0" borderId="0" xfId="1" applyNumberFormat="1" applyFont="1" applyAlignment="1">
      <alignment vertical="center"/>
    </xf>
    <xf numFmtId="9" fontId="6" fillId="0" borderId="0" xfId="1" applyNumberFormat="1" applyFont="1" applyAlignment="1"/>
    <xf numFmtId="0" fontId="8" fillId="0" borderId="0" xfId="0" applyFont="1" applyAlignment="1">
      <alignment vertical="center"/>
    </xf>
    <xf numFmtId="14" fontId="5" fillId="0" borderId="0" xfId="0" applyNumberFormat="1" applyFont="1"/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F20" sqref="F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12</v>
      </c>
      <c r="C5" s="2" t="s">
        <v>7</v>
      </c>
      <c r="D5" s="3" t="s">
        <v>8</v>
      </c>
      <c r="E5" s="3">
        <v>38</v>
      </c>
      <c r="F5" s="2">
        <v>286</v>
      </c>
      <c r="G5" s="4">
        <f>F5/2259</f>
        <v>0.12660469234174412</v>
      </c>
      <c r="H5" s="2">
        <v>10703</v>
      </c>
      <c r="I5" s="2">
        <v>134</v>
      </c>
      <c r="J5" s="4">
        <f>I5/1426</f>
        <v>9.3969144460028048E-2</v>
      </c>
      <c r="K5" s="3">
        <v>152</v>
      </c>
      <c r="L5" s="4">
        <f>K5/833</f>
        <v>0.18247298919567828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E8" s="3"/>
      <c r="H8" s="3"/>
      <c r="I8" s="3"/>
      <c r="J8" s="3"/>
      <c r="M8" s="3"/>
      <c r="N8" s="6"/>
      <c r="O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5" sqref="L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13</v>
      </c>
      <c r="C5" s="2" t="s">
        <v>14</v>
      </c>
      <c r="D5" s="3" t="s">
        <v>15</v>
      </c>
      <c r="E5" s="3">
        <v>18</v>
      </c>
      <c r="F5" s="3">
        <v>209</v>
      </c>
      <c r="G5" s="4">
        <f>F5/2237</f>
        <v>9.3428699150648192E-2</v>
      </c>
      <c r="H5" s="3">
        <v>3682</v>
      </c>
      <c r="I5" s="3">
        <v>78</v>
      </c>
      <c r="J5" s="4">
        <f>I5/1394</f>
        <v>5.5954088952654232E-2</v>
      </c>
      <c r="K5" s="3">
        <v>131</v>
      </c>
      <c r="L5" s="4">
        <f>K5/843</f>
        <v>0.15539739027283511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G8" s="3"/>
      <c r="H8" s="3"/>
      <c r="I8" s="3"/>
      <c r="J8" s="3"/>
      <c r="L8" s="6"/>
      <c r="M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7" sqref="L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16</v>
      </c>
      <c r="C5" s="2" t="s">
        <v>17</v>
      </c>
      <c r="D5" s="3" t="s">
        <v>18</v>
      </c>
      <c r="E5" s="3">
        <v>40</v>
      </c>
      <c r="F5" s="3">
        <v>85</v>
      </c>
      <c r="G5" s="4">
        <f>F5/2615</f>
        <v>3.2504780114722756E-2</v>
      </c>
      <c r="H5" s="3">
        <v>4022</v>
      </c>
      <c r="I5" s="3">
        <v>27</v>
      </c>
      <c r="J5" s="4">
        <f>I5/1716</f>
        <v>1.5734265734265736E-2</v>
      </c>
      <c r="K5" s="3">
        <v>58</v>
      </c>
      <c r="L5" s="4">
        <f>K5/899</f>
        <v>6.4516129032258063E-2</v>
      </c>
      <c r="N5" s="3"/>
      <c r="O5" s="3"/>
      <c r="P5" s="4"/>
      <c r="Q5" s="3"/>
    </row>
    <row r="6" spans="2:17" x14ac:dyDescent="0.2">
      <c r="B6" s="3" t="s">
        <v>19</v>
      </c>
      <c r="C6" s="3" t="s">
        <v>20</v>
      </c>
      <c r="D6" s="3" t="s">
        <v>21</v>
      </c>
      <c r="E6" s="3">
        <v>40</v>
      </c>
      <c r="F6" s="3">
        <v>82</v>
      </c>
      <c r="G6" s="4">
        <f t="shared" ref="G6:G7" si="0">F6/2615</f>
        <v>3.1357552581261952E-2</v>
      </c>
      <c r="H6" s="3">
        <v>3176</v>
      </c>
      <c r="I6" s="3">
        <v>49</v>
      </c>
      <c r="J6" s="4">
        <f t="shared" ref="J6:J7" si="1">I6/1716</f>
        <v>2.8554778554778556E-2</v>
      </c>
      <c r="K6" s="3">
        <v>33</v>
      </c>
      <c r="L6" s="4">
        <f t="shared" ref="L6:L7" si="2">K6/899</f>
        <v>3.6707452725250278E-2</v>
      </c>
      <c r="M6" s="4"/>
      <c r="N6" s="3"/>
      <c r="O6" s="3"/>
      <c r="P6" s="4"/>
      <c r="Q6" s="3"/>
    </row>
    <row r="7" spans="2:17" x14ac:dyDescent="0.2">
      <c r="B7" s="3" t="s">
        <v>22</v>
      </c>
      <c r="C7" s="3" t="s">
        <v>23</v>
      </c>
      <c r="D7" s="3" t="s">
        <v>21</v>
      </c>
      <c r="E7" s="3">
        <v>18</v>
      </c>
      <c r="F7" s="2">
        <v>48</v>
      </c>
      <c r="G7" s="4">
        <f t="shared" si="0"/>
        <v>1.835564053537285E-2</v>
      </c>
      <c r="H7" s="3">
        <v>856</v>
      </c>
      <c r="I7" s="3">
        <v>9</v>
      </c>
      <c r="J7" s="4">
        <f t="shared" si="1"/>
        <v>5.244755244755245E-3</v>
      </c>
      <c r="K7" s="3">
        <v>39</v>
      </c>
      <c r="L7" s="4">
        <f t="shared" si="2"/>
        <v>4.3381535038932148E-2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8.2217973231357558E-2</v>
      </c>
      <c r="H8" s="3"/>
      <c r="I8" s="3"/>
      <c r="J8" s="7">
        <f>SUM(J5:J7)</f>
        <v>4.9533799533799536E-2</v>
      </c>
      <c r="K8" s="7"/>
      <c r="L8" s="7">
        <f>SUM(L5:L7)</f>
        <v>0.1446051167964405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N17" sqref="N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2" t="s">
        <v>24</v>
      </c>
      <c r="C5" s="2" t="s">
        <v>25</v>
      </c>
      <c r="D5" s="2" t="s">
        <v>26</v>
      </c>
      <c r="E5" s="3">
        <v>42</v>
      </c>
      <c r="F5" s="2">
        <v>51</v>
      </c>
      <c r="G5" s="7">
        <f>F5/2278</f>
        <v>2.2388059701492536E-2</v>
      </c>
      <c r="H5" s="2">
        <v>2032</v>
      </c>
      <c r="I5" s="2">
        <v>35</v>
      </c>
      <c r="J5" s="7">
        <f>I5/1959</f>
        <v>1.7866258295048495E-2</v>
      </c>
      <c r="K5" s="3">
        <v>16</v>
      </c>
      <c r="L5" s="7">
        <f>K5/683</f>
        <v>2.3426061493411421E-2</v>
      </c>
      <c r="M5" s="4"/>
      <c r="N5" s="3"/>
      <c r="O5" s="3"/>
      <c r="P5" s="4"/>
      <c r="Q5" s="3"/>
    </row>
    <row r="6" spans="2:17" x14ac:dyDescent="0.2">
      <c r="B6" s="2" t="s">
        <v>27</v>
      </c>
      <c r="C6" s="2" t="s">
        <v>28</v>
      </c>
      <c r="D6" s="2" t="s">
        <v>29</v>
      </c>
      <c r="E6" s="3">
        <v>18</v>
      </c>
      <c r="F6" s="2">
        <v>22</v>
      </c>
      <c r="G6" s="7">
        <f t="shared" ref="G6:G7" si="0">F6/2278</f>
        <v>9.6575943810359964E-3</v>
      </c>
      <c r="H6" s="2">
        <v>396</v>
      </c>
      <c r="I6" s="2">
        <v>15</v>
      </c>
      <c r="J6" s="7">
        <f t="shared" ref="J6:J7" si="1">I6/1959</f>
        <v>7.656967840735069E-3</v>
      </c>
      <c r="K6" s="3">
        <v>7</v>
      </c>
      <c r="L6" s="7">
        <f t="shared" ref="L6:L7" si="2">K6/683</f>
        <v>1.0248901903367497E-2</v>
      </c>
      <c r="N6" s="3"/>
      <c r="O6" s="3"/>
      <c r="P6" s="4"/>
      <c r="Q6" s="3"/>
    </row>
    <row r="7" spans="2:17" x14ac:dyDescent="0.2">
      <c r="B7" s="2" t="s">
        <v>30</v>
      </c>
      <c r="C7" s="2" t="s">
        <v>31</v>
      </c>
      <c r="D7" s="2" t="s">
        <v>32</v>
      </c>
      <c r="E7" s="3">
        <v>20</v>
      </c>
      <c r="F7" s="2">
        <v>17</v>
      </c>
      <c r="G7" s="7">
        <f t="shared" si="0"/>
        <v>7.462686567164179E-3</v>
      </c>
      <c r="H7" s="2">
        <v>337</v>
      </c>
      <c r="I7" s="2">
        <v>6</v>
      </c>
      <c r="J7" s="7">
        <f t="shared" si="1"/>
        <v>3.0627871362940277E-3</v>
      </c>
      <c r="K7" s="3">
        <v>11</v>
      </c>
      <c r="L7" s="7">
        <f t="shared" si="2"/>
        <v>1.6105417276720352E-2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3.9508340649692712E-2</v>
      </c>
      <c r="H8" s="3"/>
      <c r="I8" s="3"/>
      <c r="J8" s="7">
        <f>SUM(J5:J7)</f>
        <v>2.8586013272077593E-2</v>
      </c>
      <c r="K8" s="7"/>
      <c r="L8" s="7">
        <f>SUM(L5:L7)</f>
        <v>4.9780380673499269E-2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M10" s="3"/>
      <c r="N10" s="3"/>
      <c r="O10" s="3"/>
      <c r="P10" s="3"/>
    </row>
    <row r="11" spans="2:17" x14ac:dyDescent="0.2">
      <c r="M11" s="3"/>
      <c r="N11" s="3"/>
      <c r="O11" s="3"/>
      <c r="P11" s="3"/>
      <c r="Q11" s="3"/>
    </row>
    <row r="12" spans="2:17" x14ac:dyDescent="0.2"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M12" sqref="M12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33</v>
      </c>
      <c r="C5" s="2" t="s">
        <v>34</v>
      </c>
      <c r="D5" s="3" t="s">
        <v>35</v>
      </c>
      <c r="E5" s="3">
        <v>21</v>
      </c>
      <c r="F5" s="3">
        <v>160</v>
      </c>
      <c r="G5" s="4">
        <f>F5/2363</f>
        <v>6.7710537452391029E-2</v>
      </c>
      <c r="H5" s="3">
        <v>3262</v>
      </c>
      <c r="I5" s="3">
        <v>79</v>
      </c>
      <c r="J5" s="4">
        <f>I5/1256</f>
        <v>6.2898089171974522E-2</v>
      </c>
      <c r="K5" s="3">
        <v>81</v>
      </c>
      <c r="L5" s="4">
        <f>K5/1107</f>
        <v>7.3170731707317069E-2</v>
      </c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4"/>
      <c r="H6" s="3"/>
      <c r="I6" s="3"/>
      <c r="J6" s="4"/>
      <c r="K6" s="3"/>
      <c r="L6" s="4"/>
      <c r="M6" s="4"/>
      <c r="N6" s="3"/>
      <c r="O6" s="3"/>
      <c r="P6" s="4"/>
      <c r="Q6" s="3"/>
    </row>
    <row r="7" spans="2:17" x14ac:dyDescent="0.2">
      <c r="B7" s="3"/>
      <c r="C7" s="3"/>
      <c r="D7" s="3"/>
      <c r="E7" s="3"/>
      <c r="G7" s="4"/>
      <c r="H7" s="3"/>
      <c r="I7" s="3"/>
      <c r="J7" s="4"/>
      <c r="K7" s="3"/>
      <c r="L7" s="4"/>
      <c r="M7" s="4"/>
      <c r="N7" s="3"/>
      <c r="O7" s="3"/>
      <c r="P7" s="4"/>
      <c r="Q7" s="3"/>
    </row>
    <row r="8" spans="2:17" x14ac:dyDescent="0.2">
      <c r="F8" s="3"/>
      <c r="G8" s="7"/>
      <c r="H8" s="3"/>
      <c r="I8" s="3"/>
      <c r="J8" s="7"/>
      <c r="K8" s="7"/>
      <c r="L8" s="7"/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workbookViewId="0">
      <selection activeCell="F17" sqref="F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2" t="s">
        <v>33</v>
      </c>
      <c r="C6" s="2" t="s">
        <v>34</v>
      </c>
      <c r="D6" s="3" t="s">
        <v>35</v>
      </c>
      <c r="E6" s="2">
        <v>21</v>
      </c>
      <c r="F6" s="3">
        <v>90</v>
      </c>
      <c r="G6" s="8">
        <f>F6/1184</f>
        <v>7.6013513513513514E-2</v>
      </c>
      <c r="H6" s="3">
        <v>1874</v>
      </c>
      <c r="I6" s="3">
        <v>40</v>
      </c>
      <c r="J6" s="9">
        <f>I6/586</f>
        <v>6.8259385665529013E-2</v>
      </c>
      <c r="K6" s="3">
        <v>50</v>
      </c>
      <c r="L6" s="7">
        <f>K6/598</f>
        <v>8.3612040133779264E-2</v>
      </c>
      <c r="N6" s="3"/>
      <c r="O6" s="3"/>
      <c r="P6" s="4"/>
      <c r="Q6" s="3"/>
    </row>
    <row r="7" spans="2:17" x14ac:dyDescent="0.2">
      <c r="B7" s="2" t="s">
        <v>39</v>
      </c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B8" s="2" t="s">
        <v>36</v>
      </c>
      <c r="C8" s="2" t="s">
        <v>37</v>
      </c>
      <c r="D8" s="2" t="s">
        <v>8</v>
      </c>
      <c r="E8" s="2">
        <v>30</v>
      </c>
      <c r="F8" s="2">
        <v>236</v>
      </c>
      <c r="G8" s="8">
        <f>F8/1821</f>
        <v>0.12959912136188906</v>
      </c>
      <c r="H8" s="3">
        <v>7010</v>
      </c>
      <c r="I8" s="3">
        <v>100</v>
      </c>
      <c r="J8" s="9">
        <f>I8/996</f>
        <v>0.10040160642570281</v>
      </c>
      <c r="K8" s="3">
        <v>136</v>
      </c>
      <c r="L8" s="7">
        <f>K8/825</f>
        <v>0.16484848484848486</v>
      </c>
      <c r="M8" s="4"/>
      <c r="N8" s="3"/>
      <c r="O8" s="3"/>
      <c r="P8" s="4"/>
      <c r="Q8" s="3"/>
    </row>
    <row r="9" spans="2:17" x14ac:dyDescent="0.2">
      <c r="G9" s="8"/>
      <c r="H9" s="3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G10" s="8"/>
      <c r="J10" s="3"/>
      <c r="K10" s="3"/>
      <c r="L10" s="3"/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workbookViewId="0">
      <selection activeCell="F7" sqref="F7:L11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2" t="s">
        <v>40</v>
      </c>
      <c r="C5" s="2" t="s">
        <v>41</v>
      </c>
      <c r="D5" s="2" t="s">
        <v>8</v>
      </c>
      <c r="E5" s="2">
        <v>65</v>
      </c>
      <c r="F5" s="2">
        <v>66</v>
      </c>
      <c r="G5" s="10">
        <f>F5/1996</f>
        <v>3.3066132264529056E-2</v>
      </c>
      <c r="H5" s="2">
        <v>4177</v>
      </c>
      <c r="I5" s="2">
        <v>30</v>
      </c>
      <c r="J5" s="4">
        <f>I5/1094</f>
        <v>2.7422303473491772E-2</v>
      </c>
      <c r="K5" s="3">
        <v>36</v>
      </c>
      <c r="L5" s="4">
        <f>K5/902</f>
        <v>3.9911308203991129E-2</v>
      </c>
      <c r="M5" s="3"/>
      <c r="N5" s="3"/>
      <c r="O5" s="3"/>
      <c r="P5" s="3"/>
      <c r="Q5" s="3"/>
    </row>
    <row r="6" spans="2:17" x14ac:dyDescent="0.2">
      <c r="D6" s="3"/>
      <c r="F6" s="3"/>
      <c r="G6" s="8"/>
      <c r="H6" s="3"/>
      <c r="I6" s="3"/>
      <c r="J6" s="9"/>
      <c r="K6" s="3"/>
      <c r="L6" s="7"/>
      <c r="N6" s="3"/>
      <c r="O6" s="3"/>
      <c r="P6" s="4"/>
      <c r="Q6" s="3"/>
    </row>
    <row r="7" spans="2:17" x14ac:dyDescent="0.2"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H8" s="3"/>
      <c r="I8" s="3"/>
      <c r="J8" s="3"/>
      <c r="K8" s="3"/>
      <c r="L8" s="7"/>
      <c r="M8" s="4"/>
      <c r="N8" s="3"/>
      <c r="O8" s="3"/>
      <c r="P8" s="4"/>
      <c r="Q8" s="3"/>
    </row>
    <row r="9" spans="2:17" x14ac:dyDescent="0.2">
      <c r="H9" s="8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2"/>
  <sheetViews>
    <sheetView workbookViewId="0">
      <selection activeCell="M19" sqref="M19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8.3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7" width="8.5" style="2" bestFit="1" customWidth="1"/>
    <col min="18" max="18" width="5" style="2" bestFit="1" customWidth="1"/>
    <col min="19" max="16384" width="9" style="2"/>
  </cols>
  <sheetData>
    <row r="3" spans="2:18" ht="15" x14ac:dyDescent="0.25">
      <c r="B3" s="1" t="s">
        <v>42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48</v>
      </c>
      <c r="Q4" s="3" t="s">
        <v>45</v>
      </c>
      <c r="R4" s="3" t="s">
        <v>46</v>
      </c>
    </row>
    <row r="5" spans="2:18" x14ac:dyDescent="0.2">
      <c r="B5" s="12">
        <v>42304</v>
      </c>
      <c r="C5" s="2" t="s">
        <v>49</v>
      </c>
      <c r="D5" s="2" t="s">
        <v>50</v>
      </c>
      <c r="E5" s="2" t="s">
        <v>51</v>
      </c>
      <c r="F5" s="2">
        <v>25</v>
      </c>
      <c r="G5" s="2">
        <v>26</v>
      </c>
      <c r="H5" s="10">
        <f>G5/P5</f>
        <v>8.9347079037800689E-2</v>
      </c>
      <c r="I5" s="2">
        <v>671</v>
      </c>
      <c r="J5" s="2">
        <v>9</v>
      </c>
      <c r="K5" s="10">
        <f>J5/Q5</f>
        <v>5.1428571428571428E-2</v>
      </c>
      <c r="L5" s="3">
        <v>17</v>
      </c>
      <c r="M5" s="10">
        <f>L5/R5</f>
        <v>0.14655172413793102</v>
      </c>
      <c r="N5" s="3"/>
      <c r="O5" s="12">
        <v>42304</v>
      </c>
      <c r="P5" s="3">
        <v>291</v>
      </c>
      <c r="Q5" s="3">
        <v>175</v>
      </c>
      <c r="R5" s="3">
        <v>116</v>
      </c>
    </row>
    <row r="6" spans="2:18" x14ac:dyDescent="0.2">
      <c r="B6" s="12">
        <v>42305</v>
      </c>
      <c r="C6" s="2" t="s">
        <v>49</v>
      </c>
      <c r="D6" s="2" t="s">
        <v>50</v>
      </c>
      <c r="E6" s="2" t="s">
        <v>51</v>
      </c>
      <c r="F6" s="2">
        <v>25</v>
      </c>
      <c r="G6" s="3">
        <v>26</v>
      </c>
      <c r="H6" s="10">
        <f>G6/P6</f>
        <v>7.1428571428571425E-2</v>
      </c>
      <c r="I6" s="3">
        <v>629</v>
      </c>
      <c r="J6" s="3">
        <v>15</v>
      </c>
      <c r="K6" s="10">
        <f>J6/Q6</f>
        <v>6.5217391304347824E-2</v>
      </c>
      <c r="L6" s="3">
        <v>11</v>
      </c>
      <c r="M6" s="10">
        <f>L6/R6</f>
        <v>8.2089552238805971E-2</v>
      </c>
      <c r="O6" s="12">
        <v>42305</v>
      </c>
      <c r="P6" s="3">
        <v>364</v>
      </c>
      <c r="Q6" s="3">
        <v>230</v>
      </c>
      <c r="R6" s="3">
        <v>134</v>
      </c>
    </row>
    <row r="7" spans="2:18" x14ac:dyDescent="0.2">
      <c r="B7" s="12">
        <v>42306</v>
      </c>
      <c r="C7" s="2" t="s">
        <v>49</v>
      </c>
      <c r="D7" s="2" t="s">
        <v>50</v>
      </c>
      <c r="E7" s="2" t="s">
        <v>51</v>
      </c>
      <c r="F7" s="2">
        <v>25</v>
      </c>
      <c r="G7" s="3">
        <v>25</v>
      </c>
      <c r="H7" s="10">
        <f>G7/P7</f>
        <v>6.8306010928961755E-2</v>
      </c>
      <c r="I7" s="3">
        <v>588</v>
      </c>
      <c r="J7" s="3">
        <v>13</v>
      </c>
      <c r="K7" s="10">
        <f>J7/Q7</f>
        <v>5.829596412556054E-2</v>
      </c>
      <c r="L7" s="3">
        <v>12</v>
      </c>
      <c r="M7" s="10">
        <f>L7/R7</f>
        <v>8.3916083916083919E-2</v>
      </c>
      <c r="O7" s="12">
        <v>42306</v>
      </c>
      <c r="P7" s="3">
        <v>366</v>
      </c>
      <c r="Q7" s="3">
        <v>223</v>
      </c>
      <c r="R7" s="3">
        <v>143</v>
      </c>
    </row>
    <row r="8" spans="2:18" x14ac:dyDescent="0.2">
      <c r="B8" s="12">
        <v>42307</v>
      </c>
      <c r="C8" s="2" t="s">
        <v>49</v>
      </c>
      <c r="D8" s="2" t="s">
        <v>50</v>
      </c>
      <c r="E8" s="2" t="s">
        <v>51</v>
      </c>
      <c r="F8" s="2">
        <v>25</v>
      </c>
      <c r="G8" s="2">
        <v>47</v>
      </c>
      <c r="H8" s="10">
        <f t="shared" ref="H8:H13" si="0">G8/P8</f>
        <v>0.10804597701149425</v>
      </c>
      <c r="I8" s="3">
        <v>1099</v>
      </c>
      <c r="J8" s="3">
        <v>33</v>
      </c>
      <c r="K8" s="10">
        <f t="shared" ref="K8:K13" si="1">J8/Q8</f>
        <v>0.11578947368421053</v>
      </c>
      <c r="L8" s="3">
        <v>14</v>
      </c>
      <c r="M8" s="10">
        <f t="shared" ref="M8:M13" si="2">L8/R8</f>
        <v>9.3333333333333338E-2</v>
      </c>
      <c r="N8" s="4"/>
      <c r="O8" s="12">
        <v>42307</v>
      </c>
      <c r="P8" s="3">
        <v>435</v>
      </c>
      <c r="Q8" s="3">
        <v>285</v>
      </c>
      <c r="R8" s="3">
        <v>150</v>
      </c>
    </row>
    <row r="9" spans="2:18" x14ac:dyDescent="0.2">
      <c r="B9" s="12">
        <v>42308</v>
      </c>
      <c r="C9" s="2" t="s">
        <v>49</v>
      </c>
      <c r="D9" s="2" t="s">
        <v>50</v>
      </c>
      <c r="E9" s="2" t="s">
        <v>51</v>
      </c>
      <c r="F9" s="2">
        <v>25</v>
      </c>
      <c r="G9" s="2">
        <v>25</v>
      </c>
      <c r="H9" s="10">
        <f t="shared" si="0"/>
        <v>6.3131313131313135E-2</v>
      </c>
      <c r="I9" s="3">
        <v>588</v>
      </c>
      <c r="J9" s="3">
        <v>19</v>
      </c>
      <c r="K9" s="10">
        <f t="shared" si="1"/>
        <v>6.83453237410072E-2</v>
      </c>
      <c r="L9" s="3">
        <v>6</v>
      </c>
      <c r="M9" s="10">
        <f t="shared" si="2"/>
        <v>5.0847457627118647E-2</v>
      </c>
      <c r="N9" s="4"/>
      <c r="O9" s="12">
        <v>42308</v>
      </c>
      <c r="P9" s="3">
        <v>396</v>
      </c>
      <c r="Q9" s="3">
        <v>278</v>
      </c>
      <c r="R9" s="3">
        <v>118</v>
      </c>
    </row>
    <row r="10" spans="2:18" x14ac:dyDescent="0.2">
      <c r="B10" s="12">
        <v>42309</v>
      </c>
      <c r="C10" s="2" t="s">
        <v>49</v>
      </c>
      <c r="D10" s="2" t="s">
        <v>50</v>
      </c>
      <c r="E10" s="2" t="s">
        <v>51</v>
      </c>
      <c r="F10" s="2">
        <v>25</v>
      </c>
      <c r="G10" s="2">
        <v>26</v>
      </c>
      <c r="H10" s="10">
        <f t="shared" si="0"/>
        <v>8.5245901639344257E-2</v>
      </c>
      <c r="I10" s="2">
        <v>644</v>
      </c>
      <c r="J10" s="2">
        <v>15</v>
      </c>
      <c r="K10" s="10">
        <f t="shared" si="1"/>
        <v>8.771929824561403E-2</v>
      </c>
      <c r="L10" s="2">
        <v>11</v>
      </c>
      <c r="M10" s="10">
        <f t="shared" si="2"/>
        <v>8.2089552238805971E-2</v>
      </c>
      <c r="N10" s="4"/>
      <c r="O10" s="12">
        <v>42309</v>
      </c>
      <c r="P10" s="3">
        <v>305</v>
      </c>
      <c r="Q10" s="3">
        <v>171</v>
      </c>
      <c r="R10" s="3">
        <v>134</v>
      </c>
    </row>
    <row r="11" spans="2:18" x14ac:dyDescent="0.2">
      <c r="B11" s="12">
        <v>42310</v>
      </c>
      <c r="C11" s="2" t="s">
        <v>49</v>
      </c>
      <c r="D11" s="2" t="s">
        <v>50</v>
      </c>
      <c r="E11" s="2" t="s">
        <v>51</v>
      </c>
      <c r="F11" s="2">
        <v>25</v>
      </c>
      <c r="G11" s="2">
        <v>31</v>
      </c>
      <c r="H11" s="10">
        <f t="shared" si="0"/>
        <v>0.1076388888888889</v>
      </c>
      <c r="I11" s="2">
        <v>754</v>
      </c>
      <c r="J11" s="2">
        <v>13</v>
      </c>
      <c r="K11" s="10">
        <f t="shared" si="1"/>
        <v>8.4415584415584416E-2</v>
      </c>
      <c r="L11" s="2">
        <v>18</v>
      </c>
      <c r="M11" s="10">
        <f t="shared" si="2"/>
        <v>0.13432835820895522</v>
      </c>
      <c r="O11" s="12">
        <v>42310</v>
      </c>
      <c r="P11" s="3">
        <v>288</v>
      </c>
      <c r="Q11" s="3">
        <v>154</v>
      </c>
      <c r="R11" s="3">
        <v>134</v>
      </c>
    </row>
    <row r="12" spans="2:18" x14ac:dyDescent="0.2">
      <c r="B12" s="12">
        <v>42311</v>
      </c>
      <c r="C12" s="2" t="s">
        <v>49</v>
      </c>
      <c r="D12" s="2" t="s">
        <v>50</v>
      </c>
      <c r="E12" s="2" t="s">
        <v>51</v>
      </c>
      <c r="F12" s="2">
        <v>25</v>
      </c>
      <c r="G12" s="2">
        <v>3</v>
      </c>
      <c r="H12" s="10">
        <f t="shared" si="0"/>
        <v>1.1450381679389313E-2</v>
      </c>
      <c r="I12" s="2">
        <v>109</v>
      </c>
      <c r="J12" s="2">
        <v>2</v>
      </c>
      <c r="K12" s="10">
        <f t="shared" si="1"/>
        <v>1.3888888888888888E-2</v>
      </c>
      <c r="L12" s="2">
        <v>1</v>
      </c>
      <c r="M12" s="10">
        <f t="shared" si="2"/>
        <v>8.4745762711864406E-3</v>
      </c>
      <c r="N12" s="3"/>
      <c r="O12" s="12">
        <v>42311</v>
      </c>
      <c r="P12" s="3">
        <v>262</v>
      </c>
      <c r="Q12" s="3">
        <v>144</v>
      </c>
      <c r="R12" s="3">
        <v>118</v>
      </c>
    </row>
    <row r="13" spans="2:18" x14ac:dyDescent="0.2">
      <c r="B13" s="12">
        <v>42312</v>
      </c>
      <c r="C13" s="2" t="s">
        <v>49</v>
      </c>
      <c r="D13" s="2" t="s">
        <v>50</v>
      </c>
      <c r="E13" s="2" t="s">
        <v>51</v>
      </c>
      <c r="F13" s="2">
        <v>25</v>
      </c>
      <c r="G13" s="2">
        <v>21</v>
      </c>
      <c r="H13" s="10">
        <f t="shared" si="0"/>
        <v>8.203125E-2</v>
      </c>
      <c r="I13" s="2">
        <v>542</v>
      </c>
      <c r="J13" s="2">
        <v>10</v>
      </c>
      <c r="K13" s="10">
        <f t="shared" si="1"/>
        <v>7.7519379844961239E-2</v>
      </c>
      <c r="L13" s="2">
        <v>11</v>
      </c>
      <c r="M13" s="10">
        <f t="shared" si="2"/>
        <v>8.6614173228346455E-2</v>
      </c>
      <c r="N13" s="3"/>
      <c r="O13" s="12">
        <v>42312</v>
      </c>
      <c r="P13" s="3">
        <v>256</v>
      </c>
      <c r="Q13" s="3">
        <v>129</v>
      </c>
      <c r="R13" s="3">
        <v>127</v>
      </c>
    </row>
    <row r="14" spans="2:18" x14ac:dyDescent="0.2">
      <c r="N14" s="3"/>
      <c r="O14" s="12" t="s">
        <v>57</v>
      </c>
      <c r="P14" s="3">
        <f>SUM(P5:P13)</f>
        <v>2963</v>
      </c>
      <c r="Q14" s="3">
        <f t="shared" ref="Q14:R14" si="3">SUM(Q5:Q13)</f>
        <v>1789</v>
      </c>
      <c r="R14" s="3">
        <f t="shared" si="3"/>
        <v>1174</v>
      </c>
    </row>
    <row r="15" spans="2:18" x14ac:dyDescent="0.2">
      <c r="B15" s="2" t="s">
        <v>47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9</v>
      </c>
      <c r="H15" s="3" t="s">
        <v>6</v>
      </c>
      <c r="I15" s="3" t="s">
        <v>5</v>
      </c>
      <c r="J15" s="3" t="s">
        <v>10</v>
      </c>
      <c r="K15" s="3" t="s">
        <v>6</v>
      </c>
      <c r="L15" s="3" t="s">
        <v>11</v>
      </c>
      <c r="M15" s="3" t="s">
        <v>6</v>
      </c>
      <c r="N15" s="3"/>
      <c r="O15" s="12"/>
      <c r="P15" s="3"/>
      <c r="Q15" s="3"/>
      <c r="R15" s="3"/>
    </row>
    <row r="16" spans="2:18" x14ac:dyDescent="0.2">
      <c r="C16" s="2" t="s">
        <v>49</v>
      </c>
      <c r="D16" s="2" t="s">
        <v>50</v>
      </c>
      <c r="E16" s="2" t="s">
        <v>51</v>
      </c>
      <c r="F16" s="2">
        <v>25</v>
      </c>
      <c r="G16" s="2">
        <v>229</v>
      </c>
      <c r="H16" s="10">
        <f>G16/P14</f>
        <v>7.7286533918326017E-2</v>
      </c>
      <c r="I16" s="2">
        <v>5599</v>
      </c>
      <c r="J16" s="2">
        <v>129</v>
      </c>
      <c r="K16" s="10">
        <f>J16/Q14</f>
        <v>7.2107322526551151E-2</v>
      </c>
      <c r="L16" s="3">
        <v>100</v>
      </c>
      <c r="M16" s="10">
        <f>L16/R14</f>
        <v>8.5178875638841564E-2</v>
      </c>
      <c r="N16" s="3"/>
      <c r="O16" s="12"/>
      <c r="P16" s="3"/>
      <c r="Q16" s="3"/>
      <c r="R16" s="3"/>
    </row>
    <row r="17" spans="6:18" ht="13.5" x14ac:dyDescent="0.2">
      <c r="F17" s="5"/>
      <c r="G17" s="5"/>
      <c r="H17" s="10"/>
      <c r="I17" s="5"/>
      <c r="J17" s="5"/>
      <c r="K17" s="10"/>
      <c r="L17" s="3"/>
      <c r="M17" s="10"/>
      <c r="N17" s="3"/>
      <c r="O17" s="3"/>
      <c r="P17" s="3"/>
      <c r="Q17" s="3"/>
      <c r="R17" s="3"/>
    </row>
    <row r="18" spans="6:18" x14ac:dyDescent="0.2">
      <c r="H18" s="10"/>
      <c r="K18" s="10"/>
      <c r="L18" s="3"/>
      <c r="M18" s="10"/>
      <c r="N18" s="3"/>
      <c r="O18" s="3"/>
      <c r="P18" s="3"/>
      <c r="Q18" s="3"/>
      <c r="R18" s="3"/>
    </row>
    <row r="19" spans="6:18" x14ac:dyDescent="0.2">
      <c r="H19" s="10"/>
      <c r="K19" s="10"/>
      <c r="M19" s="10"/>
    </row>
    <row r="20" spans="6:18" ht="13.5" x14ac:dyDescent="0.2">
      <c r="G20" s="5"/>
      <c r="H20" s="10"/>
      <c r="I20" s="5"/>
      <c r="J20" s="5"/>
      <c r="K20" s="10"/>
      <c r="M20" s="10"/>
    </row>
    <row r="21" spans="6:18" ht="13.5" x14ac:dyDescent="0.2">
      <c r="G21" s="5"/>
      <c r="I21" s="10"/>
      <c r="J21" s="5"/>
      <c r="K21" s="5"/>
      <c r="L21" s="10"/>
      <c r="M21" s="10"/>
    </row>
    <row r="22" spans="6:18" ht="13.5" x14ac:dyDescent="0.2">
      <c r="G22" s="5"/>
      <c r="H22" s="10"/>
      <c r="I22" s="5"/>
      <c r="J22" s="5"/>
      <c r="K22" s="10"/>
      <c r="M22" s="10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6"/>
  <sheetViews>
    <sheetView tabSelected="1" workbookViewId="0">
      <selection activeCell="M12" sqref="M12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1.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8" width="8.5" style="2" bestFit="1" customWidth="1"/>
    <col min="19" max="16384" width="9" style="2"/>
  </cols>
  <sheetData>
    <row r="3" spans="2:18" ht="15" x14ac:dyDescent="0.25">
      <c r="B3" s="1" t="s">
        <v>0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47</v>
      </c>
      <c r="Q4" s="3" t="s">
        <v>45</v>
      </c>
      <c r="R4" s="3" t="s">
        <v>46</v>
      </c>
    </row>
    <row r="5" spans="2:18" x14ac:dyDescent="0.2">
      <c r="B5" s="12">
        <v>42313</v>
      </c>
      <c r="C5" s="2" t="s">
        <v>55</v>
      </c>
      <c r="D5" s="2" t="s">
        <v>52</v>
      </c>
      <c r="E5" s="2" t="s">
        <v>53</v>
      </c>
      <c r="F5" s="2">
        <v>45</v>
      </c>
      <c r="G5" s="2">
        <v>3</v>
      </c>
      <c r="H5" s="10">
        <f>G5/$P$5</f>
        <v>1.2295081967213115E-2</v>
      </c>
      <c r="I5" s="2">
        <v>135</v>
      </c>
      <c r="J5" s="2">
        <v>2</v>
      </c>
      <c r="K5" s="10">
        <f>J5/$Q$5</f>
        <v>1.4084507042253521E-2</v>
      </c>
      <c r="L5" s="3">
        <v>1</v>
      </c>
      <c r="M5" s="10">
        <f>L5/$R$5</f>
        <v>9.8039215686274508E-3</v>
      </c>
      <c r="N5" s="3"/>
      <c r="O5" s="12">
        <v>42313</v>
      </c>
      <c r="P5" s="2">
        <v>244</v>
      </c>
      <c r="Q5" s="2">
        <v>142</v>
      </c>
      <c r="R5" s="2">
        <v>102</v>
      </c>
    </row>
    <row r="6" spans="2:18" x14ac:dyDescent="0.2">
      <c r="B6" s="12"/>
      <c r="C6" s="2" t="s">
        <v>56</v>
      </c>
      <c r="D6" s="2" t="s">
        <v>54</v>
      </c>
      <c r="E6" s="2" t="s">
        <v>53</v>
      </c>
      <c r="F6" s="2">
        <v>45</v>
      </c>
      <c r="G6" s="2">
        <v>4</v>
      </c>
      <c r="H6" s="10">
        <f>G6/$P$5</f>
        <v>1.6393442622950821E-2</v>
      </c>
      <c r="I6" s="2">
        <v>169</v>
      </c>
      <c r="J6" s="2">
        <v>3</v>
      </c>
      <c r="K6" s="10">
        <f t="shared" ref="K6:K7" si="0">J6/$Q$5</f>
        <v>2.1126760563380281E-2</v>
      </c>
      <c r="L6" s="3">
        <v>1</v>
      </c>
      <c r="M6" s="10">
        <f t="shared" ref="M6:M7" si="1">L6/$R$5</f>
        <v>9.8039215686274508E-3</v>
      </c>
      <c r="N6" s="3"/>
      <c r="O6" s="12">
        <v>42314</v>
      </c>
      <c r="P6" s="3"/>
      <c r="Q6" s="3"/>
      <c r="R6" s="3"/>
    </row>
    <row r="7" spans="2:18" x14ac:dyDescent="0.2">
      <c r="B7" s="12"/>
      <c r="F7" s="13" t="s">
        <v>47</v>
      </c>
      <c r="G7" s="13">
        <f>SUM(G5:G6)</f>
        <v>7</v>
      </c>
      <c r="H7" s="10">
        <f>G7/$P$5</f>
        <v>2.8688524590163935E-2</v>
      </c>
      <c r="I7" s="13">
        <f>SUM(I5:I6)</f>
        <v>304</v>
      </c>
      <c r="J7" s="13">
        <f>SUM(J5:J6)</f>
        <v>5</v>
      </c>
      <c r="K7" s="10">
        <f t="shared" si="0"/>
        <v>3.5211267605633804E-2</v>
      </c>
      <c r="L7" s="13">
        <f>SUM(L5:L6)</f>
        <v>2</v>
      </c>
      <c r="M7" s="10">
        <f t="shared" si="1"/>
        <v>1.9607843137254902E-2</v>
      </c>
      <c r="N7" s="3"/>
      <c r="O7" s="12">
        <v>42315</v>
      </c>
      <c r="P7" s="3"/>
      <c r="Q7" s="3"/>
      <c r="R7" s="3"/>
    </row>
    <row r="8" spans="2:18" x14ac:dyDescent="0.2">
      <c r="B8" s="12"/>
      <c r="H8" s="10"/>
      <c r="K8" s="10"/>
      <c r="L8" s="3"/>
      <c r="M8" s="10"/>
      <c r="N8" s="3"/>
      <c r="O8" s="12">
        <v>42316</v>
      </c>
      <c r="P8" s="3"/>
      <c r="Q8" s="3"/>
      <c r="R8" s="3"/>
    </row>
    <row r="9" spans="2:18" x14ac:dyDescent="0.2">
      <c r="B9" s="12">
        <v>42314</v>
      </c>
      <c r="C9" s="2" t="s">
        <v>55</v>
      </c>
      <c r="D9" s="2" t="s">
        <v>52</v>
      </c>
      <c r="E9" s="2" t="s">
        <v>53</v>
      </c>
      <c r="F9" s="2">
        <v>45</v>
      </c>
      <c r="H9" s="10"/>
      <c r="K9" s="10"/>
      <c r="L9" s="3"/>
      <c r="M9" s="10"/>
      <c r="O9" s="12">
        <v>42317</v>
      </c>
      <c r="P9" s="3"/>
      <c r="Q9" s="3"/>
      <c r="R9" s="3"/>
    </row>
    <row r="10" spans="2:18" x14ac:dyDescent="0.2">
      <c r="C10" s="2" t="s">
        <v>56</v>
      </c>
      <c r="D10" s="2" t="s">
        <v>54</v>
      </c>
      <c r="E10" s="2" t="s">
        <v>53</v>
      </c>
      <c r="F10" s="2">
        <v>45</v>
      </c>
      <c r="H10" s="10"/>
      <c r="K10" s="10"/>
      <c r="L10" s="3"/>
      <c r="M10" s="10"/>
      <c r="O10" s="12">
        <v>42318</v>
      </c>
      <c r="P10" s="3"/>
      <c r="Q10" s="3"/>
      <c r="R10" s="3"/>
    </row>
    <row r="11" spans="2:18" x14ac:dyDescent="0.2">
      <c r="B11" s="12"/>
      <c r="F11" s="13" t="s">
        <v>47</v>
      </c>
      <c r="H11" s="10"/>
      <c r="K11" s="10"/>
      <c r="L11" s="3"/>
      <c r="M11" s="10"/>
      <c r="O11" s="12"/>
      <c r="P11" s="3"/>
      <c r="Q11" s="3"/>
      <c r="R11" s="3"/>
    </row>
    <row r="12" spans="2:18" x14ac:dyDescent="0.2">
      <c r="B12" s="12"/>
      <c r="H12" s="10"/>
      <c r="K12" s="10"/>
      <c r="L12" s="3"/>
      <c r="M12" s="10"/>
      <c r="O12" s="12"/>
      <c r="P12" s="3"/>
      <c r="Q12" s="3"/>
      <c r="R12" s="3"/>
    </row>
    <row r="13" spans="2:18" x14ac:dyDescent="0.2">
      <c r="B13" s="12">
        <v>42315</v>
      </c>
      <c r="C13" s="2" t="s">
        <v>55</v>
      </c>
      <c r="D13" s="2" t="s">
        <v>52</v>
      </c>
      <c r="E13" s="2" t="s">
        <v>53</v>
      </c>
      <c r="F13" s="2">
        <v>45</v>
      </c>
      <c r="H13" s="10"/>
      <c r="K13" s="10"/>
      <c r="L13" s="3"/>
      <c r="M13" s="10"/>
      <c r="O13" s="12"/>
      <c r="P13" s="3"/>
      <c r="Q13" s="3"/>
      <c r="R13" s="3"/>
    </row>
    <row r="14" spans="2:18" x14ac:dyDescent="0.2">
      <c r="B14" s="12"/>
      <c r="C14" s="2" t="s">
        <v>56</v>
      </c>
      <c r="D14" s="2" t="s">
        <v>54</v>
      </c>
      <c r="E14" s="2" t="s">
        <v>53</v>
      </c>
      <c r="F14" s="2">
        <v>45</v>
      </c>
      <c r="H14" s="10"/>
      <c r="K14" s="10"/>
      <c r="L14" s="3"/>
      <c r="M14" s="10"/>
      <c r="O14" s="12"/>
      <c r="P14" s="3"/>
      <c r="Q14" s="3"/>
      <c r="R14" s="3"/>
    </row>
    <row r="15" spans="2:18" x14ac:dyDescent="0.2">
      <c r="B15" s="12"/>
      <c r="F15" s="13" t="s">
        <v>47</v>
      </c>
      <c r="H15" s="10"/>
      <c r="K15" s="10"/>
      <c r="L15" s="3"/>
      <c r="M15" s="10"/>
      <c r="O15" s="12"/>
      <c r="P15" s="3"/>
      <c r="Q15" s="3"/>
      <c r="R15" s="3"/>
    </row>
    <row r="16" spans="2:18" x14ac:dyDescent="0.2">
      <c r="B16" s="12"/>
      <c r="H16" s="10"/>
      <c r="K16" s="10"/>
      <c r="L16" s="3"/>
      <c r="M16" s="10"/>
      <c r="O16" s="12"/>
      <c r="P16" s="3"/>
      <c r="Q16" s="3"/>
      <c r="R16" s="3"/>
    </row>
    <row r="17" spans="2:18" x14ac:dyDescent="0.2">
      <c r="B17" s="12">
        <v>42316</v>
      </c>
      <c r="C17" s="2" t="s">
        <v>55</v>
      </c>
      <c r="D17" s="2" t="s">
        <v>52</v>
      </c>
      <c r="E17" s="2" t="s">
        <v>53</v>
      </c>
      <c r="F17" s="2">
        <v>45</v>
      </c>
      <c r="H17" s="10"/>
      <c r="K17" s="10"/>
      <c r="L17" s="3"/>
      <c r="M17" s="10"/>
      <c r="O17" s="12"/>
      <c r="P17" s="3"/>
      <c r="Q17" s="3"/>
      <c r="R17" s="3"/>
    </row>
    <row r="18" spans="2:18" x14ac:dyDescent="0.2">
      <c r="B18" s="12"/>
      <c r="C18" s="2" t="s">
        <v>56</v>
      </c>
      <c r="D18" s="2" t="s">
        <v>54</v>
      </c>
      <c r="E18" s="2" t="s">
        <v>53</v>
      </c>
      <c r="F18" s="2">
        <v>45</v>
      </c>
      <c r="H18" s="10"/>
      <c r="K18" s="10"/>
      <c r="L18" s="3"/>
      <c r="M18" s="10"/>
      <c r="O18" s="12"/>
      <c r="P18" s="3"/>
      <c r="Q18" s="3"/>
      <c r="R18" s="3"/>
    </row>
    <row r="19" spans="2:18" x14ac:dyDescent="0.2">
      <c r="B19" s="12"/>
      <c r="F19" s="13" t="s">
        <v>47</v>
      </c>
      <c r="H19" s="10"/>
      <c r="K19" s="10"/>
      <c r="L19" s="3"/>
      <c r="M19" s="10"/>
      <c r="O19" s="12"/>
      <c r="P19" s="3"/>
      <c r="Q19" s="3"/>
      <c r="R19" s="3"/>
    </row>
    <row r="20" spans="2:18" x14ac:dyDescent="0.2">
      <c r="H20" s="10"/>
      <c r="K20" s="10"/>
      <c r="L20" s="3"/>
      <c r="M20" s="10"/>
      <c r="N20" s="4"/>
      <c r="P20" s="3"/>
      <c r="Q20" s="3"/>
      <c r="R20" s="3"/>
    </row>
    <row r="21" spans="2:18" x14ac:dyDescent="0.2">
      <c r="B21" s="12">
        <v>42317</v>
      </c>
      <c r="C21" s="2" t="s">
        <v>55</v>
      </c>
      <c r="D21" s="2" t="s">
        <v>52</v>
      </c>
      <c r="E21" s="2" t="s">
        <v>53</v>
      </c>
      <c r="F21" s="2">
        <v>45</v>
      </c>
      <c r="H21" s="10"/>
      <c r="K21" s="10"/>
      <c r="L21" s="3"/>
      <c r="M21" s="10"/>
      <c r="N21" s="4"/>
      <c r="P21" s="3"/>
      <c r="Q21" s="3"/>
      <c r="R21" s="3"/>
    </row>
    <row r="22" spans="2:18" x14ac:dyDescent="0.2">
      <c r="C22" s="2" t="s">
        <v>56</v>
      </c>
      <c r="D22" s="2" t="s">
        <v>54</v>
      </c>
      <c r="E22" s="2" t="s">
        <v>53</v>
      </c>
      <c r="F22" s="2">
        <v>45</v>
      </c>
      <c r="H22" s="10"/>
      <c r="K22" s="10"/>
      <c r="L22" s="3"/>
      <c r="M22" s="10"/>
      <c r="N22" s="4"/>
      <c r="P22" s="3"/>
      <c r="Q22" s="3"/>
      <c r="R22" s="3"/>
    </row>
    <row r="23" spans="2:18" x14ac:dyDescent="0.2">
      <c r="F23" s="13" t="s">
        <v>47</v>
      </c>
      <c r="H23" s="10"/>
      <c r="K23" s="10"/>
      <c r="L23" s="3"/>
      <c r="M23" s="10"/>
      <c r="N23" s="3"/>
      <c r="O23" s="12"/>
      <c r="P23" s="3"/>
      <c r="Q23" s="3"/>
      <c r="R23" s="3"/>
    </row>
    <row r="24" spans="2:18" x14ac:dyDescent="0.2">
      <c r="H24" s="10"/>
      <c r="K24" s="10"/>
      <c r="L24" s="3"/>
      <c r="M24" s="10"/>
      <c r="N24" s="3"/>
      <c r="O24" s="12"/>
      <c r="P24" s="3"/>
      <c r="Q24" s="3"/>
      <c r="R24" s="3"/>
    </row>
    <row r="25" spans="2:18" x14ac:dyDescent="0.2">
      <c r="B25" s="12">
        <v>42318</v>
      </c>
      <c r="C25" s="2" t="s">
        <v>55</v>
      </c>
      <c r="D25" s="2" t="s">
        <v>52</v>
      </c>
      <c r="E25" s="2" t="s">
        <v>53</v>
      </c>
      <c r="F25" s="2">
        <v>45</v>
      </c>
      <c r="H25" s="10"/>
      <c r="K25" s="10"/>
      <c r="L25" s="3"/>
      <c r="M25" s="10"/>
      <c r="N25" s="3"/>
      <c r="O25" s="12"/>
      <c r="P25" s="3"/>
      <c r="Q25" s="3"/>
      <c r="R25" s="3"/>
    </row>
    <row r="26" spans="2:18" x14ac:dyDescent="0.2">
      <c r="C26" s="2" t="s">
        <v>56</v>
      </c>
      <c r="D26" s="2" t="s">
        <v>54</v>
      </c>
      <c r="E26" s="2" t="s">
        <v>53</v>
      </c>
      <c r="F26" s="2">
        <v>45</v>
      </c>
      <c r="H26" s="10"/>
      <c r="K26" s="10"/>
      <c r="L26" s="3"/>
      <c r="M26" s="10"/>
      <c r="N26" s="3"/>
      <c r="O26" s="12"/>
      <c r="P26" s="3"/>
      <c r="Q26" s="3"/>
      <c r="R26" s="3"/>
    </row>
    <row r="27" spans="2:18" x14ac:dyDescent="0.2">
      <c r="F27" s="13" t="s">
        <v>47</v>
      </c>
      <c r="H27" s="10"/>
      <c r="K27" s="10"/>
      <c r="L27" s="3"/>
      <c r="M27" s="10"/>
      <c r="N27" s="3"/>
      <c r="O27" s="12"/>
      <c r="P27" s="3"/>
      <c r="Q27" s="3"/>
      <c r="R27" s="3"/>
    </row>
    <row r="28" spans="2:18" x14ac:dyDescent="0.2">
      <c r="N28" s="3"/>
      <c r="O28" s="12"/>
      <c r="P28" s="3"/>
      <c r="Q28" s="3"/>
      <c r="R28" s="3"/>
    </row>
    <row r="29" spans="2:18" x14ac:dyDescent="0.2">
      <c r="B29" s="2" t="s">
        <v>47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9</v>
      </c>
      <c r="H29" s="3" t="s">
        <v>6</v>
      </c>
      <c r="I29" s="3" t="s">
        <v>5</v>
      </c>
      <c r="J29" s="3" t="s">
        <v>10</v>
      </c>
      <c r="K29" s="3" t="s">
        <v>6</v>
      </c>
      <c r="L29" s="3" t="s">
        <v>11</v>
      </c>
      <c r="M29" s="3" t="s">
        <v>6</v>
      </c>
      <c r="N29" s="3"/>
      <c r="O29" s="12"/>
      <c r="P29" s="3"/>
      <c r="Q29" s="3"/>
      <c r="R29" s="3"/>
    </row>
    <row r="30" spans="2:18" x14ac:dyDescent="0.2">
      <c r="C30" s="2" t="s">
        <v>55</v>
      </c>
      <c r="D30" s="2" t="s">
        <v>52</v>
      </c>
      <c r="E30" s="2" t="s">
        <v>53</v>
      </c>
      <c r="F30" s="2">
        <v>45</v>
      </c>
      <c r="H30" s="10"/>
      <c r="K30" s="10"/>
      <c r="L30" s="3"/>
      <c r="M30" s="10"/>
      <c r="N30" s="3"/>
      <c r="O30" s="12"/>
      <c r="P30" s="3"/>
      <c r="Q30" s="3"/>
      <c r="R30" s="3"/>
    </row>
    <row r="31" spans="2:18" x14ac:dyDescent="0.2">
      <c r="C31" s="2" t="s">
        <v>56</v>
      </c>
      <c r="D31" s="2" t="s">
        <v>54</v>
      </c>
      <c r="E31" s="2" t="s">
        <v>53</v>
      </c>
      <c r="F31" s="2">
        <v>45</v>
      </c>
      <c r="H31" s="10"/>
      <c r="K31" s="10"/>
      <c r="L31" s="3"/>
      <c r="M31" s="10"/>
      <c r="N31" s="3"/>
      <c r="O31" s="3"/>
      <c r="P31" s="3"/>
      <c r="Q31" s="3"/>
      <c r="R31" s="3"/>
    </row>
    <row r="32" spans="2:18" x14ac:dyDescent="0.2">
      <c r="F32" s="13" t="s">
        <v>47</v>
      </c>
      <c r="H32" s="10"/>
      <c r="K32" s="10"/>
      <c r="L32" s="3"/>
      <c r="M32" s="10"/>
      <c r="N32" s="3"/>
      <c r="O32" s="3"/>
      <c r="P32" s="3"/>
      <c r="Q32" s="3"/>
      <c r="R32" s="3"/>
    </row>
    <row r="33" spans="7:13" x14ac:dyDescent="0.2">
      <c r="H33" s="10"/>
      <c r="K33" s="10"/>
      <c r="M33" s="10"/>
    </row>
    <row r="34" spans="7:13" ht="13.5" x14ac:dyDescent="0.2">
      <c r="G34" s="5"/>
      <c r="H34" s="10"/>
      <c r="I34" s="5"/>
      <c r="J34" s="5"/>
      <c r="K34" s="10"/>
      <c r="M34" s="10"/>
    </row>
    <row r="35" spans="7:13" ht="13.5" x14ac:dyDescent="0.2">
      <c r="G35" s="5"/>
      <c r="I35" s="10"/>
      <c r="J35" s="5"/>
      <c r="K35" s="5"/>
      <c r="L35" s="10"/>
      <c r="M35" s="10"/>
    </row>
    <row r="36" spans="7:13" ht="13.5" x14ac:dyDescent="0.2">
      <c r="G36" s="5"/>
      <c r="H36" s="10"/>
      <c r="I36" s="5"/>
      <c r="J36" s="5"/>
      <c r="K36" s="10"/>
      <c r="M36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K7 H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10.27-11.4</vt:lpstr>
      <vt:lpstr>11.5-11.10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2015-11-06T09:46:54Z</dcterms:modified>
</cp:coreProperties>
</file>