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3"/>
  </bookViews>
  <sheets>
    <sheet name="8.31-9.7" sheetId="1" r:id="rId1"/>
    <sheet name="9.8-9.14" sheetId="3" r:id="rId2"/>
    <sheet name="9.15-9.21" sheetId="4" r:id="rId3"/>
    <sheet name="9.22-9.28" sheetId="5" r:id="rId4"/>
    <sheet name="9.29-10.8" sheetId="6" r:id="rId5"/>
    <sheet name="10.9-10.19" sheetId="8" r:id="rId6"/>
    <sheet name="10.20-10.26" sheetId="10" r:id="rId7"/>
    <sheet name="10.27-11.4" sheetId="12" r:id="rId8"/>
    <sheet name="11.5-11.8" sheetId="13" r:id="rId9"/>
    <sheet name="11.9-11.16" sheetId="14" r:id="rId10"/>
    <sheet name="11.17-11.23" sheetId="15" r:id="rId11"/>
    <sheet name="11.24-11.30" sheetId="16" r:id="rId12"/>
    <sheet name="12.01-12.07" sheetId="17" r:id="rId13"/>
    <sheet name="12.08-12.15" sheetId="18" r:id="rId14"/>
  </sheets>
  <calcPr calcId="152511"/>
</workbook>
</file>

<file path=xl/calcChain.xml><?xml version="1.0" encoding="utf-8"?>
<calcChain xmlns="http://schemas.openxmlformats.org/spreadsheetml/2006/main">
  <c r="M30" i="18" l="1"/>
  <c r="J30" i="18"/>
  <c r="M26" i="18"/>
  <c r="J26" i="18"/>
  <c r="O26" i="18" l="1"/>
  <c r="N27" i="18"/>
  <c r="O27" i="18" s="1"/>
  <c r="L27" i="18"/>
  <c r="M27" i="18" s="1"/>
  <c r="K27" i="18"/>
  <c r="I27" i="18"/>
  <c r="J27" i="18" s="1"/>
  <c r="T13" i="18"/>
  <c r="S13" i="18"/>
  <c r="R13" i="18"/>
  <c r="M24" i="18"/>
  <c r="M23" i="18"/>
  <c r="J24" i="18"/>
  <c r="J23" i="18"/>
  <c r="L24" i="18"/>
  <c r="J18" i="18" l="1"/>
  <c r="M18" i="18"/>
  <c r="M17" i="18"/>
  <c r="J17" i="18"/>
  <c r="M12" i="18"/>
  <c r="M11" i="18"/>
  <c r="J12" i="18"/>
  <c r="J11" i="18"/>
  <c r="M15" i="18"/>
  <c r="J15" i="18"/>
  <c r="M14" i="18"/>
  <c r="J14" i="18"/>
  <c r="O8" i="18" l="1"/>
  <c r="M9" i="18"/>
  <c r="M8" i="18"/>
  <c r="J9" i="18"/>
  <c r="J8" i="18"/>
  <c r="J5" i="18" l="1"/>
  <c r="I21" i="18"/>
  <c r="I18" i="18"/>
  <c r="I15" i="18"/>
  <c r="I12" i="18"/>
  <c r="I9" i="18"/>
  <c r="I6" i="18"/>
  <c r="J6" i="18" s="1"/>
  <c r="N31" i="18"/>
  <c r="L31" i="18"/>
  <c r="K31" i="18"/>
  <c r="I31" i="18"/>
  <c r="N24" i="18"/>
  <c r="O24" i="18" s="1"/>
  <c r="K24" i="18"/>
  <c r="I24" i="18"/>
  <c r="O23" i="18"/>
  <c r="N21" i="18"/>
  <c r="O21" i="18" s="1"/>
  <c r="L21" i="18"/>
  <c r="M21" i="18" s="1"/>
  <c r="K21" i="18"/>
  <c r="J21" i="18"/>
  <c r="O20" i="18"/>
  <c r="M20" i="18"/>
  <c r="J20" i="18"/>
  <c r="N18" i="18"/>
  <c r="O18" i="18" s="1"/>
  <c r="L18" i="18"/>
  <c r="K18" i="18"/>
  <c r="O17" i="18"/>
  <c r="N15" i="18"/>
  <c r="O15" i="18" s="1"/>
  <c r="L15" i="18"/>
  <c r="K15" i="18"/>
  <c r="O14" i="18"/>
  <c r="O30" i="18"/>
  <c r="N12" i="18"/>
  <c r="O12" i="18" s="1"/>
  <c r="L12" i="18"/>
  <c r="K12" i="18"/>
  <c r="O11" i="18"/>
  <c r="N9" i="18"/>
  <c r="O9" i="18" s="1"/>
  <c r="L9" i="18"/>
  <c r="K9" i="18"/>
  <c r="N6" i="18"/>
  <c r="O6" i="18" s="1"/>
  <c r="L6" i="18"/>
  <c r="M6" i="18" s="1"/>
  <c r="K6" i="18"/>
  <c r="O5" i="18"/>
  <c r="J31" i="18" l="1"/>
  <c r="M31" i="18"/>
  <c r="O31" i="18"/>
  <c r="M24" i="17"/>
  <c r="M23" i="17"/>
  <c r="J24" i="17"/>
  <c r="J23" i="17"/>
  <c r="M20" i="17" l="1"/>
  <c r="J20" i="17"/>
  <c r="M17" i="17"/>
  <c r="J17" i="17"/>
  <c r="M15" i="17"/>
  <c r="M14" i="17"/>
  <c r="J15" i="17"/>
  <c r="J14" i="17"/>
  <c r="J12" i="17" l="1"/>
  <c r="J11" i="17"/>
  <c r="M12" i="17"/>
  <c r="M11" i="17"/>
  <c r="M9" i="17" l="1"/>
  <c r="M8" i="17"/>
  <c r="J9" i="17"/>
  <c r="J8" i="17"/>
  <c r="O6" i="17" l="1"/>
  <c r="O5" i="17" l="1"/>
  <c r="M5" i="17"/>
  <c r="J5" i="17"/>
  <c r="L28" i="17" l="1"/>
  <c r="N28" i="17"/>
  <c r="K28" i="17"/>
  <c r="I28" i="17"/>
  <c r="N24" i="17"/>
  <c r="O24" i="17" s="1"/>
  <c r="L24" i="17"/>
  <c r="K24" i="17"/>
  <c r="I24" i="17"/>
  <c r="O23" i="17"/>
  <c r="N21" i="17"/>
  <c r="O21" i="17" s="1"/>
  <c r="L21" i="17"/>
  <c r="M21" i="17" s="1"/>
  <c r="K21" i="17"/>
  <c r="I21" i="17"/>
  <c r="J21" i="17" s="1"/>
  <c r="O20" i="17"/>
  <c r="N18" i="17"/>
  <c r="O18" i="17" s="1"/>
  <c r="L18" i="17"/>
  <c r="M18" i="17" s="1"/>
  <c r="K18" i="17"/>
  <c r="I18" i="17"/>
  <c r="J18" i="17" s="1"/>
  <c r="O17" i="17"/>
  <c r="N15" i="17"/>
  <c r="O15" i="17" s="1"/>
  <c r="L15" i="17"/>
  <c r="K15" i="17"/>
  <c r="I15" i="17"/>
  <c r="O14" i="17"/>
  <c r="N12" i="17"/>
  <c r="O12" i="17" s="1"/>
  <c r="L12" i="17"/>
  <c r="K12" i="17"/>
  <c r="I12" i="17"/>
  <c r="O11" i="17"/>
  <c r="T12" i="17"/>
  <c r="S12" i="17"/>
  <c r="M27" i="17" s="1"/>
  <c r="R12" i="17"/>
  <c r="J27" i="17" s="1"/>
  <c r="N9" i="17"/>
  <c r="O9" i="17" s="1"/>
  <c r="L9" i="17"/>
  <c r="K9" i="17"/>
  <c r="I9" i="17"/>
  <c r="O8" i="17"/>
  <c r="N6" i="17"/>
  <c r="L6" i="17"/>
  <c r="M6" i="17" s="1"/>
  <c r="K6" i="17"/>
  <c r="I6" i="17"/>
  <c r="J6" i="17" s="1"/>
  <c r="I40" i="16"/>
  <c r="K40" i="16"/>
  <c r="N40" i="16"/>
  <c r="N33" i="16"/>
  <c r="O30" i="16"/>
  <c r="O31" i="16"/>
  <c r="O32" i="16"/>
  <c r="O33" i="16"/>
  <c r="O29" i="16"/>
  <c r="M30" i="16"/>
  <c r="M31" i="16"/>
  <c r="M32" i="16"/>
  <c r="M29" i="16"/>
  <c r="L33" i="16"/>
  <c r="K33" i="16"/>
  <c r="J30" i="16"/>
  <c r="J32" i="16"/>
  <c r="J33" i="16"/>
  <c r="J29" i="16"/>
  <c r="I33" i="16"/>
  <c r="J28" i="17" l="1"/>
  <c r="M28" i="17"/>
  <c r="O27" i="17"/>
  <c r="O28" i="17"/>
  <c r="M26" i="16"/>
  <c r="M25" i="16"/>
  <c r="J26" i="16"/>
  <c r="J25" i="16"/>
  <c r="M22" i="16"/>
  <c r="M21" i="16"/>
  <c r="J22" i="16"/>
  <c r="J21" i="16"/>
  <c r="M18" i="16"/>
  <c r="M17" i="16"/>
  <c r="J18" i="16"/>
  <c r="J17" i="16"/>
  <c r="M14" i="16" l="1"/>
  <c r="M13" i="16"/>
  <c r="J14" i="16"/>
  <c r="J13" i="16"/>
  <c r="M10" i="16" l="1"/>
  <c r="M9" i="16"/>
  <c r="J10" i="16"/>
  <c r="J9" i="16"/>
  <c r="M6" i="16" l="1"/>
  <c r="M5" i="16"/>
  <c r="J6" i="16"/>
  <c r="J5" i="16"/>
  <c r="L40" i="16" l="1"/>
  <c r="M33" i="16"/>
  <c r="N27" i="16"/>
  <c r="O27" i="16" s="1"/>
  <c r="L27" i="16"/>
  <c r="M27" i="16" s="1"/>
  <c r="K27" i="16"/>
  <c r="I27" i="16"/>
  <c r="J27" i="16" s="1"/>
  <c r="O26" i="16"/>
  <c r="O25" i="16"/>
  <c r="N23" i="16"/>
  <c r="O23" i="16" s="1"/>
  <c r="L23" i="16"/>
  <c r="M23" i="16" s="1"/>
  <c r="K23" i="16"/>
  <c r="I23" i="16"/>
  <c r="J23" i="16" s="1"/>
  <c r="O22" i="16"/>
  <c r="O21" i="16"/>
  <c r="N19" i="16"/>
  <c r="O19" i="16" s="1"/>
  <c r="L19" i="16"/>
  <c r="M19" i="16" s="1"/>
  <c r="K19" i="16"/>
  <c r="I19" i="16"/>
  <c r="J19" i="16" s="1"/>
  <c r="O18" i="16"/>
  <c r="O17" i="16"/>
  <c r="N15" i="16"/>
  <c r="O15" i="16" s="1"/>
  <c r="L15" i="16"/>
  <c r="M15" i="16" s="1"/>
  <c r="K15" i="16"/>
  <c r="I15" i="16"/>
  <c r="J15" i="16" s="1"/>
  <c r="O14" i="16"/>
  <c r="O13" i="16"/>
  <c r="T12" i="16"/>
  <c r="S12" i="16"/>
  <c r="R12" i="16"/>
  <c r="N11" i="16"/>
  <c r="O11" i="16" s="1"/>
  <c r="L11" i="16"/>
  <c r="M11" i="16" s="1"/>
  <c r="K11" i="16"/>
  <c r="I11" i="16"/>
  <c r="J11" i="16" s="1"/>
  <c r="O10" i="16"/>
  <c r="O9" i="16"/>
  <c r="N7" i="16"/>
  <c r="O7" i="16" s="1"/>
  <c r="L7" i="16"/>
  <c r="M7" i="16" s="1"/>
  <c r="K7" i="16"/>
  <c r="I7" i="16"/>
  <c r="J7" i="16" s="1"/>
  <c r="O6" i="16"/>
  <c r="O5" i="16"/>
  <c r="K30" i="15"/>
  <c r="K31" i="15"/>
  <c r="K29" i="15"/>
  <c r="H30" i="15"/>
  <c r="H31" i="15"/>
  <c r="H29" i="15"/>
  <c r="M40" i="16" l="1"/>
  <c r="M36" i="16"/>
  <c r="M37" i="16"/>
  <c r="M39" i="16"/>
  <c r="O39" i="16"/>
  <c r="O36" i="16"/>
  <c r="O37" i="16"/>
  <c r="O40" i="16"/>
  <c r="J36" i="16"/>
  <c r="J37" i="16"/>
  <c r="J39" i="16"/>
  <c r="J40" i="16"/>
  <c r="K26" i="15"/>
  <c r="K27" i="15"/>
  <c r="K25" i="15"/>
  <c r="H26" i="15"/>
  <c r="H27" i="15"/>
  <c r="H25" i="15"/>
  <c r="K22" i="15"/>
  <c r="K23" i="15"/>
  <c r="K21" i="15"/>
  <c r="H22" i="15"/>
  <c r="H23" i="15"/>
  <c r="H21" i="15"/>
  <c r="K18" i="15"/>
  <c r="K19" i="15"/>
  <c r="K17" i="15"/>
  <c r="H18" i="15"/>
  <c r="H19" i="15"/>
  <c r="H17" i="15"/>
  <c r="G15" i="15" l="1"/>
  <c r="M14" i="15" l="1"/>
  <c r="M15" i="15"/>
  <c r="M13" i="15"/>
  <c r="K14" i="15"/>
  <c r="K15" i="15"/>
  <c r="K13" i="15"/>
  <c r="H14" i="15"/>
  <c r="H15" i="15"/>
  <c r="H13" i="15"/>
  <c r="M10" i="15" l="1"/>
  <c r="M11" i="15"/>
  <c r="M9" i="15"/>
  <c r="K10" i="15"/>
  <c r="K11" i="15"/>
  <c r="K9" i="15"/>
  <c r="H10" i="15"/>
  <c r="H11" i="15"/>
  <c r="H9" i="15"/>
  <c r="K6" i="15" l="1"/>
  <c r="K7" i="15"/>
  <c r="K5" i="15"/>
  <c r="H6" i="15"/>
  <c r="H7" i="15"/>
  <c r="H5" i="15"/>
  <c r="R12" i="15" l="1"/>
  <c r="M35" i="15" s="1"/>
  <c r="Q12" i="15"/>
  <c r="P12" i="15"/>
  <c r="M5" i="15"/>
  <c r="M6" i="15"/>
  <c r="L36" i="15"/>
  <c r="J36" i="15"/>
  <c r="I36" i="15"/>
  <c r="G36" i="15"/>
  <c r="L31" i="15"/>
  <c r="M31" i="15" s="1"/>
  <c r="J31" i="15"/>
  <c r="I31" i="15"/>
  <c r="G31" i="15"/>
  <c r="M30" i="15"/>
  <c r="M29" i="15"/>
  <c r="L27" i="15"/>
  <c r="M27" i="15" s="1"/>
  <c r="J27" i="15"/>
  <c r="I27" i="15"/>
  <c r="G27" i="15"/>
  <c r="M26" i="15"/>
  <c r="M25" i="15"/>
  <c r="L23" i="15"/>
  <c r="M23" i="15" s="1"/>
  <c r="J23" i="15"/>
  <c r="I23" i="15"/>
  <c r="G23" i="15"/>
  <c r="M22" i="15"/>
  <c r="M21" i="15"/>
  <c r="L19" i="15"/>
  <c r="M19" i="15" s="1"/>
  <c r="J19" i="15"/>
  <c r="I19" i="15"/>
  <c r="G19" i="15"/>
  <c r="M18" i="15"/>
  <c r="M17" i="15"/>
  <c r="L15" i="15"/>
  <c r="J15" i="15"/>
  <c r="I15" i="15"/>
  <c r="L11" i="15"/>
  <c r="J11" i="15"/>
  <c r="I11" i="15"/>
  <c r="G11" i="15"/>
  <c r="L7" i="15"/>
  <c r="M7" i="15" s="1"/>
  <c r="J7" i="15"/>
  <c r="I7" i="15"/>
  <c r="G7" i="15"/>
  <c r="L40" i="14"/>
  <c r="J40" i="14"/>
  <c r="I40" i="14"/>
  <c r="G40" i="14"/>
  <c r="M34" i="14"/>
  <c r="M35" i="14"/>
  <c r="M33" i="14"/>
  <c r="K34" i="14"/>
  <c r="K35" i="14"/>
  <c r="K33" i="14"/>
  <c r="H34" i="14"/>
  <c r="H35" i="14"/>
  <c r="H33" i="14"/>
  <c r="L35" i="14"/>
  <c r="J35" i="14"/>
  <c r="I35" i="14"/>
  <c r="G35" i="14"/>
  <c r="Q13" i="14"/>
  <c r="K39" i="14" s="1"/>
  <c r="R13" i="14"/>
  <c r="M40" i="14" s="1"/>
  <c r="P13" i="14"/>
  <c r="H38" i="14" s="1"/>
  <c r="M36" i="15" l="1"/>
  <c r="H36" i="15"/>
  <c r="H34" i="15"/>
  <c r="H35" i="15"/>
  <c r="K35" i="15"/>
  <c r="K36" i="15"/>
  <c r="K34" i="15"/>
  <c r="M34" i="15"/>
  <c r="H40" i="14"/>
  <c r="H39" i="14"/>
  <c r="M39" i="14"/>
  <c r="K38" i="14"/>
  <c r="M38" i="14"/>
  <c r="K40" i="14"/>
  <c r="M30" i="14"/>
  <c r="M31" i="14"/>
  <c r="M29" i="14"/>
  <c r="K30" i="14"/>
  <c r="K31" i="14"/>
  <c r="K29" i="14"/>
  <c r="H30" i="14"/>
  <c r="H31" i="14"/>
  <c r="H29" i="14"/>
  <c r="M26" i="14"/>
  <c r="M27" i="14"/>
  <c r="M25" i="14"/>
  <c r="K26" i="14"/>
  <c r="K27" i="14"/>
  <c r="K25" i="14"/>
  <c r="H26" i="14"/>
  <c r="H27" i="14"/>
  <c r="H25" i="14"/>
  <c r="L31" i="14"/>
  <c r="J31" i="14"/>
  <c r="I31" i="14"/>
  <c r="G31" i="14"/>
  <c r="L27" i="14"/>
  <c r="J27" i="14"/>
  <c r="I27" i="14"/>
  <c r="G27" i="14"/>
  <c r="M22" i="14"/>
  <c r="M23" i="14"/>
  <c r="M21" i="14"/>
  <c r="K22" i="14"/>
  <c r="K23" i="14"/>
  <c r="K21" i="14"/>
  <c r="H22" i="14"/>
  <c r="H23" i="14"/>
  <c r="H21" i="14"/>
  <c r="L23" i="14"/>
  <c r="J23" i="14"/>
  <c r="I23" i="14"/>
  <c r="G23" i="14"/>
  <c r="M18" i="14" l="1"/>
  <c r="M19" i="14"/>
  <c r="M17" i="14"/>
  <c r="K18" i="14"/>
  <c r="K19" i="14"/>
  <c r="K17" i="14"/>
  <c r="H18" i="14"/>
  <c r="H19" i="14"/>
  <c r="H17" i="14"/>
  <c r="M14" i="14"/>
  <c r="M15" i="14"/>
  <c r="M13" i="14"/>
  <c r="K14" i="14"/>
  <c r="K13" i="14"/>
  <c r="H14" i="14"/>
  <c r="H13" i="14"/>
  <c r="L15" i="14"/>
  <c r="J15" i="14"/>
  <c r="K15" i="14" s="1"/>
  <c r="I15" i="14"/>
  <c r="G15" i="14"/>
  <c r="H15" i="14" s="1"/>
  <c r="L19" i="14"/>
  <c r="J19" i="14"/>
  <c r="I19" i="14"/>
  <c r="G19" i="14"/>
  <c r="M10" i="14" l="1"/>
  <c r="M11" i="14"/>
  <c r="M9" i="14"/>
  <c r="K10" i="14"/>
  <c r="K11" i="14"/>
  <c r="K9" i="14"/>
  <c r="H10" i="14"/>
  <c r="H11" i="14"/>
  <c r="H9" i="14"/>
  <c r="M6" i="14"/>
  <c r="M7" i="14"/>
  <c r="M5" i="14"/>
  <c r="K6" i="14"/>
  <c r="K7" i="14"/>
  <c r="K5" i="14"/>
  <c r="H6" i="14"/>
  <c r="H7" i="14"/>
  <c r="H5" i="14"/>
  <c r="M23" i="13"/>
  <c r="M24" i="13"/>
  <c r="M22" i="13"/>
  <c r="K23" i="13"/>
  <c r="K24" i="13"/>
  <c r="K22" i="13"/>
  <c r="H23" i="13"/>
  <c r="H24" i="13"/>
  <c r="H22" i="13"/>
  <c r="L24" i="13"/>
  <c r="J24" i="13"/>
  <c r="I24" i="13"/>
  <c r="G24" i="13"/>
  <c r="Q9" i="13"/>
  <c r="R9" i="13"/>
  <c r="P9" i="13"/>
  <c r="L11" i="14"/>
  <c r="J11" i="14"/>
  <c r="I11" i="14"/>
  <c r="G11" i="14"/>
  <c r="L7" i="14"/>
  <c r="J7" i="14"/>
  <c r="I7" i="14"/>
  <c r="G7" i="14"/>
  <c r="M18" i="13" l="1"/>
  <c r="M17" i="13"/>
  <c r="K18" i="13"/>
  <c r="K17" i="13"/>
  <c r="H18" i="13"/>
  <c r="H19" i="13"/>
  <c r="H17" i="13"/>
  <c r="M14" i="13"/>
  <c r="M13" i="13"/>
  <c r="K14" i="13"/>
  <c r="K15" i="13"/>
  <c r="K13" i="13"/>
  <c r="H14" i="13"/>
  <c r="H13" i="13"/>
  <c r="M10" i="13"/>
  <c r="M9" i="13"/>
  <c r="K10" i="13"/>
  <c r="K11" i="13"/>
  <c r="K9" i="13"/>
  <c r="H10" i="13"/>
  <c r="H9" i="13"/>
  <c r="L19" i="13"/>
  <c r="M19" i="13" s="1"/>
  <c r="J19" i="13"/>
  <c r="K19" i="13" s="1"/>
  <c r="I19" i="13"/>
  <c r="G19" i="13"/>
  <c r="L15" i="13"/>
  <c r="M15" i="13" s="1"/>
  <c r="J15" i="13"/>
  <c r="I15" i="13"/>
  <c r="G15" i="13"/>
  <c r="H15" i="13" s="1"/>
  <c r="L11" i="13"/>
  <c r="M11" i="13" s="1"/>
  <c r="J11" i="13"/>
  <c r="I11" i="13"/>
  <c r="G11" i="13"/>
  <c r="H11" i="13" s="1"/>
  <c r="M6" i="13" l="1"/>
  <c r="M5" i="13"/>
  <c r="K6" i="13"/>
  <c r="K5" i="13"/>
  <c r="L7" i="13"/>
  <c r="M7" i="13" s="1"/>
  <c r="J7" i="13"/>
  <c r="K7" i="13" s="1"/>
  <c r="I7" i="13"/>
  <c r="G7" i="13"/>
  <c r="H7" i="13" s="1"/>
  <c r="H6" i="13"/>
  <c r="H5" i="13"/>
  <c r="M16" i="12" l="1"/>
  <c r="K16" i="12"/>
  <c r="H16" i="12"/>
  <c r="K13" i="12"/>
  <c r="Q14" i="12"/>
  <c r="R14" i="12"/>
  <c r="P14" i="12"/>
  <c r="M13" i="12"/>
  <c r="H13" i="12"/>
  <c r="M12" i="12" l="1"/>
  <c r="K12" i="12"/>
  <c r="H12" i="12"/>
  <c r="M11" i="12" l="1"/>
  <c r="K11" i="12"/>
  <c r="H11" i="12"/>
  <c r="M8" i="12" l="1"/>
  <c r="M9" i="12"/>
  <c r="M10" i="12"/>
  <c r="K8" i="12"/>
  <c r="K9" i="12"/>
  <c r="K10" i="12"/>
  <c r="H8" i="12"/>
  <c r="H9" i="12"/>
  <c r="H10" i="12"/>
  <c r="M7" i="12" l="1"/>
  <c r="K7" i="12"/>
  <c r="H7" i="12"/>
  <c r="M6" i="12" l="1"/>
  <c r="K6" i="12"/>
  <c r="H6" i="12"/>
  <c r="M5" i="12" l="1"/>
  <c r="K5" i="12"/>
  <c r="H5" i="12"/>
  <c r="L8" i="5" l="1"/>
  <c r="J8" i="5"/>
  <c r="L6" i="5"/>
  <c r="L7" i="5"/>
  <c r="J6" i="5"/>
  <c r="J7" i="5"/>
  <c r="L5" i="5"/>
  <c r="J5" i="5"/>
  <c r="G8" i="5"/>
  <c r="G6" i="5"/>
  <c r="G7" i="5"/>
  <c r="G5" i="5"/>
  <c r="L5" i="10" l="1"/>
  <c r="J5" i="10"/>
  <c r="G5" i="10"/>
  <c r="L5" i="1" l="1"/>
  <c r="J5" i="1"/>
  <c r="G5" i="1"/>
  <c r="L8" i="8"/>
  <c r="J8" i="8"/>
  <c r="G8" i="8"/>
  <c r="L6" i="8"/>
  <c r="J6" i="8"/>
  <c r="G6" i="8"/>
  <c r="L5" i="6" l="1"/>
  <c r="J5" i="6"/>
  <c r="G5" i="6"/>
  <c r="L8" i="4"/>
  <c r="J8" i="4"/>
  <c r="G8" i="4"/>
  <c r="L6" i="4"/>
  <c r="L7" i="4"/>
  <c r="L5" i="4"/>
  <c r="J6" i="4"/>
  <c r="J7" i="4"/>
  <c r="J5" i="4"/>
  <c r="G6" i="4"/>
  <c r="G7" i="4"/>
  <c r="G5" i="4"/>
  <c r="L5" i="3"/>
  <c r="J5" i="3"/>
  <c r="G5" i="3"/>
</calcChain>
</file>

<file path=xl/sharedStrings.xml><?xml version="1.0" encoding="utf-8"?>
<sst xmlns="http://schemas.openxmlformats.org/spreadsheetml/2006/main" count="652" uniqueCount="85">
  <si>
    <t>Special offer</t>
    <phoneticPr fontId="4" type="noConversion"/>
  </si>
  <si>
    <t>Product Sku</t>
  </si>
  <si>
    <t>Product Zh Name</t>
  </si>
  <si>
    <t>Product Unit</t>
  </si>
  <si>
    <t>Price</t>
  </si>
  <si>
    <t>Revenue</t>
  </si>
  <si>
    <t>order%</t>
  </si>
  <si>
    <t>澳洲 谷饲 牛西冷（100天）</t>
  </si>
  <si>
    <t>200g</t>
  </si>
  <si>
    <t>Product Num</t>
  </si>
  <si>
    <t>中国客户销量</t>
  </si>
  <si>
    <t>国外客户销量</t>
  </si>
  <si>
    <t>A-0003-0295</t>
  </si>
  <si>
    <t>D-064-0135</t>
  </si>
  <si>
    <t>哈根达斯 小杯曲奇香奶冰激凌</t>
  </si>
  <si>
    <t>77g</t>
  </si>
  <si>
    <t>A-0003-0314</t>
  </si>
  <si>
    <t>澳洲 优质和牛肉糜</t>
  </si>
  <si>
    <t>250g</t>
  </si>
  <si>
    <t>A-0003-0315</t>
  </si>
  <si>
    <t>金华散养两头乌：猪肉糜</t>
  </si>
  <si>
    <t>500g</t>
  </si>
  <si>
    <t>A-0003-0316</t>
  </si>
  <si>
    <r>
      <t xml:space="preserve">FIELDS </t>
    </r>
    <r>
      <rPr>
        <sz val="10"/>
        <color theme="1"/>
        <rFont val="宋体"/>
        <family val="2"/>
      </rPr>
      <t>鸡肉糜</t>
    </r>
  </si>
  <si>
    <t>A-0003-0334</t>
  </si>
  <si>
    <t>台湾 麻豆文旦柚</t>
  </si>
  <si>
    <t>2pcs</t>
  </si>
  <si>
    <t>A-0003-0335</t>
  </si>
  <si>
    <t>红心猕猴桃</t>
  </si>
  <si>
    <t>4pcs (300~350g)</t>
  </si>
  <si>
    <t>A-0003-0336</t>
  </si>
  <si>
    <t>泉芙寇 水润啫喱</t>
  </si>
  <si>
    <t>60ml</t>
  </si>
  <si>
    <t>A-0003-0350</t>
  </si>
  <si>
    <t>FIELDS优选 无激无抗散养红标鸡 翅根</t>
  </si>
  <si>
    <t>200-300g/3-4pcs</t>
  </si>
  <si>
    <t>A-0003-0351</t>
  </si>
  <si>
    <t>阿根廷 红虾仁（大）</t>
  </si>
  <si>
    <t>10/9-10/12</t>
    <phoneticPr fontId="3" type="noConversion"/>
  </si>
  <si>
    <t>10/12-10/18</t>
    <phoneticPr fontId="3" type="noConversion"/>
  </si>
  <si>
    <t>A-0003-0367</t>
  </si>
  <si>
    <t>帝王鲑 冷冻鱼肚</t>
  </si>
  <si>
    <t>Special offer</t>
    <phoneticPr fontId="4" type="noConversion"/>
  </si>
  <si>
    <t>Date</t>
    <phoneticPr fontId="3" type="noConversion"/>
  </si>
  <si>
    <t>日期</t>
    <phoneticPr fontId="3" type="noConversion"/>
  </si>
  <si>
    <t>CN orders</t>
    <phoneticPr fontId="3" type="noConversion"/>
  </si>
  <si>
    <t>EX orders</t>
    <phoneticPr fontId="3" type="noConversion"/>
  </si>
  <si>
    <t>Total</t>
    <phoneticPr fontId="3" type="noConversion"/>
  </si>
  <si>
    <t>Total</t>
    <phoneticPr fontId="3" type="noConversion"/>
  </si>
  <si>
    <t>A-0003-0389</t>
  </si>
  <si>
    <t>FIELDS优选 无激无抗散养红标鸡 鸡腿（琵琶腿）</t>
  </si>
  <si>
    <t>450-550g/2-3pcs</t>
  </si>
  <si>
    <t>西式蔬菜套餐</t>
  </si>
  <si>
    <t>1set</t>
  </si>
  <si>
    <t>中式蔬菜套餐</t>
  </si>
  <si>
    <t>A-0003-0401</t>
  </si>
  <si>
    <t>A-0003-0400</t>
  </si>
  <si>
    <t>Total</t>
    <phoneticPr fontId="3" type="noConversion"/>
  </si>
  <si>
    <t>A-0003-0403</t>
  </si>
  <si>
    <t>丹麦 皇冠猪 天然谷饲猪 肋排（小块）</t>
  </si>
  <si>
    <t>350g</t>
  </si>
  <si>
    <t>A-0003-0404</t>
  </si>
  <si>
    <t>丹麦 皇冠猪 天然谷饲 猪软骨排</t>
  </si>
  <si>
    <t>Total</t>
    <phoneticPr fontId="3" type="noConversion"/>
  </si>
  <si>
    <t>A-0003-0416</t>
  </si>
  <si>
    <t>艾狄士 牛肉汉堡肉饼</t>
  </si>
  <si>
    <t>100g*6</t>
  </si>
  <si>
    <t>A-0003-0415</t>
  </si>
  <si>
    <t>新疆 妃之吻香梨</t>
  </si>
  <si>
    <t>8~9pcs/pack~1kg</t>
  </si>
  <si>
    <t>A-0003-0424</t>
  </si>
  <si>
    <t>Jack's Creek 澳洲 雪花和牛 牛腩块（M6-7）</t>
  </si>
  <si>
    <t>300g</t>
  </si>
  <si>
    <t>A-0003-0425</t>
  </si>
  <si>
    <t>兰特 全脂牛奶 （箱装）</t>
  </si>
  <si>
    <t>1L*12</t>
  </si>
  <si>
    <t>折后价</t>
    <phoneticPr fontId="3" type="noConversion"/>
  </si>
  <si>
    <t>Cost</t>
    <phoneticPr fontId="3" type="noConversion"/>
  </si>
  <si>
    <t>A-0003-0424</t>
    <phoneticPr fontId="3" type="noConversion"/>
  </si>
  <si>
    <t>A-0003-0447</t>
  </si>
  <si>
    <t>生冻黑虎虾（大）</t>
  </si>
  <si>
    <t>500g/pack</t>
  </si>
  <si>
    <t>A-0003-0471</t>
  </si>
  <si>
    <t>FIELDS 精品 智利车厘子(JJ/28~30mm)</t>
  </si>
  <si>
    <t>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</si>
</sst>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9" fontId="6" fillId="0" borderId="0" xfId="1" applyFont="1" applyAlignment="1">
      <alignment vertical="center"/>
    </xf>
    <xf numFmtId="0" fontId="0" fillId="0" borderId="0" xfId="0" applyAlignment="1">
      <alignment vertical="center"/>
    </xf>
    <xf numFmtId="9" fontId="6" fillId="0" borderId="0" xfId="0" applyNumberFormat="1" applyFont="1" applyAlignment="1">
      <alignment vertical="center"/>
    </xf>
    <xf numFmtId="9" fontId="6" fillId="0" borderId="0" xfId="0" applyNumberFormat="1" applyFont="1"/>
    <xf numFmtId="176" fontId="6" fillId="0" borderId="0" xfId="1" applyNumberFormat="1" applyFont="1" applyAlignment="1"/>
    <xf numFmtId="176" fontId="6" fillId="0" borderId="0" xfId="1" applyNumberFormat="1" applyFont="1" applyAlignment="1">
      <alignment vertical="center"/>
    </xf>
    <xf numFmtId="9" fontId="6" fillId="0" borderId="0" xfId="1" applyNumberFormat="1" applyFont="1" applyAlignment="1"/>
    <xf numFmtId="0" fontId="8" fillId="0" borderId="0" xfId="0" applyFont="1" applyAlignment="1">
      <alignment vertical="center"/>
    </xf>
    <xf numFmtId="14" fontId="5" fillId="0" borderId="0" xfId="0" applyNumberFormat="1" applyFont="1"/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F20" sqref="F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12</v>
      </c>
      <c r="C5" s="2" t="s">
        <v>7</v>
      </c>
      <c r="D5" s="3" t="s">
        <v>8</v>
      </c>
      <c r="E5" s="3">
        <v>38</v>
      </c>
      <c r="F5" s="2">
        <v>286</v>
      </c>
      <c r="G5" s="4">
        <f>F5/2259</f>
        <v>0.12660469234174412</v>
      </c>
      <c r="H5" s="2">
        <v>10703</v>
      </c>
      <c r="I5" s="2">
        <v>134</v>
      </c>
      <c r="J5" s="4">
        <f>I5/1426</f>
        <v>9.3969144460028048E-2</v>
      </c>
      <c r="K5" s="3">
        <v>152</v>
      </c>
      <c r="L5" s="4">
        <f>K5/833</f>
        <v>0.18247298919567828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E8" s="3"/>
      <c r="H8" s="3"/>
      <c r="I8" s="3"/>
      <c r="J8" s="3"/>
      <c r="M8" s="3"/>
      <c r="N8" s="6"/>
      <c r="O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topLeftCell="A19" workbookViewId="0">
      <selection activeCell="P12" sqref="P12:R12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1.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8" width="8.5" style="2" bestFit="1" customWidth="1"/>
    <col min="19" max="16384" width="9" style="2"/>
  </cols>
  <sheetData>
    <row r="3" spans="2:18" ht="15" x14ac:dyDescent="0.25">
      <c r="B3" s="1" t="s">
        <v>0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47</v>
      </c>
      <c r="Q4" s="3" t="s">
        <v>45</v>
      </c>
      <c r="R4" s="3" t="s">
        <v>46</v>
      </c>
    </row>
    <row r="5" spans="2:18" x14ac:dyDescent="0.2">
      <c r="B5" s="12">
        <v>42317</v>
      </c>
      <c r="C5" s="2" t="s">
        <v>58</v>
      </c>
      <c r="D5" s="2" t="s">
        <v>59</v>
      </c>
      <c r="E5" s="2" t="s">
        <v>60</v>
      </c>
      <c r="F5" s="2">
        <v>20</v>
      </c>
      <c r="G5" s="2">
        <v>22</v>
      </c>
      <c r="H5" s="10">
        <f>G5/$P$5</f>
        <v>4.9438202247191011E-2</v>
      </c>
      <c r="I5" s="2">
        <v>432</v>
      </c>
      <c r="J5" s="2">
        <v>11</v>
      </c>
      <c r="K5" s="10">
        <f t="shared" ref="K5:K7" si="0">J5/$Q$5</f>
        <v>4.7619047619047616E-2</v>
      </c>
      <c r="L5" s="3">
        <v>11</v>
      </c>
      <c r="M5" s="10">
        <f t="shared" ref="M5:M7" si="1">L5/$R$5</f>
        <v>5.1401869158878503E-2</v>
      </c>
      <c r="N5" s="3"/>
      <c r="O5" s="12">
        <v>42317</v>
      </c>
      <c r="P5" s="2">
        <v>445</v>
      </c>
      <c r="Q5" s="2">
        <v>231</v>
      </c>
      <c r="R5" s="2">
        <v>214</v>
      </c>
    </row>
    <row r="6" spans="2:18" x14ac:dyDescent="0.2">
      <c r="B6" s="12"/>
      <c r="C6" s="2" t="s">
        <v>61</v>
      </c>
      <c r="D6" s="2" t="s">
        <v>62</v>
      </c>
      <c r="E6" s="2" t="s">
        <v>60</v>
      </c>
      <c r="F6" s="2">
        <v>20</v>
      </c>
      <c r="G6" s="2">
        <v>8</v>
      </c>
      <c r="H6" s="10">
        <f t="shared" ref="H6:H7" si="2">G6/$P$5</f>
        <v>1.7977528089887642E-2</v>
      </c>
      <c r="I6" s="2">
        <v>160</v>
      </c>
      <c r="J6" s="2">
        <v>6</v>
      </c>
      <c r="K6" s="10">
        <f t="shared" si="0"/>
        <v>2.5974025974025976E-2</v>
      </c>
      <c r="L6" s="3">
        <v>2</v>
      </c>
      <c r="M6" s="10">
        <f t="shared" si="1"/>
        <v>9.3457943925233638E-3</v>
      </c>
      <c r="N6" s="3"/>
      <c r="O6" s="12">
        <v>42318</v>
      </c>
      <c r="P6" s="3">
        <v>389</v>
      </c>
      <c r="Q6" s="3">
        <v>213</v>
      </c>
      <c r="R6" s="3">
        <v>176</v>
      </c>
    </row>
    <row r="7" spans="2:18" x14ac:dyDescent="0.2">
      <c r="B7" s="12"/>
      <c r="F7" s="13" t="s">
        <v>47</v>
      </c>
      <c r="G7" s="13">
        <f>SUM(G5:G6)</f>
        <v>30</v>
      </c>
      <c r="H7" s="10">
        <f t="shared" si="2"/>
        <v>6.741573033707865E-2</v>
      </c>
      <c r="I7" s="13">
        <f>SUM(I5:I6)</f>
        <v>592</v>
      </c>
      <c r="J7" s="13">
        <f>SUM(J5:J6)</f>
        <v>17</v>
      </c>
      <c r="K7" s="10">
        <f t="shared" si="0"/>
        <v>7.3593073593073599E-2</v>
      </c>
      <c r="L7" s="13">
        <f>SUM(L5:L6)</f>
        <v>13</v>
      </c>
      <c r="M7" s="10">
        <f t="shared" si="1"/>
        <v>6.0747663551401869E-2</v>
      </c>
      <c r="N7" s="3"/>
      <c r="O7" s="12">
        <v>42319</v>
      </c>
      <c r="P7" s="3">
        <v>726</v>
      </c>
      <c r="Q7" s="3">
        <v>487</v>
      </c>
      <c r="R7" s="3">
        <v>239</v>
      </c>
    </row>
    <row r="8" spans="2:18" x14ac:dyDescent="0.2">
      <c r="B8" s="12"/>
      <c r="H8" s="10"/>
      <c r="K8" s="10"/>
      <c r="L8" s="3"/>
      <c r="M8" s="10"/>
      <c r="N8" s="3"/>
      <c r="O8" s="12">
        <v>42320</v>
      </c>
      <c r="P8" s="3">
        <v>278</v>
      </c>
      <c r="Q8" s="3">
        <v>142</v>
      </c>
      <c r="R8" s="3">
        <v>136</v>
      </c>
    </row>
    <row r="9" spans="2:18" x14ac:dyDescent="0.2">
      <c r="B9" s="12">
        <v>42318</v>
      </c>
      <c r="C9" s="2" t="s">
        <v>58</v>
      </c>
      <c r="D9" s="2" t="s">
        <v>59</v>
      </c>
      <c r="E9" s="2" t="s">
        <v>60</v>
      </c>
      <c r="F9" s="2">
        <v>20</v>
      </c>
      <c r="G9" s="2">
        <v>32</v>
      </c>
      <c r="H9" s="10">
        <f t="shared" ref="H9:H11" si="3">G9/$P$6</f>
        <v>8.2262210796915161E-2</v>
      </c>
      <c r="I9" s="2">
        <v>627</v>
      </c>
      <c r="J9" s="2">
        <v>15</v>
      </c>
      <c r="K9" s="10">
        <f t="shared" ref="K9:K11" si="4">J9/$Q$6</f>
        <v>7.0422535211267609E-2</v>
      </c>
      <c r="L9" s="2">
        <v>17</v>
      </c>
      <c r="M9" s="10">
        <f t="shared" ref="M9:M11" si="5">L9/$R$6</f>
        <v>9.6590909090909088E-2</v>
      </c>
      <c r="O9" s="12">
        <v>42321</v>
      </c>
      <c r="P9" s="3">
        <v>383</v>
      </c>
      <c r="Q9" s="3">
        <v>264</v>
      </c>
      <c r="R9" s="3">
        <v>119</v>
      </c>
    </row>
    <row r="10" spans="2:18" x14ac:dyDescent="0.2">
      <c r="C10" s="2" t="s">
        <v>61</v>
      </c>
      <c r="D10" s="2" t="s">
        <v>62</v>
      </c>
      <c r="E10" s="2" t="s">
        <v>60</v>
      </c>
      <c r="F10" s="2">
        <v>20</v>
      </c>
      <c r="G10" s="2">
        <v>6</v>
      </c>
      <c r="H10" s="10">
        <f t="shared" si="3"/>
        <v>1.5424164524421594E-2</v>
      </c>
      <c r="I10" s="2">
        <v>171</v>
      </c>
      <c r="J10" s="2">
        <v>3</v>
      </c>
      <c r="K10" s="10">
        <f t="shared" si="4"/>
        <v>1.4084507042253521E-2</v>
      </c>
      <c r="L10" s="2">
        <v>3</v>
      </c>
      <c r="M10" s="10">
        <f t="shared" si="5"/>
        <v>1.7045454545454544E-2</v>
      </c>
      <c r="O10" s="12">
        <v>42322</v>
      </c>
      <c r="P10" s="3">
        <v>322</v>
      </c>
      <c r="Q10" s="3">
        <v>184</v>
      </c>
      <c r="R10" s="3">
        <v>138</v>
      </c>
    </row>
    <row r="11" spans="2:18" x14ac:dyDescent="0.2">
      <c r="B11" s="12"/>
      <c r="F11" s="13" t="s">
        <v>47</v>
      </c>
      <c r="G11" s="13">
        <f>SUM(G9:G10)</f>
        <v>38</v>
      </c>
      <c r="H11" s="10">
        <f t="shared" si="3"/>
        <v>9.7686375321336755E-2</v>
      </c>
      <c r="I11" s="13">
        <f>SUM(I9:I10)</f>
        <v>798</v>
      </c>
      <c r="J11" s="13">
        <f>SUM(J9:J10)</f>
        <v>18</v>
      </c>
      <c r="K11" s="10">
        <f t="shared" si="4"/>
        <v>8.4507042253521125E-2</v>
      </c>
      <c r="L11" s="13">
        <f>SUM(L9:L10)</f>
        <v>20</v>
      </c>
      <c r="M11" s="10">
        <f t="shared" si="5"/>
        <v>0.11363636363636363</v>
      </c>
      <c r="O11" s="12">
        <v>42323</v>
      </c>
      <c r="P11" s="3">
        <v>298</v>
      </c>
      <c r="Q11" s="3">
        <v>165</v>
      </c>
      <c r="R11" s="3">
        <v>133</v>
      </c>
    </row>
    <row r="12" spans="2:18" x14ac:dyDescent="0.2">
      <c r="B12" s="12"/>
      <c r="H12" s="10"/>
      <c r="K12" s="10"/>
      <c r="L12" s="3"/>
      <c r="M12" s="10"/>
      <c r="O12" s="12">
        <v>42324</v>
      </c>
      <c r="P12" s="3">
        <v>365</v>
      </c>
      <c r="Q12" s="3">
        <v>180</v>
      </c>
      <c r="R12" s="3">
        <v>185</v>
      </c>
    </row>
    <row r="13" spans="2:18" x14ac:dyDescent="0.2">
      <c r="B13" s="12">
        <v>42319</v>
      </c>
      <c r="C13" s="2" t="s">
        <v>58</v>
      </c>
      <c r="D13" s="2" t="s">
        <v>59</v>
      </c>
      <c r="E13" s="2" t="s">
        <v>60</v>
      </c>
      <c r="F13" s="2">
        <v>20</v>
      </c>
      <c r="G13" s="2">
        <v>32</v>
      </c>
      <c r="H13" s="10">
        <f>G13/$P$7</f>
        <v>4.4077134986225897E-2</v>
      </c>
      <c r="I13" s="2">
        <v>645</v>
      </c>
      <c r="J13" s="2">
        <v>22</v>
      </c>
      <c r="K13" s="10">
        <f>J13/$Q$7</f>
        <v>4.5174537987679675E-2</v>
      </c>
      <c r="L13" s="3">
        <v>10</v>
      </c>
      <c r="M13" s="10">
        <f>L13/$R$7</f>
        <v>4.1841004184100417E-2</v>
      </c>
      <c r="O13" s="12" t="s">
        <v>63</v>
      </c>
      <c r="P13" s="3">
        <f>SUM(P5:P12)</f>
        <v>3206</v>
      </c>
      <c r="Q13" s="3">
        <f t="shared" ref="Q13:R13" si="6">SUM(Q5:Q12)</f>
        <v>1866</v>
      </c>
      <c r="R13" s="3">
        <f t="shared" si="6"/>
        <v>1340</v>
      </c>
    </row>
    <row r="14" spans="2:18" x14ac:dyDescent="0.2">
      <c r="B14" s="12"/>
      <c r="C14" s="2" t="s">
        <v>61</v>
      </c>
      <c r="D14" s="2" t="s">
        <v>62</v>
      </c>
      <c r="E14" s="2" t="s">
        <v>60</v>
      </c>
      <c r="F14" s="2">
        <v>20</v>
      </c>
      <c r="G14" s="2">
        <v>15</v>
      </c>
      <c r="H14" s="10">
        <f t="shared" ref="H14:H15" si="7">G14/$P$7</f>
        <v>2.0661157024793389E-2</v>
      </c>
      <c r="I14" s="2">
        <v>307</v>
      </c>
      <c r="J14" s="2">
        <v>10</v>
      </c>
      <c r="K14" s="10">
        <f t="shared" ref="K14:K15" si="8">J14/$Q$7</f>
        <v>2.0533880903490759E-2</v>
      </c>
      <c r="L14" s="3">
        <v>5</v>
      </c>
      <c r="M14" s="10">
        <f t="shared" ref="M14:M15" si="9">L14/$R$7</f>
        <v>2.0920502092050208E-2</v>
      </c>
      <c r="O14" s="12"/>
      <c r="P14" s="3"/>
      <c r="Q14" s="3"/>
      <c r="R14" s="3"/>
    </row>
    <row r="15" spans="2:18" x14ac:dyDescent="0.2">
      <c r="B15" s="12"/>
      <c r="F15" s="13" t="s">
        <v>47</v>
      </c>
      <c r="G15" s="13">
        <f>SUM(G13:G14)</f>
        <v>47</v>
      </c>
      <c r="H15" s="10">
        <f t="shared" si="7"/>
        <v>6.4738292011019286E-2</v>
      </c>
      <c r="I15" s="13">
        <f>SUM(I13:I14)</f>
        <v>952</v>
      </c>
      <c r="J15" s="13">
        <f>SUM(J13:J14)</f>
        <v>32</v>
      </c>
      <c r="K15" s="10">
        <f t="shared" si="8"/>
        <v>6.5708418891170434E-2</v>
      </c>
      <c r="L15" s="13">
        <f>SUM(L13:L14)</f>
        <v>15</v>
      </c>
      <c r="M15" s="10">
        <f t="shared" si="9"/>
        <v>6.2761506276150625E-2</v>
      </c>
      <c r="O15" s="12"/>
      <c r="P15" s="3"/>
      <c r="Q15" s="3"/>
      <c r="R15" s="3"/>
    </row>
    <row r="16" spans="2:18" x14ac:dyDescent="0.2">
      <c r="B16" s="12"/>
      <c r="H16" s="10"/>
      <c r="K16" s="10"/>
      <c r="L16" s="3"/>
      <c r="M16" s="10"/>
      <c r="O16" s="12"/>
      <c r="P16" s="3"/>
      <c r="Q16" s="3"/>
      <c r="R16" s="3"/>
    </row>
    <row r="17" spans="2:18" x14ac:dyDescent="0.2">
      <c r="B17" s="12">
        <v>42320</v>
      </c>
      <c r="C17" s="2" t="s">
        <v>58</v>
      </c>
      <c r="D17" s="2" t="s">
        <v>59</v>
      </c>
      <c r="E17" s="2" t="s">
        <v>60</v>
      </c>
      <c r="F17" s="2">
        <v>20</v>
      </c>
      <c r="G17" s="2">
        <v>5</v>
      </c>
      <c r="H17" s="10">
        <f>G17/$P$8</f>
        <v>1.7985611510791366E-2</v>
      </c>
      <c r="I17" s="2">
        <v>100</v>
      </c>
      <c r="J17" s="2">
        <v>2</v>
      </c>
      <c r="K17" s="10">
        <f>J17/$Q$8</f>
        <v>1.4084507042253521E-2</v>
      </c>
      <c r="L17" s="2">
        <v>3</v>
      </c>
      <c r="M17" s="10">
        <f>L17/$R$8</f>
        <v>2.2058823529411766E-2</v>
      </c>
      <c r="O17" s="12"/>
      <c r="P17" s="3"/>
      <c r="Q17" s="3"/>
      <c r="R17" s="3"/>
    </row>
    <row r="18" spans="2:18" x14ac:dyDescent="0.2">
      <c r="B18" s="12"/>
      <c r="C18" s="2" t="s">
        <v>61</v>
      </c>
      <c r="D18" s="2" t="s">
        <v>62</v>
      </c>
      <c r="E18" s="2" t="s">
        <v>60</v>
      </c>
      <c r="F18" s="2">
        <v>20</v>
      </c>
      <c r="G18" s="2">
        <v>15</v>
      </c>
      <c r="H18" s="10">
        <f t="shared" ref="H18:H19" si="10">G18/$P$8</f>
        <v>5.3956834532374098E-2</v>
      </c>
      <c r="I18" s="2">
        <v>300</v>
      </c>
      <c r="J18" s="2">
        <v>11</v>
      </c>
      <c r="K18" s="10">
        <f t="shared" ref="K18:K19" si="11">J18/$Q$8</f>
        <v>7.746478873239436E-2</v>
      </c>
      <c r="L18" s="2">
        <v>4</v>
      </c>
      <c r="M18" s="10">
        <f t="shared" ref="M18:M19" si="12">L18/$R$8</f>
        <v>2.9411764705882353E-2</v>
      </c>
      <c r="O18" s="12"/>
      <c r="P18" s="3"/>
      <c r="Q18" s="3"/>
      <c r="R18" s="3"/>
    </row>
    <row r="19" spans="2:18" x14ac:dyDescent="0.2">
      <c r="B19" s="12"/>
      <c r="F19" s="13" t="s">
        <v>47</v>
      </c>
      <c r="G19" s="13">
        <f>SUM(G17:G18)</f>
        <v>20</v>
      </c>
      <c r="H19" s="10">
        <f t="shared" si="10"/>
        <v>7.1942446043165464E-2</v>
      </c>
      <c r="I19" s="13">
        <f>SUM(I17:I18)</f>
        <v>400</v>
      </c>
      <c r="J19" s="13">
        <f>SUM(J17:J18)</f>
        <v>13</v>
      </c>
      <c r="K19" s="10">
        <f t="shared" si="11"/>
        <v>9.154929577464789E-2</v>
      </c>
      <c r="L19" s="13">
        <f>SUM(L17:L18)</f>
        <v>7</v>
      </c>
      <c r="M19" s="10">
        <f t="shared" si="12"/>
        <v>5.1470588235294115E-2</v>
      </c>
      <c r="O19" s="12"/>
      <c r="P19" s="3"/>
      <c r="Q19" s="3"/>
      <c r="R19" s="3"/>
    </row>
    <row r="20" spans="2:18" x14ac:dyDescent="0.2">
      <c r="H20" s="10"/>
      <c r="K20" s="10"/>
      <c r="L20" s="3"/>
      <c r="M20" s="10"/>
      <c r="N20" s="4"/>
      <c r="P20" s="3"/>
      <c r="Q20" s="3"/>
      <c r="R20" s="3"/>
    </row>
    <row r="21" spans="2:18" x14ac:dyDescent="0.2">
      <c r="B21" s="12">
        <v>42321</v>
      </c>
      <c r="C21" s="2" t="s">
        <v>58</v>
      </c>
      <c r="D21" s="2" t="s">
        <v>59</v>
      </c>
      <c r="E21" s="2" t="s">
        <v>60</v>
      </c>
      <c r="F21" s="2">
        <v>20</v>
      </c>
      <c r="G21" s="2">
        <v>24</v>
      </c>
      <c r="H21" s="10">
        <f>G21/$P$9</f>
        <v>6.2663185378590072E-2</v>
      </c>
      <c r="I21" s="2">
        <v>476</v>
      </c>
      <c r="J21" s="2">
        <v>17</v>
      </c>
      <c r="K21" s="10">
        <f>J21/$Q$9</f>
        <v>6.4393939393939392E-2</v>
      </c>
      <c r="L21" s="3">
        <v>7</v>
      </c>
      <c r="M21" s="10">
        <f>L21/$R$9</f>
        <v>5.8823529411764705E-2</v>
      </c>
      <c r="N21" s="4"/>
      <c r="P21" s="3"/>
      <c r="Q21" s="3"/>
      <c r="R21" s="3"/>
    </row>
    <row r="22" spans="2:18" x14ac:dyDescent="0.2">
      <c r="C22" s="2" t="s">
        <v>61</v>
      </c>
      <c r="D22" s="2" t="s">
        <v>62</v>
      </c>
      <c r="E22" s="2" t="s">
        <v>60</v>
      </c>
      <c r="F22" s="2">
        <v>20</v>
      </c>
      <c r="G22" s="2">
        <v>9</v>
      </c>
      <c r="H22" s="10">
        <f t="shared" ref="H22:H23" si="13">G22/$P$9</f>
        <v>2.3498694516971279E-2</v>
      </c>
      <c r="I22" s="2">
        <v>173</v>
      </c>
      <c r="J22" s="2">
        <v>7</v>
      </c>
      <c r="K22" s="10">
        <f t="shared" ref="K22:K23" si="14">J22/$Q$9</f>
        <v>2.6515151515151516E-2</v>
      </c>
      <c r="L22" s="3">
        <v>2</v>
      </c>
      <c r="M22" s="10">
        <f t="shared" ref="M22:M23" si="15">L22/$R$9</f>
        <v>1.680672268907563E-2</v>
      </c>
      <c r="N22" s="4"/>
      <c r="P22" s="3"/>
      <c r="Q22" s="3"/>
      <c r="R22" s="3"/>
    </row>
    <row r="23" spans="2:18" x14ac:dyDescent="0.2">
      <c r="F23" s="13" t="s">
        <v>47</v>
      </c>
      <c r="G23" s="13">
        <f>SUM(G21:G22)</f>
        <v>33</v>
      </c>
      <c r="H23" s="10">
        <f t="shared" si="13"/>
        <v>8.6161879895561358E-2</v>
      </c>
      <c r="I23" s="13">
        <f>SUM(I21:I22)</f>
        <v>649</v>
      </c>
      <c r="J23" s="13">
        <f>SUM(J21:J22)</f>
        <v>24</v>
      </c>
      <c r="K23" s="10">
        <f t="shared" si="14"/>
        <v>9.0909090909090912E-2</v>
      </c>
      <c r="L23" s="13">
        <f>SUM(L21:L22)</f>
        <v>9</v>
      </c>
      <c r="M23" s="10">
        <f t="shared" si="15"/>
        <v>7.5630252100840331E-2</v>
      </c>
      <c r="N23" s="3"/>
      <c r="O23" s="12"/>
      <c r="P23" s="3"/>
      <c r="Q23" s="3"/>
      <c r="R23" s="3"/>
    </row>
    <row r="24" spans="2:18" x14ac:dyDescent="0.2">
      <c r="H24" s="10"/>
      <c r="K24" s="10"/>
      <c r="L24" s="3"/>
      <c r="M24" s="10"/>
      <c r="N24" s="3"/>
      <c r="O24" s="12"/>
      <c r="P24" s="3"/>
      <c r="Q24" s="3"/>
      <c r="R24" s="3"/>
    </row>
    <row r="25" spans="2:18" x14ac:dyDescent="0.2">
      <c r="B25" s="12">
        <v>42322</v>
      </c>
      <c r="C25" s="2" t="s">
        <v>58</v>
      </c>
      <c r="D25" s="2" t="s">
        <v>59</v>
      </c>
      <c r="E25" s="2" t="s">
        <v>60</v>
      </c>
      <c r="F25" s="2">
        <v>20</v>
      </c>
      <c r="G25" s="2">
        <v>6</v>
      </c>
      <c r="H25" s="10">
        <f>G25/$P$10</f>
        <v>1.8633540372670808E-2</v>
      </c>
      <c r="I25" s="2">
        <v>116</v>
      </c>
      <c r="J25" s="2">
        <v>3</v>
      </c>
      <c r="K25" s="10">
        <f>J25/$Q$10</f>
        <v>1.6304347826086956E-2</v>
      </c>
      <c r="L25" s="3">
        <v>3</v>
      </c>
      <c r="M25" s="10">
        <f>L25/$R$10</f>
        <v>2.1739130434782608E-2</v>
      </c>
      <c r="N25" s="3"/>
      <c r="O25" s="12"/>
      <c r="P25" s="3"/>
      <c r="Q25" s="3"/>
      <c r="R25" s="3"/>
    </row>
    <row r="26" spans="2:18" x14ac:dyDescent="0.2">
      <c r="C26" s="2" t="s">
        <v>61</v>
      </c>
      <c r="D26" s="2" t="s">
        <v>62</v>
      </c>
      <c r="E26" s="2" t="s">
        <v>60</v>
      </c>
      <c r="F26" s="2">
        <v>20</v>
      </c>
      <c r="G26" s="2">
        <v>20</v>
      </c>
      <c r="H26" s="10">
        <f t="shared" ref="H26:H27" si="16">G26/$P$10</f>
        <v>6.2111801242236024E-2</v>
      </c>
      <c r="I26" s="2">
        <v>395</v>
      </c>
      <c r="J26" s="2">
        <v>11</v>
      </c>
      <c r="K26" s="10">
        <f t="shared" ref="K26:K27" si="17">J26/$Q$10</f>
        <v>5.9782608695652176E-2</v>
      </c>
      <c r="L26" s="3">
        <v>9</v>
      </c>
      <c r="M26" s="10">
        <f t="shared" ref="M26:M27" si="18">L26/$R$10</f>
        <v>6.5217391304347824E-2</v>
      </c>
      <c r="N26" s="3"/>
      <c r="O26" s="12"/>
      <c r="P26" s="3"/>
      <c r="Q26" s="3"/>
      <c r="R26" s="3"/>
    </row>
    <row r="27" spans="2:18" x14ac:dyDescent="0.2">
      <c r="F27" s="13" t="s">
        <v>47</v>
      </c>
      <c r="G27" s="13">
        <f>SUM(G25:G26)</f>
        <v>26</v>
      </c>
      <c r="H27" s="10">
        <f t="shared" si="16"/>
        <v>8.0745341614906832E-2</v>
      </c>
      <c r="I27" s="13">
        <f>SUM(I25:I26)</f>
        <v>511</v>
      </c>
      <c r="J27" s="13">
        <f>SUM(J25:J26)</f>
        <v>14</v>
      </c>
      <c r="K27" s="10">
        <f t="shared" si="17"/>
        <v>7.6086956521739135E-2</v>
      </c>
      <c r="L27" s="13">
        <f>SUM(L25:L26)</f>
        <v>12</v>
      </c>
      <c r="M27" s="10">
        <f t="shared" si="18"/>
        <v>8.6956521739130432E-2</v>
      </c>
      <c r="N27" s="3"/>
      <c r="O27" s="12"/>
      <c r="P27" s="3"/>
      <c r="Q27" s="3"/>
      <c r="R27" s="3"/>
    </row>
    <row r="28" spans="2:18" x14ac:dyDescent="0.2">
      <c r="N28" s="3"/>
      <c r="O28" s="12"/>
      <c r="P28" s="3"/>
      <c r="Q28" s="3"/>
      <c r="R28" s="3"/>
    </row>
    <row r="29" spans="2:18" x14ac:dyDescent="0.2">
      <c r="B29" s="12">
        <v>42323</v>
      </c>
      <c r="C29" s="2" t="s">
        <v>58</v>
      </c>
      <c r="D29" s="2" t="s">
        <v>59</v>
      </c>
      <c r="E29" s="2" t="s">
        <v>60</v>
      </c>
      <c r="F29" s="2">
        <v>20</v>
      </c>
      <c r="G29" s="2">
        <v>1</v>
      </c>
      <c r="H29" s="10">
        <f>G29/$P$11</f>
        <v>3.3557046979865771E-3</v>
      </c>
      <c r="I29" s="2">
        <v>20</v>
      </c>
      <c r="J29" s="2">
        <v>0</v>
      </c>
      <c r="K29" s="10">
        <f>J29/$Q$11</f>
        <v>0</v>
      </c>
      <c r="L29" s="3">
        <v>1</v>
      </c>
      <c r="M29" s="10">
        <f>L29/$R$11</f>
        <v>7.5187969924812026E-3</v>
      </c>
      <c r="N29" s="3"/>
      <c r="O29" s="12"/>
      <c r="P29" s="3"/>
      <c r="Q29" s="3"/>
      <c r="R29" s="3"/>
    </row>
    <row r="30" spans="2:18" x14ac:dyDescent="0.2">
      <c r="C30" s="2" t="s">
        <v>61</v>
      </c>
      <c r="D30" s="2" t="s">
        <v>62</v>
      </c>
      <c r="E30" s="2" t="s">
        <v>60</v>
      </c>
      <c r="F30" s="2">
        <v>20</v>
      </c>
      <c r="G30" s="2">
        <v>12</v>
      </c>
      <c r="H30" s="10">
        <f t="shared" ref="H30:H31" si="19">G30/$P$11</f>
        <v>4.0268456375838924E-2</v>
      </c>
      <c r="I30" s="2">
        <v>230</v>
      </c>
      <c r="J30" s="2">
        <v>9</v>
      </c>
      <c r="K30" s="10">
        <f t="shared" ref="K30:K31" si="20">J30/$Q$11</f>
        <v>5.4545454545454543E-2</v>
      </c>
      <c r="L30" s="3">
        <v>3</v>
      </c>
      <c r="M30" s="10">
        <f t="shared" ref="M30:M31" si="21">L30/$R$11</f>
        <v>2.2556390977443608E-2</v>
      </c>
      <c r="N30" s="3"/>
      <c r="O30" s="12"/>
      <c r="P30" s="3"/>
      <c r="Q30" s="3"/>
      <c r="R30" s="3"/>
    </row>
    <row r="31" spans="2:18" x14ac:dyDescent="0.2">
      <c r="F31" s="13" t="s">
        <v>47</v>
      </c>
      <c r="G31" s="13">
        <f>SUM(G29:G30)</f>
        <v>13</v>
      </c>
      <c r="H31" s="10">
        <f t="shared" si="19"/>
        <v>4.3624161073825503E-2</v>
      </c>
      <c r="I31" s="13">
        <f>SUM(I29:I30)</f>
        <v>250</v>
      </c>
      <c r="J31" s="13">
        <f>SUM(J29:J30)</f>
        <v>9</v>
      </c>
      <c r="K31" s="10">
        <f t="shared" si="20"/>
        <v>5.4545454545454543E-2</v>
      </c>
      <c r="L31" s="13">
        <f>SUM(L29:L30)</f>
        <v>4</v>
      </c>
      <c r="M31" s="10">
        <f t="shared" si="21"/>
        <v>3.007518796992481E-2</v>
      </c>
      <c r="N31" s="3"/>
      <c r="O31" s="12"/>
      <c r="P31" s="3"/>
      <c r="Q31" s="3"/>
      <c r="R31" s="3"/>
    </row>
    <row r="32" spans="2:18" x14ac:dyDescent="0.2">
      <c r="N32" s="3"/>
      <c r="O32" s="12"/>
      <c r="P32" s="3"/>
      <c r="Q32" s="3"/>
      <c r="R32" s="3"/>
    </row>
    <row r="33" spans="2:18" x14ac:dyDescent="0.2">
      <c r="B33" s="12">
        <v>42324</v>
      </c>
      <c r="C33" s="2" t="s">
        <v>58</v>
      </c>
      <c r="D33" s="2" t="s">
        <v>59</v>
      </c>
      <c r="E33" s="2" t="s">
        <v>60</v>
      </c>
      <c r="F33" s="2">
        <v>20</v>
      </c>
      <c r="G33" s="2">
        <v>22</v>
      </c>
      <c r="H33" s="10">
        <f>G33/$P$12</f>
        <v>6.0273972602739728E-2</v>
      </c>
      <c r="I33" s="2">
        <v>435</v>
      </c>
      <c r="J33" s="2">
        <v>15</v>
      </c>
      <c r="K33" s="10">
        <f>J33/$Q$12</f>
        <v>8.3333333333333329E-2</v>
      </c>
      <c r="L33" s="3">
        <v>7</v>
      </c>
      <c r="M33" s="10">
        <f>L33/$R$12</f>
        <v>3.783783783783784E-2</v>
      </c>
      <c r="N33" s="3"/>
      <c r="O33" s="12"/>
      <c r="P33" s="3"/>
      <c r="Q33" s="3"/>
      <c r="R33" s="3"/>
    </row>
    <row r="34" spans="2:18" x14ac:dyDescent="0.2">
      <c r="C34" s="2" t="s">
        <v>61</v>
      </c>
      <c r="D34" s="2" t="s">
        <v>62</v>
      </c>
      <c r="E34" s="2" t="s">
        <v>60</v>
      </c>
      <c r="F34" s="2">
        <v>20</v>
      </c>
      <c r="G34" s="2">
        <v>10</v>
      </c>
      <c r="H34" s="10">
        <f t="shared" ref="H34:H35" si="22">G34/$P$12</f>
        <v>2.7397260273972601E-2</v>
      </c>
      <c r="I34" s="2">
        <v>193</v>
      </c>
      <c r="J34" s="2">
        <v>6</v>
      </c>
      <c r="K34" s="10">
        <f t="shared" ref="K34:K35" si="23">J34/$Q$12</f>
        <v>3.3333333333333333E-2</v>
      </c>
      <c r="L34" s="3">
        <v>4</v>
      </c>
      <c r="M34" s="10">
        <f t="shared" ref="M34:M35" si="24">L34/$R$12</f>
        <v>2.1621621621621623E-2</v>
      </c>
      <c r="N34" s="3"/>
      <c r="O34" s="12"/>
      <c r="P34" s="3"/>
      <c r="Q34" s="3"/>
      <c r="R34" s="3"/>
    </row>
    <row r="35" spans="2:18" x14ac:dyDescent="0.2">
      <c r="F35" s="13" t="s">
        <v>47</v>
      </c>
      <c r="G35" s="13">
        <f>SUM(G33:G34)</f>
        <v>32</v>
      </c>
      <c r="H35" s="10">
        <f t="shared" si="22"/>
        <v>8.7671232876712329E-2</v>
      </c>
      <c r="I35" s="13">
        <f>SUM(I33:I34)</f>
        <v>628</v>
      </c>
      <c r="J35" s="13">
        <f>SUM(J33:J34)</f>
        <v>21</v>
      </c>
      <c r="K35" s="10">
        <f t="shared" si="23"/>
        <v>0.11666666666666667</v>
      </c>
      <c r="L35" s="13">
        <f>SUM(L33:L34)</f>
        <v>11</v>
      </c>
      <c r="M35" s="10">
        <f t="shared" si="24"/>
        <v>5.9459459459459463E-2</v>
      </c>
      <c r="N35" s="3"/>
      <c r="O35" s="12"/>
      <c r="P35" s="3"/>
      <c r="Q35" s="3"/>
      <c r="R35" s="3"/>
    </row>
    <row r="36" spans="2:18" x14ac:dyDescent="0.2">
      <c r="N36" s="3"/>
      <c r="O36" s="12"/>
      <c r="P36" s="3"/>
      <c r="Q36" s="3"/>
      <c r="R36" s="3"/>
    </row>
    <row r="37" spans="2:18" x14ac:dyDescent="0.2">
      <c r="B37" s="2" t="s">
        <v>47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9</v>
      </c>
      <c r="H37" s="3" t="s">
        <v>6</v>
      </c>
      <c r="I37" s="3" t="s">
        <v>5</v>
      </c>
      <c r="J37" s="3" t="s">
        <v>10</v>
      </c>
      <c r="K37" s="3" t="s">
        <v>6</v>
      </c>
      <c r="L37" s="3" t="s">
        <v>11</v>
      </c>
      <c r="M37" s="3" t="s">
        <v>6</v>
      </c>
      <c r="N37" s="3"/>
      <c r="O37" s="12"/>
      <c r="P37" s="3"/>
      <c r="Q37" s="3"/>
      <c r="R37" s="3"/>
    </row>
    <row r="38" spans="2:18" x14ac:dyDescent="0.2">
      <c r="C38" s="2" t="s">
        <v>58</v>
      </c>
      <c r="D38" s="2" t="s">
        <v>59</v>
      </c>
      <c r="E38" s="2" t="s">
        <v>60</v>
      </c>
      <c r="F38" s="2">
        <v>20</v>
      </c>
      <c r="G38" s="2">
        <v>144</v>
      </c>
      <c r="H38" s="10">
        <f>G38/$P$13</f>
        <v>4.4915782907049284E-2</v>
      </c>
      <c r="I38" s="2">
        <v>2831</v>
      </c>
      <c r="J38" s="2">
        <v>85</v>
      </c>
      <c r="K38" s="10">
        <f>J38/$Q$13</f>
        <v>4.5551982851018219E-2</v>
      </c>
      <c r="L38" s="3">
        <v>59</v>
      </c>
      <c r="M38" s="10">
        <f>L38/$R$13</f>
        <v>4.4029850746268653E-2</v>
      </c>
      <c r="N38" s="3"/>
      <c r="O38" s="12"/>
      <c r="P38" s="3"/>
      <c r="Q38" s="3"/>
      <c r="R38" s="3"/>
    </row>
    <row r="39" spans="2:18" x14ac:dyDescent="0.2">
      <c r="C39" s="2" t="s">
        <v>61</v>
      </c>
      <c r="D39" s="2" t="s">
        <v>62</v>
      </c>
      <c r="E39" s="2" t="s">
        <v>60</v>
      </c>
      <c r="F39" s="2">
        <v>20</v>
      </c>
      <c r="G39" s="2">
        <v>95</v>
      </c>
      <c r="H39" s="10">
        <f t="shared" ref="H39:H40" si="25">G39/$P$13</f>
        <v>2.9631940112289458E-2</v>
      </c>
      <c r="I39" s="2">
        <v>1929</v>
      </c>
      <c r="J39" s="2">
        <v>63</v>
      </c>
      <c r="K39" s="10">
        <f t="shared" ref="K39:K40" si="26">J39/$Q$13</f>
        <v>3.3762057877813507E-2</v>
      </c>
      <c r="L39" s="3">
        <v>32</v>
      </c>
      <c r="M39" s="10">
        <f t="shared" ref="M39:M40" si="27">L39/$R$13</f>
        <v>2.3880597014925373E-2</v>
      </c>
      <c r="N39" s="3"/>
      <c r="O39" s="3"/>
      <c r="P39" s="3"/>
      <c r="Q39" s="3"/>
      <c r="R39" s="3"/>
    </row>
    <row r="40" spans="2:18" x14ac:dyDescent="0.2">
      <c r="F40" s="13" t="s">
        <v>47</v>
      </c>
      <c r="G40" s="13">
        <f>SUM(G38:G39)</f>
        <v>239</v>
      </c>
      <c r="H40" s="10">
        <f t="shared" si="25"/>
        <v>7.4547723019338735E-2</v>
      </c>
      <c r="I40" s="13">
        <f>SUM(I38:I39)</f>
        <v>4760</v>
      </c>
      <c r="J40" s="13">
        <f>SUM(J38:J39)</f>
        <v>148</v>
      </c>
      <c r="K40" s="10">
        <f t="shared" si="26"/>
        <v>7.931404072883172E-2</v>
      </c>
      <c r="L40" s="13">
        <f>SUM(L38:L39)</f>
        <v>91</v>
      </c>
      <c r="M40" s="10">
        <f t="shared" si="27"/>
        <v>6.7910447761194023E-2</v>
      </c>
      <c r="N40" s="3"/>
      <c r="O40" s="3"/>
      <c r="P40" s="3"/>
      <c r="Q40" s="3"/>
      <c r="R40" s="3"/>
    </row>
    <row r="41" spans="2:18" x14ac:dyDescent="0.2">
      <c r="H41" s="10"/>
      <c r="K41" s="10"/>
      <c r="M41" s="10"/>
    </row>
    <row r="42" spans="2:18" ht="13.5" x14ac:dyDescent="0.2">
      <c r="G42" s="5"/>
      <c r="H42" s="10"/>
      <c r="I42" s="5"/>
      <c r="J42" s="5"/>
      <c r="K42" s="10"/>
      <c r="M42" s="10"/>
    </row>
    <row r="43" spans="2:18" ht="13.5" x14ac:dyDescent="0.2">
      <c r="G43" s="5"/>
      <c r="I43" s="10"/>
      <c r="J43" s="5"/>
      <c r="K43" s="5"/>
      <c r="L43" s="10"/>
      <c r="M43" s="10"/>
    </row>
    <row r="44" spans="2:18" ht="13.5" x14ac:dyDescent="0.2">
      <c r="G44" s="5"/>
      <c r="H44" s="10"/>
      <c r="I44" s="5"/>
      <c r="J44" s="5"/>
      <c r="K44" s="10"/>
      <c r="M44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H7 K7 K11 H11 K15 H15 K19 H19 K23 H23 K27 H27 K31 H31 K35 H35 K40 H4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0"/>
  <sheetViews>
    <sheetView workbookViewId="0">
      <selection activeCell="Q19" sqref="Q19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1.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8" width="8.5" style="2" bestFit="1" customWidth="1"/>
    <col min="19" max="16384" width="9" style="2"/>
  </cols>
  <sheetData>
    <row r="3" spans="2:18" ht="15" x14ac:dyDescent="0.25">
      <c r="B3" s="1" t="s">
        <v>0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47</v>
      </c>
      <c r="Q4" s="3" t="s">
        <v>45</v>
      </c>
      <c r="R4" s="3" t="s">
        <v>46</v>
      </c>
    </row>
    <row r="5" spans="2:18" x14ac:dyDescent="0.2">
      <c r="B5" s="12">
        <v>42325</v>
      </c>
      <c r="C5" s="2" t="s">
        <v>64</v>
      </c>
      <c r="D5" s="2" t="s">
        <v>65</v>
      </c>
      <c r="E5" s="2" t="s">
        <v>66</v>
      </c>
      <c r="F5" s="2">
        <v>57</v>
      </c>
      <c r="G5" s="2">
        <v>13</v>
      </c>
      <c r="H5" s="10">
        <f t="shared" ref="H5:H7" si="0">G5/$P$5</f>
        <v>4.5138888888888888E-2</v>
      </c>
      <c r="I5" s="2">
        <v>216</v>
      </c>
      <c r="J5" s="2">
        <v>8</v>
      </c>
      <c r="K5" s="10">
        <f t="shared" ref="K5:K7" si="1">J5/$Q$5</f>
        <v>4.9079754601226995E-2</v>
      </c>
      <c r="L5" s="3">
        <v>5</v>
      </c>
      <c r="M5" s="10">
        <f t="shared" ref="M5:M7" si="2">L5/$R$5</f>
        <v>0.04</v>
      </c>
      <c r="N5" s="3"/>
      <c r="O5" s="12">
        <v>42325</v>
      </c>
      <c r="P5" s="2">
        <v>288</v>
      </c>
      <c r="Q5" s="2">
        <v>163</v>
      </c>
      <c r="R5" s="2">
        <v>125</v>
      </c>
    </row>
    <row r="6" spans="2:18" x14ac:dyDescent="0.2">
      <c r="B6" s="12"/>
      <c r="C6" s="2" t="s">
        <v>67</v>
      </c>
      <c r="D6" s="2" t="s">
        <v>68</v>
      </c>
      <c r="E6" s="2" t="s">
        <v>69</v>
      </c>
      <c r="F6" s="2">
        <v>17</v>
      </c>
      <c r="G6" s="2">
        <v>21</v>
      </c>
      <c r="H6" s="10">
        <f t="shared" si="0"/>
        <v>7.2916666666666671E-2</v>
      </c>
      <c r="I6" s="2">
        <v>1197</v>
      </c>
      <c r="J6" s="2">
        <v>4</v>
      </c>
      <c r="K6" s="10">
        <f t="shared" si="1"/>
        <v>2.4539877300613498E-2</v>
      </c>
      <c r="L6" s="3">
        <v>17</v>
      </c>
      <c r="M6" s="10">
        <f t="shared" si="2"/>
        <v>0.13600000000000001</v>
      </c>
      <c r="N6" s="3"/>
      <c r="O6" s="12">
        <v>42326</v>
      </c>
      <c r="P6" s="3">
        <v>327</v>
      </c>
      <c r="Q6" s="3">
        <v>177</v>
      </c>
      <c r="R6" s="3">
        <v>150</v>
      </c>
    </row>
    <row r="7" spans="2:18" x14ac:dyDescent="0.2">
      <c r="B7" s="12"/>
      <c r="F7" s="13" t="s">
        <v>47</v>
      </c>
      <c r="G7" s="13">
        <f>SUM(G5:G6)</f>
        <v>34</v>
      </c>
      <c r="H7" s="10">
        <f t="shared" si="0"/>
        <v>0.11805555555555555</v>
      </c>
      <c r="I7" s="13">
        <f>SUM(I5:I6)</f>
        <v>1413</v>
      </c>
      <c r="J7" s="13">
        <f>SUM(J5:J6)</f>
        <v>12</v>
      </c>
      <c r="K7" s="10">
        <f t="shared" si="1"/>
        <v>7.3619631901840496E-2</v>
      </c>
      <c r="L7" s="13">
        <f>SUM(L5:L6)</f>
        <v>22</v>
      </c>
      <c r="M7" s="10">
        <f t="shared" si="2"/>
        <v>0.17599999999999999</v>
      </c>
      <c r="N7" s="3"/>
      <c r="O7" s="12">
        <v>42327</v>
      </c>
      <c r="P7" s="3">
        <v>280</v>
      </c>
      <c r="Q7" s="3">
        <v>157</v>
      </c>
      <c r="R7" s="3">
        <v>123</v>
      </c>
    </row>
    <row r="8" spans="2:18" x14ac:dyDescent="0.2">
      <c r="B8" s="12"/>
      <c r="H8" s="10"/>
      <c r="K8" s="10"/>
      <c r="L8" s="3"/>
      <c r="M8" s="10"/>
      <c r="N8" s="3"/>
      <c r="O8" s="12">
        <v>42328</v>
      </c>
      <c r="P8" s="3">
        <v>372</v>
      </c>
      <c r="Q8" s="3">
        <v>216</v>
      </c>
      <c r="R8" s="3">
        <v>156</v>
      </c>
    </row>
    <row r="9" spans="2:18" x14ac:dyDescent="0.2">
      <c r="B9" s="12">
        <v>42326</v>
      </c>
      <c r="C9" s="2" t="s">
        <v>64</v>
      </c>
      <c r="D9" s="2" t="s">
        <v>65</v>
      </c>
      <c r="E9" s="2" t="s">
        <v>66</v>
      </c>
      <c r="F9" s="2">
        <v>57</v>
      </c>
      <c r="G9" s="2">
        <v>17</v>
      </c>
      <c r="H9" s="10">
        <f t="shared" ref="H9:H11" si="3">G9/$P$6</f>
        <v>5.1987767584097858E-2</v>
      </c>
      <c r="I9" s="2">
        <v>278</v>
      </c>
      <c r="J9" s="2">
        <v>12</v>
      </c>
      <c r="K9" s="10">
        <f t="shared" ref="K9:K11" si="4">J9/$Q$6</f>
        <v>6.7796610169491525E-2</v>
      </c>
      <c r="L9" s="2">
        <v>5</v>
      </c>
      <c r="M9" s="10">
        <f t="shared" ref="M9:M11" si="5">L9/$R$6</f>
        <v>3.3333333333333333E-2</v>
      </c>
      <c r="O9" s="12">
        <v>42329</v>
      </c>
      <c r="P9" s="3">
        <v>331</v>
      </c>
      <c r="Q9" s="3">
        <v>186</v>
      </c>
      <c r="R9" s="3">
        <v>145</v>
      </c>
    </row>
    <row r="10" spans="2:18" x14ac:dyDescent="0.2">
      <c r="C10" s="2" t="s">
        <v>67</v>
      </c>
      <c r="D10" s="2" t="s">
        <v>68</v>
      </c>
      <c r="E10" s="2" t="s">
        <v>69</v>
      </c>
      <c r="F10" s="2">
        <v>17</v>
      </c>
      <c r="G10" s="2">
        <v>18</v>
      </c>
      <c r="H10" s="10">
        <f t="shared" si="3"/>
        <v>5.5045871559633031E-2</v>
      </c>
      <c r="I10" s="2">
        <v>1003</v>
      </c>
      <c r="J10" s="2">
        <v>4</v>
      </c>
      <c r="K10" s="10">
        <f t="shared" si="4"/>
        <v>2.2598870056497175E-2</v>
      </c>
      <c r="L10" s="2">
        <v>14</v>
      </c>
      <c r="M10" s="10">
        <f t="shared" si="5"/>
        <v>9.3333333333333338E-2</v>
      </c>
      <c r="O10" s="12">
        <v>42330</v>
      </c>
      <c r="P10" s="3">
        <v>277</v>
      </c>
      <c r="Q10" s="3">
        <v>147</v>
      </c>
      <c r="R10" s="3">
        <v>130</v>
      </c>
    </row>
    <row r="11" spans="2:18" x14ac:dyDescent="0.2">
      <c r="B11" s="12"/>
      <c r="F11" s="13" t="s">
        <v>47</v>
      </c>
      <c r="G11" s="13">
        <f>SUM(G9:G10)</f>
        <v>35</v>
      </c>
      <c r="H11" s="10">
        <f t="shared" si="3"/>
        <v>0.10703363914373089</v>
      </c>
      <c r="I11" s="13">
        <f>SUM(I9:I10)</f>
        <v>1281</v>
      </c>
      <c r="J11" s="13">
        <f>SUM(J9:J10)</f>
        <v>16</v>
      </c>
      <c r="K11" s="10">
        <f t="shared" si="4"/>
        <v>9.03954802259887E-2</v>
      </c>
      <c r="L11" s="13">
        <f>SUM(L9:L10)</f>
        <v>19</v>
      </c>
      <c r="M11" s="10">
        <f t="shared" si="5"/>
        <v>0.12666666666666668</v>
      </c>
      <c r="O11" s="12">
        <v>42331</v>
      </c>
      <c r="P11" s="3">
        <v>410</v>
      </c>
      <c r="Q11" s="3">
        <v>185</v>
      </c>
      <c r="R11" s="3">
        <v>225</v>
      </c>
    </row>
    <row r="12" spans="2:18" x14ac:dyDescent="0.2">
      <c r="B12" s="12"/>
      <c r="H12" s="10"/>
      <c r="K12" s="10"/>
      <c r="L12" s="3"/>
      <c r="M12" s="10"/>
      <c r="O12" s="12" t="s">
        <v>63</v>
      </c>
      <c r="P12" s="3">
        <f>SUM(P4:P11)</f>
        <v>2285</v>
      </c>
      <c r="Q12" s="3">
        <f t="shared" ref="Q12" si="6">SUM(Q4:Q11)</f>
        <v>1231</v>
      </c>
      <c r="R12" s="3">
        <f t="shared" ref="R12" si="7">SUM(R4:R11)</f>
        <v>1054</v>
      </c>
    </row>
    <row r="13" spans="2:18" x14ac:dyDescent="0.2">
      <c r="B13" s="12">
        <v>42327</v>
      </c>
      <c r="C13" s="2" t="s">
        <v>64</v>
      </c>
      <c r="D13" s="2" t="s">
        <v>65</v>
      </c>
      <c r="E13" s="2" t="s">
        <v>66</v>
      </c>
      <c r="F13" s="2">
        <v>57</v>
      </c>
      <c r="G13" s="2">
        <v>10</v>
      </c>
      <c r="H13" s="10">
        <f t="shared" ref="H13:H15" si="8">G13/$P$7</f>
        <v>3.5714285714285712E-2</v>
      </c>
      <c r="I13" s="2">
        <v>166</v>
      </c>
      <c r="J13" s="2">
        <v>4</v>
      </c>
      <c r="K13" s="10">
        <f t="shared" ref="K13:K15" si="9">J13/$Q$7</f>
        <v>2.5477707006369428E-2</v>
      </c>
      <c r="L13" s="3">
        <v>6</v>
      </c>
      <c r="M13" s="10">
        <f t="shared" ref="M13:M15" si="10">L13/$R$7</f>
        <v>4.878048780487805E-2</v>
      </c>
      <c r="O13" s="12"/>
      <c r="P13" s="3"/>
      <c r="Q13" s="3"/>
      <c r="R13" s="3"/>
    </row>
    <row r="14" spans="2:18" x14ac:dyDescent="0.2">
      <c r="B14" s="12"/>
      <c r="C14" s="2" t="s">
        <v>67</v>
      </c>
      <c r="D14" s="2" t="s">
        <v>68</v>
      </c>
      <c r="E14" s="2" t="s">
        <v>69</v>
      </c>
      <c r="F14" s="2">
        <v>17</v>
      </c>
      <c r="G14" s="2">
        <v>13</v>
      </c>
      <c r="H14" s="10">
        <f t="shared" si="8"/>
        <v>4.642857142857143E-2</v>
      </c>
      <c r="I14" s="2">
        <v>741</v>
      </c>
      <c r="J14" s="2">
        <v>4</v>
      </c>
      <c r="K14" s="10">
        <f t="shared" si="9"/>
        <v>2.5477707006369428E-2</v>
      </c>
      <c r="L14" s="3">
        <v>9</v>
      </c>
      <c r="M14" s="10">
        <f t="shared" si="10"/>
        <v>7.3170731707317069E-2</v>
      </c>
      <c r="O14" s="12"/>
      <c r="P14" s="3"/>
      <c r="Q14" s="3"/>
      <c r="R14" s="3"/>
    </row>
    <row r="15" spans="2:18" x14ac:dyDescent="0.2">
      <c r="B15" s="12"/>
      <c r="F15" s="13" t="s">
        <v>47</v>
      </c>
      <c r="G15" s="13">
        <f>SUM(G13:G14)</f>
        <v>23</v>
      </c>
      <c r="H15" s="10">
        <f t="shared" si="8"/>
        <v>8.2142857142857142E-2</v>
      </c>
      <c r="I15" s="13">
        <f>SUM(I13:I14)</f>
        <v>907</v>
      </c>
      <c r="J15" s="13">
        <f>SUM(J13:J14)</f>
        <v>8</v>
      </c>
      <c r="K15" s="10">
        <f t="shared" si="9"/>
        <v>5.0955414012738856E-2</v>
      </c>
      <c r="L15" s="13">
        <f>SUM(L13:L14)</f>
        <v>15</v>
      </c>
      <c r="M15" s="10">
        <f t="shared" si="10"/>
        <v>0.12195121951219512</v>
      </c>
      <c r="O15" s="12"/>
      <c r="P15" s="3"/>
      <c r="Q15" s="3"/>
      <c r="R15" s="3"/>
    </row>
    <row r="16" spans="2:18" x14ac:dyDescent="0.2">
      <c r="B16" s="12"/>
      <c r="H16" s="10"/>
      <c r="K16" s="10"/>
      <c r="L16" s="3"/>
      <c r="M16" s="10"/>
      <c r="O16" s="12"/>
      <c r="P16" s="3"/>
      <c r="Q16" s="3"/>
      <c r="R16" s="3"/>
    </row>
    <row r="17" spans="2:18" x14ac:dyDescent="0.2">
      <c r="B17" s="12">
        <v>42328</v>
      </c>
      <c r="C17" s="2" t="s">
        <v>64</v>
      </c>
      <c r="D17" s="2" t="s">
        <v>65</v>
      </c>
      <c r="E17" s="2" t="s">
        <v>66</v>
      </c>
      <c r="F17" s="2">
        <v>57</v>
      </c>
      <c r="G17" s="2">
        <v>17</v>
      </c>
      <c r="H17" s="10">
        <f t="shared" ref="H17:H19" si="11">G17/$P$8</f>
        <v>4.5698924731182797E-2</v>
      </c>
      <c r="I17" s="2">
        <v>285</v>
      </c>
      <c r="J17" s="2">
        <v>7</v>
      </c>
      <c r="K17" s="10">
        <f t="shared" ref="K17:K19" si="12">J17/$Q$8</f>
        <v>3.2407407407407406E-2</v>
      </c>
      <c r="L17" s="2">
        <v>10</v>
      </c>
      <c r="M17" s="10">
        <f>L17/$R$8</f>
        <v>6.4102564102564097E-2</v>
      </c>
      <c r="O17" s="12"/>
      <c r="P17" s="3"/>
      <c r="Q17" s="3"/>
      <c r="R17" s="3"/>
    </row>
    <row r="18" spans="2:18" x14ac:dyDescent="0.2">
      <c r="B18" s="12"/>
      <c r="C18" s="2" t="s">
        <v>67</v>
      </c>
      <c r="D18" s="2" t="s">
        <v>68</v>
      </c>
      <c r="E18" s="2" t="s">
        <v>69</v>
      </c>
      <c r="F18" s="2">
        <v>17</v>
      </c>
      <c r="G18" s="2">
        <v>13</v>
      </c>
      <c r="H18" s="10">
        <f t="shared" si="11"/>
        <v>3.4946236559139782E-2</v>
      </c>
      <c r="I18" s="2">
        <v>730</v>
      </c>
      <c r="J18" s="2">
        <v>9</v>
      </c>
      <c r="K18" s="10">
        <f t="shared" si="12"/>
        <v>4.1666666666666664E-2</v>
      </c>
      <c r="L18" s="2">
        <v>4</v>
      </c>
      <c r="M18" s="10">
        <f t="shared" ref="M18:M19" si="13">L18/$R$8</f>
        <v>2.564102564102564E-2</v>
      </c>
      <c r="O18" s="12"/>
      <c r="P18" s="3"/>
      <c r="Q18" s="3"/>
      <c r="R18" s="3"/>
    </row>
    <row r="19" spans="2:18" x14ac:dyDescent="0.2">
      <c r="B19" s="12"/>
      <c r="F19" s="13" t="s">
        <v>47</v>
      </c>
      <c r="G19" s="13">
        <f>SUM(G17:G18)</f>
        <v>30</v>
      </c>
      <c r="H19" s="10">
        <f t="shared" si="11"/>
        <v>8.0645161290322578E-2</v>
      </c>
      <c r="I19" s="13">
        <f>SUM(I17:I18)</f>
        <v>1015</v>
      </c>
      <c r="J19" s="13">
        <f>SUM(J17:J18)</f>
        <v>16</v>
      </c>
      <c r="K19" s="10">
        <f t="shared" si="12"/>
        <v>7.407407407407407E-2</v>
      </c>
      <c r="L19" s="13">
        <f>SUM(L17:L18)</f>
        <v>14</v>
      </c>
      <c r="M19" s="10">
        <f t="shared" si="13"/>
        <v>8.9743589743589744E-2</v>
      </c>
      <c r="O19" s="12"/>
      <c r="P19" s="3"/>
      <c r="Q19" s="3"/>
      <c r="R19" s="3"/>
    </row>
    <row r="20" spans="2:18" x14ac:dyDescent="0.2">
      <c r="H20" s="10"/>
      <c r="K20" s="10"/>
      <c r="L20" s="3"/>
      <c r="M20" s="10"/>
      <c r="N20" s="4"/>
      <c r="P20" s="3"/>
      <c r="Q20" s="3"/>
      <c r="R20" s="3"/>
    </row>
    <row r="21" spans="2:18" x14ac:dyDescent="0.2">
      <c r="B21" s="12">
        <v>42329</v>
      </c>
      <c r="C21" s="2" t="s">
        <v>64</v>
      </c>
      <c r="D21" s="2" t="s">
        <v>65</v>
      </c>
      <c r="E21" s="2" t="s">
        <v>66</v>
      </c>
      <c r="F21" s="2">
        <v>57</v>
      </c>
      <c r="G21" s="2">
        <v>13</v>
      </c>
      <c r="H21" s="10">
        <f t="shared" ref="H21:H23" si="14">G21/$P$9</f>
        <v>3.9274924471299093E-2</v>
      </c>
      <c r="I21" s="2">
        <v>217</v>
      </c>
      <c r="J21" s="2">
        <v>7</v>
      </c>
      <c r="K21" s="10">
        <f t="shared" ref="K21:K23" si="15">J21/$Q$9</f>
        <v>3.7634408602150539E-2</v>
      </c>
      <c r="L21" s="3">
        <v>6</v>
      </c>
      <c r="M21" s="10">
        <f>L21/$R$9</f>
        <v>4.1379310344827586E-2</v>
      </c>
      <c r="N21" s="4"/>
      <c r="P21" s="3"/>
      <c r="Q21" s="3"/>
      <c r="R21" s="3"/>
    </row>
    <row r="22" spans="2:18" x14ac:dyDescent="0.2">
      <c r="C22" s="2" t="s">
        <v>67</v>
      </c>
      <c r="D22" s="2" t="s">
        <v>68</v>
      </c>
      <c r="E22" s="2" t="s">
        <v>69</v>
      </c>
      <c r="F22" s="2">
        <v>17</v>
      </c>
      <c r="G22" s="2">
        <v>14</v>
      </c>
      <c r="H22" s="10">
        <f t="shared" si="14"/>
        <v>4.2296072507552872E-2</v>
      </c>
      <c r="I22" s="2">
        <v>741</v>
      </c>
      <c r="J22" s="2">
        <v>2</v>
      </c>
      <c r="K22" s="10">
        <f t="shared" si="15"/>
        <v>1.0752688172043012E-2</v>
      </c>
      <c r="L22" s="3">
        <v>12</v>
      </c>
      <c r="M22" s="10">
        <f t="shared" ref="M22:M23" si="16">L22/$R$9</f>
        <v>8.2758620689655171E-2</v>
      </c>
      <c r="N22" s="4"/>
      <c r="P22" s="3"/>
      <c r="Q22" s="3"/>
      <c r="R22" s="3"/>
    </row>
    <row r="23" spans="2:18" x14ac:dyDescent="0.2">
      <c r="F23" s="13" t="s">
        <v>47</v>
      </c>
      <c r="G23" s="13">
        <f>SUM(G21:G22)</f>
        <v>27</v>
      </c>
      <c r="H23" s="10">
        <f t="shared" si="14"/>
        <v>8.1570996978851965E-2</v>
      </c>
      <c r="I23" s="13">
        <f>SUM(I21:I22)</f>
        <v>958</v>
      </c>
      <c r="J23" s="13">
        <f>SUM(J21:J22)</f>
        <v>9</v>
      </c>
      <c r="K23" s="10">
        <f t="shared" si="15"/>
        <v>4.8387096774193547E-2</v>
      </c>
      <c r="L23" s="13">
        <f>SUM(L21:L22)</f>
        <v>18</v>
      </c>
      <c r="M23" s="10">
        <f t="shared" si="16"/>
        <v>0.12413793103448276</v>
      </c>
      <c r="N23" s="3"/>
      <c r="O23" s="12"/>
      <c r="P23" s="3"/>
      <c r="Q23" s="3"/>
      <c r="R23" s="3"/>
    </row>
    <row r="24" spans="2:18" x14ac:dyDescent="0.2">
      <c r="H24" s="10"/>
      <c r="K24" s="10"/>
      <c r="L24" s="3"/>
      <c r="M24" s="10"/>
      <c r="N24" s="3"/>
      <c r="O24" s="12"/>
      <c r="P24" s="3"/>
      <c r="Q24" s="3"/>
      <c r="R24" s="3"/>
    </row>
    <row r="25" spans="2:18" x14ac:dyDescent="0.2">
      <c r="B25" s="12">
        <v>42330</v>
      </c>
      <c r="C25" s="2" t="s">
        <v>64</v>
      </c>
      <c r="D25" s="2" t="s">
        <v>65</v>
      </c>
      <c r="E25" s="2" t="s">
        <v>66</v>
      </c>
      <c r="F25" s="2">
        <v>57</v>
      </c>
      <c r="G25" s="2">
        <v>14</v>
      </c>
      <c r="H25" s="10">
        <f t="shared" ref="H25:H27" si="17">G25/$P$10</f>
        <v>5.0541516245487361E-2</v>
      </c>
      <c r="I25" s="2">
        <v>227</v>
      </c>
      <c r="J25" s="2">
        <v>7</v>
      </c>
      <c r="K25" s="10">
        <f t="shared" ref="K25:K27" si="18">J25/$Q$10</f>
        <v>4.7619047619047616E-2</v>
      </c>
      <c r="L25" s="3">
        <v>7</v>
      </c>
      <c r="M25" s="10">
        <f>L25/$R$10</f>
        <v>5.3846153846153849E-2</v>
      </c>
      <c r="N25" s="3"/>
      <c r="O25" s="12"/>
      <c r="P25" s="3"/>
      <c r="Q25" s="3"/>
      <c r="R25" s="3"/>
    </row>
    <row r="26" spans="2:18" x14ac:dyDescent="0.2">
      <c r="C26" s="2" t="s">
        <v>67</v>
      </c>
      <c r="D26" s="2" t="s">
        <v>68</v>
      </c>
      <c r="E26" s="2" t="s">
        <v>69</v>
      </c>
      <c r="F26" s="2">
        <v>17</v>
      </c>
      <c r="G26" s="2">
        <v>18</v>
      </c>
      <c r="H26" s="10">
        <f t="shared" si="17"/>
        <v>6.4981949458483748E-2</v>
      </c>
      <c r="I26" s="2">
        <v>1026</v>
      </c>
      <c r="J26" s="2">
        <v>4</v>
      </c>
      <c r="K26" s="10">
        <f t="shared" si="18"/>
        <v>2.7210884353741496E-2</v>
      </c>
      <c r="L26" s="3">
        <v>14</v>
      </c>
      <c r="M26" s="10">
        <f t="shared" ref="M26:M27" si="19">L26/$R$10</f>
        <v>0.1076923076923077</v>
      </c>
      <c r="N26" s="3"/>
      <c r="O26" s="12"/>
      <c r="P26" s="3"/>
      <c r="Q26" s="3"/>
      <c r="R26" s="3"/>
    </row>
    <row r="27" spans="2:18" x14ac:dyDescent="0.2">
      <c r="F27" s="13" t="s">
        <v>47</v>
      </c>
      <c r="G27" s="13">
        <f>SUM(G25:G26)</f>
        <v>32</v>
      </c>
      <c r="H27" s="10">
        <f t="shared" si="17"/>
        <v>0.11552346570397112</v>
      </c>
      <c r="I27" s="13">
        <f>SUM(I25:I26)</f>
        <v>1253</v>
      </c>
      <c r="J27" s="13">
        <f>SUM(J25:J26)</f>
        <v>11</v>
      </c>
      <c r="K27" s="10">
        <f t="shared" si="18"/>
        <v>7.4829931972789115E-2</v>
      </c>
      <c r="L27" s="13">
        <f>SUM(L25:L26)</f>
        <v>21</v>
      </c>
      <c r="M27" s="10">
        <f t="shared" si="19"/>
        <v>0.16153846153846155</v>
      </c>
      <c r="N27" s="3"/>
      <c r="O27" s="12"/>
      <c r="P27" s="3"/>
      <c r="Q27" s="3"/>
      <c r="R27" s="3"/>
    </row>
    <row r="28" spans="2:18" x14ac:dyDescent="0.2">
      <c r="N28" s="3"/>
      <c r="O28" s="12"/>
      <c r="P28" s="3"/>
      <c r="Q28" s="3"/>
      <c r="R28" s="3"/>
    </row>
    <row r="29" spans="2:18" x14ac:dyDescent="0.2">
      <c r="B29" s="12">
        <v>42331</v>
      </c>
      <c r="C29" s="2" t="s">
        <v>64</v>
      </c>
      <c r="D29" s="2" t="s">
        <v>65</v>
      </c>
      <c r="E29" s="2" t="s">
        <v>66</v>
      </c>
      <c r="F29" s="2">
        <v>57</v>
      </c>
      <c r="G29" s="2">
        <v>11</v>
      </c>
      <c r="H29" s="10">
        <f t="shared" ref="H29:H31" si="20">G29/$P$11</f>
        <v>2.6829268292682926E-2</v>
      </c>
      <c r="I29" s="2">
        <v>179</v>
      </c>
      <c r="J29" s="2">
        <v>6</v>
      </c>
      <c r="K29" s="10">
        <f t="shared" ref="K29:K31" si="21">J29/$Q$11</f>
        <v>3.2432432432432434E-2</v>
      </c>
      <c r="L29" s="3">
        <v>5</v>
      </c>
      <c r="M29" s="10">
        <f>L29/$R$11</f>
        <v>2.2222222222222223E-2</v>
      </c>
      <c r="N29" s="3"/>
      <c r="O29" s="12"/>
      <c r="P29" s="3"/>
      <c r="Q29" s="3"/>
      <c r="R29" s="3"/>
    </row>
    <row r="30" spans="2:18" x14ac:dyDescent="0.2">
      <c r="C30" s="2" t="s">
        <v>67</v>
      </c>
      <c r="D30" s="2" t="s">
        <v>68</v>
      </c>
      <c r="E30" s="2" t="s">
        <v>69</v>
      </c>
      <c r="F30" s="2">
        <v>17</v>
      </c>
      <c r="G30" s="2">
        <v>16</v>
      </c>
      <c r="H30" s="10">
        <f t="shared" si="20"/>
        <v>3.9024390243902439E-2</v>
      </c>
      <c r="I30" s="2">
        <v>843</v>
      </c>
      <c r="J30" s="2">
        <v>1</v>
      </c>
      <c r="K30" s="10">
        <f t="shared" si="21"/>
        <v>5.4054054054054057E-3</v>
      </c>
      <c r="L30" s="3">
        <v>15</v>
      </c>
      <c r="M30" s="10">
        <f t="shared" ref="M30:M31" si="22">L30/$R$11</f>
        <v>6.6666666666666666E-2</v>
      </c>
      <c r="N30" s="3"/>
      <c r="O30" s="12"/>
      <c r="P30" s="3"/>
      <c r="Q30" s="3"/>
      <c r="R30" s="3"/>
    </row>
    <row r="31" spans="2:18" x14ac:dyDescent="0.2">
      <c r="F31" s="13" t="s">
        <v>47</v>
      </c>
      <c r="G31" s="13">
        <f>SUM(G29:G30)</f>
        <v>27</v>
      </c>
      <c r="H31" s="10">
        <f t="shared" si="20"/>
        <v>6.5853658536585369E-2</v>
      </c>
      <c r="I31" s="13">
        <f>SUM(I29:I30)</f>
        <v>1022</v>
      </c>
      <c r="J31" s="13">
        <f>SUM(J29:J30)</f>
        <v>7</v>
      </c>
      <c r="K31" s="10">
        <f t="shared" si="21"/>
        <v>3.783783783783784E-2</v>
      </c>
      <c r="L31" s="13">
        <f>SUM(L29:L30)</f>
        <v>20</v>
      </c>
      <c r="M31" s="10">
        <f t="shared" si="22"/>
        <v>8.8888888888888892E-2</v>
      </c>
      <c r="N31" s="3"/>
      <c r="O31" s="12"/>
      <c r="P31" s="3"/>
      <c r="Q31" s="3"/>
      <c r="R31" s="3"/>
    </row>
    <row r="32" spans="2:18" x14ac:dyDescent="0.2">
      <c r="N32" s="3"/>
      <c r="O32" s="12"/>
      <c r="P32" s="3"/>
      <c r="Q32" s="3"/>
      <c r="R32" s="3"/>
    </row>
    <row r="33" spans="2:18" x14ac:dyDescent="0.2">
      <c r="B33" s="2" t="s">
        <v>47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9</v>
      </c>
      <c r="H33" s="3" t="s">
        <v>6</v>
      </c>
      <c r="I33" s="3" t="s">
        <v>5</v>
      </c>
      <c r="J33" s="3" t="s">
        <v>10</v>
      </c>
      <c r="K33" s="3" t="s">
        <v>6</v>
      </c>
      <c r="L33" s="3" t="s">
        <v>11</v>
      </c>
      <c r="M33" s="3" t="s">
        <v>6</v>
      </c>
      <c r="N33" s="3"/>
      <c r="O33" s="12"/>
      <c r="P33" s="3"/>
      <c r="Q33" s="3"/>
      <c r="R33" s="3"/>
    </row>
    <row r="34" spans="2:18" x14ac:dyDescent="0.2">
      <c r="C34" s="2" t="s">
        <v>64</v>
      </c>
      <c r="D34" s="2" t="s">
        <v>65</v>
      </c>
      <c r="E34" s="2" t="s">
        <v>66</v>
      </c>
      <c r="F34" s="2">
        <v>57</v>
      </c>
      <c r="G34" s="2">
        <v>95</v>
      </c>
      <c r="H34" s="10">
        <f t="shared" ref="H34:H36" si="23">G34/$P$12</f>
        <v>4.1575492341356671E-2</v>
      </c>
      <c r="I34" s="2">
        <v>1568</v>
      </c>
      <c r="J34" s="2">
        <v>51</v>
      </c>
      <c r="K34" s="10">
        <f>J34/$Q$12</f>
        <v>4.1429731925264016E-2</v>
      </c>
      <c r="L34" s="3">
        <v>44</v>
      </c>
      <c r="M34" s="10">
        <f>L34/$R$12</f>
        <v>4.1745730550284632E-2</v>
      </c>
      <c r="N34" s="3"/>
      <c r="O34" s="12"/>
      <c r="P34" s="3"/>
      <c r="Q34" s="3"/>
      <c r="R34" s="3"/>
    </row>
    <row r="35" spans="2:18" x14ac:dyDescent="0.2">
      <c r="C35" s="2" t="s">
        <v>67</v>
      </c>
      <c r="D35" s="2" t="s">
        <v>68</v>
      </c>
      <c r="E35" s="2" t="s">
        <v>69</v>
      </c>
      <c r="F35" s="2">
        <v>17</v>
      </c>
      <c r="G35" s="2">
        <v>113</v>
      </c>
      <c r="H35" s="10">
        <f t="shared" si="23"/>
        <v>4.9452954048140041E-2</v>
      </c>
      <c r="I35" s="2">
        <v>6281</v>
      </c>
      <c r="J35" s="2">
        <v>28</v>
      </c>
      <c r="K35" s="10">
        <f t="shared" ref="K35:K36" si="24">J35/$Q$12</f>
        <v>2.2745735174654752E-2</v>
      </c>
      <c r="L35" s="3">
        <v>85</v>
      </c>
      <c r="M35" s="10">
        <f t="shared" ref="M35:M36" si="25">L35/$R$12</f>
        <v>8.0645161290322578E-2</v>
      </c>
      <c r="N35" s="3"/>
      <c r="O35" s="3"/>
      <c r="P35" s="3"/>
      <c r="Q35" s="3"/>
      <c r="R35" s="3"/>
    </row>
    <row r="36" spans="2:18" x14ac:dyDescent="0.2">
      <c r="F36" s="13" t="s">
        <v>47</v>
      </c>
      <c r="G36" s="13">
        <f>SUM(G34:G35)</f>
        <v>208</v>
      </c>
      <c r="H36" s="10">
        <f t="shared" si="23"/>
        <v>9.1028446389496712E-2</v>
      </c>
      <c r="I36" s="13">
        <f>SUM(I34:I35)</f>
        <v>7849</v>
      </c>
      <c r="J36" s="13">
        <f>SUM(J34:J35)</f>
        <v>79</v>
      </c>
      <c r="K36" s="10">
        <f t="shared" si="24"/>
        <v>6.4175467099918768E-2</v>
      </c>
      <c r="L36" s="13">
        <f>SUM(L34:L35)</f>
        <v>129</v>
      </c>
      <c r="M36" s="10">
        <f t="shared" si="25"/>
        <v>0.12239089184060721</v>
      </c>
      <c r="N36" s="3"/>
      <c r="O36" s="3"/>
      <c r="P36" s="3"/>
      <c r="Q36" s="3"/>
      <c r="R36" s="3"/>
    </row>
    <row r="37" spans="2:18" x14ac:dyDescent="0.2">
      <c r="H37" s="10"/>
      <c r="K37" s="10"/>
      <c r="M37" s="10"/>
    </row>
    <row r="38" spans="2:18" ht="13.5" x14ac:dyDescent="0.2">
      <c r="G38" s="5"/>
      <c r="H38" s="10"/>
      <c r="I38" s="5"/>
      <c r="J38" s="5"/>
      <c r="K38" s="10"/>
      <c r="M38" s="10"/>
    </row>
    <row r="39" spans="2:18" ht="13.5" x14ac:dyDescent="0.2">
      <c r="G39" s="5"/>
      <c r="I39" s="10"/>
      <c r="J39" s="5"/>
      <c r="K39" s="5"/>
      <c r="L39" s="10"/>
      <c r="M39" s="10"/>
    </row>
    <row r="40" spans="2:18" ht="13.5" x14ac:dyDescent="0.2">
      <c r="G40" s="5"/>
      <c r="H40" s="10"/>
      <c r="I40" s="5"/>
      <c r="J40" s="5"/>
      <c r="K40" s="10"/>
      <c r="M40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H7 K7 K11 H11 H15 K15 K19 H19 H23 K23 K27 H27 H36 K36 H31 K3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4"/>
  <sheetViews>
    <sheetView workbookViewId="0">
      <selection activeCell="P19" sqref="P19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1.75" style="2" customWidth="1"/>
    <col min="5" max="5" width="7.875" style="2" customWidth="1"/>
    <col min="6" max="6" width="5.25" style="2" bestFit="1" customWidth="1"/>
    <col min="7" max="8" width="5.25" style="2" customWidth="1"/>
    <col min="9" max="10" width="6.25" style="2" customWidth="1"/>
    <col min="11" max="11" width="7.625" style="2" bestFit="1" customWidth="1"/>
    <col min="12" max="12" width="7" style="2" customWidth="1"/>
    <col min="13" max="13" width="6.625" style="2" bestFit="1" customWidth="1"/>
    <col min="14" max="14" width="6.875" style="2" customWidth="1"/>
    <col min="15" max="15" width="6.625" style="2" bestFit="1" customWidth="1"/>
    <col min="16" max="16" width="7.625" style="2" customWidth="1"/>
    <col min="17" max="17" width="9.5" style="2" bestFit="1" customWidth="1"/>
    <col min="18" max="18" width="8.75" style="2" bestFit="1" customWidth="1"/>
    <col min="19" max="20" width="8.5" style="2" bestFit="1" customWidth="1"/>
    <col min="21" max="16384" width="9" style="2"/>
  </cols>
  <sheetData>
    <row r="3" spans="2:20" ht="15" x14ac:dyDescent="0.25">
      <c r="B3" s="1" t="s">
        <v>0</v>
      </c>
    </row>
    <row r="4" spans="2:20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2" t="s">
        <v>76</v>
      </c>
      <c r="H4" s="2" t="s">
        <v>77</v>
      </c>
      <c r="I4" s="3" t="s">
        <v>9</v>
      </c>
      <c r="J4" s="3" t="s">
        <v>6</v>
      </c>
      <c r="K4" s="3" t="s">
        <v>5</v>
      </c>
      <c r="L4" s="3" t="s">
        <v>10</v>
      </c>
      <c r="M4" s="3" t="s">
        <v>6</v>
      </c>
      <c r="N4" s="3" t="s">
        <v>11</v>
      </c>
      <c r="O4" s="3" t="s">
        <v>6</v>
      </c>
      <c r="P4" s="3"/>
      <c r="Q4" s="11" t="s">
        <v>44</v>
      </c>
      <c r="R4" s="3" t="s">
        <v>47</v>
      </c>
      <c r="S4" s="3" t="s">
        <v>45</v>
      </c>
      <c r="T4" s="3" t="s">
        <v>46</v>
      </c>
    </row>
    <row r="5" spans="2:20" x14ac:dyDescent="0.2">
      <c r="B5" s="12">
        <v>42332</v>
      </c>
      <c r="C5" s="2" t="s">
        <v>78</v>
      </c>
      <c r="D5" s="2" t="s">
        <v>71</v>
      </c>
      <c r="E5" s="2" t="s">
        <v>72</v>
      </c>
      <c r="F5" s="2">
        <v>80</v>
      </c>
      <c r="G5" s="2">
        <v>48</v>
      </c>
      <c r="H5" s="2">
        <v>48</v>
      </c>
      <c r="I5" s="2">
        <v>21</v>
      </c>
      <c r="J5" s="10">
        <f t="shared" ref="J5:J7" si="0">I5/$R$5</f>
        <v>7.0945945945945943E-2</v>
      </c>
      <c r="K5" s="2">
        <v>981</v>
      </c>
      <c r="L5" s="2">
        <v>15</v>
      </c>
      <c r="M5" s="10">
        <f t="shared" ref="M5:M7" si="1">L5/$S$5</f>
        <v>9.4339622641509441E-2</v>
      </c>
      <c r="N5" s="3">
        <v>6</v>
      </c>
      <c r="O5" s="10">
        <f t="shared" ref="O5:O7" si="2">N5/$T$5</f>
        <v>4.3795620437956206E-2</v>
      </c>
      <c r="P5" s="3"/>
      <c r="Q5" s="12">
        <v>42332</v>
      </c>
      <c r="R5" s="2">
        <v>296</v>
      </c>
      <c r="S5" s="2">
        <v>159</v>
      </c>
      <c r="T5" s="2">
        <v>137</v>
      </c>
    </row>
    <row r="6" spans="2:20" x14ac:dyDescent="0.2">
      <c r="B6" s="12"/>
      <c r="C6" s="2" t="s">
        <v>73</v>
      </c>
      <c r="D6" s="2" t="s">
        <v>74</v>
      </c>
      <c r="E6" s="2" t="s">
        <v>75</v>
      </c>
      <c r="F6" s="2">
        <v>214</v>
      </c>
      <c r="G6" s="2">
        <v>169</v>
      </c>
      <c r="H6" s="2">
        <v>162</v>
      </c>
      <c r="I6" s="2">
        <v>1</v>
      </c>
      <c r="J6" s="10">
        <f t="shared" si="0"/>
        <v>3.3783783783783786E-3</v>
      </c>
      <c r="K6" s="2">
        <v>169</v>
      </c>
      <c r="L6" s="2">
        <v>0</v>
      </c>
      <c r="M6" s="10">
        <f t="shared" si="1"/>
        <v>0</v>
      </c>
      <c r="N6" s="3">
        <v>1</v>
      </c>
      <c r="O6" s="10">
        <f t="shared" si="2"/>
        <v>7.2992700729927005E-3</v>
      </c>
      <c r="P6" s="3"/>
      <c r="Q6" s="12">
        <v>42333</v>
      </c>
      <c r="R6" s="3">
        <v>332</v>
      </c>
      <c r="S6" s="3">
        <v>168</v>
      </c>
      <c r="T6" s="3">
        <v>164</v>
      </c>
    </row>
    <row r="7" spans="2:20" x14ac:dyDescent="0.2">
      <c r="B7" s="12"/>
      <c r="F7" s="13" t="s">
        <v>47</v>
      </c>
      <c r="G7" s="13"/>
      <c r="H7" s="13"/>
      <c r="I7" s="13">
        <f>SUM(I5:I6)</f>
        <v>22</v>
      </c>
      <c r="J7" s="10">
        <f t="shared" si="0"/>
        <v>7.4324324324324328E-2</v>
      </c>
      <c r="K7" s="13">
        <f>SUM(K5:K6)</f>
        <v>1150</v>
      </c>
      <c r="L7" s="13">
        <f>SUM(L5:L6)</f>
        <v>15</v>
      </c>
      <c r="M7" s="10">
        <f t="shared" si="1"/>
        <v>9.4339622641509441E-2</v>
      </c>
      <c r="N7" s="13">
        <f>SUM(N5:N6)</f>
        <v>7</v>
      </c>
      <c r="O7" s="10">
        <f t="shared" si="2"/>
        <v>5.1094890510948905E-2</v>
      </c>
      <c r="P7" s="3"/>
      <c r="Q7" s="12">
        <v>42334</v>
      </c>
      <c r="R7" s="3">
        <v>304</v>
      </c>
      <c r="S7" s="3">
        <v>172</v>
      </c>
      <c r="T7" s="3">
        <v>132</v>
      </c>
    </row>
    <row r="8" spans="2:20" x14ac:dyDescent="0.2">
      <c r="B8" s="12"/>
      <c r="J8" s="10"/>
      <c r="M8" s="10"/>
      <c r="N8" s="3"/>
      <c r="O8" s="10"/>
      <c r="P8" s="3"/>
      <c r="Q8" s="12">
        <v>42335</v>
      </c>
      <c r="R8" s="3">
        <v>610</v>
      </c>
      <c r="S8" s="3">
        <v>398</v>
      </c>
      <c r="T8" s="3">
        <v>212</v>
      </c>
    </row>
    <row r="9" spans="2:20" x14ac:dyDescent="0.2">
      <c r="B9" s="12">
        <v>42333</v>
      </c>
      <c r="C9" s="2" t="s">
        <v>78</v>
      </c>
      <c r="D9" s="2" t="s">
        <v>71</v>
      </c>
      <c r="E9" s="2" t="s">
        <v>72</v>
      </c>
      <c r="F9" s="2">
        <v>80</v>
      </c>
      <c r="G9" s="2">
        <v>48</v>
      </c>
      <c r="H9" s="2">
        <v>48</v>
      </c>
      <c r="I9" s="2">
        <v>18</v>
      </c>
      <c r="J9" s="10">
        <f t="shared" ref="J9:J11" si="3">I9/$R$6</f>
        <v>5.4216867469879519E-2</v>
      </c>
      <c r="K9" s="2">
        <v>864</v>
      </c>
      <c r="L9" s="2">
        <v>9</v>
      </c>
      <c r="M9" s="10">
        <f t="shared" ref="M9:M11" si="4">L9/$S$6</f>
        <v>5.3571428571428568E-2</v>
      </c>
      <c r="N9" s="2">
        <v>9</v>
      </c>
      <c r="O9" s="10">
        <f t="shared" ref="O9:O11" si="5">N9/$T$6</f>
        <v>5.4878048780487805E-2</v>
      </c>
      <c r="Q9" s="12">
        <v>42336</v>
      </c>
      <c r="R9" s="3">
        <v>375</v>
      </c>
      <c r="S9" s="3">
        <v>232</v>
      </c>
      <c r="T9" s="3">
        <v>143</v>
      </c>
    </row>
    <row r="10" spans="2:20" x14ac:dyDescent="0.2">
      <c r="C10" s="2" t="s">
        <v>73</v>
      </c>
      <c r="D10" s="2" t="s">
        <v>74</v>
      </c>
      <c r="E10" s="2" t="s">
        <v>75</v>
      </c>
      <c r="F10" s="2">
        <v>214</v>
      </c>
      <c r="G10" s="2">
        <v>169</v>
      </c>
      <c r="H10" s="2">
        <v>162</v>
      </c>
      <c r="I10" s="2">
        <v>2</v>
      </c>
      <c r="J10" s="10">
        <f t="shared" si="3"/>
        <v>6.024096385542169E-3</v>
      </c>
      <c r="K10" s="2">
        <v>338</v>
      </c>
      <c r="L10" s="2">
        <v>0</v>
      </c>
      <c r="M10" s="10">
        <f t="shared" si="4"/>
        <v>0</v>
      </c>
      <c r="N10" s="2">
        <v>2</v>
      </c>
      <c r="O10" s="10">
        <f t="shared" si="5"/>
        <v>1.2195121951219513E-2</v>
      </c>
      <c r="Q10" s="12">
        <v>42337</v>
      </c>
      <c r="R10" s="3">
        <v>372</v>
      </c>
      <c r="S10" s="3">
        <v>228</v>
      </c>
      <c r="T10" s="3">
        <v>144</v>
      </c>
    </row>
    <row r="11" spans="2:20" x14ac:dyDescent="0.2">
      <c r="B11" s="12"/>
      <c r="F11" s="13" t="s">
        <v>47</v>
      </c>
      <c r="G11" s="13"/>
      <c r="H11" s="13"/>
      <c r="I11" s="13">
        <f>SUM(I9:I10)</f>
        <v>20</v>
      </c>
      <c r="J11" s="10">
        <f t="shared" si="3"/>
        <v>6.0240963855421686E-2</v>
      </c>
      <c r="K11" s="13">
        <f>SUM(K9:K10)</f>
        <v>1202</v>
      </c>
      <c r="L11" s="13">
        <f>SUM(L9:L10)</f>
        <v>9</v>
      </c>
      <c r="M11" s="10">
        <f t="shared" si="4"/>
        <v>5.3571428571428568E-2</v>
      </c>
      <c r="N11" s="13">
        <f>SUM(N9:N10)</f>
        <v>11</v>
      </c>
      <c r="O11" s="10">
        <f t="shared" si="5"/>
        <v>6.7073170731707321E-2</v>
      </c>
      <c r="Q11" s="12">
        <v>42338</v>
      </c>
      <c r="R11" s="3">
        <v>344</v>
      </c>
      <c r="S11" s="3">
        <v>193</v>
      </c>
      <c r="T11" s="3">
        <v>151</v>
      </c>
    </row>
    <row r="12" spans="2:20" x14ac:dyDescent="0.2">
      <c r="B12" s="12"/>
      <c r="J12" s="10"/>
      <c r="M12" s="10"/>
      <c r="N12" s="3"/>
      <c r="O12" s="10"/>
      <c r="Q12" s="12" t="s">
        <v>48</v>
      </c>
      <c r="R12" s="3">
        <f>SUM(R4:R11)</f>
        <v>2633</v>
      </c>
      <c r="S12" s="3">
        <f t="shared" ref="S12:T12" si="6">SUM(S4:S11)</f>
        <v>1550</v>
      </c>
      <c r="T12" s="3">
        <f t="shared" si="6"/>
        <v>1083</v>
      </c>
    </row>
    <row r="13" spans="2:20" x14ac:dyDescent="0.2">
      <c r="B13" s="12">
        <v>42334</v>
      </c>
      <c r="C13" s="2" t="s">
        <v>70</v>
      </c>
      <c r="D13" s="2" t="s">
        <v>71</v>
      </c>
      <c r="E13" s="2" t="s">
        <v>72</v>
      </c>
      <c r="F13" s="2">
        <v>80</v>
      </c>
      <c r="G13" s="2">
        <v>56</v>
      </c>
      <c r="H13" s="2">
        <v>48</v>
      </c>
      <c r="I13" s="2">
        <v>15</v>
      </c>
      <c r="J13" s="10">
        <f t="shared" ref="J13:J15" si="7">I13/$R$7</f>
        <v>4.9342105263157895E-2</v>
      </c>
      <c r="K13" s="2">
        <v>802</v>
      </c>
      <c r="L13" s="2">
        <v>10</v>
      </c>
      <c r="M13" s="10">
        <f t="shared" ref="M13:M15" si="8">L13/$S$7</f>
        <v>5.8139534883720929E-2</v>
      </c>
      <c r="N13" s="3">
        <v>5</v>
      </c>
      <c r="O13" s="10">
        <f t="shared" ref="O13:O15" si="9">N13/$T$7</f>
        <v>3.787878787878788E-2</v>
      </c>
      <c r="Q13" s="12"/>
      <c r="R13" s="3"/>
      <c r="S13" s="3"/>
      <c r="T13" s="3"/>
    </row>
    <row r="14" spans="2:20" x14ac:dyDescent="0.2">
      <c r="B14" s="12"/>
      <c r="C14" s="2" t="s">
        <v>73</v>
      </c>
      <c r="D14" s="2" t="s">
        <v>74</v>
      </c>
      <c r="E14" s="2" t="s">
        <v>75</v>
      </c>
      <c r="F14" s="2">
        <v>214</v>
      </c>
      <c r="G14" s="2">
        <v>169</v>
      </c>
      <c r="H14" s="2">
        <v>162</v>
      </c>
      <c r="I14" s="2">
        <v>2</v>
      </c>
      <c r="J14" s="10">
        <f t="shared" si="7"/>
        <v>6.5789473684210523E-3</v>
      </c>
      <c r="K14" s="2">
        <v>338</v>
      </c>
      <c r="L14" s="2">
        <v>0</v>
      </c>
      <c r="M14" s="10">
        <f t="shared" si="8"/>
        <v>0</v>
      </c>
      <c r="N14" s="3">
        <v>2</v>
      </c>
      <c r="O14" s="10">
        <f t="shared" si="9"/>
        <v>1.5151515151515152E-2</v>
      </c>
      <c r="Q14" s="12"/>
      <c r="R14" s="3"/>
      <c r="S14" s="3"/>
      <c r="T14" s="3"/>
    </row>
    <row r="15" spans="2:20" x14ac:dyDescent="0.2">
      <c r="B15" s="12"/>
      <c r="F15" s="13" t="s">
        <v>47</v>
      </c>
      <c r="G15" s="13"/>
      <c r="H15" s="13"/>
      <c r="I15" s="13">
        <f>SUM(I13:I14)</f>
        <v>17</v>
      </c>
      <c r="J15" s="10">
        <f t="shared" si="7"/>
        <v>5.5921052631578948E-2</v>
      </c>
      <c r="K15" s="13">
        <f>SUM(K13:K14)</f>
        <v>1140</v>
      </c>
      <c r="L15" s="13">
        <f>SUM(L13:L14)</f>
        <v>10</v>
      </c>
      <c r="M15" s="10">
        <f t="shared" si="8"/>
        <v>5.8139534883720929E-2</v>
      </c>
      <c r="N15" s="13">
        <f>SUM(N13:N14)</f>
        <v>7</v>
      </c>
      <c r="O15" s="10">
        <f t="shared" si="9"/>
        <v>5.3030303030303032E-2</v>
      </c>
      <c r="Q15" s="12"/>
      <c r="R15" s="3"/>
      <c r="S15" s="3"/>
      <c r="T15" s="3"/>
    </row>
    <row r="16" spans="2:20" x14ac:dyDescent="0.2">
      <c r="B16" s="12"/>
      <c r="J16" s="10"/>
      <c r="M16" s="10"/>
      <c r="N16" s="3"/>
      <c r="O16" s="10"/>
      <c r="Q16" s="12"/>
      <c r="R16" s="3"/>
      <c r="S16" s="3"/>
      <c r="T16" s="3"/>
    </row>
    <row r="17" spans="2:20" x14ac:dyDescent="0.2">
      <c r="B17" s="12">
        <v>42335</v>
      </c>
      <c r="C17" s="2" t="s">
        <v>70</v>
      </c>
      <c r="D17" s="2" t="s">
        <v>71</v>
      </c>
      <c r="E17" s="2" t="s">
        <v>72</v>
      </c>
      <c r="F17" s="2">
        <v>80</v>
      </c>
      <c r="G17" s="2">
        <v>56</v>
      </c>
      <c r="H17" s="2">
        <v>48</v>
      </c>
      <c r="I17" s="2">
        <v>24</v>
      </c>
      <c r="J17" s="10">
        <f t="shared" ref="J17:J19" si="10">I17/$R$8</f>
        <v>3.9344262295081971E-2</v>
      </c>
      <c r="K17" s="2">
        <v>1315</v>
      </c>
      <c r="L17" s="2">
        <v>19</v>
      </c>
      <c r="M17" s="10">
        <f t="shared" ref="M17:M19" si="11">L17/$S$8</f>
        <v>4.7738693467336682E-2</v>
      </c>
      <c r="N17" s="2">
        <v>5</v>
      </c>
      <c r="O17" s="10">
        <f>N17/$T$8</f>
        <v>2.358490566037736E-2</v>
      </c>
      <c r="Q17" s="12"/>
      <c r="R17" s="3"/>
      <c r="S17" s="3"/>
      <c r="T17" s="3"/>
    </row>
    <row r="18" spans="2:20" x14ac:dyDescent="0.2">
      <c r="B18" s="12"/>
      <c r="C18" s="2" t="s">
        <v>73</v>
      </c>
      <c r="D18" s="2" t="s">
        <v>74</v>
      </c>
      <c r="E18" s="2" t="s">
        <v>75</v>
      </c>
      <c r="F18" s="2">
        <v>214</v>
      </c>
      <c r="G18" s="2">
        <v>169</v>
      </c>
      <c r="H18" s="2">
        <v>162</v>
      </c>
      <c r="I18" s="2">
        <v>3</v>
      </c>
      <c r="J18" s="10">
        <f t="shared" si="10"/>
        <v>4.9180327868852463E-3</v>
      </c>
      <c r="K18" s="2">
        <v>507</v>
      </c>
      <c r="L18" s="2">
        <v>2</v>
      </c>
      <c r="M18" s="10">
        <f t="shared" si="11"/>
        <v>5.0251256281407036E-3</v>
      </c>
      <c r="N18" s="2">
        <v>1</v>
      </c>
      <c r="O18" s="10">
        <f t="shared" ref="O18:O19" si="12">N18/$T$8</f>
        <v>4.7169811320754715E-3</v>
      </c>
      <c r="Q18" s="12"/>
      <c r="R18" s="3"/>
      <c r="S18" s="3"/>
      <c r="T18" s="3"/>
    </row>
    <row r="19" spans="2:20" x14ac:dyDescent="0.2">
      <c r="B19" s="12"/>
      <c r="F19" s="13" t="s">
        <v>47</v>
      </c>
      <c r="G19" s="13"/>
      <c r="H19" s="13"/>
      <c r="I19" s="13">
        <f>SUM(I17:I18)</f>
        <v>27</v>
      </c>
      <c r="J19" s="10">
        <f t="shared" si="10"/>
        <v>4.4262295081967211E-2</v>
      </c>
      <c r="K19" s="13">
        <f>SUM(K17:K18)</f>
        <v>1822</v>
      </c>
      <c r="L19" s="13">
        <f>SUM(L17:L18)</f>
        <v>21</v>
      </c>
      <c r="M19" s="10">
        <f t="shared" si="11"/>
        <v>5.2763819095477386E-2</v>
      </c>
      <c r="N19" s="13">
        <f>SUM(N17:N18)</f>
        <v>6</v>
      </c>
      <c r="O19" s="10">
        <f t="shared" si="12"/>
        <v>2.8301886792452831E-2</v>
      </c>
      <c r="Q19" s="12"/>
      <c r="R19" s="3"/>
      <c r="S19" s="3"/>
      <c r="T19" s="3"/>
    </row>
    <row r="20" spans="2:20" x14ac:dyDescent="0.2">
      <c r="J20" s="10"/>
      <c r="M20" s="10"/>
      <c r="N20" s="3"/>
      <c r="O20" s="10"/>
      <c r="P20" s="4"/>
      <c r="R20" s="3"/>
      <c r="S20" s="3"/>
      <c r="T20" s="3"/>
    </row>
    <row r="21" spans="2:20" x14ac:dyDescent="0.2">
      <c r="B21" s="12">
        <v>42336</v>
      </c>
      <c r="C21" s="2" t="s">
        <v>70</v>
      </c>
      <c r="D21" s="2" t="s">
        <v>71</v>
      </c>
      <c r="E21" s="2" t="s">
        <v>72</v>
      </c>
      <c r="F21" s="2">
        <v>80</v>
      </c>
      <c r="G21" s="2">
        <v>56</v>
      </c>
      <c r="H21" s="2">
        <v>48</v>
      </c>
      <c r="I21" s="2">
        <v>8</v>
      </c>
      <c r="J21" s="10">
        <f t="shared" ref="J21:J23" si="13">I21/$R$9</f>
        <v>2.1333333333333333E-2</v>
      </c>
      <c r="K21" s="2">
        <v>410</v>
      </c>
      <c r="L21" s="2">
        <v>7</v>
      </c>
      <c r="M21" s="10">
        <f t="shared" ref="M21:M23" si="14">L21/$S$9</f>
        <v>3.017241379310345E-2</v>
      </c>
      <c r="N21" s="3">
        <v>1</v>
      </c>
      <c r="O21" s="10">
        <f>N21/$T$9</f>
        <v>6.993006993006993E-3</v>
      </c>
      <c r="P21" s="4"/>
      <c r="R21" s="3"/>
      <c r="S21" s="3"/>
      <c r="T21" s="3"/>
    </row>
    <row r="22" spans="2:20" x14ac:dyDescent="0.2">
      <c r="C22" s="2" t="s">
        <v>73</v>
      </c>
      <c r="D22" s="2" t="s">
        <v>74</v>
      </c>
      <c r="E22" s="2" t="s">
        <v>75</v>
      </c>
      <c r="F22" s="2">
        <v>214</v>
      </c>
      <c r="G22" s="2">
        <v>169</v>
      </c>
      <c r="H22" s="2">
        <v>162</v>
      </c>
      <c r="I22" s="2">
        <v>1</v>
      </c>
      <c r="J22" s="10">
        <f t="shared" si="13"/>
        <v>2.6666666666666666E-3</v>
      </c>
      <c r="K22" s="2">
        <v>169</v>
      </c>
      <c r="L22" s="2">
        <v>0</v>
      </c>
      <c r="M22" s="10">
        <f t="shared" si="14"/>
        <v>0</v>
      </c>
      <c r="N22" s="3">
        <v>1</v>
      </c>
      <c r="O22" s="10">
        <f t="shared" ref="O22:O23" si="15">N22/$T$9</f>
        <v>6.993006993006993E-3</v>
      </c>
      <c r="P22" s="4"/>
      <c r="R22" s="3"/>
      <c r="S22" s="3"/>
      <c r="T22" s="3"/>
    </row>
    <row r="23" spans="2:20" x14ac:dyDescent="0.2">
      <c r="F23" s="13" t="s">
        <v>47</v>
      </c>
      <c r="G23" s="13"/>
      <c r="H23" s="13"/>
      <c r="I23" s="13">
        <f>SUM(I21:I22)</f>
        <v>9</v>
      </c>
      <c r="J23" s="10">
        <f t="shared" si="13"/>
        <v>2.4E-2</v>
      </c>
      <c r="K23" s="13">
        <f>SUM(K21:K22)</f>
        <v>579</v>
      </c>
      <c r="L23" s="13">
        <f>SUM(L21:L22)</f>
        <v>7</v>
      </c>
      <c r="M23" s="10">
        <f t="shared" si="14"/>
        <v>3.017241379310345E-2</v>
      </c>
      <c r="N23" s="13">
        <f>SUM(N21:N22)</f>
        <v>2</v>
      </c>
      <c r="O23" s="10">
        <f t="shared" si="15"/>
        <v>1.3986013986013986E-2</v>
      </c>
      <c r="P23" s="3"/>
      <c r="Q23" s="12"/>
      <c r="R23" s="3"/>
      <c r="S23" s="3"/>
      <c r="T23" s="3"/>
    </row>
    <row r="24" spans="2:20" x14ac:dyDescent="0.2">
      <c r="J24" s="10"/>
      <c r="M24" s="10"/>
      <c r="N24" s="3"/>
      <c r="O24" s="10"/>
      <c r="P24" s="3"/>
      <c r="Q24" s="12"/>
      <c r="R24" s="3"/>
      <c r="S24" s="3"/>
      <c r="T24" s="3"/>
    </row>
    <row r="25" spans="2:20" x14ac:dyDescent="0.2">
      <c r="B25" s="12">
        <v>42337</v>
      </c>
      <c r="C25" s="2" t="s">
        <v>70</v>
      </c>
      <c r="D25" s="2" t="s">
        <v>71</v>
      </c>
      <c r="E25" s="2" t="s">
        <v>72</v>
      </c>
      <c r="F25" s="2">
        <v>80</v>
      </c>
      <c r="G25" s="2">
        <v>56</v>
      </c>
      <c r="H25" s="2">
        <v>48</v>
      </c>
      <c r="I25" s="2">
        <v>0</v>
      </c>
      <c r="J25" s="10">
        <f t="shared" ref="J25:J27" si="16">I25/$R$10</f>
        <v>0</v>
      </c>
      <c r="K25" s="2">
        <v>0</v>
      </c>
      <c r="L25" s="2">
        <v>0</v>
      </c>
      <c r="M25" s="10">
        <f t="shared" ref="M25:M27" si="17">L25/$S$10</f>
        <v>0</v>
      </c>
      <c r="N25" s="3">
        <v>0</v>
      </c>
      <c r="O25" s="10">
        <f>N25/$T$10</f>
        <v>0</v>
      </c>
      <c r="P25" s="3"/>
      <c r="Q25" s="12"/>
      <c r="R25" s="3"/>
      <c r="S25" s="3"/>
      <c r="T25" s="3"/>
    </row>
    <row r="26" spans="2:20" x14ac:dyDescent="0.2">
      <c r="C26" s="2" t="s">
        <v>73</v>
      </c>
      <c r="D26" s="2" t="s">
        <v>74</v>
      </c>
      <c r="E26" s="2" t="s">
        <v>75</v>
      </c>
      <c r="F26" s="2">
        <v>214</v>
      </c>
      <c r="G26" s="2">
        <v>169</v>
      </c>
      <c r="H26" s="2">
        <v>162</v>
      </c>
      <c r="I26" s="2">
        <v>4</v>
      </c>
      <c r="J26" s="10">
        <f t="shared" si="16"/>
        <v>1.0752688172043012E-2</v>
      </c>
      <c r="K26" s="2">
        <v>676</v>
      </c>
      <c r="L26" s="2">
        <v>1</v>
      </c>
      <c r="M26" s="10">
        <f t="shared" si="17"/>
        <v>4.3859649122807015E-3</v>
      </c>
      <c r="N26" s="3">
        <v>3</v>
      </c>
      <c r="O26" s="10">
        <f t="shared" ref="O26:O27" si="18">N26/$T$10</f>
        <v>2.0833333333333332E-2</v>
      </c>
      <c r="P26" s="3"/>
      <c r="Q26" s="12"/>
      <c r="R26" s="3"/>
      <c r="S26" s="3"/>
      <c r="T26" s="3"/>
    </row>
    <row r="27" spans="2:20" x14ac:dyDescent="0.2">
      <c r="F27" s="13" t="s">
        <v>47</v>
      </c>
      <c r="G27" s="13"/>
      <c r="H27" s="13"/>
      <c r="I27" s="13">
        <f>SUM(I25:I26)</f>
        <v>4</v>
      </c>
      <c r="J27" s="10">
        <f t="shared" si="16"/>
        <v>1.0752688172043012E-2</v>
      </c>
      <c r="K27" s="13">
        <f>SUM(K25:K26)</f>
        <v>676</v>
      </c>
      <c r="L27" s="13">
        <f>SUM(L25:L26)</f>
        <v>1</v>
      </c>
      <c r="M27" s="10">
        <f t="shared" si="17"/>
        <v>4.3859649122807015E-3</v>
      </c>
      <c r="N27" s="13">
        <f>SUM(N25:N26)</f>
        <v>3</v>
      </c>
      <c r="O27" s="10">
        <f t="shared" si="18"/>
        <v>2.0833333333333332E-2</v>
      </c>
      <c r="P27" s="3"/>
      <c r="Q27" s="12"/>
      <c r="R27" s="3"/>
      <c r="S27" s="3"/>
      <c r="T27" s="3"/>
    </row>
    <row r="28" spans="2:20" x14ac:dyDescent="0.2">
      <c r="P28" s="3"/>
      <c r="Q28" s="12"/>
      <c r="R28" s="3"/>
      <c r="S28" s="3"/>
      <c r="T28" s="3"/>
    </row>
    <row r="29" spans="2:20" x14ac:dyDescent="0.2">
      <c r="B29" s="12">
        <v>42338</v>
      </c>
      <c r="C29" s="2" t="s">
        <v>70</v>
      </c>
      <c r="D29" s="2" t="s">
        <v>71</v>
      </c>
      <c r="E29" s="2" t="s">
        <v>72</v>
      </c>
      <c r="F29" s="2">
        <v>80</v>
      </c>
      <c r="G29" s="2">
        <v>56</v>
      </c>
      <c r="H29" s="2">
        <v>48</v>
      </c>
      <c r="I29" s="2">
        <v>0</v>
      </c>
      <c r="J29" s="10">
        <f t="shared" ref="J29:J33" si="19">I29/$R$11</f>
        <v>0</v>
      </c>
      <c r="K29" s="2">
        <v>0</v>
      </c>
      <c r="L29" s="2">
        <v>0</v>
      </c>
      <c r="M29" s="10">
        <f t="shared" ref="M29:M33" si="20">L29/$S$11</f>
        <v>0</v>
      </c>
      <c r="N29" s="3">
        <v>0</v>
      </c>
      <c r="O29" s="10">
        <f t="shared" ref="O29:O33" si="21">N29/$T$11</f>
        <v>0</v>
      </c>
      <c r="P29" s="3"/>
      <c r="Q29" s="12"/>
      <c r="R29" s="3"/>
      <c r="S29" s="3"/>
      <c r="T29" s="3"/>
    </row>
    <row r="30" spans="2:20" x14ac:dyDescent="0.2">
      <c r="C30" s="2" t="s">
        <v>73</v>
      </c>
      <c r="D30" s="2" t="s">
        <v>74</v>
      </c>
      <c r="E30" s="2" t="s">
        <v>75</v>
      </c>
      <c r="F30" s="2">
        <v>214</v>
      </c>
      <c r="G30" s="2">
        <v>169</v>
      </c>
      <c r="H30" s="2">
        <v>162</v>
      </c>
      <c r="I30" s="2">
        <v>1</v>
      </c>
      <c r="J30" s="10">
        <f t="shared" si="19"/>
        <v>2.9069767441860465E-3</v>
      </c>
      <c r="K30" s="2">
        <v>169</v>
      </c>
      <c r="L30" s="2">
        <v>1</v>
      </c>
      <c r="M30" s="10">
        <f t="shared" si="20"/>
        <v>5.1813471502590676E-3</v>
      </c>
      <c r="N30" s="3">
        <v>0</v>
      </c>
      <c r="O30" s="10">
        <f t="shared" si="21"/>
        <v>0</v>
      </c>
      <c r="P30" s="3"/>
      <c r="Q30" s="12"/>
      <c r="R30" s="3"/>
      <c r="S30" s="3"/>
      <c r="T30" s="3"/>
    </row>
    <row r="31" spans="2:20" x14ac:dyDescent="0.2">
      <c r="J31" s="10"/>
      <c r="M31" s="10">
        <f t="shared" si="20"/>
        <v>0</v>
      </c>
      <c r="N31" s="3"/>
      <c r="O31" s="10">
        <f t="shared" si="21"/>
        <v>0</v>
      </c>
      <c r="P31" s="3"/>
      <c r="Q31" s="12"/>
      <c r="R31" s="3"/>
      <c r="S31" s="3"/>
      <c r="T31" s="3"/>
    </row>
    <row r="32" spans="2:20" x14ac:dyDescent="0.2">
      <c r="C32" s="2" t="s">
        <v>79</v>
      </c>
      <c r="D32" s="2" t="s">
        <v>80</v>
      </c>
      <c r="E32" s="2" t="s">
        <v>81</v>
      </c>
      <c r="F32" s="2">
        <v>98</v>
      </c>
      <c r="G32" s="2">
        <v>64</v>
      </c>
      <c r="H32" s="2">
        <v>50</v>
      </c>
      <c r="I32" s="2">
        <v>14</v>
      </c>
      <c r="J32" s="10">
        <f t="shared" si="19"/>
        <v>4.0697674418604654E-2</v>
      </c>
      <c r="K32" s="2">
        <v>896</v>
      </c>
      <c r="L32" s="2">
        <v>7</v>
      </c>
      <c r="M32" s="10">
        <f t="shared" si="20"/>
        <v>3.6269430051813469E-2</v>
      </c>
      <c r="N32" s="3">
        <v>7</v>
      </c>
      <c r="O32" s="10">
        <f t="shared" si="21"/>
        <v>4.6357615894039736E-2</v>
      </c>
      <c r="P32" s="3"/>
      <c r="Q32" s="12"/>
      <c r="R32" s="3"/>
      <c r="S32" s="3"/>
      <c r="T32" s="3"/>
    </row>
    <row r="33" spans="2:20" x14ac:dyDescent="0.2">
      <c r="F33" s="13" t="s">
        <v>47</v>
      </c>
      <c r="G33" s="13"/>
      <c r="H33" s="13"/>
      <c r="I33" s="13">
        <f>SUM(I29:I32)</f>
        <v>15</v>
      </c>
      <c r="J33" s="10">
        <f t="shared" si="19"/>
        <v>4.3604651162790699E-2</v>
      </c>
      <c r="K33" s="13">
        <f>SUM(K29:K32)</f>
        <v>1065</v>
      </c>
      <c r="L33" s="13">
        <f>SUM(L29:L32)</f>
        <v>8</v>
      </c>
      <c r="M33" s="10">
        <f t="shared" si="20"/>
        <v>4.145077720207254E-2</v>
      </c>
      <c r="N33" s="13">
        <f>SUM(N29:N32)</f>
        <v>7</v>
      </c>
      <c r="O33" s="10">
        <f t="shared" si="21"/>
        <v>4.6357615894039736E-2</v>
      </c>
      <c r="P33" s="3"/>
      <c r="Q33" s="12"/>
      <c r="R33" s="3"/>
      <c r="S33" s="3"/>
      <c r="T33" s="3"/>
    </row>
    <row r="34" spans="2:20" x14ac:dyDescent="0.2">
      <c r="P34" s="3"/>
      <c r="Q34" s="12"/>
      <c r="R34" s="3"/>
      <c r="S34" s="3"/>
      <c r="T34" s="3"/>
    </row>
    <row r="35" spans="2:20" x14ac:dyDescent="0.2">
      <c r="B35" s="2" t="s">
        <v>47</v>
      </c>
      <c r="C35" s="3" t="s">
        <v>1</v>
      </c>
      <c r="D35" s="3" t="s">
        <v>2</v>
      </c>
      <c r="E35" s="3" t="s">
        <v>3</v>
      </c>
      <c r="F35" s="3" t="s">
        <v>4</v>
      </c>
      <c r="G35" s="3"/>
      <c r="H35" s="3"/>
      <c r="I35" s="3" t="s">
        <v>9</v>
      </c>
      <c r="J35" s="3" t="s">
        <v>6</v>
      </c>
      <c r="K35" s="3" t="s">
        <v>5</v>
      </c>
      <c r="L35" s="3" t="s">
        <v>10</v>
      </c>
      <c r="M35" s="3" t="s">
        <v>6</v>
      </c>
      <c r="N35" s="3" t="s">
        <v>11</v>
      </c>
      <c r="O35" s="3" t="s">
        <v>6</v>
      </c>
      <c r="P35" s="3"/>
      <c r="Q35" s="12"/>
      <c r="R35" s="3"/>
      <c r="S35" s="3"/>
      <c r="T35" s="3"/>
    </row>
    <row r="36" spans="2:20" x14ac:dyDescent="0.2">
      <c r="C36" s="2" t="s">
        <v>70</v>
      </c>
      <c r="D36" s="2" t="s">
        <v>71</v>
      </c>
      <c r="E36" s="2" t="s">
        <v>72</v>
      </c>
      <c r="F36" s="2">
        <v>80</v>
      </c>
      <c r="G36" s="2">
        <v>56</v>
      </c>
      <c r="H36" s="2">
        <v>48</v>
      </c>
      <c r="I36" s="2">
        <v>86</v>
      </c>
      <c r="J36" s="10">
        <f t="shared" ref="J36:J40" si="22">I36/$R$12</f>
        <v>3.2662362324344857E-2</v>
      </c>
      <c r="K36" s="2">
        <v>4372</v>
      </c>
      <c r="L36" s="2">
        <v>60</v>
      </c>
      <c r="M36" s="10">
        <f t="shared" ref="M36:M40" si="23">L36/$S$12</f>
        <v>3.870967741935484E-2</v>
      </c>
      <c r="N36" s="3">
        <v>26</v>
      </c>
      <c r="O36" s="10">
        <f t="shared" ref="O36:O40" si="24">N36/$T$12</f>
        <v>2.4007386888273315E-2</v>
      </c>
      <c r="P36" s="3"/>
      <c r="Q36" s="12"/>
      <c r="R36" s="3"/>
      <c r="S36" s="3"/>
      <c r="T36" s="3"/>
    </row>
    <row r="37" spans="2:20" x14ac:dyDescent="0.2">
      <c r="C37" s="2" t="s">
        <v>73</v>
      </c>
      <c r="D37" s="2" t="s">
        <v>74</v>
      </c>
      <c r="E37" s="2" t="s">
        <v>75</v>
      </c>
      <c r="F37" s="2">
        <v>214</v>
      </c>
      <c r="G37" s="2">
        <v>169</v>
      </c>
      <c r="H37" s="2">
        <v>162</v>
      </c>
      <c r="I37" s="2">
        <v>13</v>
      </c>
      <c r="J37" s="10">
        <f t="shared" si="22"/>
        <v>4.9373338397265473E-3</v>
      </c>
      <c r="K37" s="2">
        <v>2197</v>
      </c>
      <c r="L37" s="2">
        <v>4</v>
      </c>
      <c r="M37" s="10">
        <f t="shared" si="23"/>
        <v>2.5806451612903226E-3</v>
      </c>
      <c r="N37" s="3">
        <v>9</v>
      </c>
      <c r="O37" s="10">
        <f t="shared" si="24"/>
        <v>8.3102493074792248E-3</v>
      </c>
      <c r="P37" s="3"/>
      <c r="Q37" s="3"/>
      <c r="R37" s="3"/>
      <c r="S37" s="3"/>
      <c r="T37" s="3"/>
    </row>
    <row r="38" spans="2:20" x14ac:dyDescent="0.2">
      <c r="J38" s="10"/>
      <c r="M38" s="10"/>
      <c r="N38" s="3"/>
      <c r="O38" s="10"/>
      <c r="P38" s="3"/>
      <c r="Q38" s="3"/>
      <c r="R38" s="3"/>
      <c r="S38" s="3"/>
      <c r="T38" s="3"/>
    </row>
    <row r="39" spans="2:20" x14ac:dyDescent="0.2">
      <c r="C39" s="2" t="s">
        <v>79</v>
      </c>
      <c r="D39" s="2" t="s">
        <v>80</v>
      </c>
      <c r="E39" s="2" t="s">
        <v>81</v>
      </c>
      <c r="F39" s="2">
        <v>98</v>
      </c>
      <c r="G39" s="2">
        <v>64</v>
      </c>
      <c r="H39" s="2">
        <v>50</v>
      </c>
      <c r="I39" s="2">
        <v>14</v>
      </c>
      <c r="J39" s="10">
        <f t="shared" si="22"/>
        <v>5.3171287504747439E-3</v>
      </c>
      <c r="K39" s="2">
        <v>896</v>
      </c>
      <c r="L39" s="2">
        <v>7</v>
      </c>
      <c r="M39" s="10">
        <f t="shared" si="23"/>
        <v>4.5161290322580649E-3</v>
      </c>
      <c r="N39" s="3">
        <v>7</v>
      </c>
      <c r="O39" s="10">
        <f t="shared" si="24"/>
        <v>6.4635272391505077E-3</v>
      </c>
      <c r="P39" s="3"/>
      <c r="Q39" s="12"/>
      <c r="R39" s="3"/>
      <c r="S39" s="3"/>
      <c r="T39" s="3"/>
    </row>
    <row r="40" spans="2:20" x14ac:dyDescent="0.2">
      <c r="F40" s="13" t="s">
        <v>47</v>
      </c>
      <c r="G40" s="13"/>
      <c r="H40" s="13"/>
      <c r="I40" s="13">
        <f>SUM(I36:I39)</f>
        <v>113</v>
      </c>
      <c r="J40" s="10">
        <f t="shared" si="22"/>
        <v>4.2916824914546146E-2</v>
      </c>
      <c r="K40" s="13">
        <f>SUM(K36:K39)</f>
        <v>7465</v>
      </c>
      <c r="L40" s="13">
        <f>SUM(L36:L37)</f>
        <v>64</v>
      </c>
      <c r="M40" s="10">
        <f t="shared" si="23"/>
        <v>4.1290322580645161E-2</v>
      </c>
      <c r="N40" s="13">
        <f>SUM(N36:N39)</f>
        <v>42</v>
      </c>
      <c r="O40" s="10">
        <f t="shared" si="24"/>
        <v>3.8781163434903045E-2</v>
      </c>
      <c r="P40" s="3"/>
      <c r="Q40" s="3"/>
      <c r="R40" s="3"/>
      <c r="S40" s="3"/>
      <c r="T40" s="3"/>
    </row>
    <row r="41" spans="2:20" x14ac:dyDescent="0.2">
      <c r="J41" s="10"/>
      <c r="M41" s="10"/>
      <c r="O41" s="10"/>
    </row>
    <row r="42" spans="2:20" ht="13.5" x14ac:dyDescent="0.2">
      <c r="I42" s="5"/>
      <c r="J42" s="10"/>
      <c r="K42" s="5"/>
      <c r="L42" s="5"/>
      <c r="M42" s="10"/>
      <c r="O42" s="10"/>
    </row>
    <row r="43" spans="2:20" ht="13.5" x14ac:dyDescent="0.2">
      <c r="I43" s="5"/>
      <c r="K43" s="10"/>
      <c r="L43" s="5"/>
      <c r="M43" s="5"/>
      <c r="N43" s="10"/>
      <c r="O43" s="10"/>
    </row>
    <row r="44" spans="2:20" ht="13.5" x14ac:dyDescent="0.2">
      <c r="I44" s="5"/>
      <c r="J44" s="10"/>
      <c r="K44" s="5"/>
      <c r="L44" s="5"/>
      <c r="M44" s="10"/>
      <c r="O44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J7 M7 M11 J11 M15 J15 M19 J19 M23 J23 J27 M27 M33 J33 J4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topLeftCell="A4" workbookViewId="0">
      <selection activeCell="R5" sqref="R5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15" style="2" bestFit="1" customWidth="1"/>
    <col min="5" max="5" width="7.875" style="2" customWidth="1"/>
    <col min="6" max="6" width="5.25" style="2" bestFit="1" customWidth="1"/>
    <col min="7" max="8" width="5.25" style="2" customWidth="1"/>
    <col min="9" max="10" width="6.25" style="2" customWidth="1"/>
    <col min="11" max="11" width="7.625" style="2" bestFit="1" customWidth="1"/>
    <col min="12" max="12" width="7" style="2" customWidth="1"/>
    <col min="13" max="13" width="6.625" style="2" bestFit="1" customWidth="1"/>
    <col min="14" max="14" width="6.875" style="2" customWidth="1"/>
    <col min="15" max="15" width="6.625" style="2" bestFit="1" customWidth="1"/>
    <col min="16" max="16" width="7.625" style="2" customWidth="1"/>
    <col min="17" max="17" width="9.5" style="2" bestFit="1" customWidth="1"/>
    <col min="18" max="18" width="8.75" style="2" bestFit="1" customWidth="1"/>
    <col min="19" max="20" width="8.5" style="2" bestFit="1" customWidth="1"/>
    <col min="21" max="16384" width="9" style="2"/>
  </cols>
  <sheetData>
    <row r="3" spans="2:20" ht="15" x14ac:dyDescent="0.25">
      <c r="B3" s="1" t="s">
        <v>0</v>
      </c>
    </row>
    <row r="4" spans="2:20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2" t="s">
        <v>76</v>
      </c>
      <c r="H4" s="2" t="s">
        <v>77</v>
      </c>
      <c r="I4" s="3" t="s">
        <v>9</v>
      </c>
      <c r="J4" s="3" t="s">
        <v>6</v>
      </c>
      <c r="K4" s="3" t="s">
        <v>5</v>
      </c>
      <c r="L4" s="3" t="s">
        <v>10</v>
      </c>
      <c r="M4" s="3" t="s">
        <v>6</v>
      </c>
      <c r="N4" s="3" t="s">
        <v>11</v>
      </c>
      <c r="O4" s="3" t="s">
        <v>6</v>
      </c>
      <c r="P4" s="3"/>
      <c r="Q4" s="11" t="s">
        <v>44</v>
      </c>
      <c r="R4" s="3" t="s">
        <v>47</v>
      </c>
      <c r="S4" s="3" t="s">
        <v>45</v>
      </c>
      <c r="T4" s="3" t="s">
        <v>46</v>
      </c>
    </row>
    <row r="5" spans="2:20" x14ac:dyDescent="0.2">
      <c r="B5" s="12">
        <v>42339</v>
      </c>
      <c r="C5" s="2" t="s">
        <v>79</v>
      </c>
      <c r="D5" s="2" t="s">
        <v>80</v>
      </c>
      <c r="E5" s="2" t="s">
        <v>81</v>
      </c>
      <c r="F5" s="2">
        <v>98</v>
      </c>
      <c r="G5" s="2">
        <v>64</v>
      </c>
      <c r="H5" s="2">
        <v>50</v>
      </c>
      <c r="I5" s="2">
        <v>13</v>
      </c>
      <c r="J5" s="10">
        <f t="shared" ref="J5:J6" si="0">I5/$R$5</f>
        <v>4.4673539518900345E-2</v>
      </c>
      <c r="K5" s="2">
        <v>818</v>
      </c>
      <c r="L5" s="2">
        <v>4</v>
      </c>
      <c r="M5" s="10">
        <f t="shared" ref="M5:O6" si="1">L5/$S$5</f>
        <v>2.7027027027027029E-2</v>
      </c>
      <c r="N5" s="3">
        <v>13</v>
      </c>
      <c r="O5" s="10">
        <f t="shared" si="1"/>
        <v>8.7837837837837843E-2</v>
      </c>
      <c r="P5" s="3"/>
      <c r="Q5" s="12">
        <v>42339</v>
      </c>
      <c r="R5" s="2">
        <v>291</v>
      </c>
      <c r="S5" s="2">
        <v>148</v>
      </c>
      <c r="T5" s="2">
        <v>143</v>
      </c>
    </row>
    <row r="6" spans="2:20" x14ac:dyDescent="0.2">
      <c r="B6" s="12"/>
      <c r="F6" s="13" t="s">
        <v>47</v>
      </c>
      <c r="G6" s="13"/>
      <c r="H6" s="13"/>
      <c r="I6" s="13">
        <f>SUM(I5:I5)</f>
        <v>13</v>
      </c>
      <c r="J6" s="10">
        <f t="shared" si="0"/>
        <v>4.4673539518900345E-2</v>
      </c>
      <c r="K6" s="13">
        <f>SUM(K5:K5)</f>
        <v>818</v>
      </c>
      <c r="L6" s="13">
        <f>SUM(L5:L5)</f>
        <v>4</v>
      </c>
      <c r="M6" s="10">
        <f t="shared" si="1"/>
        <v>2.7027027027027029E-2</v>
      </c>
      <c r="N6" s="13">
        <f>SUM(N5:N5)</f>
        <v>13</v>
      </c>
      <c r="O6" s="10">
        <f>N6/$T$5</f>
        <v>9.0909090909090912E-2</v>
      </c>
      <c r="P6" s="3"/>
      <c r="Q6" s="12">
        <v>42340</v>
      </c>
      <c r="R6" s="3">
        <v>267</v>
      </c>
      <c r="S6" s="3">
        <v>145</v>
      </c>
      <c r="T6" s="3">
        <v>122</v>
      </c>
    </row>
    <row r="7" spans="2:20" x14ac:dyDescent="0.2">
      <c r="B7" s="12"/>
      <c r="J7" s="10"/>
      <c r="M7" s="10"/>
      <c r="N7" s="3"/>
      <c r="O7" s="10"/>
      <c r="P7" s="3"/>
      <c r="Q7" s="12">
        <v>42341</v>
      </c>
      <c r="R7" s="3">
        <v>264</v>
      </c>
      <c r="S7" s="3">
        <v>141</v>
      </c>
      <c r="T7" s="3">
        <v>123</v>
      </c>
    </row>
    <row r="8" spans="2:20" x14ac:dyDescent="0.2">
      <c r="B8" s="12">
        <v>42340</v>
      </c>
      <c r="C8" s="2" t="s">
        <v>79</v>
      </c>
      <c r="D8" s="2" t="s">
        <v>80</v>
      </c>
      <c r="E8" s="2" t="s">
        <v>81</v>
      </c>
      <c r="F8" s="2">
        <v>98</v>
      </c>
      <c r="G8" s="2">
        <v>64</v>
      </c>
      <c r="H8" s="2">
        <v>50</v>
      </c>
      <c r="I8" s="2">
        <v>14</v>
      </c>
      <c r="J8" s="10">
        <f t="shared" ref="J8:J9" si="2">I8/$R$6</f>
        <v>5.2434456928838954E-2</v>
      </c>
      <c r="K8" s="2">
        <v>859</v>
      </c>
      <c r="L8" s="2">
        <v>11</v>
      </c>
      <c r="M8" s="10">
        <f t="shared" ref="M8:M9" si="3">L8/$S$6</f>
        <v>7.586206896551724E-2</v>
      </c>
      <c r="N8" s="2">
        <v>3</v>
      </c>
      <c r="O8" s="10">
        <f t="shared" ref="O8:O9" si="4">N8/$T$6</f>
        <v>2.4590163934426229E-2</v>
      </c>
      <c r="P8" s="3"/>
      <c r="Q8" s="12">
        <v>42342</v>
      </c>
      <c r="R8" s="3">
        <v>317</v>
      </c>
      <c r="S8" s="3">
        <v>193</v>
      </c>
      <c r="T8" s="3">
        <v>124</v>
      </c>
    </row>
    <row r="9" spans="2:20" x14ac:dyDescent="0.2">
      <c r="F9" s="13" t="s">
        <v>47</v>
      </c>
      <c r="G9" s="13"/>
      <c r="H9" s="13"/>
      <c r="I9" s="13">
        <f>SUM(I8:I8)</f>
        <v>14</v>
      </c>
      <c r="J9" s="10">
        <f t="shared" si="2"/>
        <v>5.2434456928838954E-2</v>
      </c>
      <c r="K9" s="13">
        <f>SUM(K8:K8)</f>
        <v>859</v>
      </c>
      <c r="L9" s="13">
        <f>SUM(L8:L8)</f>
        <v>11</v>
      </c>
      <c r="M9" s="10">
        <f t="shared" si="3"/>
        <v>7.586206896551724E-2</v>
      </c>
      <c r="N9" s="13">
        <f>SUM(N8:N8)</f>
        <v>3</v>
      </c>
      <c r="O9" s="10">
        <f t="shared" si="4"/>
        <v>2.4590163934426229E-2</v>
      </c>
      <c r="Q9" s="12">
        <v>42343</v>
      </c>
      <c r="R9" s="3">
        <v>347</v>
      </c>
      <c r="S9" s="3">
        <v>222</v>
      </c>
      <c r="T9" s="3">
        <v>125</v>
      </c>
    </row>
    <row r="10" spans="2:20" x14ac:dyDescent="0.2">
      <c r="J10" s="10"/>
      <c r="M10" s="10"/>
      <c r="N10" s="3"/>
      <c r="O10" s="10"/>
      <c r="Q10" s="12">
        <v>42344</v>
      </c>
      <c r="R10" s="3">
        <v>320</v>
      </c>
      <c r="S10" s="3">
        <v>186</v>
      </c>
      <c r="T10" s="3">
        <v>134</v>
      </c>
    </row>
    <row r="11" spans="2:20" x14ac:dyDescent="0.2">
      <c r="B11" s="12">
        <v>42341</v>
      </c>
      <c r="C11" s="2" t="s">
        <v>79</v>
      </c>
      <c r="D11" s="2" t="s">
        <v>80</v>
      </c>
      <c r="E11" s="2" t="s">
        <v>81</v>
      </c>
      <c r="F11" s="2">
        <v>98</v>
      </c>
      <c r="G11" s="2">
        <v>64</v>
      </c>
      <c r="H11" s="2">
        <v>50</v>
      </c>
      <c r="I11" s="2">
        <v>13</v>
      </c>
      <c r="J11" s="10">
        <f t="shared" ref="J11:J12" si="5">I11/$R$7</f>
        <v>4.924242424242424E-2</v>
      </c>
      <c r="K11" s="2">
        <v>811</v>
      </c>
      <c r="L11" s="2">
        <v>7</v>
      </c>
      <c r="M11" s="10">
        <f t="shared" ref="M11:M12" si="6">L11/$S$7</f>
        <v>4.9645390070921988E-2</v>
      </c>
      <c r="N11" s="3">
        <v>6</v>
      </c>
      <c r="O11" s="10">
        <f t="shared" ref="O11:O12" si="7">N11/$T$7</f>
        <v>4.878048780487805E-2</v>
      </c>
      <c r="Q11" s="12">
        <v>42345</v>
      </c>
      <c r="R11" s="3">
        <v>287</v>
      </c>
      <c r="S11" s="3">
        <v>148</v>
      </c>
      <c r="T11" s="3">
        <v>139</v>
      </c>
    </row>
    <row r="12" spans="2:20" x14ac:dyDescent="0.2">
      <c r="B12" s="12"/>
      <c r="F12" s="13" t="s">
        <v>47</v>
      </c>
      <c r="G12" s="13"/>
      <c r="H12" s="13"/>
      <c r="I12" s="13">
        <f>SUM(I11:I11)</f>
        <v>13</v>
      </c>
      <c r="J12" s="10">
        <f t="shared" si="5"/>
        <v>4.924242424242424E-2</v>
      </c>
      <c r="K12" s="13">
        <f>SUM(K11:K11)</f>
        <v>811</v>
      </c>
      <c r="L12" s="13">
        <f>SUM(L11:L11)</f>
        <v>7</v>
      </c>
      <c r="M12" s="10">
        <f t="shared" si="6"/>
        <v>4.9645390070921988E-2</v>
      </c>
      <c r="N12" s="13">
        <f>SUM(N11:N11)</f>
        <v>6</v>
      </c>
      <c r="O12" s="10">
        <f t="shared" si="7"/>
        <v>4.878048780487805E-2</v>
      </c>
      <c r="Q12" s="12" t="s">
        <v>47</v>
      </c>
      <c r="R12" s="3">
        <f>SUM(R4:R11)</f>
        <v>2093</v>
      </c>
      <c r="S12" s="3">
        <f t="shared" ref="S12:T12" si="8">SUM(S4:S11)</f>
        <v>1183</v>
      </c>
      <c r="T12" s="3">
        <f t="shared" si="8"/>
        <v>910</v>
      </c>
    </row>
    <row r="13" spans="2:20" x14ac:dyDescent="0.2">
      <c r="J13" s="10"/>
      <c r="M13" s="10"/>
      <c r="N13" s="3"/>
      <c r="O13" s="10"/>
      <c r="Q13" s="12"/>
      <c r="R13" s="3"/>
      <c r="S13" s="3"/>
      <c r="T13" s="3"/>
    </row>
    <row r="14" spans="2:20" x14ac:dyDescent="0.2">
      <c r="B14" s="12">
        <v>42342</v>
      </c>
      <c r="C14" s="2" t="s">
        <v>79</v>
      </c>
      <c r="D14" s="2" t="s">
        <v>80</v>
      </c>
      <c r="E14" s="2" t="s">
        <v>81</v>
      </c>
      <c r="F14" s="2">
        <v>98</v>
      </c>
      <c r="G14" s="2">
        <v>64</v>
      </c>
      <c r="H14" s="2">
        <v>50</v>
      </c>
      <c r="I14" s="2">
        <v>16</v>
      </c>
      <c r="J14" s="10">
        <f t="shared" ref="J14:J15" si="9">I14/$R$8</f>
        <v>5.0473186119873815E-2</v>
      </c>
      <c r="K14" s="2">
        <v>973</v>
      </c>
      <c r="L14" s="2">
        <v>9</v>
      </c>
      <c r="M14" s="10">
        <f t="shared" ref="M14:M15" si="10">L14/$S$8</f>
        <v>4.6632124352331605E-2</v>
      </c>
      <c r="N14" s="2">
        <v>7</v>
      </c>
      <c r="O14" s="10">
        <f>N14/$T$8</f>
        <v>5.6451612903225805E-2</v>
      </c>
      <c r="Q14" s="12"/>
      <c r="R14" s="3"/>
      <c r="S14" s="3"/>
      <c r="T14" s="3"/>
    </row>
    <row r="15" spans="2:20" x14ac:dyDescent="0.2">
      <c r="B15" s="12"/>
      <c r="F15" s="13" t="s">
        <v>47</v>
      </c>
      <c r="G15" s="13"/>
      <c r="H15" s="13"/>
      <c r="I15" s="13">
        <f>SUM(I14:I14)</f>
        <v>16</v>
      </c>
      <c r="J15" s="10">
        <f t="shared" si="9"/>
        <v>5.0473186119873815E-2</v>
      </c>
      <c r="K15" s="13">
        <f>SUM(K14:K14)</f>
        <v>973</v>
      </c>
      <c r="L15" s="13">
        <f>SUM(L14:L14)</f>
        <v>9</v>
      </c>
      <c r="M15" s="10">
        <f t="shared" si="10"/>
        <v>4.6632124352331605E-2</v>
      </c>
      <c r="N15" s="13">
        <f>SUM(N14:N14)</f>
        <v>7</v>
      </c>
      <c r="O15" s="10">
        <f t="shared" ref="O15" si="11">N15/$T$8</f>
        <v>5.6451612903225805E-2</v>
      </c>
      <c r="Q15" s="12"/>
      <c r="R15" s="3"/>
      <c r="S15" s="3"/>
      <c r="T15" s="3"/>
    </row>
    <row r="16" spans="2:20" x14ac:dyDescent="0.2">
      <c r="J16" s="10"/>
      <c r="M16" s="10"/>
      <c r="N16" s="3"/>
      <c r="O16" s="10"/>
      <c r="Q16" s="12"/>
      <c r="R16" s="3"/>
      <c r="S16" s="3"/>
      <c r="T16" s="3"/>
    </row>
    <row r="17" spans="2:20" x14ac:dyDescent="0.2">
      <c r="B17" s="12">
        <v>42343</v>
      </c>
      <c r="C17" s="2" t="s">
        <v>79</v>
      </c>
      <c r="D17" s="2" t="s">
        <v>80</v>
      </c>
      <c r="E17" s="2" t="s">
        <v>81</v>
      </c>
      <c r="F17" s="2">
        <v>98</v>
      </c>
      <c r="G17" s="2">
        <v>64</v>
      </c>
      <c r="H17" s="2">
        <v>50</v>
      </c>
      <c r="I17" s="2">
        <v>16</v>
      </c>
      <c r="J17" s="10">
        <f t="shared" ref="J17:J18" si="12">I17/$R$9</f>
        <v>4.6109510086455328E-2</v>
      </c>
      <c r="K17" s="2">
        <v>982</v>
      </c>
      <c r="L17" s="2">
        <v>12</v>
      </c>
      <c r="M17" s="10">
        <f t="shared" ref="M17:M18" si="13">L17/$S$9</f>
        <v>5.4054054054054057E-2</v>
      </c>
      <c r="N17" s="3">
        <v>4</v>
      </c>
      <c r="O17" s="10">
        <f>N17/$T$9</f>
        <v>3.2000000000000001E-2</v>
      </c>
      <c r="Q17" s="12"/>
      <c r="R17" s="3"/>
      <c r="S17" s="3"/>
      <c r="T17" s="3"/>
    </row>
    <row r="18" spans="2:20" x14ac:dyDescent="0.2">
      <c r="F18" s="13" t="s">
        <v>47</v>
      </c>
      <c r="G18" s="13"/>
      <c r="H18" s="13"/>
      <c r="I18" s="13">
        <f>SUM(I17:I17)</f>
        <v>16</v>
      </c>
      <c r="J18" s="10">
        <f t="shared" si="12"/>
        <v>4.6109510086455328E-2</v>
      </c>
      <c r="K18" s="13">
        <f>SUM(K17:K17)</f>
        <v>982</v>
      </c>
      <c r="L18" s="13">
        <f>SUM(L17:L17)</f>
        <v>12</v>
      </c>
      <c r="M18" s="10">
        <f t="shared" si="13"/>
        <v>5.4054054054054057E-2</v>
      </c>
      <c r="N18" s="13">
        <f>SUM(N17:N17)</f>
        <v>4</v>
      </c>
      <c r="O18" s="10">
        <f t="shared" ref="O18" si="14">N18/$T$9</f>
        <v>3.2000000000000001E-2</v>
      </c>
      <c r="P18" s="4"/>
      <c r="R18" s="3"/>
      <c r="S18" s="3"/>
      <c r="T18" s="3"/>
    </row>
    <row r="19" spans="2:20" x14ac:dyDescent="0.2">
      <c r="J19" s="10"/>
      <c r="M19" s="10"/>
      <c r="N19" s="3"/>
      <c r="O19" s="10"/>
      <c r="P19" s="4"/>
      <c r="R19" s="3"/>
      <c r="S19" s="3"/>
      <c r="T19" s="3"/>
    </row>
    <row r="20" spans="2:20" x14ac:dyDescent="0.2">
      <c r="B20" s="12">
        <v>42344</v>
      </c>
      <c r="C20" s="2" t="s">
        <v>79</v>
      </c>
      <c r="D20" s="2" t="s">
        <v>80</v>
      </c>
      <c r="E20" s="2" t="s">
        <v>81</v>
      </c>
      <c r="F20" s="2">
        <v>98</v>
      </c>
      <c r="G20" s="2">
        <v>64</v>
      </c>
      <c r="H20" s="2">
        <v>50</v>
      </c>
      <c r="I20" s="2">
        <v>16</v>
      </c>
      <c r="J20" s="10">
        <f t="shared" ref="J20:J21" si="15">I20/$R$10</f>
        <v>0.05</v>
      </c>
      <c r="K20" s="2">
        <v>1016</v>
      </c>
      <c r="L20" s="2">
        <v>11</v>
      </c>
      <c r="M20" s="10">
        <f t="shared" ref="M20:M21" si="16">L20/$S$10</f>
        <v>5.9139784946236562E-2</v>
      </c>
      <c r="N20" s="3">
        <v>5</v>
      </c>
      <c r="O20" s="10">
        <f>N20/$T$10</f>
        <v>3.7313432835820892E-2</v>
      </c>
      <c r="P20" s="4"/>
      <c r="R20" s="3"/>
      <c r="S20" s="3"/>
      <c r="T20" s="3"/>
    </row>
    <row r="21" spans="2:20" x14ac:dyDescent="0.2">
      <c r="F21" s="13" t="s">
        <v>47</v>
      </c>
      <c r="G21" s="13"/>
      <c r="H21" s="13"/>
      <c r="I21" s="13">
        <f>SUM(I20:I20)</f>
        <v>16</v>
      </c>
      <c r="J21" s="10">
        <f t="shared" si="15"/>
        <v>0.05</v>
      </c>
      <c r="K21" s="13">
        <f>SUM(K20:K20)</f>
        <v>1016</v>
      </c>
      <c r="L21" s="13">
        <f>SUM(L20:L20)</f>
        <v>11</v>
      </c>
      <c r="M21" s="10">
        <f t="shared" si="16"/>
        <v>5.9139784946236562E-2</v>
      </c>
      <c r="N21" s="13">
        <f>SUM(N20:N20)</f>
        <v>5</v>
      </c>
      <c r="O21" s="10">
        <f t="shared" ref="O21" si="17">N21/$T$10</f>
        <v>3.7313432835820892E-2</v>
      </c>
      <c r="P21" s="3"/>
      <c r="Q21" s="12"/>
      <c r="R21" s="3"/>
      <c r="S21" s="3"/>
      <c r="T21" s="3"/>
    </row>
    <row r="22" spans="2:20" x14ac:dyDescent="0.2">
      <c r="P22" s="3"/>
      <c r="Q22" s="12"/>
      <c r="R22" s="3"/>
      <c r="S22" s="3"/>
      <c r="T22" s="3"/>
    </row>
    <row r="23" spans="2:20" x14ac:dyDescent="0.2">
      <c r="B23" s="12">
        <v>42345</v>
      </c>
      <c r="C23" s="2" t="s">
        <v>79</v>
      </c>
      <c r="D23" s="2" t="s">
        <v>80</v>
      </c>
      <c r="E23" s="2" t="s">
        <v>81</v>
      </c>
      <c r="F23" s="2">
        <v>98</v>
      </c>
      <c r="G23" s="2">
        <v>64</v>
      </c>
      <c r="H23" s="2">
        <v>50</v>
      </c>
      <c r="I23" s="2">
        <v>7</v>
      </c>
      <c r="J23" s="10">
        <f t="shared" ref="J23:J24" si="18">I23/$R$11</f>
        <v>2.4390243902439025E-2</v>
      </c>
      <c r="K23" s="2">
        <v>448</v>
      </c>
      <c r="L23" s="2">
        <v>4</v>
      </c>
      <c r="M23" s="10">
        <f t="shared" ref="M23:M24" si="19">L23/$S$11</f>
        <v>2.7027027027027029E-2</v>
      </c>
      <c r="N23" s="3">
        <v>3</v>
      </c>
      <c r="O23" s="10">
        <f t="shared" ref="O23:O24" si="20">N23/$T$11</f>
        <v>2.1582733812949641E-2</v>
      </c>
      <c r="P23" s="3"/>
      <c r="Q23" s="12"/>
      <c r="R23" s="3"/>
      <c r="S23" s="3"/>
      <c r="T23" s="3"/>
    </row>
    <row r="24" spans="2:20" x14ac:dyDescent="0.2">
      <c r="F24" s="13" t="s">
        <v>47</v>
      </c>
      <c r="G24" s="13"/>
      <c r="H24" s="13"/>
      <c r="I24" s="13">
        <f>SUM(I23:I23)</f>
        <v>7</v>
      </c>
      <c r="J24" s="10">
        <f t="shared" si="18"/>
        <v>2.4390243902439025E-2</v>
      </c>
      <c r="K24" s="13">
        <f>SUM(K23:K23)</f>
        <v>448</v>
      </c>
      <c r="L24" s="13">
        <f>SUM(L23:L23)</f>
        <v>4</v>
      </c>
      <c r="M24" s="10">
        <f t="shared" si="19"/>
        <v>2.7027027027027029E-2</v>
      </c>
      <c r="N24" s="13">
        <f>SUM(N23:N23)</f>
        <v>3</v>
      </c>
      <c r="O24" s="10">
        <f t="shared" si="20"/>
        <v>2.1582733812949641E-2</v>
      </c>
      <c r="P24" s="3"/>
      <c r="Q24" s="12"/>
      <c r="R24" s="3"/>
      <c r="S24" s="3"/>
      <c r="T24" s="3"/>
    </row>
    <row r="25" spans="2:20" x14ac:dyDescent="0.2">
      <c r="P25" s="3"/>
      <c r="Q25" s="12"/>
      <c r="R25" s="3"/>
      <c r="S25" s="3"/>
      <c r="T25" s="3"/>
    </row>
    <row r="26" spans="2:20" x14ac:dyDescent="0.2">
      <c r="B26" s="2" t="s">
        <v>47</v>
      </c>
      <c r="C26" s="3" t="s">
        <v>1</v>
      </c>
      <c r="D26" s="3" t="s">
        <v>2</v>
      </c>
      <c r="E26" s="3" t="s">
        <v>3</v>
      </c>
      <c r="F26" s="3" t="s">
        <v>4</v>
      </c>
      <c r="G26" s="3"/>
      <c r="H26" s="3"/>
      <c r="I26" s="3" t="s">
        <v>9</v>
      </c>
      <c r="J26" s="3" t="s">
        <v>6</v>
      </c>
      <c r="K26" s="3" t="s">
        <v>5</v>
      </c>
      <c r="L26" s="3" t="s">
        <v>10</v>
      </c>
      <c r="M26" s="3" t="s">
        <v>6</v>
      </c>
      <c r="N26" s="3" t="s">
        <v>11</v>
      </c>
      <c r="O26" s="3" t="s">
        <v>6</v>
      </c>
      <c r="P26" s="3"/>
      <c r="Q26" s="12"/>
      <c r="R26" s="3"/>
      <c r="S26" s="3"/>
      <c r="T26" s="3"/>
    </row>
    <row r="27" spans="2:20" x14ac:dyDescent="0.2">
      <c r="C27" s="2" t="s">
        <v>79</v>
      </c>
      <c r="D27" s="2" t="s">
        <v>80</v>
      </c>
      <c r="E27" s="2" t="s">
        <v>81</v>
      </c>
      <c r="F27" s="2">
        <v>98</v>
      </c>
      <c r="G27" s="2">
        <v>64</v>
      </c>
      <c r="H27" s="2">
        <v>50</v>
      </c>
      <c r="I27" s="2">
        <v>95</v>
      </c>
      <c r="J27" s="10">
        <f t="shared" ref="J27:J28" si="21">I27/$R$12</f>
        <v>4.5389393215480175E-2</v>
      </c>
      <c r="K27" s="2">
        <v>5907</v>
      </c>
      <c r="L27" s="2">
        <v>58</v>
      </c>
      <c r="M27" s="10">
        <f t="shared" ref="M27:M28" si="22">L27/$S$12</f>
        <v>4.9027895181741332E-2</v>
      </c>
      <c r="N27" s="3">
        <v>37</v>
      </c>
      <c r="O27" s="10">
        <f t="shared" ref="O27:O28" si="23">N27/$T$12</f>
        <v>4.0659340659340661E-2</v>
      </c>
      <c r="P27" s="3"/>
      <c r="Q27" s="12"/>
      <c r="R27" s="3"/>
      <c r="S27" s="3"/>
      <c r="T27" s="3"/>
    </row>
    <row r="28" spans="2:20" x14ac:dyDescent="0.2">
      <c r="F28" s="13" t="s">
        <v>47</v>
      </c>
      <c r="G28" s="13"/>
      <c r="H28" s="13"/>
      <c r="I28" s="13">
        <f>SUM(I27:I27)</f>
        <v>95</v>
      </c>
      <c r="J28" s="10">
        <f t="shared" si="21"/>
        <v>4.5389393215480175E-2</v>
      </c>
      <c r="K28" s="13">
        <f>SUM(K27:K27)</f>
        <v>5907</v>
      </c>
      <c r="L28" s="13">
        <f>SUM(L27:L27)</f>
        <v>58</v>
      </c>
      <c r="M28" s="10">
        <f t="shared" si="22"/>
        <v>4.9027895181741332E-2</v>
      </c>
      <c r="N28" s="13">
        <f>SUM(N27:N27)</f>
        <v>37</v>
      </c>
      <c r="O28" s="10">
        <f t="shared" si="23"/>
        <v>4.0659340659340661E-2</v>
      </c>
      <c r="P28" s="3"/>
      <c r="Q28" s="3"/>
      <c r="R28" s="3"/>
      <c r="S28" s="3"/>
      <c r="T28" s="3"/>
    </row>
    <row r="29" spans="2:20" x14ac:dyDescent="0.2">
      <c r="J29" s="10"/>
      <c r="M29" s="10"/>
      <c r="O29" s="10"/>
      <c r="P29" s="3"/>
      <c r="Q29" s="3"/>
      <c r="R29" s="3"/>
      <c r="S29" s="3"/>
      <c r="T29" s="3"/>
    </row>
    <row r="30" spans="2:20" ht="13.5" x14ac:dyDescent="0.2">
      <c r="I30" s="5"/>
      <c r="J30" s="10"/>
      <c r="K30" s="5"/>
      <c r="L30" s="5"/>
      <c r="M30" s="10"/>
      <c r="O30" s="10"/>
      <c r="P30" s="3"/>
      <c r="Q30" s="12"/>
      <c r="R30" s="3"/>
      <c r="S30" s="3"/>
      <c r="T30" s="3"/>
    </row>
    <row r="31" spans="2:20" ht="13.5" x14ac:dyDescent="0.2">
      <c r="I31" s="5"/>
      <c r="K31" s="10"/>
      <c r="L31" s="5"/>
      <c r="M31" s="5"/>
      <c r="N31" s="10"/>
      <c r="O31" s="10"/>
      <c r="P31" s="3"/>
      <c r="Q31" s="3"/>
      <c r="R31" s="3"/>
      <c r="S31" s="3"/>
      <c r="T31" s="3"/>
    </row>
    <row r="32" spans="2:20" ht="13.5" x14ac:dyDescent="0.2">
      <c r="I32" s="5"/>
      <c r="J32" s="10"/>
      <c r="K32" s="5"/>
      <c r="L32" s="5"/>
      <c r="M32" s="10"/>
      <c r="O32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J6 M6:N6 M9 J9 M12 J12 J15 M15 M18 J18 J21 M21 M24 J24 J28 M28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5"/>
  <sheetViews>
    <sheetView tabSelected="1" topLeftCell="A4" workbookViewId="0">
      <selection activeCell="J31" sqref="J31"/>
    </sheetView>
  </sheetViews>
  <sheetFormatPr defaultRowHeight="12.75" x14ac:dyDescent="0.2"/>
  <cols>
    <col min="1" max="1" width="2.375" style="2" customWidth="1"/>
    <col min="2" max="2" width="9.25" style="2" customWidth="1"/>
    <col min="3" max="3" width="9.75" style="2" customWidth="1"/>
    <col min="4" max="4" width="28.875" style="2" customWidth="1"/>
    <col min="5" max="5" width="7.875" style="2" customWidth="1"/>
    <col min="6" max="6" width="5.25" style="2" bestFit="1" customWidth="1"/>
    <col min="7" max="8" width="5.25" style="2" customWidth="1"/>
    <col min="9" max="10" width="6.25" style="2" customWidth="1"/>
    <col min="11" max="11" width="7.625" style="2" bestFit="1" customWidth="1"/>
    <col min="12" max="12" width="7" style="2" customWidth="1"/>
    <col min="13" max="13" width="6.625" style="2" bestFit="1" customWidth="1"/>
    <col min="14" max="14" width="6.875" style="2" customWidth="1"/>
    <col min="15" max="15" width="6.625" style="2" bestFit="1" customWidth="1"/>
    <col min="16" max="16" width="7.625" style="2" customWidth="1"/>
    <col min="17" max="17" width="9.5" style="2" bestFit="1" customWidth="1"/>
    <col min="18" max="18" width="8.75" style="2" bestFit="1" customWidth="1"/>
    <col min="19" max="20" width="8.5" style="2" bestFit="1" customWidth="1"/>
    <col min="21" max="16384" width="9" style="2"/>
  </cols>
  <sheetData>
    <row r="3" spans="2:20" ht="15" x14ac:dyDescent="0.25">
      <c r="B3" s="1" t="s">
        <v>0</v>
      </c>
    </row>
    <row r="4" spans="2:20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2" t="s">
        <v>76</v>
      </c>
      <c r="H4" s="2" t="s">
        <v>77</v>
      </c>
      <c r="I4" s="3" t="s">
        <v>9</v>
      </c>
      <c r="J4" s="3" t="s">
        <v>6</v>
      </c>
      <c r="K4" s="3" t="s">
        <v>5</v>
      </c>
      <c r="L4" s="3" t="s">
        <v>10</v>
      </c>
      <c r="M4" s="3" t="s">
        <v>6</v>
      </c>
      <c r="N4" s="3" t="s">
        <v>11</v>
      </c>
      <c r="O4" s="3" t="s">
        <v>6</v>
      </c>
      <c r="P4" s="3"/>
      <c r="Q4" s="11" t="s">
        <v>44</v>
      </c>
      <c r="R4" s="3" t="s">
        <v>47</v>
      </c>
      <c r="S4" s="3" t="s">
        <v>45</v>
      </c>
      <c r="T4" s="3" t="s">
        <v>46</v>
      </c>
    </row>
    <row r="5" spans="2:20" x14ac:dyDescent="0.2">
      <c r="B5" s="12">
        <v>42346</v>
      </c>
      <c r="C5" s="2" t="s">
        <v>82</v>
      </c>
      <c r="D5" s="2" t="s">
        <v>83</v>
      </c>
      <c r="E5" s="2" t="s">
        <v>84</v>
      </c>
      <c r="F5" s="2">
        <v>280</v>
      </c>
      <c r="G5" s="2">
        <v>182</v>
      </c>
      <c r="I5" s="2">
        <v>6</v>
      </c>
      <c r="J5" s="10">
        <f t="shared" ref="J5:J6" si="0">I5/$R$5</f>
        <v>2.2641509433962263E-2</v>
      </c>
      <c r="K5" s="2">
        <v>1092</v>
      </c>
      <c r="L5" s="2">
        <v>3</v>
      </c>
      <c r="M5" s="10">
        <v>3</v>
      </c>
      <c r="N5" s="3">
        <v>3</v>
      </c>
      <c r="O5" s="10">
        <f t="shared" ref="M5:O6" si="1">N5/$S$5</f>
        <v>1.9867549668874173E-2</v>
      </c>
      <c r="P5" s="3"/>
      <c r="Q5" s="12">
        <v>42346</v>
      </c>
      <c r="R5" s="2">
        <v>265</v>
      </c>
      <c r="S5" s="2">
        <v>151</v>
      </c>
      <c r="T5" s="2">
        <v>114</v>
      </c>
    </row>
    <row r="6" spans="2:20" x14ac:dyDescent="0.2">
      <c r="B6" s="12"/>
      <c r="F6" s="13" t="s">
        <v>47</v>
      </c>
      <c r="G6" s="13"/>
      <c r="H6" s="13"/>
      <c r="I6" s="13">
        <f>SUM(I5:I5)</f>
        <v>6</v>
      </c>
      <c r="J6" s="10">
        <f t="shared" si="0"/>
        <v>2.2641509433962263E-2</v>
      </c>
      <c r="K6" s="13">
        <f>SUM(K5:K5)</f>
        <v>1092</v>
      </c>
      <c r="L6" s="13">
        <f>SUM(L5:L5)</f>
        <v>3</v>
      </c>
      <c r="M6" s="10">
        <f t="shared" si="1"/>
        <v>1.9867549668874173E-2</v>
      </c>
      <c r="N6" s="13">
        <f>SUM(N5:N5)</f>
        <v>3</v>
      </c>
      <c r="O6" s="10">
        <f>N6/$T$5</f>
        <v>2.6315789473684209E-2</v>
      </c>
      <c r="P6" s="3"/>
      <c r="Q6" s="12">
        <v>42347</v>
      </c>
      <c r="R6" s="3">
        <v>266</v>
      </c>
      <c r="S6" s="3">
        <v>134</v>
      </c>
      <c r="T6" s="3">
        <v>132</v>
      </c>
    </row>
    <row r="7" spans="2:20" x14ac:dyDescent="0.2">
      <c r="B7" s="12"/>
      <c r="J7" s="10"/>
      <c r="M7" s="10"/>
      <c r="N7" s="3"/>
      <c r="O7" s="10"/>
      <c r="P7" s="3"/>
      <c r="Q7" s="12">
        <v>42348</v>
      </c>
      <c r="R7" s="3">
        <v>294</v>
      </c>
      <c r="S7" s="3">
        <v>172</v>
      </c>
      <c r="T7" s="3">
        <v>122</v>
      </c>
    </row>
    <row r="8" spans="2:20" x14ac:dyDescent="0.2">
      <c r="B8" s="12">
        <v>42347</v>
      </c>
      <c r="C8" s="2" t="s">
        <v>82</v>
      </c>
      <c r="D8" s="2" t="s">
        <v>83</v>
      </c>
      <c r="E8" s="2" t="s">
        <v>84</v>
      </c>
      <c r="F8" s="2">
        <v>280</v>
      </c>
      <c r="G8" s="2">
        <v>182</v>
      </c>
      <c r="I8" s="2">
        <v>5</v>
      </c>
      <c r="J8" s="10">
        <f t="shared" ref="J8:J9" si="2">I8/$R$6</f>
        <v>1.8796992481203006E-2</v>
      </c>
      <c r="K8" s="2">
        <v>884</v>
      </c>
      <c r="L8" s="2">
        <v>4</v>
      </c>
      <c r="M8" s="10">
        <f t="shared" ref="M8:M9" si="3">L8/$S$6</f>
        <v>2.9850746268656716E-2</v>
      </c>
      <c r="N8" s="2">
        <v>1</v>
      </c>
      <c r="O8" s="10">
        <f t="shared" ref="O8:O9" si="4">N8/$T$6</f>
        <v>7.575757575757576E-3</v>
      </c>
      <c r="P8" s="3"/>
      <c r="Q8" s="12">
        <v>42349</v>
      </c>
      <c r="R8" s="3">
        <v>348</v>
      </c>
      <c r="S8" s="3">
        <v>210</v>
      </c>
      <c r="T8" s="3">
        <v>138</v>
      </c>
    </row>
    <row r="9" spans="2:20" x14ac:dyDescent="0.2">
      <c r="F9" s="13" t="s">
        <v>47</v>
      </c>
      <c r="G9" s="13"/>
      <c r="H9" s="13"/>
      <c r="I9" s="13">
        <f>SUM(I8:I8)</f>
        <v>5</v>
      </c>
      <c r="J9" s="10">
        <f t="shared" si="2"/>
        <v>1.8796992481203006E-2</v>
      </c>
      <c r="K9" s="13">
        <f>SUM(K8:K8)</f>
        <v>884</v>
      </c>
      <c r="L9" s="13">
        <f>SUM(L8:L8)</f>
        <v>4</v>
      </c>
      <c r="M9" s="10">
        <f t="shared" si="3"/>
        <v>2.9850746268656716E-2</v>
      </c>
      <c r="N9" s="13">
        <f>SUM(N8:N8)</f>
        <v>1</v>
      </c>
      <c r="O9" s="10">
        <f t="shared" si="4"/>
        <v>7.575757575757576E-3</v>
      </c>
      <c r="Q9" s="12">
        <v>42350</v>
      </c>
      <c r="R9" s="3">
        <v>348</v>
      </c>
      <c r="S9" s="3">
        <v>222</v>
      </c>
      <c r="T9" s="3">
        <v>126</v>
      </c>
    </row>
    <row r="10" spans="2:20" x14ac:dyDescent="0.2">
      <c r="J10" s="10"/>
      <c r="M10" s="10"/>
      <c r="N10" s="3"/>
      <c r="O10" s="10"/>
      <c r="Q10" s="12">
        <v>42351</v>
      </c>
      <c r="R10" s="3">
        <v>327</v>
      </c>
      <c r="S10" s="3">
        <v>203</v>
      </c>
      <c r="T10" s="3">
        <v>124</v>
      </c>
    </row>
    <row r="11" spans="2:20" x14ac:dyDescent="0.2">
      <c r="B11" s="12">
        <v>42348</v>
      </c>
      <c r="C11" s="2" t="s">
        <v>82</v>
      </c>
      <c r="D11" s="2" t="s">
        <v>83</v>
      </c>
      <c r="E11" s="2" t="s">
        <v>84</v>
      </c>
      <c r="F11" s="2">
        <v>280</v>
      </c>
      <c r="G11" s="2">
        <v>182</v>
      </c>
      <c r="I11" s="2">
        <v>9</v>
      </c>
      <c r="J11" s="10">
        <f t="shared" ref="J11:J12" si="5">I11/$R$7</f>
        <v>3.0612244897959183E-2</v>
      </c>
      <c r="K11" s="2">
        <v>1638</v>
      </c>
      <c r="L11" s="2">
        <v>6</v>
      </c>
      <c r="M11" s="10">
        <f t="shared" ref="M11:M12" si="6">L11/$S$7</f>
        <v>3.4883720930232558E-2</v>
      </c>
      <c r="N11" s="2">
        <v>3</v>
      </c>
      <c r="O11" s="10">
        <f t="shared" ref="O11:O12" si="7">N11/$T$7</f>
        <v>2.4590163934426229E-2</v>
      </c>
      <c r="P11" s="3"/>
      <c r="Q11" s="12">
        <v>42352</v>
      </c>
      <c r="R11" s="3">
        <v>320</v>
      </c>
      <c r="S11" s="3">
        <v>198</v>
      </c>
      <c r="T11" s="3">
        <v>122</v>
      </c>
    </row>
    <row r="12" spans="2:20" x14ac:dyDescent="0.2">
      <c r="B12" s="12"/>
      <c r="F12" s="13" t="s">
        <v>47</v>
      </c>
      <c r="G12" s="13"/>
      <c r="H12" s="13"/>
      <c r="I12" s="13">
        <f>SUM(I11:I11)</f>
        <v>9</v>
      </c>
      <c r="J12" s="10">
        <f t="shared" si="5"/>
        <v>3.0612244897959183E-2</v>
      </c>
      <c r="K12" s="13">
        <f>SUM(K11:K11)</f>
        <v>1638</v>
      </c>
      <c r="L12" s="13">
        <f>SUM(L11:L11)</f>
        <v>6</v>
      </c>
      <c r="M12" s="10">
        <f t="shared" si="6"/>
        <v>3.4883720930232558E-2</v>
      </c>
      <c r="N12" s="13">
        <f>SUM(N11:N11)</f>
        <v>3</v>
      </c>
      <c r="O12" s="10">
        <f t="shared" si="7"/>
        <v>2.4590163934426229E-2</v>
      </c>
      <c r="Q12" s="12">
        <v>42353</v>
      </c>
      <c r="R12" s="2">
        <v>317</v>
      </c>
      <c r="S12" s="2">
        <v>184</v>
      </c>
      <c r="T12" s="2">
        <v>133</v>
      </c>
    </row>
    <row r="13" spans="2:20" x14ac:dyDescent="0.2">
      <c r="J13" s="10"/>
      <c r="M13" s="10"/>
      <c r="N13" s="3"/>
      <c r="O13" s="10"/>
      <c r="Q13" s="12" t="s">
        <v>47</v>
      </c>
      <c r="R13" s="3">
        <f>SUM(R4:R12)</f>
        <v>2485</v>
      </c>
      <c r="S13" s="3">
        <f>SUM(S4:S12)</f>
        <v>1474</v>
      </c>
      <c r="T13" s="3">
        <f>SUM(T4:T12)</f>
        <v>1011</v>
      </c>
    </row>
    <row r="14" spans="2:20" x14ac:dyDescent="0.2">
      <c r="B14" s="12">
        <v>42349</v>
      </c>
      <c r="C14" s="2" t="s">
        <v>82</v>
      </c>
      <c r="D14" s="2" t="s">
        <v>83</v>
      </c>
      <c r="E14" s="2" t="s">
        <v>84</v>
      </c>
      <c r="F14" s="2">
        <v>280</v>
      </c>
      <c r="G14" s="2">
        <v>182</v>
      </c>
      <c r="I14" s="2">
        <v>17</v>
      </c>
      <c r="J14" s="10">
        <f t="shared" ref="J14:J15" si="8">I14/$R$8</f>
        <v>4.8850574712643681E-2</v>
      </c>
      <c r="K14" s="2">
        <v>3075</v>
      </c>
      <c r="L14" s="2">
        <v>12</v>
      </c>
      <c r="M14" s="10">
        <f t="shared" ref="M14:M15" si="9">L14/$S$8</f>
        <v>5.7142857142857141E-2</v>
      </c>
      <c r="N14" s="2">
        <v>5</v>
      </c>
      <c r="O14" s="10">
        <f>N14/$T$8</f>
        <v>3.6231884057971016E-2</v>
      </c>
      <c r="Q14" s="12"/>
      <c r="R14" s="3"/>
      <c r="S14" s="3"/>
      <c r="T14" s="3"/>
    </row>
    <row r="15" spans="2:20" x14ac:dyDescent="0.2">
      <c r="B15" s="12"/>
      <c r="F15" s="13" t="s">
        <v>47</v>
      </c>
      <c r="G15" s="13"/>
      <c r="H15" s="13"/>
      <c r="I15" s="13">
        <f>SUM(I14:I14)</f>
        <v>17</v>
      </c>
      <c r="J15" s="10">
        <f t="shared" si="8"/>
        <v>4.8850574712643681E-2</v>
      </c>
      <c r="K15" s="13">
        <f>SUM(K14:K14)</f>
        <v>3075</v>
      </c>
      <c r="L15" s="13">
        <f>SUM(L14:L14)</f>
        <v>12</v>
      </c>
      <c r="M15" s="10">
        <f t="shared" si="9"/>
        <v>5.7142857142857141E-2</v>
      </c>
      <c r="N15" s="13">
        <f>SUM(N14:N14)</f>
        <v>5</v>
      </c>
      <c r="O15" s="10">
        <f t="shared" ref="O15" si="10">N15/$T$8</f>
        <v>3.6231884057971016E-2</v>
      </c>
      <c r="Q15" s="12"/>
      <c r="R15" s="3"/>
      <c r="S15" s="3"/>
      <c r="T15" s="3"/>
    </row>
    <row r="16" spans="2:20" x14ac:dyDescent="0.2">
      <c r="J16" s="10"/>
      <c r="M16" s="10"/>
      <c r="N16" s="3"/>
      <c r="O16" s="10"/>
      <c r="Q16" s="12"/>
      <c r="R16" s="3"/>
      <c r="S16" s="3"/>
      <c r="T16" s="3"/>
    </row>
    <row r="17" spans="2:20" x14ac:dyDescent="0.2">
      <c r="B17" s="12">
        <v>42350</v>
      </c>
      <c r="C17" s="2" t="s">
        <v>82</v>
      </c>
      <c r="D17" s="2" t="s">
        <v>83</v>
      </c>
      <c r="E17" s="2" t="s">
        <v>84</v>
      </c>
      <c r="F17" s="2">
        <v>280</v>
      </c>
      <c r="G17" s="2">
        <v>182</v>
      </c>
      <c r="I17" s="2">
        <v>18</v>
      </c>
      <c r="J17" s="10">
        <f t="shared" ref="J17:J18" si="11">I17/$R$9</f>
        <v>5.1724137931034482E-2</v>
      </c>
      <c r="K17" s="2">
        <v>2681</v>
      </c>
      <c r="L17" s="2">
        <v>17</v>
      </c>
      <c r="M17" s="10">
        <f t="shared" ref="M17:M18" si="12">L17/$S$9</f>
        <v>7.6576576576576572E-2</v>
      </c>
      <c r="N17" s="3">
        <v>1</v>
      </c>
      <c r="O17" s="10">
        <f>N17/$T$9</f>
        <v>7.9365079365079361E-3</v>
      </c>
      <c r="Q17" s="12"/>
      <c r="R17" s="3"/>
      <c r="S17" s="3"/>
      <c r="T17" s="3"/>
    </row>
    <row r="18" spans="2:20" x14ac:dyDescent="0.2">
      <c r="F18" s="13" t="s">
        <v>47</v>
      </c>
      <c r="G18" s="13"/>
      <c r="H18" s="13"/>
      <c r="I18" s="13">
        <f>SUM(I17:I17)</f>
        <v>18</v>
      </c>
      <c r="J18" s="10">
        <f t="shared" si="11"/>
        <v>5.1724137931034482E-2</v>
      </c>
      <c r="K18" s="13">
        <f>SUM(K17:K17)</f>
        <v>2681</v>
      </c>
      <c r="L18" s="13">
        <f>SUM(L17:L17)</f>
        <v>17</v>
      </c>
      <c r="M18" s="10">
        <f t="shared" si="12"/>
        <v>7.6576576576576572E-2</v>
      </c>
      <c r="N18" s="13">
        <f>SUM(N17:N17)</f>
        <v>1</v>
      </c>
      <c r="O18" s="10">
        <f t="shared" ref="O18" si="13">N18/$T$9</f>
        <v>7.9365079365079361E-3</v>
      </c>
      <c r="P18" s="4"/>
      <c r="R18" s="3"/>
      <c r="S18" s="3"/>
      <c r="T18" s="3"/>
    </row>
    <row r="19" spans="2:20" x14ac:dyDescent="0.2">
      <c r="J19" s="10"/>
      <c r="M19" s="10"/>
      <c r="N19" s="3"/>
      <c r="O19" s="10"/>
      <c r="P19" s="4"/>
      <c r="R19" s="3"/>
      <c r="S19" s="3"/>
      <c r="T19" s="3"/>
    </row>
    <row r="20" spans="2:20" x14ac:dyDescent="0.2">
      <c r="B20" s="12">
        <v>42351</v>
      </c>
      <c r="C20" s="2" t="s">
        <v>82</v>
      </c>
      <c r="D20" s="2" t="s">
        <v>83</v>
      </c>
      <c r="E20" s="2" t="s">
        <v>84</v>
      </c>
      <c r="F20" s="2">
        <v>280</v>
      </c>
      <c r="G20" s="2">
        <v>182</v>
      </c>
      <c r="I20" s="2">
        <v>0</v>
      </c>
      <c r="J20" s="10">
        <f t="shared" ref="J20:J21" si="14">I20/$R$10</f>
        <v>0</v>
      </c>
      <c r="K20" s="2">
        <v>0</v>
      </c>
      <c r="L20" s="2">
        <v>0</v>
      </c>
      <c r="M20" s="10">
        <f t="shared" ref="M20:M21" si="15">L20/$S$10</f>
        <v>0</v>
      </c>
      <c r="N20" s="3">
        <v>0</v>
      </c>
      <c r="O20" s="10">
        <f>N20/$T$10</f>
        <v>0</v>
      </c>
      <c r="P20" s="4"/>
      <c r="R20" s="3"/>
      <c r="S20" s="3"/>
      <c r="T20" s="3"/>
    </row>
    <row r="21" spans="2:20" x14ac:dyDescent="0.2">
      <c r="F21" s="13" t="s">
        <v>47</v>
      </c>
      <c r="G21" s="13"/>
      <c r="H21" s="13"/>
      <c r="I21" s="13">
        <f>SUM(I20:I20)</f>
        <v>0</v>
      </c>
      <c r="J21" s="10">
        <f t="shared" si="14"/>
        <v>0</v>
      </c>
      <c r="K21" s="13">
        <f>SUM(K20:K20)</f>
        <v>0</v>
      </c>
      <c r="L21" s="13">
        <f>SUM(L20:L20)</f>
        <v>0</v>
      </c>
      <c r="M21" s="10">
        <f t="shared" si="15"/>
        <v>0</v>
      </c>
      <c r="N21" s="13">
        <f>SUM(N20:N20)</f>
        <v>0</v>
      </c>
      <c r="O21" s="10">
        <f t="shared" ref="O21" si="16">N21/$T$10</f>
        <v>0</v>
      </c>
      <c r="P21" s="3"/>
      <c r="Q21" s="12"/>
      <c r="R21" s="3"/>
      <c r="S21" s="3"/>
      <c r="T21" s="3"/>
    </row>
    <row r="22" spans="2:20" x14ac:dyDescent="0.2">
      <c r="P22" s="3"/>
      <c r="Q22" s="12"/>
      <c r="R22" s="3"/>
      <c r="S22" s="3"/>
      <c r="T22" s="3"/>
    </row>
    <row r="23" spans="2:20" x14ac:dyDescent="0.2">
      <c r="B23" s="12">
        <v>42352</v>
      </c>
      <c r="C23" s="2" t="s">
        <v>82</v>
      </c>
      <c r="D23" s="2" t="s">
        <v>83</v>
      </c>
      <c r="E23" s="2" t="s">
        <v>84</v>
      </c>
      <c r="F23" s="2">
        <v>280</v>
      </c>
      <c r="G23" s="2">
        <v>182</v>
      </c>
      <c r="I23" s="2">
        <v>7</v>
      </c>
      <c r="J23" s="10">
        <f t="shared" ref="J23:J24" si="17">I23/$R$11</f>
        <v>2.1874999999999999E-2</v>
      </c>
      <c r="K23" s="2">
        <v>1105</v>
      </c>
      <c r="L23" s="2">
        <v>7</v>
      </c>
      <c r="M23" s="10">
        <f t="shared" ref="M23:M24" si="18">L23/$S$11</f>
        <v>3.5353535353535352E-2</v>
      </c>
      <c r="N23" s="3">
        <v>0</v>
      </c>
      <c r="O23" s="10">
        <f t="shared" ref="O23:O24" si="19">N23/$T$11</f>
        <v>0</v>
      </c>
      <c r="P23" s="3"/>
      <c r="Q23" s="12"/>
      <c r="R23" s="3"/>
      <c r="S23" s="3"/>
      <c r="T23" s="3"/>
    </row>
    <row r="24" spans="2:20" x14ac:dyDescent="0.2">
      <c r="F24" s="13" t="s">
        <v>47</v>
      </c>
      <c r="G24" s="13"/>
      <c r="H24" s="13"/>
      <c r="I24" s="13">
        <f>SUM(I23:I23)</f>
        <v>7</v>
      </c>
      <c r="J24" s="10">
        <f t="shared" si="17"/>
        <v>2.1874999999999999E-2</v>
      </c>
      <c r="K24" s="13">
        <f>SUM(K23:K23)</f>
        <v>1105</v>
      </c>
      <c r="L24" s="13">
        <f>SUM(L23:L23)</f>
        <v>7</v>
      </c>
      <c r="M24" s="10">
        <f t="shared" si="18"/>
        <v>3.5353535353535352E-2</v>
      </c>
      <c r="N24" s="13">
        <f>SUM(N23:N23)</f>
        <v>0</v>
      </c>
      <c r="O24" s="10">
        <f t="shared" si="19"/>
        <v>0</v>
      </c>
      <c r="P24" s="3"/>
      <c r="Q24" s="12"/>
      <c r="R24" s="3"/>
      <c r="S24" s="3"/>
      <c r="T24" s="3"/>
    </row>
    <row r="25" spans="2:20" x14ac:dyDescent="0.2">
      <c r="P25" s="3"/>
      <c r="Q25" s="12"/>
      <c r="R25" s="3"/>
      <c r="S25" s="3"/>
      <c r="T25" s="3"/>
    </row>
    <row r="26" spans="2:20" x14ac:dyDescent="0.2">
      <c r="B26" s="12">
        <v>42353</v>
      </c>
      <c r="C26" s="2" t="s">
        <v>82</v>
      </c>
      <c r="D26" s="2" t="s">
        <v>83</v>
      </c>
      <c r="E26" s="2" t="s">
        <v>84</v>
      </c>
      <c r="F26" s="2">
        <v>280</v>
      </c>
      <c r="G26" s="2">
        <v>182</v>
      </c>
      <c r="I26" s="2">
        <v>8</v>
      </c>
      <c r="J26" s="10">
        <f>I26/$R$12</f>
        <v>2.5236593059936908E-2</v>
      </c>
      <c r="K26" s="2">
        <v>1419</v>
      </c>
      <c r="L26" s="2">
        <v>7</v>
      </c>
      <c r="M26" s="10">
        <f>L26/$S$12</f>
        <v>3.8043478260869568E-2</v>
      </c>
      <c r="N26" s="2">
        <v>1</v>
      </c>
      <c r="O26" s="10">
        <f>N26/$T$12</f>
        <v>7.5187969924812026E-3</v>
      </c>
      <c r="P26" s="3"/>
      <c r="Q26" s="12"/>
      <c r="R26" s="3"/>
      <c r="S26" s="3"/>
      <c r="T26" s="3"/>
    </row>
    <row r="27" spans="2:20" x14ac:dyDescent="0.2">
      <c r="F27" s="13" t="s">
        <v>47</v>
      </c>
      <c r="G27" s="13"/>
      <c r="H27" s="13"/>
      <c r="I27" s="13">
        <f>SUM(I26:I26)</f>
        <v>8</v>
      </c>
      <c r="J27" s="10">
        <f>I27/$R$12</f>
        <v>2.5236593059936908E-2</v>
      </c>
      <c r="K27" s="13">
        <f>SUM(K26:K26)</f>
        <v>1419</v>
      </c>
      <c r="L27" s="13">
        <f>SUM(L26:L26)</f>
        <v>7</v>
      </c>
      <c r="M27" s="10">
        <f>L27/$S$12</f>
        <v>3.8043478260869568E-2</v>
      </c>
      <c r="N27" s="13">
        <f>SUM(N26:N26)</f>
        <v>1</v>
      </c>
      <c r="O27" s="10">
        <f>N27/$T$12</f>
        <v>7.5187969924812026E-3</v>
      </c>
      <c r="P27" s="3"/>
      <c r="Q27" s="12"/>
      <c r="R27" s="3"/>
      <c r="S27" s="3"/>
      <c r="T27" s="3"/>
    </row>
    <row r="28" spans="2:20" x14ac:dyDescent="0.2">
      <c r="P28" s="3"/>
      <c r="Q28" s="12"/>
      <c r="R28" s="3"/>
      <c r="S28" s="3"/>
      <c r="T28" s="3"/>
    </row>
    <row r="29" spans="2:20" x14ac:dyDescent="0.2">
      <c r="B29" s="2" t="s">
        <v>47</v>
      </c>
      <c r="C29" s="3" t="s">
        <v>1</v>
      </c>
      <c r="D29" s="3" t="s">
        <v>2</v>
      </c>
      <c r="E29" s="3" t="s">
        <v>3</v>
      </c>
      <c r="F29" s="3" t="s">
        <v>4</v>
      </c>
      <c r="G29" s="3"/>
      <c r="H29" s="3"/>
      <c r="I29" s="3" t="s">
        <v>9</v>
      </c>
      <c r="J29" s="3" t="s">
        <v>6</v>
      </c>
      <c r="K29" s="3" t="s">
        <v>5</v>
      </c>
      <c r="L29" s="3" t="s">
        <v>10</v>
      </c>
      <c r="M29" s="3" t="s">
        <v>6</v>
      </c>
      <c r="N29" s="3" t="s">
        <v>11</v>
      </c>
      <c r="O29" s="3" t="s">
        <v>6</v>
      </c>
      <c r="P29" s="3"/>
      <c r="Q29" s="12"/>
      <c r="R29" s="3"/>
      <c r="S29" s="3"/>
      <c r="T29" s="3"/>
    </row>
    <row r="30" spans="2:20" x14ac:dyDescent="0.2">
      <c r="C30" s="2" t="s">
        <v>82</v>
      </c>
      <c r="D30" s="2" t="s">
        <v>83</v>
      </c>
      <c r="E30" s="2" t="s">
        <v>84</v>
      </c>
      <c r="F30" s="2">
        <v>280</v>
      </c>
      <c r="G30" s="2">
        <v>182</v>
      </c>
      <c r="I30" s="2">
        <v>70</v>
      </c>
      <c r="J30" s="10">
        <f>I30/$R$13</f>
        <v>2.8169014084507043E-2</v>
      </c>
      <c r="K30" s="2">
        <v>11894</v>
      </c>
      <c r="L30" s="2">
        <v>56</v>
      </c>
      <c r="M30" s="10">
        <f>L30/$S$13</f>
        <v>3.7991858887381276E-2</v>
      </c>
      <c r="N30" s="3">
        <v>14</v>
      </c>
      <c r="O30" s="10">
        <f>N30/$T$13</f>
        <v>1.3847675568743818E-2</v>
      </c>
      <c r="P30" s="3"/>
      <c r="Q30" s="12"/>
      <c r="R30" s="3"/>
      <c r="S30" s="3"/>
      <c r="T30" s="3"/>
    </row>
    <row r="31" spans="2:20" x14ac:dyDescent="0.2">
      <c r="F31" s="13" t="s">
        <v>47</v>
      </c>
      <c r="G31" s="13"/>
      <c r="H31" s="13"/>
      <c r="I31" s="13">
        <f>SUM(I30:I30)</f>
        <v>70</v>
      </c>
      <c r="J31" s="10">
        <f>I31/$R$13</f>
        <v>2.8169014084507043E-2</v>
      </c>
      <c r="K31" s="13">
        <f>SUM(K30:K30)</f>
        <v>11894</v>
      </c>
      <c r="L31" s="13">
        <f>SUM(L30:L30)</f>
        <v>56</v>
      </c>
      <c r="M31" s="10">
        <f>L31/$S$13</f>
        <v>3.7991858887381276E-2</v>
      </c>
      <c r="N31" s="13">
        <f>SUM(N30:N30)</f>
        <v>14</v>
      </c>
      <c r="O31" s="10">
        <f>N31/$T$13</f>
        <v>1.3847675568743818E-2</v>
      </c>
      <c r="P31" s="3"/>
      <c r="Q31" s="3"/>
      <c r="R31" s="3"/>
      <c r="S31" s="3"/>
      <c r="T31" s="3"/>
    </row>
    <row r="32" spans="2:20" x14ac:dyDescent="0.2">
      <c r="J32" s="10"/>
      <c r="M32" s="10"/>
      <c r="O32" s="10"/>
      <c r="P32" s="3"/>
      <c r="Q32" s="3"/>
      <c r="R32" s="3"/>
      <c r="S32" s="3"/>
      <c r="T32" s="3"/>
    </row>
    <row r="33" spans="9:20" ht="13.5" x14ac:dyDescent="0.2">
      <c r="I33" s="5"/>
      <c r="J33" s="10"/>
      <c r="K33" s="5"/>
      <c r="L33" s="5"/>
      <c r="M33" s="10"/>
      <c r="O33" s="10"/>
      <c r="P33" s="3"/>
      <c r="Q33" s="12"/>
      <c r="R33" s="3"/>
      <c r="S33" s="3"/>
      <c r="T33" s="3"/>
    </row>
    <row r="34" spans="9:20" ht="13.5" x14ac:dyDescent="0.2">
      <c r="I34" s="5"/>
      <c r="K34" s="10"/>
      <c r="L34" s="5"/>
      <c r="M34" s="5"/>
      <c r="N34" s="10"/>
      <c r="O34" s="10"/>
      <c r="P34" s="3"/>
      <c r="Q34" s="3"/>
      <c r="R34" s="3"/>
      <c r="S34" s="3"/>
      <c r="T34" s="3"/>
    </row>
    <row r="35" spans="9:20" ht="13.5" x14ac:dyDescent="0.2">
      <c r="I35" s="5"/>
      <c r="J35" s="10"/>
      <c r="K35" s="5"/>
      <c r="L35" s="5"/>
      <c r="M35" s="10"/>
      <c r="O35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J6 M6 M9 J9 J15 M15 J12 M12 J18 M18 J21 M21 M24 J24 J27 M27 J31 M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5" sqref="L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13</v>
      </c>
      <c r="C5" s="2" t="s">
        <v>14</v>
      </c>
      <c r="D5" s="3" t="s">
        <v>15</v>
      </c>
      <c r="E5" s="3">
        <v>18</v>
      </c>
      <c r="F5" s="3">
        <v>209</v>
      </c>
      <c r="G5" s="4">
        <f>F5/2237</f>
        <v>9.3428699150648192E-2</v>
      </c>
      <c r="H5" s="3">
        <v>3682</v>
      </c>
      <c r="I5" s="3">
        <v>78</v>
      </c>
      <c r="J5" s="4">
        <f>I5/1394</f>
        <v>5.5954088952654232E-2</v>
      </c>
      <c r="K5" s="3">
        <v>131</v>
      </c>
      <c r="L5" s="4">
        <f>K5/843</f>
        <v>0.15539739027283511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G8" s="3"/>
      <c r="H8" s="3"/>
      <c r="I8" s="3"/>
      <c r="J8" s="3"/>
      <c r="L8" s="6"/>
      <c r="M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7" sqref="L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16</v>
      </c>
      <c r="C5" s="2" t="s">
        <v>17</v>
      </c>
      <c r="D5" s="3" t="s">
        <v>18</v>
      </c>
      <c r="E5" s="3">
        <v>40</v>
      </c>
      <c r="F5" s="3">
        <v>85</v>
      </c>
      <c r="G5" s="4">
        <f>F5/2615</f>
        <v>3.2504780114722756E-2</v>
      </c>
      <c r="H5" s="3">
        <v>4022</v>
      </c>
      <c r="I5" s="3">
        <v>27</v>
      </c>
      <c r="J5" s="4">
        <f>I5/1716</f>
        <v>1.5734265734265736E-2</v>
      </c>
      <c r="K5" s="3">
        <v>58</v>
      </c>
      <c r="L5" s="4">
        <f>K5/899</f>
        <v>6.4516129032258063E-2</v>
      </c>
      <c r="N5" s="3"/>
      <c r="O5" s="3"/>
      <c r="P5" s="4"/>
      <c r="Q5" s="3"/>
    </row>
    <row r="6" spans="2:17" x14ac:dyDescent="0.2">
      <c r="B6" s="3" t="s">
        <v>19</v>
      </c>
      <c r="C6" s="3" t="s">
        <v>20</v>
      </c>
      <c r="D6" s="3" t="s">
        <v>21</v>
      </c>
      <c r="E6" s="3">
        <v>40</v>
      </c>
      <c r="F6" s="3">
        <v>82</v>
      </c>
      <c r="G6" s="4">
        <f t="shared" ref="G6:G7" si="0">F6/2615</f>
        <v>3.1357552581261952E-2</v>
      </c>
      <c r="H6" s="3">
        <v>3176</v>
      </c>
      <c r="I6" s="3">
        <v>49</v>
      </c>
      <c r="J6" s="4">
        <f t="shared" ref="J6:J7" si="1">I6/1716</f>
        <v>2.8554778554778556E-2</v>
      </c>
      <c r="K6" s="3">
        <v>33</v>
      </c>
      <c r="L6" s="4">
        <f t="shared" ref="L6:L7" si="2">K6/899</f>
        <v>3.6707452725250278E-2</v>
      </c>
      <c r="M6" s="4"/>
      <c r="N6" s="3"/>
      <c r="O6" s="3"/>
      <c r="P6" s="4"/>
      <c r="Q6" s="3"/>
    </row>
    <row r="7" spans="2:17" x14ac:dyDescent="0.2">
      <c r="B7" s="3" t="s">
        <v>22</v>
      </c>
      <c r="C7" s="3" t="s">
        <v>23</v>
      </c>
      <c r="D7" s="3" t="s">
        <v>21</v>
      </c>
      <c r="E7" s="3">
        <v>18</v>
      </c>
      <c r="F7" s="2">
        <v>48</v>
      </c>
      <c r="G7" s="4">
        <f t="shared" si="0"/>
        <v>1.835564053537285E-2</v>
      </c>
      <c r="H7" s="3">
        <v>856</v>
      </c>
      <c r="I7" s="3">
        <v>9</v>
      </c>
      <c r="J7" s="4">
        <f t="shared" si="1"/>
        <v>5.244755244755245E-3</v>
      </c>
      <c r="K7" s="3">
        <v>39</v>
      </c>
      <c r="L7" s="4">
        <f t="shared" si="2"/>
        <v>4.3381535038932148E-2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8.2217973231357558E-2</v>
      </c>
      <c r="H8" s="3"/>
      <c r="I8" s="3"/>
      <c r="J8" s="7">
        <f>SUM(J5:J7)</f>
        <v>4.9533799533799536E-2</v>
      </c>
      <c r="K8" s="7"/>
      <c r="L8" s="7">
        <f>SUM(L5:L7)</f>
        <v>0.1446051167964405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N17" sqref="N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2" t="s">
        <v>24</v>
      </c>
      <c r="C5" s="2" t="s">
        <v>25</v>
      </c>
      <c r="D5" s="2" t="s">
        <v>26</v>
      </c>
      <c r="E5" s="3">
        <v>42</v>
      </c>
      <c r="F5" s="2">
        <v>51</v>
      </c>
      <c r="G5" s="7">
        <f>F5/2278</f>
        <v>2.2388059701492536E-2</v>
      </c>
      <c r="H5" s="2">
        <v>2032</v>
      </c>
      <c r="I5" s="2">
        <v>35</v>
      </c>
      <c r="J5" s="7">
        <f>I5/1959</f>
        <v>1.7866258295048495E-2</v>
      </c>
      <c r="K5" s="3">
        <v>16</v>
      </c>
      <c r="L5" s="7">
        <f>K5/683</f>
        <v>2.3426061493411421E-2</v>
      </c>
      <c r="M5" s="4"/>
      <c r="N5" s="3"/>
      <c r="O5" s="3"/>
      <c r="P5" s="4"/>
      <c r="Q5" s="3"/>
    </row>
    <row r="6" spans="2:17" x14ac:dyDescent="0.2">
      <c r="B6" s="2" t="s">
        <v>27</v>
      </c>
      <c r="C6" s="2" t="s">
        <v>28</v>
      </c>
      <c r="D6" s="2" t="s">
        <v>29</v>
      </c>
      <c r="E6" s="3">
        <v>18</v>
      </c>
      <c r="F6" s="2">
        <v>22</v>
      </c>
      <c r="G6" s="7">
        <f t="shared" ref="G6:G7" si="0">F6/2278</f>
        <v>9.6575943810359964E-3</v>
      </c>
      <c r="H6" s="2">
        <v>396</v>
      </c>
      <c r="I6" s="2">
        <v>15</v>
      </c>
      <c r="J6" s="7">
        <f t="shared" ref="J6:J7" si="1">I6/1959</f>
        <v>7.656967840735069E-3</v>
      </c>
      <c r="K6" s="3">
        <v>7</v>
      </c>
      <c r="L6" s="7">
        <f t="shared" ref="L6:L7" si="2">K6/683</f>
        <v>1.0248901903367497E-2</v>
      </c>
      <c r="N6" s="3"/>
      <c r="O6" s="3"/>
      <c r="P6" s="4"/>
      <c r="Q6" s="3"/>
    </row>
    <row r="7" spans="2:17" x14ac:dyDescent="0.2">
      <c r="B7" s="2" t="s">
        <v>30</v>
      </c>
      <c r="C7" s="2" t="s">
        <v>31</v>
      </c>
      <c r="D7" s="2" t="s">
        <v>32</v>
      </c>
      <c r="E7" s="3">
        <v>20</v>
      </c>
      <c r="F7" s="2">
        <v>17</v>
      </c>
      <c r="G7" s="7">
        <f t="shared" si="0"/>
        <v>7.462686567164179E-3</v>
      </c>
      <c r="H7" s="2">
        <v>337</v>
      </c>
      <c r="I7" s="2">
        <v>6</v>
      </c>
      <c r="J7" s="7">
        <f t="shared" si="1"/>
        <v>3.0627871362940277E-3</v>
      </c>
      <c r="K7" s="3">
        <v>11</v>
      </c>
      <c r="L7" s="7">
        <f t="shared" si="2"/>
        <v>1.6105417276720352E-2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3.9508340649692712E-2</v>
      </c>
      <c r="H8" s="3"/>
      <c r="I8" s="3"/>
      <c r="J8" s="7">
        <f>SUM(J5:J7)</f>
        <v>2.8586013272077593E-2</v>
      </c>
      <c r="K8" s="7"/>
      <c r="L8" s="7">
        <f>SUM(L5:L7)</f>
        <v>4.9780380673499269E-2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M10" s="3"/>
      <c r="N10" s="3"/>
      <c r="O10" s="3"/>
      <c r="P10" s="3"/>
    </row>
    <row r="11" spans="2:17" x14ac:dyDescent="0.2">
      <c r="M11" s="3"/>
      <c r="N11" s="3"/>
      <c r="O11" s="3"/>
      <c r="P11" s="3"/>
      <c r="Q11" s="3"/>
    </row>
    <row r="12" spans="2:17" x14ac:dyDescent="0.2"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M12" sqref="M12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33</v>
      </c>
      <c r="C5" s="2" t="s">
        <v>34</v>
      </c>
      <c r="D5" s="3" t="s">
        <v>35</v>
      </c>
      <c r="E5" s="3">
        <v>21</v>
      </c>
      <c r="F5" s="3">
        <v>160</v>
      </c>
      <c r="G5" s="4">
        <f>F5/2363</f>
        <v>6.7710537452391029E-2</v>
      </c>
      <c r="H5" s="3">
        <v>3262</v>
      </c>
      <c r="I5" s="3">
        <v>79</v>
      </c>
      <c r="J5" s="4">
        <f>I5/1256</f>
        <v>6.2898089171974522E-2</v>
      </c>
      <c r="K5" s="3">
        <v>81</v>
      </c>
      <c r="L5" s="4">
        <f>K5/1107</f>
        <v>7.3170731707317069E-2</v>
      </c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4"/>
      <c r="H6" s="3"/>
      <c r="I6" s="3"/>
      <c r="J6" s="4"/>
      <c r="K6" s="3"/>
      <c r="L6" s="4"/>
      <c r="M6" s="4"/>
      <c r="N6" s="3"/>
      <c r="O6" s="3"/>
      <c r="P6" s="4"/>
      <c r="Q6" s="3"/>
    </row>
    <row r="7" spans="2:17" x14ac:dyDescent="0.2">
      <c r="B7" s="3"/>
      <c r="C7" s="3"/>
      <c r="D7" s="3"/>
      <c r="E7" s="3"/>
      <c r="G7" s="4"/>
      <c r="H7" s="3"/>
      <c r="I7" s="3"/>
      <c r="J7" s="4"/>
      <c r="K7" s="3"/>
      <c r="L7" s="4"/>
      <c r="M7" s="4"/>
      <c r="N7" s="3"/>
      <c r="O7" s="3"/>
      <c r="P7" s="4"/>
      <c r="Q7" s="3"/>
    </row>
    <row r="8" spans="2:17" x14ac:dyDescent="0.2">
      <c r="F8" s="3"/>
      <c r="G8" s="7"/>
      <c r="H8" s="3"/>
      <c r="I8" s="3"/>
      <c r="J8" s="7"/>
      <c r="K8" s="7"/>
      <c r="L8" s="7"/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workbookViewId="0">
      <selection activeCell="F17" sqref="F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2" t="s">
        <v>33</v>
      </c>
      <c r="C6" s="2" t="s">
        <v>34</v>
      </c>
      <c r="D6" s="3" t="s">
        <v>35</v>
      </c>
      <c r="E6" s="2">
        <v>21</v>
      </c>
      <c r="F6" s="3">
        <v>90</v>
      </c>
      <c r="G6" s="8">
        <f>F6/1184</f>
        <v>7.6013513513513514E-2</v>
      </c>
      <c r="H6" s="3">
        <v>1874</v>
      </c>
      <c r="I6" s="3">
        <v>40</v>
      </c>
      <c r="J6" s="9">
        <f>I6/586</f>
        <v>6.8259385665529013E-2</v>
      </c>
      <c r="K6" s="3">
        <v>50</v>
      </c>
      <c r="L6" s="7">
        <f>K6/598</f>
        <v>8.3612040133779264E-2</v>
      </c>
      <c r="N6" s="3"/>
      <c r="O6" s="3"/>
      <c r="P6" s="4"/>
      <c r="Q6" s="3"/>
    </row>
    <row r="7" spans="2:17" x14ac:dyDescent="0.2">
      <c r="B7" s="2" t="s">
        <v>39</v>
      </c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B8" s="2" t="s">
        <v>36</v>
      </c>
      <c r="C8" s="2" t="s">
        <v>37</v>
      </c>
      <c r="D8" s="2" t="s">
        <v>8</v>
      </c>
      <c r="E8" s="2">
        <v>30</v>
      </c>
      <c r="F8" s="2">
        <v>236</v>
      </c>
      <c r="G8" s="8">
        <f>F8/1821</f>
        <v>0.12959912136188906</v>
      </c>
      <c r="H8" s="3">
        <v>7010</v>
      </c>
      <c r="I8" s="3">
        <v>100</v>
      </c>
      <c r="J8" s="9">
        <f>I8/996</f>
        <v>0.10040160642570281</v>
      </c>
      <c r="K8" s="3">
        <v>136</v>
      </c>
      <c r="L8" s="7">
        <f>K8/825</f>
        <v>0.16484848484848486</v>
      </c>
      <c r="M8" s="4"/>
      <c r="N8" s="3"/>
      <c r="O8" s="3"/>
      <c r="P8" s="4"/>
      <c r="Q8" s="3"/>
    </row>
    <row r="9" spans="2:17" x14ac:dyDescent="0.2">
      <c r="G9" s="8"/>
      <c r="H9" s="3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G10" s="8"/>
      <c r="J10" s="3"/>
      <c r="K10" s="3"/>
      <c r="L10" s="3"/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workbookViewId="0">
      <selection activeCell="F7" sqref="F7:L11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2" t="s">
        <v>40</v>
      </c>
      <c r="C5" s="2" t="s">
        <v>41</v>
      </c>
      <c r="D5" s="2" t="s">
        <v>8</v>
      </c>
      <c r="E5" s="2">
        <v>65</v>
      </c>
      <c r="F5" s="2">
        <v>66</v>
      </c>
      <c r="G5" s="10">
        <f>F5/1996</f>
        <v>3.3066132264529056E-2</v>
      </c>
      <c r="H5" s="2">
        <v>4177</v>
      </c>
      <c r="I5" s="2">
        <v>30</v>
      </c>
      <c r="J5" s="4">
        <f>I5/1094</f>
        <v>2.7422303473491772E-2</v>
      </c>
      <c r="K5" s="3">
        <v>36</v>
      </c>
      <c r="L5" s="4">
        <f>K5/902</f>
        <v>3.9911308203991129E-2</v>
      </c>
      <c r="M5" s="3"/>
      <c r="N5" s="3"/>
      <c r="O5" s="3"/>
      <c r="P5" s="3"/>
      <c r="Q5" s="3"/>
    </row>
    <row r="6" spans="2:17" x14ac:dyDescent="0.2">
      <c r="D6" s="3"/>
      <c r="F6" s="3"/>
      <c r="G6" s="8"/>
      <c r="H6" s="3"/>
      <c r="I6" s="3"/>
      <c r="J6" s="9"/>
      <c r="K6" s="3"/>
      <c r="L6" s="7"/>
      <c r="N6" s="3"/>
      <c r="O6" s="3"/>
      <c r="P6" s="4"/>
      <c r="Q6" s="3"/>
    </row>
    <row r="7" spans="2:17" x14ac:dyDescent="0.2"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H8" s="3"/>
      <c r="I8" s="3"/>
      <c r="J8" s="3"/>
      <c r="K8" s="3"/>
      <c r="L8" s="7"/>
      <c r="M8" s="4"/>
      <c r="N8" s="3"/>
      <c r="O8" s="3"/>
      <c r="P8" s="4"/>
      <c r="Q8" s="3"/>
    </row>
    <row r="9" spans="2:17" x14ac:dyDescent="0.2">
      <c r="H9" s="8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2"/>
  <sheetViews>
    <sheetView workbookViewId="0">
      <selection activeCell="M19" sqref="M19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8.3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7" width="8.5" style="2" bestFit="1" customWidth="1"/>
    <col min="18" max="18" width="5" style="2" bestFit="1" customWidth="1"/>
    <col min="19" max="16384" width="9" style="2"/>
  </cols>
  <sheetData>
    <row r="3" spans="2:18" ht="15" x14ac:dyDescent="0.25">
      <c r="B3" s="1" t="s">
        <v>42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48</v>
      </c>
      <c r="Q4" s="3" t="s">
        <v>45</v>
      </c>
      <c r="R4" s="3" t="s">
        <v>46</v>
      </c>
    </row>
    <row r="5" spans="2:18" x14ac:dyDescent="0.2">
      <c r="B5" s="12">
        <v>42304</v>
      </c>
      <c r="C5" s="2" t="s">
        <v>49</v>
      </c>
      <c r="D5" s="2" t="s">
        <v>50</v>
      </c>
      <c r="E5" s="2" t="s">
        <v>51</v>
      </c>
      <c r="F5" s="2">
        <v>25</v>
      </c>
      <c r="G5" s="2">
        <v>26</v>
      </c>
      <c r="H5" s="10">
        <f>G5/P5</f>
        <v>8.9347079037800689E-2</v>
      </c>
      <c r="I5" s="2">
        <v>671</v>
      </c>
      <c r="J5" s="2">
        <v>9</v>
      </c>
      <c r="K5" s="10">
        <f>J5/Q5</f>
        <v>5.1428571428571428E-2</v>
      </c>
      <c r="L5" s="3">
        <v>17</v>
      </c>
      <c r="M5" s="10">
        <f>L5/R5</f>
        <v>0.14655172413793102</v>
      </c>
      <c r="N5" s="3"/>
      <c r="O5" s="12">
        <v>42304</v>
      </c>
      <c r="P5" s="3">
        <v>291</v>
      </c>
      <c r="Q5" s="3">
        <v>175</v>
      </c>
      <c r="R5" s="3">
        <v>116</v>
      </c>
    </row>
    <row r="6" spans="2:18" x14ac:dyDescent="0.2">
      <c r="B6" s="12">
        <v>42305</v>
      </c>
      <c r="C6" s="2" t="s">
        <v>49</v>
      </c>
      <c r="D6" s="2" t="s">
        <v>50</v>
      </c>
      <c r="E6" s="2" t="s">
        <v>51</v>
      </c>
      <c r="F6" s="2">
        <v>25</v>
      </c>
      <c r="G6" s="3">
        <v>26</v>
      </c>
      <c r="H6" s="10">
        <f>G6/P6</f>
        <v>7.1428571428571425E-2</v>
      </c>
      <c r="I6" s="3">
        <v>629</v>
      </c>
      <c r="J6" s="3">
        <v>15</v>
      </c>
      <c r="K6" s="10">
        <f>J6/Q6</f>
        <v>6.5217391304347824E-2</v>
      </c>
      <c r="L6" s="3">
        <v>11</v>
      </c>
      <c r="M6" s="10">
        <f>L6/R6</f>
        <v>8.2089552238805971E-2</v>
      </c>
      <c r="O6" s="12">
        <v>42305</v>
      </c>
      <c r="P6" s="3">
        <v>364</v>
      </c>
      <c r="Q6" s="3">
        <v>230</v>
      </c>
      <c r="R6" s="3">
        <v>134</v>
      </c>
    </row>
    <row r="7" spans="2:18" x14ac:dyDescent="0.2">
      <c r="B7" s="12">
        <v>42306</v>
      </c>
      <c r="C7" s="2" t="s">
        <v>49</v>
      </c>
      <c r="D7" s="2" t="s">
        <v>50</v>
      </c>
      <c r="E7" s="2" t="s">
        <v>51</v>
      </c>
      <c r="F7" s="2">
        <v>25</v>
      </c>
      <c r="G7" s="3">
        <v>25</v>
      </c>
      <c r="H7" s="10">
        <f>G7/P7</f>
        <v>6.8306010928961755E-2</v>
      </c>
      <c r="I7" s="3">
        <v>588</v>
      </c>
      <c r="J7" s="3">
        <v>13</v>
      </c>
      <c r="K7" s="10">
        <f>J7/Q7</f>
        <v>5.829596412556054E-2</v>
      </c>
      <c r="L7" s="3">
        <v>12</v>
      </c>
      <c r="M7" s="10">
        <f>L7/R7</f>
        <v>8.3916083916083919E-2</v>
      </c>
      <c r="O7" s="12">
        <v>42306</v>
      </c>
      <c r="P7" s="3">
        <v>366</v>
      </c>
      <c r="Q7" s="3">
        <v>223</v>
      </c>
      <c r="R7" s="3">
        <v>143</v>
      </c>
    </row>
    <row r="8" spans="2:18" x14ac:dyDescent="0.2">
      <c r="B8" s="12">
        <v>42307</v>
      </c>
      <c r="C8" s="2" t="s">
        <v>49</v>
      </c>
      <c r="D8" s="2" t="s">
        <v>50</v>
      </c>
      <c r="E8" s="2" t="s">
        <v>51</v>
      </c>
      <c r="F8" s="2">
        <v>25</v>
      </c>
      <c r="G8" s="2">
        <v>47</v>
      </c>
      <c r="H8" s="10">
        <f t="shared" ref="H8:H13" si="0">G8/P8</f>
        <v>0.10804597701149425</v>
      </c>
      <c r="I8" s="3">
        <v>1099</v>
      </c>
      <c r="J8" s="3">
        <v>33</v>
      </c>
      <c r="K8" s="10">
        <f t="shared" ref="K8:K13" si="1">J8/Q8</f>
        <v>0.11578947368421053</v>
      </c>
      <c r="L8" s="3">
        <v>14</v>
      </c>
      <c r="M8" s="10">
        <f t="shared" ref="M8:M13" si="2">L8/R8</f>
        <v>9.3333333333333338E-2</v>
      </c>
      <c r="N8" s="4"/>
      <c r="O8" s="12">
        <v>42307</v>
      </c>
      <c r="P8" s="3">
        <v>435</v>
      </c>
      <c r="Q8" s="3">
        <v>285</v>
      </c>
      <c r="R8" s="3">
        <v>150</v>
      </c>
    </row>
    <row r="9" spans="2:18" x14ac:dyDescent="0.2">
      <c r="B9" s="12">
        <v>42308</v>
      </c>
      <c r="C9" s="2" t="s">
        <v>49</v>
      </c>
      <c r="D9" s="2" t="s">
        <v>50</v>
      </c>
      <c r="E9" s="2" t="s">
        <v>51</v>
      </c>
      <c r="F9" s="2">
        <v>25</v>
      </c>
      <c r="G9" s="2">
        <v>25</v>
      </c>
      <c r="H9" s="10">
        <f t="shared" si="0"/>
        <v>6.3131313131313135E-2</v>
      </c>
      <c r="I9" s="3">
        <v>588</v>
      </c>
      <c r="J9" s="3">
        <v>19</v>
      </c>
      <c r="K9" s="10">
        <f t="shared" si="1"/>
        <v>6.83453237410072E-2</v>
      </c>
      <c r="L9" s="3">
        <v>6</v>
      </c>
      <c r="M9" s="10">
        <f t="shared" si="2"/>
        <v>5.0847457627118647E-2</v>
      </c>
      <c r="N9" s="4"/>
      <c r="O9" s="12">
        <v>42308</v>
      </c>
      <c r="P9" s="3">
        <v>396</v>
      </c>
      <c r="Q9" s="3">
        <v>278</v>
      </c>
      <c r="R9" s="3">
        <v>118</v>
      </c>
    </row>
    <row r="10" spans="2:18" x14ac:dyDescent="0.2">
      <c r="B10" s="12">
        <v>42309</v>
      </c>
      <c r="C10" s="2" t="s">
        <v>49</v>
      </c>
      <c r="D10" s="2" t="s">
        <v>50</v>
      </c>
      <c r="E10" s="2" t="s">
        <v>51</v>
      </c>
      <c r="F10" s="2">
        <v>25</v>
      </c>
      <c r="G10" s="2">
        <v>26</v>
      </c>
      <c r="H10" s="10">
        <f t="shared" si="0"/>
        <v>8.5245901639344257E-2</v>
      </c>
      <c r="I10" s="2">
        <v>644</v>
      </c>
      <c r="J10" s="2">
        <v>15</v>
      </c>
      <c r="K10" s="10">
        <f t="shared" si="1"/>
        <v>8.771929824561403E-2</v>
      </c>
      <c r="L10" s="2">
        <v>11</v>
      </c>
      <c r="M10" s="10">
        <f t="shared" si="2"/>
        <v>8.2089552238805971E-2</v>
      </c>
      <c r="N10" s="4"/>
      <c r="O10" s="12">
        <v>42309</v>
      </c>
      <c r="P10" s="3">
        <v>305</v>
      </c>
      <c r="Q10" s="3">
        <v>171</v>
      </c>
      <c r="R10" s="3">
        <v>134</v>
      </c>
    </row>
    <row r="11" spans="2:18" x14ac:dyDescent="0.2">
      <c r="B11" s="12">
        <v>42310</v>
      </c>
      <c r="C11" s="2" t="s">
        <v>49</v>
      </c>
      <c r="D11" s="2" t="s">
        <v>50</v>
      </c>
      <c r="E11" s="2" t="s">
        <v>51</v>
      </c>
      <c r="F11" s="2">
        <v>25</v>
      </c>
      <c r="G11" s="2">
        <v>31</v>
      </c>
      <c r="H11" s="10">
        <f t="shared" si="0"/>
        <v>0.1076388888888889</v>
      </c>
      <c r="I11" s="2">
        <v>754</v>
      </c>
      <c r="J11" s="2">
        <v>13</v>
      </c>
      <c r="K11" s="10">
        <f t="shared" si="1"/>
        <v>8.4415584415584416E-2</v>
      </c>
      <c r="L11" s="2">
        <v>18</v>
      </c>
      <c r="M11" s="10">
        <f t="shared" si="2"/>
        <v>0.13432835820895522</v>
      </c>
      <c r="O11" s="12">
        <v>42310</v>
      </c>
      <c r="P11" s="3">
        <v>288</v>
      </c>
      <c r="Q11" s="3">
        <v>154</v>
      </c>
      <c r="R11" s="3">
        <v>134</v>
      </c>
    </row>
    <row r="12" spans="2:18" x14ac:dyDescent="0.2">
      <c r="B12" s="12">
        <v>42311</v>
      </c>
      <c r="C12" s="2" t="s">
        <v>49</v>
      </c>
      <c r="D12" s="2" t="s">
        <v>50</v>
      </c>
      <c r="E12" s="2" t="s">
        <v>51</v>
      </c>
      <c r="F12" s="2">
        <v>25</v>
      </c>
      <c r="G12" s="2">
        <v>3</v>
      </c>
      <c r="H12" s="10">
        <f t="shared" si="0"/>
        <v>1.1450381679389313E-2</v>
      </c>
      <c r="I12" s="2">
        <v>109</v>
      </c>
      <c r="J12" s="2">
        <v>2</v>
      </c>
      <c r="K12" s="10">
        <f t="shared" si="1"/>
        <v>1.3888888888888888E-2</v>
      </c>
      <c r="L12" s="2">
        <v>1</v>
      </c>
      <c r="M12" s="10">
        <f t="shared" si="2"/>
        <v>8.4745762711864406E-3</v>
      </c>
      <c r="N12" s="3"/>
      <c r="O12" s="12">
        <v>42311</v>
      </c>
      <c r="P12" s="3">
        <v>262</v>
      </c>
      <c r="Q12" s="3">
        <v>144</v>
      </c>
      <c r="R12" s="3">
        <v>118</v>
      </c>
    </row>
    <row r="13" spans="2:18" x14ac:dyDescent="0.2">
      <c r="B13" s="12">
        <v>42312</v>
      </c>
      <c r="C13" s="2" t="s">
        <v>49</v>
      </c>
      <c r="D13" s="2" t="s">
        <v>50</v>
      </c>
      <c r="E13" s="2" t="s">
        <v>51</v>
      </c>
      <c r="F13" s="2">
        <v>25</v>
      </c>
      <c r="G13" s="2">
        <v>21</v>
      </c>
      <c r="H13" s="10">
        <f t="shared" si="0"/>
        <v>8.203125E-2</v>
      </c>
      <c r="I13" s="2">
        <v>542</v>
      </c>
      <c r="J13" s="2">
        <v>10</v>
      </c>
      <c r="K13" s="10">
        <f t="shared" si="1"/>
        <v>7.7519379844961239E-2</v>
      </c>
      <c r="L13" s="2">
        <v>11</v>
      </c>
      <c r="M13" s="10">
        <f t="shared" si="2"/>
        <v>8.6614173228346455E-2</v>
      </c>
      <c r="N13" s="3"/>
      <c r="O13" s="12">
        <v>42312</v>
      </c>
      <c r="P13" s="3">
        <v>256</v>
      </c>
      <c r="Q13" s="3">
        <v>129</v>
      </c>
      <c r="R13" s="3">
        <v>127</v>
      </c>
    </row>
    <row r="14" spans="2:18" x14ac:dyDescent="0.2">
      <c r="N14" s="3"/>
      <c r="O14" s="12" t="s">
        <v>57</v>
      </c>
      <c r="P14" s="3">
        <f>SUM(P5:P13)</f>
        <v>2963</v>
      </c>
      <c r="Q14" s="3">
        <f t="shared" ref="Q14:R14" si="3">SUM(Q5:Q13)</f>
        <v>1789</v>
      </c>
      <c r="R14" s="3">
        <f t="shared" si="3"/>
        <v>1174</v>
      </c>
    </row>
    <row r="15" spans="2:18" x14ac:dyDescent="0.2">
      <c r="B15" s="2" t="s">
        <v>47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9</v>
      </c>
      <c r="H15" s="3" t="s">
        <v>6</v>
      </c>
      <c r="I15" s="3" t="s">
        <v>5</v>
      </c>
      <c r="J15" s="3" t="s">
        <v>10</v>
      </c>
      <c r="K15" s="3" t="s">
        <v>6</v>
      </c>
      <c r="L15" s="3" t="s">
        <v>11</v>
      </c>
      <c r="M15" s="3" t="s">
        <v>6</v>
      </c>
      <c r="N15" s="3"/>
      <c r="O15" s="12"/>
      <c r="P15" s="3"/>
      <c r="Q15" s="3"/>
      <c r="R15" s="3"/>
    </row>
    <row r="16" spans="2:18" x14ac:dyDescent="0.2">
      <c r="C16" s="2" t="s">
        <v>49</v>
      </c>
      <c r="D16" s="2" t="s">
        <v>50</v>
      </c>
      <c r="E16" s="2" t="s">
        <v>51</v>
      </c>
      <c r="F16" s="2">
        <v>25</v>
      </c>
      <c r="G16" s="2">
        <v>229</v>
      </c>
      <c r="H16" s="10">
        <f>G16/P14</f>
        <v>7.7286533918326017E-2</v>
      </c>
      <c r="I16" s="2">
        <v>5599</v>
      </c>
      <c r="J16" s="2">
        <v>129</v>
      </c>
      <c r="K16" s="10">
        <f>J16/Q14</f>
        <v>7.2107322526551151E-2</v>
      </c>
      <c r="L16" s="3">
        <v>100</v>
      </c>
      <c r="M16" s="10">
        <f>L16/R14</f>
        <v>8.5178875638841564E-2</v>
      </c>
      <c r="N16" s="3"/>
      <c r="O16" s="12"/>
      <c r="P16" s="3"/>
      <c r="Q16" s="3"/>
      <c r="R16" s="3"/>
    </row>
    <row r="17" spans="6:18" ht="13.5" x14ac:dyDescent="0.2">
      <c r="F17" s="5"/>
      <c r="G17" s="5"/>
      <c r="H17" s="10"/>
      <c r="I17" s="5"/>
      <c r="J17" s="5"/>
      <c r="K17" s="10"/>
      <c r="L17" s="3"/>
      <c r="M17" s="10"/>
      <c r="N17" s="3"/>
      <c r="O17" s="3"/>
      <c r="P17" s="3"/>
      <c r="Q17" s="3"/>
      <c r="R17" s="3"/>
    </row>
    <row r="18" spans="6:18" x14ac:dyDescent="0.2">
      <c r="H18" s="10"/>
      <c r="K18" s="10"/>
      <c r="L18" s="3"/>
      <c r="M18" s="10"/>
      <c r="N18" s="3"/>
      <c r="O18" s="3"/>
      <c r="P18" s="3"/>
      <c r="Q18" s="3"/>
      <c r="R18" s="3"/>
    </row>
    <row r="19" spans="6:18" x14ac:dyDescent="0.2">
      <c r="H19" s="10"/>
      <c r="K19" s="10"/>
      <c r="M19" s="10"/>
    </row>
    <row r="20" spans="6:18" ht="13.5" x14ac:dyDescent="0.2">
      <c r="G20" s="5"/>
      <c r="H20" s="10"/>
      <c r="I20" s="5"/>
      <c r="J20" s="5"/>
      <c r="K20" s="10"/>
      <c r="M20" s="10"/>
    </row>
    <row r="21" spans="6:18" ht="13.5" x14ac:dyDescent="0.2">
      <c r="G21" s="5"/>
      <c r="I21" s="10"/>
      <c r="J21" s="5"/>
      <c r="K21" s="5"/>
      <c r="L21" s="10"/>
      <c r="M21" s="10"/>
    </row>
    <row r="22" spans="6:18" ht="13.5" x14ac:dyDescent="0.2">
      <c r="G22" s="5"/>
      <c r="H22" s="10"/>
      <c r="I22" s="5"/>
      <c r="J22" s="5"/>
      <c r="K22" s="10"/>
      <c r="M22" s="10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8"/>
  <sheetViews>
    <sheetView workbookViewId="0">
      <selection activeCell="J29" sqref="J29"/>
    </sheetView>
  </sheetViews>
  <sheetFormatPr defaultRowHeight="12.75" x14ac:dyDescent="0.2"/>
  <cols>
    <col min="1" max="1" width="2.375" style="2" customWidth="1"/>
    <col min="2" max="2" width="9.25" style="2" customWidth="1"/>
    <col min="3" max="3" width="10.625" style="2" bestFit="1" customWidth="1"/>
    <col min="4" max="4" width="21.75" style="2" customWidth="1"/>
    <col min="5" max="5" width="7.875" style="2" customWidth="1"/>
    <col min="6" max="6" width="5.25" style="2" bestFit="1" customWidth="1"/>
    <col min="7" max="8" width="6.25" style="2" customWidth="1"/>
    <col min="9" max="9" width="7.625" style="2" bestFit="1" customWidth="1"/>
    <col min="10" max="10" width="7" style="2" customWidth="1"/>
    <col min="11" max="11" width="6.625" style="2" bestFit="1" customWidth="1"/>
    <col min="12" max="12" width="6.875" style="2" customWidth="1"/>
    <col min="13" max="13" width="6.625" style="2" bestFit="1" customWidth="1"/>
    <col min="14" max="14" width="7.625" style="2" customWidth="1"/>
    <col min="15" max="15" width="9.5" style="2" bestFit="1" customWidth="1"/>
    <col min="16" max="16" width="8.75" style="2" bestFit="1" customWidth="1"/>
    <col min="17" max="18" width="8.5" style="2" bestFit="1" customWidth="1"/>
    <col min="19" max="16384" width="9" style="2"/>
  </cols>
  <sheetData>
    <row r="3" spans="2:18" ht="15" x14ac:dyDescent="0.25">
      <c r="B3" s="1" t="s">
        <v>0</v>
      </c>
    </row>
    <row r="4" spans="2:18" x14ac:dyDescent="0.2">
      <c r="B4" s="2" t="s">
        <v>43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6</v>
      </c>
      <c r="I4" s="3" t="s">
        <v>5</v>
      </c>
      <c r="J4" s="3" t="s">
        <v>10</v>
      </c>
      <c r="K4" s="3" t="s">
        <v>6</v>
      </c>
      <c r="L4" s="3" t="s">
        <v>11</v>
      </c>
      <c r="M4" s="3" t="s">
        <v>6</v>
      </c>
      <c r="N4" s="3"/>
      <c r="O4" s="11" t="s">
        <v>44</v>
      </c>
      <c r="P4" s="3" t="s">
        <v>47</v>
      </c>
      <c r="Q4" s="3" t="s">
        <v>45</v>
      </c>
      <c r="R4" s="3" t="s">
        <v>46</v>
      </c>
    </row>
    <row r="5" spans="2:18" x14ac:dyDescent="0.2">
      <c r="B5" s="12">
        <v>42313</v>
      </c>
      <c r="C5" s="2" t="s">
        <v>55</v>
      </c>
      <c r="D5" s="2" t="s">
        <v>52</v>
      </c>
      <c r="E5" s="2" t="s">
        <v>53</v>
      </c>
      <c r="F5" s="2">
        <v>45</v>
      </c>
      <c r="G5" s="2">
        <v>2</v>
      </c>
      <c r="H5" s="10">
        <f>G5/$P$5</f>
        <v>8.2644628099173556E-3</v>
      </c>
      <c r="I5" s="2">
        <v>90</v>
      </c>
      <c r="J5" s="2">
        <v>1</v>
      </c>
      <c r="K5" s="10">
        <f>J5/$Q$5</f>
        <v>7.1428571428571426E-3</v>
      </c>
      <c r="L5" s="3">
        <v>1</v>
      </c>
      <c r="M5" s="10">
        <f>L5/$R$5</f>
        <v>9.8039215686274508E-3</v>
      </c>
      <c r="N5" s="3"/>
      <c r="O5" s="12">
        <v>42313</v>
      </c>
      <c r="P5" s="2">
        <v>242</v>
      </c>
      <c r="Q5" s="2">
        <v>140</v>
      </c>
      <c r="R5" s="2">
        <v>102</v>
      </c>
    </row>
    <row r="6" spans="2:18" x14ac:dyDescent="0.2">
      <c r="B6" s="12"/>
      <c r="C6" s="2" t="s">
        <v>56</v>
      </c>
      <c r="D6" s="2" t="s">
        <v>54</v>
      </c>
      <c r="E6" s="2" t="s">
        <v>53</v>
      </c>
      <c r="F6" s="2">
        <v>45</v>
      </c>
      <c r="G6" s="2">
        <v>4</v>
      </c>
      <c r="H6" s="10">
        <f>G6/$P$5</f>
        <v>1.6528925619834711E-2</v>
      </c>
      <c r="I6" s="2">
        <v>169</v>
      </c>
      <c r="J6" s="2">
        <v>3</v>
      </c>
      <c r="K6" s="10">
        <f t="shared" ref="K6:K7" si="0">J6/$Q$5</f>
        <v>2.1428571428571429E-2</v>
      </c>
      <c r="L6" s="3">
        <v>1</v>
      </c>
      <c r="M6" s="10">
        <f t="shared" ref="M6:M7" si="1">L6/$R$5</f>
        <v>9.8039215686274508E-3</v>
      </c>
      <c r="N6" s="3"/>
      <c r="O6" s="12">
        <v>42314</v>
      </c>
      <c r="P6" s="3">
        <v>507</v>
      </c>
      <c r="Q6" s="3">
        <v>381</v>
      </c>
      <c r="R6" s="3">
        <v>126</v>
      </c>
    </row>
    <row r="7" spans="2:18" x14ac:dyDescent="0.2">
      <c r="B7" s="12"/>
      <c r="F7" s="13" t="s">
        <v>47</v>
      </c>
      <c r="G7" s="13">
        <f>SUM(G5:G6)</f>
        <v>6</v>
      </c>
      <c r="H7" s="10">
        <f>G7/$P$5</f>
        <v>2.4793388429752067E-2</v>
      </c>
      <c r="I7" s="13">
        <f>SUM(I5:I6)</f>
        <v>259</v>
      </c>
      <c r="J7" s="13">
        <f>SUM(J5:J6)</f>
        <v>4</v>
      </c>
      <c r="K7" s="10">
        <f t="shared" si="0"/>
        <v>2.8571428571428571E-2</v>
      </c>
      <c r="L7" s="13">
        <f>SUM(L5:L6)</f>
        <v>2</v>
      </c>
      <c r="M7" s="10">
        <f t="shared" si="1"/>
        <v>1.9607843137254902E-2</v>
      </c>
      <c r="N7" s="3"/>
      <c r="O7" s="12">
        <v>42315</v>
      </c>
      <c r="P7" s="3">
        <v>451</v>
      </c>
      <c r="Q7" s="3">
        <v>297</v>
      </c>
      <c r="R7" s="3">
        <v>154</v>
      </c>
    </row>
    <row r="8" spans="2:18" x14ac:dyDescent="0.2">
      <c r="B8" s="12"/>
      <c r="H8" s="10"/>
      <c r="K8" s="10"/>
      <c r="L8" s="3"/>
      <c r="M8" s="10"/>
      <c r="N8" s="3"/>
      <c r="O8" s="12">
        <v>42316</v>
      </c>
      <c r="P8" s="3">
        <v>349</v>
      </c>
      <c r="Q8" s="3">
        <v>215</v>
      </c>
      <c r="R8" s="3">
        <v>134</v>
      </c>
    </row>
    <row r="9" spans="2:18" x14ac:dyDescent="0.2">
      <c r="B9" s="12">
        <v>42314</v>
      </c>
      <c r="C9" s="2" t="s">
        <v>55</v>
      </c>
      <c r="D9" s="2" t="s">
        <v>52</v>
      </c>
      <c r="E9" s="2" t="s">
        <v>53</v>
      </c>
      <c r="F9" s="2">
        <v>45</v>
      </c>
      <c r="G9" s="2">
        <v>12</v>
      </c>
      <c r="H9" s="10">
        <f>G9/$P$6</f>
        <v>2.3668639053254437E-2</v>
      </c>
      <c r="I9" s="2">
        <v>534</v>
      </c>
      <c r="J9" s="2">
        <v>5</v>
      </c>
      <c r="K9" s="10">
        <f>J9/$Q$6</f>
        <v>1.3123359580052493E-2</v>
      </c>
      <c r="L9" s="2">
        <v>7</v>
      </c>
      <c r="M9" s="10">
        <f>L9/$R$6</f>
        <v>5.5555555555555552E-2</v>
      </c>
      <c r="O9" s="3" t="s">
        <v>47</v>
      </c>
      <c r="P9" s="3">
        <f>SUM(P5:P8)</f>
        <v>1549</v>
      </c>
      <c r="Q9" s="3">
        <f t="shared" ref="Q9:R9" si="2">SUM(Q5:Q8)</f>
        <v>1033</v>
      </c>
      <c r="R9" s="3">
        <f t="shared" si="2"/>
        <v>516</v>
      </c>
    </row>
    <row r="10" spans="2:18" x14ac:dyDescent="0.2">
      <c r="C10" s="2" t="s">
        <v>56</v>
      </c>
      <c r="D10" s="2" t="s">
        <v>54</v>
      </c>
      <c r="E10" s="2" t="s">
        <v>53</v>
      </c>
      <c r="F10" s="2">
        <v>45</v>
      </c>
      <c r="G10" s="2">
        <v>8</v>
      </c>
      <c r="H10" s="10">
        <f t="shared" ref="H10:H11" si="3">G10/$P$6</f>
        <v>1.5779092702169626E-2</v>
      </c>
      <c r="I10" s="2">
        <v>360</v>
      </c>
      <c r="J10" s="2">
        <v>4</v>
      </c>
      <c r="K10" s="10">
        <f t="shared" ref="K10:K11" si="4">J10/$Q$6</f>
        <v>1.0498687664041995E-2</v>
      </c>
      <c r="L10" s="2">
        <v>4</v>
      </c>
      <c r="M10" s="10">
        <f t="shared" ref="M10:M11" si="5">L10/$R$6</f>
        <v>3.1746031746031744E-2</v>
      </c>
      <c r="O10" s="12"/>
      <c r="P10" s="3"/>
      <c r="Q10" s="3"/>
      <c r="R10" s="3"/>
    </row>
    <row r="11" spans="2:18" x14ac:dyDescent="0.2">
      <c r="B11" s="12"/>
      <c r="F11" s="13" t="s">
        <v>47</v>
      </c>
      <c r="G11" s="13">
        <f>SUM(G9:G10)</f>
        <v>20</v>
      </c>
      <c r="H11" s="10">
        <f t="shared" si="3"/>
        <v>3.9447731755424063E-2</v>
      </c>
      <c r="I11" s="13">
        <f>SUM(I9:I10)</f>
        <v>894</v>
      </c>
      <c r="J11" s="13">
        <f>SUM(J9:J10)</f>
        <v>9</v>
      </c>
      <c r="K11" s="10">
        <f t="shared" si="4"/>
        <v>2.3622047244094488E-2</v>
      </c>
      <c r="L11" s="13">
        <f>SUM(L9:L10)</f>
        <v>11</v>
      </c>
      <c r="M11" s="10">
        <f t="shared" si="5"/>
        <v>8.7301587301587297E-2</v>
      </c>
      <c r="O11" s="12"/>
      <c r="P11" s="3"/>
      <c r="Q11" s="3"/>
      <c r="R11" s="3"/>
    </row>
    <row r="12" spans="2:18" x14ac:dyDescent="0.2">
      <c r="B12" s="12"/>
      <c r="H12" s="10"/>
      <c r="K12" s="10"/>
      <c r="L12" s="3"/>
      <c r="M12" s="10"/>
      <c r="O12" s="12"/>
      <c r="P12" s="3"/>
      <c r="Q12" s="3"/>
      <c r="R12" s="3"/>
    </row>
    <row r="13" spans="2:18" x14ac:dyDescent="0.2">
      <c r="B13" s="12">
        <v>42315</v>
      </c>
      <c r="C13" s="2" t="s">
        <v>55</v>
      </c>
      <c r="D13" s="2" t="s">
        <v>52</v>
      </c>
      <c r="E13" s="2" t="s">
        <v>53</v>
      </c>
      <c r="F13" s="2">
        <v>45</v>
      </c>
      <c r="G13" s="2">
        <v>1</v>
      </c>
      <c r="H13" s="10">
        <f>G13/$P$7</f>
        <v>2.2172949002217295E-3</v>
      </c>
      <c r="I13" s="2">
        <v>45</v>
      </c>
      <c r="J13" s="2">
        <v>0</v>
      </c>
      <c r="K13" s="10">
        <f>J13/$Q$7</f>
        <v>0</v>
      </c>
      <c r="L13" s="3">
        <v>1</v>
      </c>
      <c r="M13" s="10">
        <f>L13/$R$7</f>
        <v>6.4935064935064939E-3</v>
      </c>
      <c r="O13" s="12"/>
      <c r="P13" s="3"/>
      <c r="Q13" s="3"/>
      <c r="R13" s="3"/>
    </row>
    <row r="14" spans="2:18" x14ac:dyDescent="0.2">
      <c r="B14" s="12"/>
      <c r="C14" s="2" t="s">
        <v>56</v>
      </c>
      <c r="D14" s="2" t="s">
        <v>54</v>
      </c>
      <c r="E14" s="2" t="s">
        <v>53</v>
      </c>
      <c r="F14" s="2">
        <v>45</v>
      </c>
      <c r="G14" s="2">
        <v>2</v>
      </c>
      <c r="H14" s="10">
        <f t="shared" ref="H14:H15" si="6">G14/$P$7</f>
        <v>4.434589800443459E-3</v>
      </c>
      <c r="I14" s="2">
        <v>90</v>
      </c>
      <c r="J14" s="2">
        <v>1</v>
      </c>
      <c r="K14" s="10">
        <f t="shared" ref="K14:K15" si="7">J14/$Q$7</f>
        <v>3.3670033670033669E-3</v>
      </c>
      <c r="L14" s="3">
        <v>1</v>
      </c>
      <c r="M14" s="10">
        <f t="shared" ref="M14:M15" si="8">L14/$R$7</f>
        <v>6.4935064935064939E-3</v>
      </c>
      <c r="O14" s="12"/>
      <c r="P14" s="3"/>
      <c r="Q14" s="3"/>
      <c r="R14" s="3"/>
    </row>
    <row r="15" spans="2:18" x14ac:dyDescent="0.2">
      <c r="B15" s="12"/>
      <c r="F15" s="13" t="s">
        <v>47</v>
      </c>
      <c r="G15" s="13">
        <f>SUM(G13:G14)</f>
        <v>3</v>
      </c>
      <c r="H15" s="10">
        <f t="shared" si="6"/>
        <v>6.6518847006651885E-3</v>
      </c>
      <c r="I15" s="13">
        <f>SUM(I13:I14)</f>
        <v>135</v>
      </c>
      <c r="J15" s="13">
        <f>SUM(J13:J14)</f>
        <v>1</v>
      </c>
      <c r="K15" s="10">
        <f t="shared" si="7"/>
        <v>3.3670033670033669E-3</v>
      </c>
      <c r="L15" s="13">
        <f>SUM(L13:L14)</f>
        <v>2</v>
      </c>
      <c r="M15" s="10">
        <f t="shared" si="8"/>
        <v>1.2987012987012988E-2</v>
      </c>
      <c r="O15" s="12"/>
      <c r="P15" s="3"/>
      <c r="Q15" s="3"/>
      <c r="R15" s="3"/>
    </row>
    <row r="16" spans="2:18" x14ac:dyDescent="0.2">
      <c r="B16" s="12"/>
      <c r="H16" s="10"/>
      <c r="K16" s="10"/>
      <c r="L16" s="3"/>
      <c r="M16" s="10"/>
      <c r="O16" s="12"/>
      <c r="P16" s="3"/>
      <c r="Q16" s="3"/>
      <c r="R16" s="3"/>
    </row>
    <row r="17" spans="2:18" x14ac:dyDescent="0.2">
      <c r="B17" s="12">
        <v>42316</v>
      </c>
      <c r="C17" s="2" t="s">
        <v>55</v>
      </c>
      <c r="D17" s="2" t="s">
        <v>52</v>
      </c>
      <c r="E17" s="2" t="s">
        <v>53</v>
      </c>
      <c r="F17" s="2">
        <v>45</v>
      </c>
      <c r="G17" s="2">
        <v>0</v>
      </c>
      <c r="H17" s="10">
        <f>G17/$P$8</f>
        <v>0</v>
      </c>
      <c r="I17" s="2">
        <v>0</v>
      </c>
      <c r="J17" s="2">
        <v>0</v>
      </c>
      <c r="K17" s="10">
        <f>J17/$Q$8</f>
        <v>0</v>
      </c>
      <c r="L17" s="2">
        <v>0</v>
      </c>
      <c r="M17" s="10">
        <f>L17/$R$8</f>
        <v>0</v>
      </c>
      <c r="O17" s="12"/>
      <c r="P17" s="3"/>
      <c r="Q17" s="3"/>
      <c r="R17" s="3"/>
    </row>
    <row r="18" spans="2:18" x14ac:dyDescent="0.2">
      <c r="B18" s="12"/>
      <c r="C18" s="2" t="s">
        <v>56</v>
      </c>
      <c r="D18" s="2" t="s">
        <v>54</v>
      </c>
      <c r="E18" s="2" t="s">
        <v>53</v>
      </c>
      <c r="F18" s="2">
        <v>45</v>
      </c>
      <c r="G18" s="2">
        <v>0</v>
      </c>
      <c r="H18" s="10">
        <f t="shared" ref="H18:H19" si="9">G18/$P$8</f>
        <v>0</v>
      </c>
      <c r="I18" s="2">
        <v>0</v>
      </c>
      <c r="J18" s="2">
        <v>0</v>
      </c>
      <c r="K18" s="10">
        <f t="shared" ref="K18:K19" si="10">J18/$Q$8</f>
        <v>0</v>
      </c>
      <c r="L18" s="2">
        <v>0</v>
      </c>
      <c r="M18" s="10">
        <f t="shared" ref="M18:M19" si="11">L18/$R$8</f>
        <v>0</v>
      </c>
      <c r="O18" s="12"/>
      <c r="P18" s="3"/>
      <c r="Q18" s="3"/>
      <c r="R18" s="3"/>
    </row>
    <row r="19" spans="2:18" x14ac:dyDescent="0.2">
      <c r="B19" s="12"/>
      <c r="F19" s="13" t="s">
        <v>47</v>
      </c>
      <c r="G19" s="13">
        <f>SUM(G17:G18)</f>
        <v>0</v>
      </c>
      <c r="H19" s="10">
        <f t="shared" si="9"/>
        <v>0</v>
      </c>
      <c r="I19" s="13">
        <f>SUM(I17:I18)</f>
        <v>0</v>
      </c>
      <c r="J19" s="13">
        <f>SUM(J17:J18)</f>
        <v>0</v>
      </c>
      <c r="K19" s="10">
        <f t="shared" si="10"/>
        <v>0</v>
      </c>
      <c r="L19" s="13">
        <f>SUM(L17:L18)</f>
        <v>0</v>
      </c>
      <c r="M19" s="10">
        <f t="shared" si="11"/>
        <v>0</v>
      </c>
      <c r="O19" s="12"/>
      <c r="P19" s="3"/>
      <c r="Q19" s="3"/>
      <c r="R19" s="3"/>
    </row>
    <row r="20" spans="2:18" x14ac:dyDescent="0.2">
      <c r="H20" s="10"/>
      <c r="K20" s="10"/>
      <c r="L20" s="3"/>
      <c r="M20" s="10"/>
      <c r="N20" s="4"/>
      <c r="P20" s="3"/>
      <c r="Q20" s="3"/>
      <c r="R20" s="3"/>
    </row>
    <row r="21" spans="2:18" x14ac:dyDescent="0.2">
      <c r="B21" s="2" t="s">
        <v>47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9</v>
      </c>
      <c r="H21" s="3" t="s">
        <v>6</v>
      </c>
      <c r="I21" s="3" t="s">
        <v>5</v>
      </c>
      <c r="J21" s="3" t="s">
        <v>10</v>
      </c>
      <c r="K21" s="3" t="s">
        <v>6</v>
      </c>
      <c r="L21" s="3" t="s">
        <v>11</v>
      </c>
      <c r="M21" s="3" t="s">
        <v>6</v>
      </c>
      <c r="N21" s="3"/>
      <c r="O21" s="12"/>
      <c r="P21" s="3"/>
      <c r="Q21" s="3"/>
      <c r="R21" s="3"/>
    </row>
    <row r="22" spans="2:18" x14ac:dyDescent="0.2">
      <c r="C22" s="2" t="s">
        <v>55</v>
      </c>
      <c r="D22" s="2" t="s">
        <v>52</v>
      </c>
      <c r="E22" s="2" t="s">
        <v>53</v>
      </c>
      <c r="F22" s="2">
        <v>45</v>
      </c>
      <c r="G22" s="2">
        <v>15</v>
      </c>
      <c r="H22" s="10">
        <f>G22/$P$9</f>
        <v>9.6836668818592632E-3</v>
      </c>
      <c r="I22" s="2">
        <v>669</v>
      </c>
      <c r="J22" s="2">
        <v>6</v>
      </c>
      <c r="K22" s="10">
        <f>J22/$Q$9</f>
        <v>5.8083252662149082E-3</v>
      </c>
      <c r="L22" s="3">
        <v>9</v>
      </c>
      <c r="M22" s="10">
        <f>L22/$R$9</f>
        <v>1.7441860465116279E-2</v>
      </c>
      <c r="N22" s="3"/>
      <c r="O22" s="12"/>
      <c r="P22" s="3"/>
      <c r="Q22" s="3"/>
      <c r="R22" s="3"/>
    </row>
    <row r="23" spans="2:18" x14ac:dyDescent="0.2">
      <c r="C23" s="2" t="s">
        <v>56</v>
      </c>
      <c r="D23" s="2" t="s">
        <v>54</v>
      </c>
      <c r="E23" s="2" t="s">
        <v>53</v>
      </c>
      <c r="F23" s="2">
        <v>45</v>
      </c>
      <c r="G23" s="2">
        <v>14</v>
      </c>
      <c r="H23" s="10">
        <f t="shared" ref="H23:H24" si="12">G23/$P$9</f>
        <v>9.0380890897353138E-3</v>
      </c>
      <c r="I23" s="2">
        <v>619</v>
      </c>
      <c r="J23" s="2">
        <v>8</v>
      </c>
      <c r="K23" s="10">
        <f t="shared" ref="K23:K24" si="13">J23/$Q$9</f>
        <v>7.7444336882865443E-3</v>
      </c>
      <c r="L23" s="3">
        <v>6</v>
      </c>
      <c r="M23" s="10">
        <f t="shared" ref="M23:M24" si="14">L23/$R$9</f>
        <v>1.1627906976744186E-2</v>
      </c>
      <c r="N23" s="3"/>
      <c r="O23" s="3"/>
      <c r="P23" s="3"/>
      <c r="Q23" s="3"/>
      <c r="R23" s="3"/>
    </row>
    <row r="24" spans="2:18" x14ac:dyDescent="0.2">
      <c r="F24" s="13" t="s">
        <v>47</v>
      </c>
      <c r="G24" s="13">
        <f>SUM(G22:G23)</f>
        <v>29</v>
      </c>
      <c r="H24" s="10">
        <f t="shared" si="12"/>
        <v>1.8721755971594579E-2</v>
      </c>
      <c r="I24" s="13">
        <f>SUM(I22:I23)</f>
        <v>1288</v>
      </c>
      <c r="J24" s="13">
        <f>SUM(J22:J23)</f>
        <v>14</v>
      </c>
      <c r="K24" s="10">
        <f t="shared" si="13"/>
        <v>1.3552758954501452E-2</v>
      </c>
      <c r="L24" s="13">
        <f>SUM(L22:L23)</f>
        <v>15</v>
      </c>
      <c r="M24" s="10">
        <f t="shared" si="14"/>
        <v>2.9069767441860465E-2</v>
      </c>
      <c r="N24" s="3"/>
      <c r="O24" s="3"/>
      <c r="P24" s="3"/>
      <c r="Q24" s="3"/>
      <c r="R24" s="3"/>
    </row>
    <row r="25" spans="2:18" x14ac:dyDescent="0.2">
      <c r="H25" s="10"/>
      <c r="K25" s="10"/>
      <c r="M25" s="10"/>
    </row>
    <row r="26" spans="2:18" ht="13.5" x14ac:dyDescent="0.2">
      <c r="G26" s="5"/>
      <c r="H26" s="10"/>
      <c r="I26" s="5"/>
      <c r="J26" s="5"/>
      <c r="K26" s="10"/>
      <c r="M26" s="10"/>
    </row>
    <row r="27" spans="2:18" ht="13.5" x14ac:dyDescent="0.2">
      <c r="G27" s="5"/>
      <c r="I27" s="10"/>
      <c r="J27" s="5"/>
      <c r="K27" s="5"/>
      <c r="L27" s="10"/>
      <c r="M27" s="10"/>
    </row>
    <row r="28" spans="2:18" ht="13.5" x14ac:dyDescent="0.2">
      <c r="G28" s="5"/>
      <c r="H28" s="10"/>
      <c r="I28" s="5"/>
      <c r="J28" s="5"/>
      <c r="K28" s="10"/>
      <c r="M28" s="10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K7 H7 K11 H11 K15 H15 K19 H19 K24 H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10.27-11.4</vt:lpstr>
      <vt:lpstr>11.5-11.8</vt:lpstr>
      <vt:lpstr>11.9-11.16</vt:lpstr>
      <vt:lpstr>11.17-11.23</vt:lpstr>
      <vt:lpstr>11.24-11.30</vt:lpstr>
      <vt:lpstr>12.01-12.07</vt:lpstr>
      <vt:lpstr>12.08-12.15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2015-12-16T03:42:45Z</dcterms:modified>
</cp:coreProperties>
</file>