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9.15-9.21" sheetId="1" r:id="rId1"/>
    <sheet name="9.22-9.28" sheetId="3" r:id="rId2"/>
    <sheet name="9.28-10.8" sheetId="4" r:id="rId3"/>
  </sheets>
  <calcPr calcId="152511"/>
</workbook>
</file>

<file path=xl/calcChain.xml><?xml version="1.0" encoding="utf-8"?>
<calcChain xmlns="http://schemas.openxmlformats.org/spreadsheetml/2006/main">
  <c r="N20" i="4" l="1"/>
  <c r="K20" i="4"/>
  <c r="N19" i="4"/>
  <c r="K19" i="4"/>
  <c r="H20" i="4"/>
  <c r="H19" i="4"/>
  <c r="N16" i="4"/>
  <c r="K16" i="4"/>
  <c r="K18" i="4"/>
  <c r="K17" i="4"/>
  <c r="H18" i="4"/>
  <c r="H17" i="4"/>
  <c r="H16" i="4"/>
  <c r="H19" i="3"/>
  <c r="K19" i="3"/>
  <c r="N19" i="3"/>
  <c r="H20" i="3"/>
  <c r="H22" i="3" s="1"/>
  <c r="K20" i="3"/>
  <c r="N20" i="3"/>
  <c r="H21" i="3"/>
  <c r="K21" i="3"/>
  <c r="K22" i="3" s="1"/>
  <c r="N21" i="3"/>
  <c r="N22" i="3"/>
  <c r="N11" i="4"/>
  <c r="N10" i="4"/>
  <c r="N9" i="4"/>
  <c r="N8" i="4"/>
  <c r="N7" i="4"/>
  <c r="N6" i="4"/>
  <c r="N5" i="4"/>
  <c r="N4" i="4"/>
  <c r="K11" i="4"/>
  <c r="K10" i="4"/>
  <c r="K9" i="4"/>
  <c r="K8" i="4"/>
  <c r="K7" i="4"/>
  <c r="K6" i="4"/>
  <c r="K4" i="4"/>
  <c r="H11" i="4"/>
  <c r="H10" i="4"/>
  <c r="H9" i="4"/>
  <c r="H8" i="4"/>
  <c r="H7" i="4"/>
  <c r="H6" i="4"/>
  <c r="H5" i="4"/>
  <c r="H4" i="4"/>
  <c r="H10" i="3"/>
  <c r="K10" i="3"/>
  <c r="N10" i="3"/>
  <c r="H11" i="3"/>
  <c r="K11" i="3"/>
  <c r="N11" i="3"/>
  <c r="H12" i="3"/>
  <c r="K12" i="3"/>
  <c r="N12" i="3"/>
  <c r="H13" i="3"/>
  <c r="K13" i="3"/>
  <c r="N13" i="3"/>
  <c r="H5" i="3"/>
  <c r="K5" i="3"/>
  <c r="K9" i="3" s="1"/>
  <c r="N5" i="3"/>
  <c r="H6" i="3"/>
  <c r="K6" i="3"/>
  <c r="N6" i="3"/>
  <c r="N9" i="3" s="1"/>
  <c r="H7" i="3"/>
  <c r="K7" i="3"/>
  <c r="N7" i="3"/>
  <c r="H8" i="3"/>
  <c r="H9" i="3" s="1"/>
  <c r="K8" i="3"/>
  <c r="N8" i="3"/>
  <c r="K12" i="4" l="1"/>
  <c r="H12" i="4"/>
  <c r="N14" i="3"/>
  <c r="K14" i="3"/>
  <c r="H14" i="3"/>
  <c r="N16" i="1" l="1"/>
  <c r="N17" i="1"/>
  <c r="N15" i="1"/>
  <c r="N18" i="1" s="1"/>
  <c r="K16" i="1"/>
  <c r="K17" i="1"/>
  <c r="K15" i="1"/>
  <c r="K18" i="1" s="1"/>
  <c r="H16" i="1"/>
  <c r="H17" i="1"/>
  <c r="H15" i="1"/>
  <c r="H18" i="1" s="1"/>
  <c r="N6" i="1"/>
  <c r="N11" i="1" s="1"/>
  <c r="K6" i="1"/>
  <c r="K11" i="1" s="1"/>
  <c r="H6" i="1"/>
  <c r="N5" i="1"/>
  <c r="K5" i="1"/>
  <c r="H5" i="1"/>
  <c r="N9" i="1"/>
  <c r="N10" i="1"/>
  <c r="N8" i="1"/>
  <c r="K9" i="1"/>
  <c r="K10" i="1"/>
  <c r="K8" i="1"/>
  <c r="H9" i="1"/>
  <c r="H10" i="1"/>
  <c r="H8" i="1"/>
  <c r="N7" i="1"/>
  <c r="K7" i="1"/>
  <c r="H7" i="1"/>
  <c r="N4" i="1"/>
  <c r="K4" i="1"/>
  <c r="H4" i="1"/>
  <c r="H11" i="1" s="1"/>
</calcChain>
</file>

<file path=xl/sharedStrings.xml><?xml version="1.0" encoding="utf-8"?>
<sst xmlns="http://schemas.openxmlformats.org/spreadsheetml/2006/main" count="226" uniqueCount="102">
  <si>
    <t>Product Id</t>
  </si>
  <si>
    <t>Product Sku</t>
  </si>
  <si>
    <t>Product En Name</t>
  </si>
  <si>
    <t>Product Zh Name</t>
  </si>
  <si>
    <t>Product Unit</t>
  </si>
  <si>
    <t>Product Num</t>
  </si>
  <si>
    <t>Product Sale</t>
  </si>
  <si>
    <t>(Gift) Acqua Panna Natural Mineral Water (250 ml*2) – Only Until 3 Dec</t>
  </si>
  <si>
    <t>250ml*2</t>
  </si>
  <si>
    <t>(Gift)Frozen Okra</t>
  </si>
  <si>
    <t>300g</t>
  </si>
  <si>
    <t>(Gift)Frozen Strawberries</t>
  </si>
  <si>
    <t>600g</t>
  </si>
  <si>
    <t>(Gift)Purple Sweet Potatoes</t>
  </si>
  <si>
    <t>500g</t>
  </si>
  <si>
    <t>A-0003-0297</t>
  </si>
  <si>
    <t>(Gift)Frozen Taro</t>
  </si>
  <si>
    <t>A-0003-0314</t>
  </si>
  <si>
    <t>Robbins Island Wagyu Ground Beef (M7-8)</t>
  </si>
  <si>
    <t>250g</t>
  </si>
  <si>
    <t>A-0003-0315</t>
  </si>
  <si>
    <t>Two-End Black Pig Ground Pork</t>
  </si>
  <si>
    <t>A-0003-0316</t>
  </si>
  <si>
    <t>Ground Chicken (500 g)</t>
  </si>
  <si>
    <t>A-0003-0318</t>
  </si>
  <si>
    <t>(Gift)Frozen Crab Sticks</t>
  </si>
  <si>
    <t>140g</t>
  </si>
  <si>
    <t>A-0003-0323</t>
  </si>
  <si>
    <t>(Gift)Dr. Oetker ‘Pizza Box’ Supreme Slice</t>
  </si>
  <si>
    <t>115g</t>
  </si>
  <si>
    <t>Product Sku</t>
    <phoneticPr fontId="3" type="noConversion"/>
  </si>
  <si>
    <t>A-0003-0160</t>
    <phoneticPr fontId="3" type="noConversion"/>
  </si>
  <si>
    <t>A-0003-0162</t>
    <phoneticPr fontId="3" type="noConversion"/>
  </si>
  <si>
    <t>A-0003-0262</t>
    <phoneticPr fontId="3" type="noConversion"/>
  </si>
  <si>
    <t>A-0003-0278</t>
    <phoneticPr fontId="3" type="noConversion"/>
  </si>
  <si>
    <r>
      <rPr>
        <sz val="10"/>
        <color theme="1"/>
        <rFont val="宋体"/>
        <family val="2"/>
      </rPr>
      <t>中国客户销量</t>
    </r>
  </si>
  <si>
    <r>
      <rPr>
        <sz val="10"/>
        <color theme="1"/>
        <rFont val="宋体"/>
        <family val="2"/>
      </rPr>
      <t>中国客户销售额</t>
    </r>
  </si>
  <si>
    <r>
      <rPr>
        <sz val="10"/>
        <color theme="1"/>
        <rFont val="宋体"/>
        <family val="2"/>
      </rPr>
      <t>国外客户销量</t>
    </r>
  </si>
  <si>
    <r>
      <rPr>
        <sz val="10"/>
        <color theme="1"/>
        <rFont val="宋体"/>
        <family val="2"/>
      </rPr>
      <t>国外客户销售额</t>
    </r>
  </si>
  <si>
    <r>
      <rPr>
        <sz val="10"/>
        <color theme="1"/>
        <rFont val="宋体"/>
        <family val="2"/>
      </rPr>
      <t>（赠品）普娜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天然矿泉水（</t>
    </r>
    <r>
      <rPr>
        <sz val="10"/>
        <color theme="1"/>
        <rFont val="Arial"/>
        <family val="2"/>
      </rPr>
      <t>250ml*2</t>
    </r>
    <r>
      <rPr>
        <sz val="10"/>
        <color theme="1"/>
        <rFont val="宋体"/>
        <family val="2"/>
      </rPr>
      <t>）（临期特惠</t>
    </r>
    <r>
      <rPr>
        <sz val="10"/>
        <color theme="1"/>
        <rFont val="Arial"/>
        <family val="2"/>
      </rPr>
      <t>12/3</t>
    </r>
    <r>
      <rPr>
        <sz val="10"/>
        <color theme="1"/>
        <rFont val="宋体"/>
        <family val="2"/>
      </rPr>
      <t>到期）</t>
    </r>
  </si>
  <si>
    <r>
      <rPr>
        <sz val="10"/>
        <color theme="1"/>
        <rFont val="宋体"/>
        <family val="2"/>
      </rPr>
      <t>（赠品）冷冻秋葵</t>
    </r>
  </si>
  <si>
    <r>
      <rPr>
        <sz val="10"/>
        <color theme="1"/>
        <rFont val="宋体"/>
        <family val="2"/>
      </rPr>
      <t>（赠品）国产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冷冻草莓</t>
    </r>
  </si>
  <si>
    <r>
      <rPr>
        <sz val="10"/>
        <color theme="1"/>
        <rFont val="宋体"/>
        <family val="2"/>
      </rPr>
      <t>（赠品）</t>
    </r>
    <r>
      <rPr>
        <sz val="10"/>
        <color theme="1"/>
        <rFont val="Arial"/>
        <family val="2"/>
      </rPr>
      <t xml:space="preserve">FIELDS </t>
    </r>
    <r>
      <rPr>
        <sz val="10"/>
        <color theme="1"/>
        <rFont val="宋体"/>
        <family val="2"/>
      </rPr>
      <t>精选紫薯</t>
    </r>
  </si>
  <si>
    <r>
      <rPr>
        <sz val="10"/>
        <color theme="1"/>
        <rFont val="宋体"/>
        <family val="2"/>
      </rPr>
      <t>（赠品）冷冻芋仔</t>
    </r>
  </si>
  <si>
    <r>
      <rPr>
        <sz val="10"/>
        <color theme="1"/>
        <rFont val="宋体"/>
        <family val="2"/>
      </rPr>
      <t>（赠品）蟹肉棒</t>
    </r>
  </si>
  <si>
    <r>
      <rPr>
        <sz val="10"/>
        <color theme="1"/>
        <rFont val="宋体"/>
        <family val="2"/>
      </rPr>
      <t>（赠品）欧特家博士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三角超级至尊比萨</t>
    </r>
  </si>
  <si>
    <r>
      <rPr>
        <sz val="10"/>
        <color theme="1"/>
        <rFont val="宋体"/>
        <family val="2"/>
      </rPr>
      <t>澳洲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</rPr>
      <t>优质和牛肉糜</t>
    </r>
  </si>
  <si>
    <r>
      <rPr>
        <sz val="10"/>
        <color theme="1"/>
        <rFont val="宋体"/>
        <family val="2"/>
      </rPr>
      <t>金华散养两头乌：猪肉糜</t>
    </r>
  </si>
  <si>
    <r>
      <t xml:space="preserve">FIELDS </t>
    </r>
    <r>
      <rPr>
        <sz val="10"/>
        <color theme="1"/>
        <rFont val="宋体"/>
        <family val="2"/>
      </rPr>
      <t>鸡肉糜</t>
    </r>
  </si>
  <si>
    <t>order%</t>
    <phoneticPr fontId="3" type="noConversion"/>
  </si>
  <si>
    <t>500gift</t>
    <phoneticPr fontId="3" type="noConversion"/>
  </si>
  <si>
    <t>Special offer</t>
    <phoneticPr fontId="3" type="noConversion"/>
  </si>
  <si>
    <t>A-0003-0334</t>
  </si>
  <si>
    <t>A-0003-0335</t>
  </si>
  <si>
    <t>A-0003-0336</t>
  </si>
  <si>
    <t>A-0003-0338</t>
  </si>
  <si>
    <t>A-0003-0337</t>
  </si>
  <si>
    <t>A-0003-0340</t>
  </si>
  <si>
    <t>A-0003-0344</t>
  </si>
  <si>
    <t>(Gift)Large Taiwanese Pomelo</t>
  </si>
  <si>
    <t>（赠品）台湾 麻豆文旦柚</t>
  </si>
  <si>
    <t>1pc</t>
  </si>
  <si>
    <t>(Gift)Robbins Island Wagyu Ground Beef (M7-8)</t>
  </si>
  <si>
    <t>（赠品）澳洲 优质和牛肉糜</t>
  </si>
  <si>
    <t>(Gift)Dr. Oetker ‘Pizza Box’ Cheese Feast Slice</t>
  </si>
  <si>
    <t>（赠品）欧特家博士 三角香醇奶酪比萨</t>
  </si>
  <si>
    <t>105g</t>
  </si>
  <si>
    <t>(Gift)Vittel Mineral Water(500ml)*2</t>
  </si>
  <si>
    <t>（赠品）伟图 天然矿泉水（500ml）*2</t>
  </si>
  <si>
    <t>500ml*2</t>
  </si>
  <si>
    <t>Large Taiwanese Pomelo</t>
  </si>
  <si>
    <t>台湾 麻豆文旦柚</t>
  </si>
  <si>
    <t>Red Kiwi</t>
  </si>
  <si>
    <t>红心猕猴桃</t>
  </si>
  <si>
    <t>Tricalm Steroid-Free Anti-itch Hydrogel</t>
  </si>
  <si>
    <t>泉芙寇 水润啫喱</t>
  </si>
  <si>
    <t>2pcs</t>
  </si>
  <si>
    <t>4pcs (300~350g)</t>
  </si>
  <si>
    <t>60ml</t>
  </si>
  <si>
    <t>9/16-9/22</t>
    <phoneticPr fontId="7" type="noConversion"/>
  </si>
  <si>
    <t>9/23-9/29</t>
    <phoneticPr fontId="7" type="noConversion"/>
  </si>
  <si>
    <t>price</t>
    <phoneticPr fontId="7" type="noConversion"/>
  </si>
  <si>
    <t>（赠品）冷冻秋葵</t>
  </si>
  <si>
    <t>（赠品）国产 冷冻草莓</t>
  </si>
  <si>
    <t>（赠品）冷冻芋仔</t>
  </si>
  <si>
    <t>（赠品）蟹肉棒</t>
  </si>
  <si>
    <t>A-0003-0241</t>
  </si>
  <si>
    <t>(Gift)Frozen Blackberries</t>
  </si>
  <si>
    <t>（赠品）国产 速冻黑莓</t>
  </si>
  <si>
    <t>A-0003-0262</t>
  </si>
  <si>
    <t>A-0003-0354</t>
  </si>
  <si>
    <t>(Gift)Chiquita Seasonal Mix Salad (200 g)</t>
  </si>
  <si>
    <t>（赠品）金吉达 缤纷时令色拉</t>
  </si>
  <si>
    <t>200g</t>
  </si>
  <si>
    <t>A-0003-0355</t>
  </si>
  <si>
    <t>(Gift)Dole Sweet Bananas</t>
  </si>
  <si>
    <t>（赠品）都乐 菲律宾超甜蕉</t>
  </si>
  <si>
    <t>800-850g</t>
  </si>
  <si>
    <t>A-0003-0350</t>
  </si>
  <si>
    <t>Daibo Hormone &amp;amp; Antibiotic Free Chicken Drumlets</t>
  </si>
  <si>
    <t>FIELDS优选 无激无抗散养红标鸡 翅根</t>
  </si>
  <si>
    <t>200-300g/3-4pcs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</si>
</sst>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2"/>
      <charset val="134"/>
      <scheme val="minor"/>
    </font>
    <font>
      <sz val="10"/>
      <color rgb="FFFF0000"/>
      <name val="Arial"/>
      <family val="2"/>
    </font>
    <font>
      <sz val="10"/>
      <color theme="1"/>
      <name val="宋体"/>
      <family val="2"/>
    </font>
    <font>
      <b/>
      <sz val="11"/>
      <color theme="1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9" fontId="4" fillId="0" borderId="0" xfId="1" applyFont="1" applyAlignment="1">
      <alignment vertical="center"/>
    </xf>
    <xf numFmtId="0" fontId="6" fillId="0" borderId="0" xfId="0" applyFont="1"/>
    <xf numFmtId="9" fontId="4" fillId="0" borderId="0" xfId="0" applyNumberFormat="1" applyFont="1"/>
    <xf numFmtId="9" fontId="4" fillId="0" borderId="0" xfId="0" applyNumberFormat="1" applyFont="1" applyAlignment="1">
      <alignment vertical="center"/>
    </xf>
    <xf numFmtId="0" fontId="2" fillId="0" borderId="0" xfId="0" applyFont="1" applyAlignment="1">
      <alignment horizontal="right"/>
    </xf>
    <xf numFmtId="176" fontId="4" fillId="0" borderId="0" xfId="1" applyNumberFormat="1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workbookViewId="0">
      <selection activeCell="E4" sqref="E4"/>
    </sheetView>
  </sheetViews>
  <sheetFormatPr defaultRowHeight="12.75" x14ac:dyDescent="0.2"/>
  <cols>
    <col min="1" max="1" width="2.375" style="2" customWidth="1"/>
    <col min="2" max="2" width="6.375" style="2" customWidth="1"/>
    <col min="3" max="3" width="9.875" style="2" customWidth="1"/>
    <col min="4" max="4" width="14.75" style="2" customWidth="1"/>
    <col min="5" max="5" width="14.875" style="2" customWidth="1"/>
    <col min="6" max="6" width="6.25" style="2" customWidth="1"/>
    <col min="7" max="7" width="8.25" style="2" customWidth="1"/>
    <col min="8" max="8" width="7.625" style="2" customWidth="1"/>
    <col min="9" max="9" width="7.875" style="2" customWidth="1"/>
    <col min="10" max="10" width="8" style="2" customWidth="1"/>
    <col min="11" max="11" width="7.625" style="2" customWidth="1"/>
    <col min="12" max="12" width="7.75" style="2" customWidth="1"/>
    <col min="13" max="13" width="7.375" style="2" customWidth="1"/>
    <col min="14" max="14" width="7.625" style="2" customWidth="1"/>
    <col min="15" max="15" width="7.5" style="2" customWidth="1"/>
    <col min="16" max="16384" width="9" style="2"/>
  </cols>
  <sheetData>
    <row r="2" spans="2:15" ht="15" x14ac:dyDescent="0.25">
      <c r="B2" s="4" t="s">
        <v>50</v>
      </c>
    </row>
    <row r="3" spans="2:15" x14ac:dyDescent="0.2">
      <c r="B3" s="1" t="s">
        <v>0</v>
      </c>
      <c r="C3" s="1" t="s">
        <v>30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49</v>
      </c>
      <c r="I3" s="1" t="s">
        <v>6</v>
      </c>
      <c r="J3" s="1" t="s">
        <v>35</v>
      </c>
      <c r="K3" s="1" t="s">
        <v>49</v>
      </c>
      <c r="L3" s="1" t="s">
        <v>36</v>
      </c>
      <c r="M3" s="1" t="s">
        <v>37</v>
      </c>
      <c r="N3" s="1" t="s">
        <v>49</v>
      </c>
      <c r="O3" s="1" t="s">
        <v>38</v>
      </c>
    </row>
    <row r="4" spans="2:15" x14ac:dyDescent="0.2">
      <c r="B4" s="1">
        <v>22499</v>
      </c>
      <c r="C4" s="1" t="s">
        <v>31</v>
      </c>
      <c r="D4" s="1" t="s">
        <v>7</v>
      </c>
      <c r="E4" s="1" t="s">
        <v>39</v>
      </c>
      <c r="F4" s="1" t="s">
        <v>8</v>
      </c>
      <c r="G4" s="1">
        <v>68</v>
      </c>
      <c r="H4" s="3">
        <f>G4/1245</f>
        <v>5.4618473895582331E-2</v>
      </c>
      <c r="I4" s="1">
        <v>0</v>
      </c>
      <c r="J4" s="1">
        <v>21</v>
      </c>
      <c r="K4" s="3">
        <f>J4/772</f>
        <v>2.7202072538860103E-2</v>
      </c>
      <c r="L4" s="1">
        <v>0</v>
      </c>
      <c r="M4" s="1">
        <v>47</v>
      </c>
      <c r="N4" s="3">
        <f>M4/473</f>
        <v>9.9365750528541227E-2</v>
      </c>
      <c r="O4" s="1">
        <v>0</v>
      </c>
    </row>
    <row r="5" spans="2:15" x14ac:dyDescent="0.2">
      <c r="B5" s="1">
        <v>23792</v>
      </c>
      <c r="C5" s="1" t="s">
        <v>27</v>
      </c>
      <c r="D5" s="1" t="s">
        <v>28</v>
      </c>
      <c r="E5" s="1" t="s">
        <v>45</v>
      </c>
      <c r="F5" s="1" t="s">
        <v>29</v>
      </c>
      <c r="G5" s="1">
        <v>17</v>
      </c>
      <c r="H5" s="3">
        <f>G5/1245</f>
        <v>1.3654618473895583E-2</v>
      </c>
      <c r="I5" s="1">
        <v>0</v>
      </c>
      <c r="J5" s="1">
        <v>4</v>
      </c>
      <c r="K5" s="3">
        <f>J5/772</f>
        <v>5.1813471502590676E-3</v>
      </c>
      <c r="L5" s="1">
        <v>0</v>
      </c>
      <c r="M5" s="1">
        <v>13</v>
      </c>
      <c r="N5" s="3">
        <f>M5/473</f>
        <v>2.748414376321353E-2</v>
      </c>
      <c r="O5" s="1">
        <v>0</v>
      </c>
    </row>
    <row r="6" spans="2:15" x14ac:dyDescent="0.2">
      <c r="B6" s="1">
        <v>23520</v>
      </c>
      <c r="C6" s="1" t="s">
        <v>34</v>
      </c>
      <c r="D6" s="1" t="s">
        <v>13</v>
      </c>
      <c r="E6" s="1" t="s">
        <v>42</v>
      </c>
      <c r="F6" s="1" t="s">
        <v>14</v>
      </c>
      <c r="G6" s="1">
        <v>67</v>
      </c>
      <c r="H6" s="3">
        <f>G6/1987</f>
        <v>3.3719174635128336E-2</v>
      </c>
      <c r="I6" s="1">
        <v>0</v>
      </c>
      <c r="J6" s="1">
        <v>30</v>
      </c>
      <c r="K6" s="3">
        <f>J6/1198</f>
        <v>2.5041736227045076E-2</v>
      </c>
      <c r="L6" s="1">
        <v>0</v>
      </c>
      <c r="M6" s="1">
        <v>34</v>
      </c>
      <c r="N6" s="3">
        <f>M6/789</f>
        <v>4.3092522179974654E-2</v>
      </c>
      <c r="O6" s="1">
        <v>0</v>
      </c>
    </row>
    <row r="7" spans="2:15" x14ac:dyDescent="0.2">
      <c r="B7" s="1">
        <v>22541</v>
      </c>
      <c r="C7" s="1" t="s">
        <v>32</v>
      </c>
      <c r="D7" s="1" t="s">
        <v>9</v>
      </c>
      <c r="E7" s="1" t="s">
        <v>40</v>
      </c>
      <c r="F7" s="1" t="s">
        <v>10</v>
      </c>
      <c r="G7" s="1">
        <v>34</v>
      </c>
      <c r="H7" s="3">
        <f>G7/1730</f>
        <v>1.9653179190751446E-2</v>
      </c>
      <c r="I7" s="1">
        <v>0</v>
      </c>
      <c r="J7" s="1">
        <v>17</v>
      </c>
      <c r="K7" s="3">
        <f>J7/982</f>
        <v>1.7311608961303463E-2</v>
      </c>
      <c r="L7" s="1">
        <v>0</v>
      </c>
      <c r="M7" s="1">
        <v>16</v>
      </c>
      <c r="N7" s="3">
        <f>M7/748</f>
        <v>2.1390374331550801E-2</v>
      </c>
      <c r="O7" s="1">
        <v>0</v>
      </c>
    </row>
    <row r="8" spans="2:15" x14ac:dyDescent="0.2">
      <c r="B8" s="1">
        <v>23443</v>
      </c>
      <c r="C8" s="1" t="s">
        <v>33</v>
      </c>
      <c r="D8" s="1" t="s">
        <v>11</v>
      </c>
      <c r="E8" s="1" t="s">
        <v>41</v>
      </c>
      <c r="F8" s="1" t="s">
        <v>12</v>
      </c>
      <c r="G8" s="1">
        <v>116</v>
      </c>
      <c r="H8" s="3">
        <f>G8/2406</f>
        <v>4.8212801330008312E-2</v>
      </c>
      <c r="I8" s="1">
        <v>0</v>
      </c>
      <c r="J8" s="1">
        <v>25</v>
      </c>
      <c r="K8" s="3">
        <f>J8/1406</f>
        <v>1.7780938833570414E-2</v>
      </c>
      <c r="L8" s="1">
        <v>0</v>
      </c>
      <c r="M8" s="1">
        <v>83</v>
      </c>
      <c r="N8" s="3">
        <f>M8/1000</f>
        <v>8.3000000000000004E-2</v>
      </c>
      <c r="O8" s="1">
        <v>0</v>
      </c>
    </row>
    <row r="9" spans="2:15" x14ac:dyDescent="0.2">
      <c r="B9" s="1">
        <v>23627</v>
      </c>
      <c r="C9" s="1" t="s">
        <v>15</v>
      </c>
      <c r="D9" s="1" t="s">
        <v>16</v>
      </c>
      <c r="E9" s="1" t="s">
        <v>43</v>
      </c>
      <c r="F9" s="1" t="s">
        <v>10</v>
      </c>
      <c r="G9" s="1">
        <v>36</v>
      </c>
      <c r="H9" s="3">
        <f t="shared" ref="H9:H10" si="0">G9/2406</f>
        <v>1.4962593516209476E-2</v>
      </c>
      <c r="I9" s="1">
        <v>0</v>
      </c>
      <c r="J9" s="1">
        <v>27</v>
      </c>
      <c r="K9" s="3">
        <f t="shared" ref="K9:K10" si="1">J9/1406</f>
        <v>1.9203413940256046E-2</v>
      </c>
      <c r="L9" s="1">
        <v>0</v>
      </c>
      <c r="M9" s="1">
        <v>7</v>
      </c>
      <c r="N9" s="3">
        <f t="shared" ref="N9:N10" si="2">M9/1000</f>
        <v>7.0000000000000001E-3</v>
      </c>
      <c r="O9" s="1">
        <v>0</v>
      </c>
    </row>
    <row r="10" spans="2:15" x14ac:dyDescent="0.2">
      <c r="B10" s="1">
        <v>23722</v>
      </c>
      <c r="C10" s="1" t="s">
        <v>24</v>
      </c>
      <c r="D10" s="1" t="s">
        <v>25</v>
      </c>
      <c r="E10" s="1" t="s">
        <v>44</v>
      </c>
      <c r="F10" s="1" t="s">
        <v>26</v>
      </c>
      <c r="G10" s="1">
        <v>105</v>
      </c>
      <c r="H10" s="3">
        <f t="shared" si="0"/>
        <v>4.3640897755610975E-2</v>
      </c>
      <c r="I10" s="1">
        <v>0</v>
      </c>
      <c r="J10" s="1">
        <v>50</v>
      </c>
      <c r="K10" s="3">
        <f t="shared" si="1"/>
        <v>3.5561877667140827E-2</v>
      </c>
      <c r="L10" s="1">
        <v>0</v>
      </c>
      <c r="M10" s="1">
        <v>53</v>
      </c>
      <c r="N10" s="3">
        <f t="shared" si="2"/>
        <v>5.2999999999999999E-2</v>
      </c>
      <c r="O10" s="1">
        <v>0</v>
      </c>
    </row>
    <row r="11" spans="2:15" x14ac:dyDescent="0.2">
      <c r="H11" s="5">
        <f>SUM(H4:H10)</f>
        <v>0.22846173879718648</v>
      </c>
      <c r="K11" s="5">
        <f>SUM(K4:K10)</f>
        <v>0.147282995318435</v>
      </c>
      <c r="N11" s="5">
        <f>SUM(N4:N10)</f>
        <v>0.33433279080328021</v>
      </c>
    </row>
    <row r="13" spans="2:15" ht="15" x14ac:dyDescent="0.25">
      <c r="B13" s="4" t="s">
        <v>51</v>
      </c>
    </row>
    <row r="14" spans="2:15" x14ac:dyDescent="0.2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49</v>
      </c>
      <c r="I14" s="1" t="s">
        <v>6</v>
      </c>
      <c r="J14" s="1" t="s">
        <v>35</v>
      </c>
      <c r="K14" s="1" t="s">
        <v>49</v>
      </c>
      <c r="L14" s="1" t="s">
        <v>36</v>
      </c>
      <c r="M14" s="1" t="s">
        <v>37</v>
      </c>
      <c r="N14" s="1" t="s">
        <v>49</v>
      </c>
      <c r="O14" s="1" t="s">
        <v>38</v>
      </c>
    </row>
    <row r="15" spans="2:15" x14ac:dyDescent="0.2">
      <c r="B15" s="1">
        <v>23716</v>
      </c>
      <c r="C15" s="1" t="s">
        <v>17</v>
      </c>
      <c r="D15" s="1" t="s">
        <v>18</v>
      </c>
      <c r="E15" s="1" t="s">
        <v>46</v>
      </c>
      <c r="F15" s="1" t="s">
        <v>19</v>
      </c>
      <c r="G15" s="1">
        <v>73</v>
      </c>
      <c r="H15" s="3">
        <f t="shared" ref="H15:H17" si="3">G15/2406</f>
        <v>3.0340814630091438E-2</v>
      </c>
      <c r="I15" s="1">
        <v>3458</v>
      </c>
      <c r="J15" s="1">
        <v>23</v>
      </c>
      <c r="K15" s="3">
        <f t="shared" ref="K15:K17" si="4">J15/1406</f>
        <v>1.6358463726884778E-2</v>
      </c>
      <c r="L15" s="1">
        <v>1104</v>
      </c>
      <c r="M15" s="1">
        <v>50</v>
      </c>
      <c r="N15" s="3">
        <f t="shared" ref="N15:N17" si="5">M15/1000</f>
        <v>0.05</v>
      </c>
      <c r="O15" s="1">
        <v>2400</v>
      </c>
    </row>
    <row r="16" spans="2:15" x14ac:dyDescent="0.2">
      <c r="B16" s="1">
        <v>23717</v>
      </c>
      <c r="C16" s="1" t="s">
        <v>20</v>
      </c>
      <c r="D16" s="1" t="s">
        <v>21</v>
      </c>
      <c r="E16" s="1" t="s">
        <v>47</v>
      </c>
      <c r="F16" s="1" t="s">
        <v>14</v>
      </c>
      <c r="G16" s="1">
        <v>77</v>
      </c>
      <c r="H16" s="3">
        <f t="shared" si="3"/>
        <v>3.2003325020781383E-2</v>
      </c>
      <c r="I16" s="1">
        <v>2976</v>
      </c>
      <c r="J16" s="1">
        <v>46</v>
      </c>
      <c r="K16" s="3">
        <f t="shared" si="4"/>
        <v>3.2716927453769556E-2</v>
      </c>
      <c r="L16" s="1">
        <v>1840</v>
      </c>
      <c r="M16" s="1">
        <v>26</v>
      </c>
      <c r="N16" s="3">
        <f t="shared" si="5"/>
        <v>2.5999999999999999E-2</v>
      </c>
      <c r="O16" s="1">
        <v>1040</v>
      </c>
    </row>
    <row r="17" spans="2:15" x14ac:dyDescent="0.2">
      <c r="B17" s="1">
        <v>23718</v>
      </c>
      <c r="C17" s="1" t="s">
        <v>22</v>
      </c>
      <c r="D17" s="1" t="s">
        <v>23</v>
      </c>
      <c r="E17" s="1" t="s">
        <v>48</v>
      </c>
      <c r="F17" s="1" t="s">
        <v>14</v>
      </c>
      <c r="G17" s="1">
        <v>42</v>
      </c>
      <c r="H17" s="3">
        <f t="shared" si="3"/>
        <v>1.7456359102244388E-2</v>
      </c>
      <c r="I17" s="1">
        <v>748</v>
      </c>
      <c r="J17" s="1">
        <v>8</v>
      </c>
      <c r="K17" s="3">
        <f t="shared" si="4"/>
        <v>5.6899004267425323E-3</v>
      </c>
      <c r="L17" s="1">
        <v>144</v>
      </c>
      <c r="M17" s="1">
        <v>34</v>
      </c>
      <c r="N17" s="3">
        <f t="shared" si="5"/>
        <v>3.4000000000000002E-2</v>
      </c>
      <c r="O17" s="1">
        <v>612</v>
      </c>
    </row>
    <row r="18" spans="2:15" x14ac:dyDescent="0.2">
      <c r="H18" s="6">
        <f>SUM(H15:H17)</f>
        <v>7.9800498753117205E-2</v>
      </c>
      <c r="I18" s="1"/>
      <c r="J18" s="1"/>
      <c r="K18" s="6">
        <f>SUM(K15:K17)</f>
        <v>5.476529160739687E-2</v>
      </c>
      <c r="L18" s="1"/>
      <c r="M18" s="1"/>
      <c r="N18" s="6">
        <f>SUM(N15:N17)</f>
        <v>0.11</v>
      </c>
      <c r="O18" s="1"/>
    </row>
    <row r="19" spans="2:15" x14ac:dyDescent="0.2">
      <c r="H19" s="1"/>
      <c r="I19" s="1"/>
      <c r="J19" s="1"/>
      <c r="K19" s="1"/>
      <c r="L19" s="1"/>
      <c r="M19" s="1"/>
      <c r="N19" s="1"/>
      <c r="O19" s="1"/>
    </row>
    <row r="20" spans="2:15" x14ac:dyDescent="0.2">
      <c r="H20" s="1"/>
      <c r="I20" s="1"/>
      <c r="J20" s="1"/>
      <c r="K20" s="1"/>
      <c r="L20" s="1"/>
      <c r="M20" s="1"/>
      <c r="N20" s="1"/>
      <c r="O20" s="1"/>
    </row>
    <row r="21" spans="2:15" x14ac:dyDescent="0.2">
      <c r="H21" s="1"/>
      <c r="I21" s="1"/>
      <c r="J21" s="1"/>
      <c r="K21" s="1"/>
      <c r="L21" s="1"/>
      <c r="M21" s="1"/>
      <c r="N21" s="1"/>
      <c r="O21" s="1"/>
    </row>
    <row r="22" spans="2:15" x14ac:dyDescent="0.2">
      <c r="H22" s="1"/>
      <c r="I22" s="1"/>
      <c r="J22" s="1"/>
      <c r="K22" s="1"/>
      <c r="L22" s="1"/>
      <c r="M22" s="1"/>
      <c r="N22" s="1"/>
      <c r="O22" s="1"/>
    </row>
    <row r="23" spans="2:15" x14ac:dyDescent="0.2">
      <c r="H23" s="1"/>
      <c r="I23" s="1"/>
      <c r="J23" s="1"/>
      <c r="K23" s="1"/>
      <c r="L23" s="1"/>
      <c r="M23" s="1"/>
      <c r="N23" s="1"/>
      <c r="O23" s="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7"/>
  <sheetViews>
    <sheetView workbookViewId="0">
      <selection activeCell="G19" sqref="G19:O22"/>
    </sheetView>
  </sheetViews>
  <sheetFormatPr defaultRowHeight="12.75" x14ac:dyDescent="0.2"/>
  <cols>
    <col min="1" max="1" width="2.375" style="2" customWidth="1"/>
    <col min="2" max="2" width="6.375" style="2" customWidth="1"/>
    <col min="3" max="3" width="9.875" style="2" customWidth="1"/>
    <col min="4" max="4" width="14.75" style="2" customWidth="1"/>
    <col min="5" max="5" width="14.875" style="2" customWidth="1"/>
    <col min="6" max="6" width="6.25" style="2" customWidth="1"/>
    <col min="7" max="7" width="8.25" style="2" customWidth="1"/>
    <col min="8" max="8" width="7.625" style="2" customWidth="1"/>
    <col min="9" max="9" width="7.875" style="2" customWidth="1"/>
    <col min="10" max="10" width="8" style="2" customWidth="1"/>
    <col min="11" max="11" width="7.625" style="2" customWidth="1"/>
    <col min="12" max="12" width="7.75" style="2" customWidth="1"/>
    <col min="13" max="13" width="7.375" style="2" customWidth="1"/>
    <col min="14" max="14" width="7.625" style="2" customWidth="1"/>
    <col min="15" max="15" width="7.5" style="2" customWidth="1"/>
    <col min="16" max="16384" width="9" style="2"/>
  </cols>
  <sheetData>
    <row r="2" spans="2:17" ht="15" x14ac:dyDescent="0.25">
      <c r="B2" s="4" t="s">
        <v>50</v>
      </c>
    </row>
    <row r="3" spans="2:17" x14ac:dyDescent="0.2">
      <c r="B3" s="1" t="s">
        <v>0</v>
      </c>
      <c r="C3" s="1" t="s">
        <v>30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49</v>
      </c>
      <c r="I3" s="1" t="s">
        <v>6</v>
      </c>
      <c r="J3" s="1" t="s">
        <v>35</v>
      </c>
      <c r="K3" s="1" t="s">
        <v>49</v>
      </c>
      <c r="L3" s="1" t="s">
        <v>36</v>
      </c>
      <c r="M3" s="1" t="s">
        <v>37</v>
      </c>
      <c r="N3" s="1" t="s">
        <v>49</v>
      </c>
      <c r="O3" s="1" t="s">
        <v>38</v>
      </c>
    </row>
    <row r="4" spans="2:17" x14ac:dyDescent="0.2">
      <c r="B4" s="1" t="s">
        <v>79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7" ht="14.25" customHeight="1" x14ac:dyDescent="0.2">
      <c r="B5" s="1">
        <v>22541</v>
      </c>
      <c r="C5" s="1" t="s">
        <v>32</v>
      </c>
      <c r="D5" s="1" t="s">
        <v>9</v>
      </c>
      <c r="E5" s="2" t="s">
        <v>82</v>
      </c>
      <c r="F5" s="1" t="s">
        <v>10</v>
      </c>
      <c r="G5" s="1">
        <v>25</v>
      </c>
      <c r="H5" s="3">
        <f>G5/1089</f>
        <v>2.2956841138659319E-2</v>
      </c>
      <c r="I5" s="1">
        <v>0</v>
      </c>
      <c r="J5" s="1">
        <v>15</v>
      </c>
      <c r="K5" s="3">
        <f>J5/727</f>
        <v>2.0632737276478678E-2</v>
      </c>
      <c r="L5" s="1">
        <v>0</v>
      </c>
      <c r="M5" s="1">
        <v>10</v>
      </c>
      <c r="N5" s="3">
        <f>M5/362</f>
        <v>2.7624309392265192E-2</v>
      </c>
      <c r="O5" s="1">
        <v>0</v>
      </c>
    </row>
    <row r="6" spans="2:17" x14ac:dyDescent="0.2">
      <c r="B6" s="1">
        <v>23443</v>
      </c>
      <c r="C6" s="1" t="s">
        <v>33</v>
      </c>
      <c r="D6" s="1" t="s">
        <v>11</v>
      </c>
      <c r="E6" s="2" t="s">
        <v>83</v>
      </c>
      <c r="F6" s="1" t="s">
        <v>12</v>
      </c>
      <c r="G6" s="1">
        <v>95</v>
      </c>
      <c r="H6" s="3">
        <f t="shared" ref="H6:H7" si="0">G6/1089</f>
        <v>8.7235996326905416E-2</v>
      </c>
      <c r="I6" s="1">
        <v>0</v>
      </c>
      <c r="J6" s="1">
        <v>15</v>
      </c>
      <c r="K6" s="3">
        <f t="shared" ref="K6:K7" si="1">J6/727</f>
        <v>2.0632737276478678E-2</v>
      </c>
      <c r="L6" s="1">
        <v>0</v>
      </c>
      <c r="M6" s="1">
        <v>80</v>
      </c>
      <c r="N6" s="3">
        <f>M6/362</f>
        <v>0.22099447513812154</v>
      </c>
      <c r="O6" s="1">
        <v>0</v>
      </c>
      <c r="Q6" s="1"/>
    </row>
    <row r="7" spans="2:17" x14ac:dyDescent="0.2">
      <c r="B7" s="1">
        <v>23627</v>
      </c>
      <c r="C7" s="1" t="s">
        <v>15</v>
      </c>
      <c r="D7" s="1" t="s">
        <v>16</v>
      </c>
      <c r="E7" s="2" t="s">
        <v>84</v>
      </c>
      <c r="F7" s="1" t="s">
        <v>10</v>
      </c>
      <c r="G7" s="1">
        <v>24</v>
      </c>
      <c r="H7" s="3">
        <f t="shared" si="0"/>
        <v>2.2038567493112948E-2</v>
      </c>
      <c r="I7" s="1">
        <v>0</v>
      </c>
      <c r="J7" s="1">
        <v>20</v>
      </c>
      <c r="K7" s="3">
        <f t="shared" si="1"/>
        <v>2.7510316368638238E-2</v>
      </c>
      <c r="L7" s="1">
        <v>0</v>
      </c>
      <c r="M7" s="1">
        <v>4</v>
      </c>
      <c r="N7" s="3">
        <f>M7/242</f>
        <v>1.6528925619834711E-2</v>
      </c>
      <c r="O7" s="1">
        <v>0</v>
      </c>
      <c r="Q7" s="1"/>
    </row>
    <row r="8" spans="2:17" x14ac:dyDescent="0.2">
      <c r="B8" s="1">
        <v>23722</v>
      </c>
      <c r="C8" s="1" t="s">
        <v>24</v>
      </c>
      <c r="D8" s="1" t="s">
        <v>25</v>
      </c>
      <c r="E8" s="2" t="s">
        <v>85</v>
      </c>
      <c r="F8" s="1" t="s">
        <v>26</v>
      </c>
      <c r="G8" s="1">
        <v>8</v>
      </c>
      <c r="H8" s="3">
        <f>G8/301</f>
        <v>2.6578073089700997E-2</v>
      </c>
      <c r="I8" s="1">
        <v>0</v>
      </c>
      <c r="J8" s="1">
        <v>6</v>
      </c>
      <c r="K8" s="3">
        <f>J8/202</f>
        <v>2.9702970297029702E-2</v>
      </c>
      <c r="L8" s="1">
        <v>0</v>
      </c>
      <c r="M8" s="1">
        <v>2</v>
      </c>
      <c r="N8" s="3">
        <f>M8/99</f>
        <v>2.0202020202020204E-2</v>
      </c>
      <c r="O8" s="1">
        <v>0</v>
      </c>
      <c r="Q8" s="1"/>
    </row>
    <row r="9" spans="2:17" x14ac:dyDescent="0.2">
      <c r="B9" s="1" t="s">
        <v>80</v>
      </c>
      <c r="H9" s="5">
        <f>SUM(H5:H8)</f>
        <v>0.15880947804837869</v>
      </c>
      <c r="K9" s="5">
        <f>SUM(K5:K8)</f>
        <v>9.8478761218625296E-2</v>
      </c>
      <c r="N9" s="5">
        <f>SUM(N5:N8)</f>
        <v>0.28534973035224165</v>
      </c>
      <c r="Q9" s="1"/>
    </row>
    <row r="10" spans="2:17" x14ac:dyDescent="0.2">
      <c r="B10" s="2">
        <v>23871</v>
      </c>
      <c r="C10" s="2" t="s">
        <v>56</v>
      </c>
      <c r="D10" s="2" t="s">
        <v>59</v>
      </c>
      <c r="E10" s="2" t="s">
        <v>60</v>
      </c>
      <c r="F10" s="2" t="s">
        <v>61</v>
      </c>
      <c r="G10" s="2">
        <v>104</v>
      </c>
      <c r="H10" s="5">
        <f>G10/1998</f>
        <v>5.2052052052052052E-2</v>
      </c>
      <c r="I10" s="1">
        <v>0</v>
      </c>
      <c r="J10" s="2">
        <v>75</v>
      </c>
      <c r="K10" s="5">
        <f>J10/1415</f>
        <v>5.3003533568904596E-2</v>
      </c>
      <c r="L10" s="2">
        <v>0</v>
      </c>
      <c r="M10" s="2">
        <v>29</v>
      </c>
      <c r="N10" s="5">
        <f>M10/583</f>
        <v>4.974271012006861E-2</v>
      </c>
      <c r="O10" s="2">
        <v>0</v>
      </c>
    </row>
    <row r="11" spans="2:17" x14ac:dyDescent="0.2">
      <c r="B11" s="2">
        <v>23872</v>
      </c>
      <c r="C11" s="2" t="s">
        <v>55</v>
      </c>
      <c r="D11" s="2" t="s">
        <v>62</v>
      </c>
      <c r="E11" s="2" t="s">
        <v>63</v>
      </c>
      <c r="F11" s="2" t="s">
        <v>19</v>
      </c>
      <c r="G11" s="2">
        <v>152</v>
      </c>
      <c r="H11" s="5">
        <f t="shared" ref="H11:H13" si="2">G11/1998</f>
        <v>7.6076076076076082E-2</v>
      </c>
      <c r="I11" s="1">
        <v>0</v>
      </c>
      <c r="J11" s="2">
        <v>50</v>
      </c>
      <c r="K11" s="5">
        <f t="shared" ref="K11:K13" si="3">J11/1415</f>
        <v>3.5335689045936397E-2</v>
      </c>
      <c r="L11" s="2">
        <v>0</v>
      </c>
      <c r="M11" s="2">
        <v>102</v>
      </c>
      <c r="N11" s="5">
        <f t="shared" ref="N11:N13" si="4">M11/583</f>
        <v>0.17495711835334476</v>
      </c>
      <c r="O11" s="2">
        <v>0</v>
      </c>
    </row>
    <row r="12" spans="2:17" x14ac:dyDescent="0.2">
      <c r="B12" s="2">
        <v>23874</v>
      </c>
      <c r="C12" s="2" t="s">
        <v>57</v>
      </c>
      <c r="D12" s="2" t="s">
        <v>64</v>
      </c>
      <c r="E12" s="2" t="s">
        <v>65</v>
      </c>
      <c r="F12" s="2" t="s">
        <v>66</v>
      </c>
      <c r="G12" s="2">
        <v>17</v>
      </c>
      <c r="H12" s="5">
        <f t="shared" si="2"/>
        <v>8.5085085085085093E-3</v>
      </c>
      <c r="I12" s="1">
        <v>0</v>
      </c>
      <c r="J12" s="2">
        <v>9</v>
      </c>
      <c r="K12" s="5">
        <f t="shared" si="3"/>
        <v>6.3604240282685515E-3</v>
      </c>
      <c r="L12" s="2">
        <v>0</v>
      </c>
      <c r="M12" s="2">
        <v>8</v>
      </c>
      <c r="N12" s="5">
        <f t="shared" si="4"/>
        <v>1.3722126929674099E-2</v>
      </c>
      <c r="O12" s="2">
        <v>0</v>
      </c>
    </row>
    <row r="13" spans="2:17" x14ac:dyDescent="0.2">
      <c r="B13" s="2">
        <v>23942</v>
      </c>
      <c r="C13" s="2" t="s">
        <v>58</v>
      </c>
      <c r="D13" s="2" t="s">
        <v>67</v>
      </c>
      <c r="E13" s="2" t="s">
        <v>68</v>
      </c>
      <c r="F13" s="2" t="s">
        <v>69</v>
      </c>
      <c r="G13" s="2">
        <v>69</v>
      </c>
      <c r="H13" s="5">
        <f t="shared" si="2"/>
        <v>3.4534534534534533E-2</v>
      </c>
      <c r="I13" s="1">
        <v>0</v>
      </c>
      <c r="J13" s="2">
        <v>28</v>
      </c>
      <c r="K13" s="5">
        <f t="shared" si="3"/>
        <v>1.9787985865724382E-2</v>
      </c>
      <c r="L13" s="2">
        <v>0</v>
      </c>
      <c r="M13" s="2">
        <v>41</v>
      </c>
      <c r="N13" s="5">
        <f t="shared" si="4"/>
        <v>7.0325900514579764E-2</v>
      </c>
      <c r="O13" s="2">
        <v>0</v>
      </c>
    </row>
    <row r="14" spans="2:17" x14ac:dyDescent="0.2">
      <c r="H14" s="5">
        <f>SUM(H10:H13)</f>
        <v>0.17117117117117117</v>
      </c>
      <c r="K14" s="5">
        <f>SUM(K10:K13)</f>
        <v>0.11448763250883393</v>
      </c>
      <c r="N14" s="5">
        <f>SUM(N10:N13)</f>
        <v>0.30874785591766724</v>
      </c>
    </row>
    <row r="15" spans="2:17" x14ac:dyDescent="0.2">
      <c r="H15" s="5"/>
      <c r="K15" s="5"/>
      <c r="N15" s="5"/>
    </row>
    <row r="17" spans="2:16" ht="15" x14ac:dyDescent="0.25">
      <c r="B17" s="4" t="s">
        <v>51</v>
      </c>
    </row>
    <row r="18" spans="2:16" x14ac:dyDescent="0.2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49</v>
      </c>
      <c r="I18" s="1" t="s">
        <v>6</v>
      </c>
      <c r="J18" s="1" t="s">
        <v>35</v>
      </c>
      <c r="K18" s="1" t="s">
        <v>49</v>
      </c>
      <c r="L18" s="1" t="s">
        <v>36</v>
      </c>
      <c r="M18" s="1" t="s">
        <v>37</v>
      </c>
      <c r="N18" s="1" t="s">
        <v>49</v>
      </c>
      <c r="O18" s="1" t="s">
        <v>38</v>
      </c>
      <c r="P18" s="7" t="s">
        <v>81</v>
      </c>
    </row>
    <row r="19" spans="2:16" x14ac:dyDescent="0.2">
      <c r="B19" s="1">
        <v>23824</v>
      </c>
      <c r="C19" s="1" t="s">
        <v>52</v>
      </c>
      <c r="D19" s="1" t="s">
        <v>70</v>
      </c>
      <c r="E19" s="1" t="s">
        <v>71</v>
      </c>
      <c r="F19" s="1" t="s">
        <v>76</v>
      </c>
      <c r="G19" s="1">
        <v>46</v>
      </c>
      <c r="H19" s="3">
        <f>G19/1998</f>
        <v>2.3023023023023025E-2</v>
      </c>
      <c r="I19" s="1">
        <v>1828</v>
      </c>
      <c r="J19" s="1">
        <v>32</v>
      </c>
      <c r="K19" s="3">
        <f>J19/1415</f>
        <v>2.2614840989399292E-2</v>
      </c>
      <c r="L19" s="1">
        <v>1344</v>
      </c>
      <c r="M19" s="1">
        <v>14</v>
      </c>
      <c r="N19" s="3">
        <f>M19/583</f>
        <v>2.4013722126929673E-2</v>
      </c>
      <c r="O19" s="1">
        <v>588</v>
      </c>
      <c r="P19" s="2">
        <v>42</v>
      </c>
    </row>
    <row r="20" spans="2:16" x14ac:dyDescent="0.2">
      <c r="B20" s="1">
        <v>23825</v>
      </c>
      <c r="C20" s="1" t="s">
        <v>53</v>
      </c>
      <c r="D20" s="1" t="s">
        <v>72</v>
      </c>
      <c r="E20" s="1" t="s">
        <v>73</v>
      </c>
      <c r="F20" s="1" t="s">
        <v>77</v>
      </c>
      <c r="G20" s="1">
        <v>22</v>
      </c>
      <c r="H20" s="3">
        <f>G20/1438</f>
        <v>1.5299026425591099E-2</v>
      </c>
      <c r="I20" s="1">
        <v>396</v>
      </c>
      <c r="J20" s="1">
        <v>15</v>
      </c>
      <c r="K20" s="3">
        <f>J20/1034</f>
        <v>1.4506769825918761E-2</v>
      </c>
      <c r="L20" s="1">
        <v>270</v>
      </c>
      <c r="M20" s="1">
        <v>7</v>
      </c>
      <c r="N20" s="3">
        <f>M20/404</f>
        <v>1.7326732673267328E-2</v>
      </c>
      <c r="O20" s="1">
        <v>126</v>
      </c>
      <c r="P20" s="2">
        <v>18</v>
      </c>
    </row>
    <row r="21" spans="2:16" x14ac:dyDescent="0.2">
      <c r="B21" s="1">
        <v>23826</v>
      </c>
      <c r="C21" s="1" t="s">
        <v>54</v>
      </c>
      <c r="D21" s="1" t="s">
        <v>74</v>
      </c>
      <c r="E21" s="1" t="s">
        <v>75</v>
      </c>
      <c r="F21" s="1" t="s">
        <v>78</v>
      </c>
      <c r="G21" s="1">
        <v>15</v>
      </c>
      <c r="H21" s="3">
        <f>G21/1998</f>
        <v>7.5075075075075074E-3</v>
      </c>
      <c r="I21" s="1">
        <v>297</v>
      </c>
      <c r="J21" s="1">
        <v>4</v>
      </c>
      <c r="K21" s="3">
        <f>J21/1415</f>
        <v>2.8268551236749115E-3</v>
      </c>
      <c r="L21" s="1">
        <v>80</v>
      </c>
      <c r="M21" s="1">
        <v>11</v>
      </c>
      <c r="N21" s="3">
        <f>M21/583</f>
        <v>1.8867924528301886E-2</v>
      </c>
      <c r="O21" s="1">
        <v>220</v>
      </c>
      <c r="P21" s="2">
        <v>20</v>
      </c>
    </row>
    <row r="22" spans="2:16" x14ac:dyDescent="0.2">
      <c r="H22" s="6">
        <f>SUM(H19:H21)</f>
        <v>4.5829556956121627E-2</v>
      </c>
      <c r="I22" s="1"/>
      <c r="J22" s="1"/>
      <c r="K22" s="6">
        <f>SUM(K19:K21)</f>
        <v>3.9948465938992969E-2</v>
      </c>
      <c r="L22" s="1"/>
      <c r="M22" s="1"/>
      <c r="N22" s="6">
        <f>SUM(N19:N21)</f>
        <v>6.0208379328498887E-2</v>
      </c>
      <c r="O22" s="1"/>
    </row>
    <row r="23" spans="2:16" x14ac:dyDescent="0.2">
      <c r="H23" s="1"/>
      <c r="I23" s="1"/>
      <c r="J23" s="1"/>
      <c r="K23" s="1"/>
      <c r="L23" s="1"/>
      <c r="M23" s="1"/>
      <c r="N23" s="1"/>
      <c r="O23" s="1"/>
    </row>
    <row r="24" spans="2:16" x14ac:dyDescent="0.2">
      <c r="H24" s="1"/>
      <c r="I24" s="1"/>
      <c r="J24" s="1"/>
      <c r="K24" s="1"/>
      <c r="L24" s="1"/>
      <c r="M24" s="1"/>
      <c r="N24" s="1"/>
      <c r="O24" s="1"/>
    </row>
    <row r="25" spans="2:16" x14ac:dyDescent="0.2">
      <c r="H25" s="1"/>
      <c r="I25" s="1"/>
      <c r="J25" s="1"/>
      <c r="K25" s="1"/>
      <c r="L25" s="1"/>
      <c r="M25" s="1"/>
      <c r="N25" s="1"/>
      <c r="O25" s="1"/>
    </row>
    <row r="26" spans="2:16" x14ac:dyDescent="0.2">
      <c r="H26" s="1"/>
      <c r="I26" s="1"/>
      <c r="J26" s="1"/>
      <c r="K26" s="1"/>
      <c r="L26" s="1"/>
      <c r="M26" s="1"/>
      <c r="N26" s="1"/>
      <c r="O26" s="1"/>
    </row>
    <row r="27" spans="2:16" x14ac:dyDescent="0.2">
      <c r="H27" s="1"/>
      <c r="I27" s="1"/>
      <c r="J27" s="1"/>
      <c r="K27" s="1"/>
      <c r="L27" s="1"/>
      <c r="M27" s="1"/>
      <c r="N27" s="1"/>
      <c r="O27" s="1"/>
    </row>
  </sheetData>
  <phoneticPr fontId="7" type="noConversion"/>
  <pageMargins left="0.7" right="0.7" top="0.75" bottom="0.75" header="0.3" footer="0.3"/>
  <pageSetup paperSize="9" orientation="portrait" verticalDpi="0" r:id="rId1"/>
  <ignoredErrors>
    <ignoredError sqref="H20 K20 N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tabSelected="1" workbookViewId="0">
      <selection activeCell="N20" sqref="N20"/>
    </sheetView>
  </sheetViews>
  <sheetFormatPr defaultRowHeight="12.75" x14ac:dyDescent="0.2"/>
  <cols>
    <col min="1" max="1" width="2.375" style="2" customWidth="1"/>
    <col min="2" max="2" width="6.375" style="2" customWidth="1"/>
    <col min="3" max="3" width="9.875" style="2" customWidth="1"/>
    <col min="4" max="4" width="14.75" style="2" customWidth="1"/>
    <col min="5" max="5" width="21.25" style="2" customWidth="1"/>
    <col min="6" max="6" width="6.25" style="2" customWidth="1"/>
    <col min="7" max="7" width="8.25" style="2" customWidth="1"/>
    <col min="8" max="8" width="7.625" style="2" customWidth="1"/>
    <col min="9" max="9" width="7.875" style="2" customWidth="1"/>
    <col min="10" max="10" width="8" style="2" customWidth="1"/>
    <col min="11" max="11" width="7.625" style="2" customWidth="1"/>
    <col min="12" max="12" width="7.75" style="2" customWidth="1"/>
    <col min="13" max="13" width="7.375" style="2" customWidth="1"/>
    <col min="14" max="14" width="7.625" style="2" customWidth="1"/>
    <col min="15" max="15" width="7.5" style="2" customWidth="1"/>
    <col min="16" max="16384" width="9" style="2"/>
  </cols>
  <sheetData>
    <row r="2" spans="2:17" ht="15" x14ac:dyDescent="0.25">
      <c r="B2" s="4" t="s">
        <v>50</v>
      </c>
    </row>
    <row r="3" spans="2:17" x14ac:dyDescent="0.2">
      <c r="B3" s="1" t="s">
        <v>0</v>
      </c>
      <c r="C3" s="1" t="s">
        <v>30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49</v>
      </c>
      <c r="I3" s="1" t="s">
        <v>6</v>
      </c>
      <c r="J3" s="1" t="s">
        <v>35</v>
      </c>
      <c r="K3" s="1" t="s">
        <v>49</v>
      </c>
      <c r="L3" s="1" t="s">
        <v>36</v>
      </c>
      <c r="M3" s="1" t="s">
        <v>37</v>
      </c>
      <c r="N3" s="1" t="s">
        <v>49</v>
      </c>
      <c r="O3" s="1" t="s">
        <v>38</v>
      </c>
    </row>
    <row r="4" spans="2:17" x14ac:dyDescent="0.2">
      <c r="B4" s="1">
        <v>23326</v>
      </c>
      <c r="C4" s="1" t="s">
        <v>86</v>
      </c>
      <c r="D4" s="1" t="s">
        <v>87</v>
      </c>
      <c r="E4" s="1" t="s">
        <v>88</v>
      </c>
      <c r="F4" s="1" t="s">
        <v>10</v>
      </c>
      <c r="G4" s="1">
        <v>3</v>
      </c>
      <c r="H4" s="8">
        <f>G4/682</f>
        <v>4.3988269794721412E-3</v>
      </c>
      <c r="I4" s="1">
        <v>40</v>
      </c>
      <c r="J4" s="1">
        <v>1</v>
      </c>
      <c r="K4" s="8">
        <f>J4/180</f>
        <v>5.5555555555555558E-3</v>
      </c>
      <c r="L4" s="1">
        <v>0</v>
      </c>
      <c r="M4" s="1">
        <v>2</v>
      </c>
      <c r="N4" s="8">
        <f>M4/198</f>
        <v>1.0101010101010102E-2</v>
      </c>
      <c r="O4" s="1">
        <v>40</v>
      </c>
    </row>
    <row r="5" spans="2:17" ht="14.25" customHeight="1" x14ac:dyDescent="0.2">
      <c r="B5" s="1">
        <v>23443</v>
      </c>
      <c r="C5" s="1" t="s">
        <v>89</v>
      </c>
      <c r="D5" s="1" t="s">
        <v>11</v>
      </c>
      <c r="E5" s="2" t="s">
        <v>83</v>
      </c>
      <c r="F5" s="1" t="s">
        <v>12</v>
      </c>
      <c r="G5" s="1">
        <v>2</v>
      </c>
      <c r="H5" s="8">
        <f>G5/449</f>
        <v>4.4543429844097994E-3</v>
      </c>
      <c r="I5" s="1">
        <v>25</v>
      </c>
      <c r="J5" s="1">
        <v>0</v>
      </c>
      <c r="K5" s="8">
        <v>0</v>
      </c>
      <c r="L5" s="1">
        <v>0</v>
      </c>
      <c r="M5" s="1">
        <v>2</v>
      </c>
      <c r="N5" s="8">
        <f>M5/226</f>
        <v>8.8495575221238937E-3</v>
      </c>
      <c r="O5" s="1">
        <v>25</v>
      </c>
    </row>
    <row r="6" spans="2:17" x14ac:dyDescent="0.2">
      <c r="B6" s="1">
        <v>23871</v>
      </c>
      <c r="C6" s="1" t="s">
        <v>56</v>
      </c>
      <c r="D6" s="1" t="s">
        <v>59</v>
      </c>
      <c r="E6" s="2" t="s">
        <v>60</v>
      </c>
      <c r="F6" s="1" t="s">
        <v>61</v>
      </c>
      <c r="G6" s="1">
        <v>68</v>
      </c>
      <c r="H6" s="8">
        <f>G6/1205</f>
        <v>5.6431535269709544E-2</v>
      </c>
      <c r="I6" s="1">
        <v>0</v>
      </c>
      <c r="J6" s="1">
        <v>47</v>
      </c>
      <c r="K6" s="8">
        <f>J6/736</f>
        <v>6.3858695652173919E-2</v>
      </c>
      <c r="L6" s="1">
        <v>0</v>
      </c>
      <c r="M6" s="1">
        <v>21</v>
      </c>
      <c r="N6" s="8">
        <f>M6/469</f>
        <v>4.4776119402985072E-2</v>
      </c>
      <c r="O6" s="1">
        <v>0</v>
      </c>
      <c r="Q6" s="1"/>
    </row>
    <row r="7" spans="2:17" x14ac:dyDescent="0.2">
      <c r="B7" s="1">
        <v>23872</v>
      </c>
      <c r="C7" s="1" t="s">
        <v>55</v>
      </c>
      <c r="D7" s="1" t="s">
        <v>62</v>
      </c>
      <c r="E7" s="2" t="s">
        <v>63</v>
      </c>
      <c r="F7" s="1" t="s">
        <v>19</v>
      </c>
      <c r="G7" s="1">
        <v>494</v>
      </c>
      <c r="H7" s="8">
        <f>G7/2649</f>
        <v>0.18648546621366555</v>
      </c>
      <c r="I7" s="1">
        <v>0</v>
      </c>
      <c r="J7" s="1">
        <v>140</v>
      </c>
      <c r="K7" s="8">
        <f>J7/1440</f>
        <v>9.7222222222222224E-2</v>
      </c>
      <c r="L7" s="1">
        <v>0</v>
      </c>
      <c r="M7" s="1">
        <v>354</v>
      </c>
      <c r="N7" s="8">
        <f>M7/1209</f>
        <v>0.29280397022332505</v>
      </c>
      <c r="O7" s="1">
        <v>0</v>
      </c>
      <c r="Q7" s="1"/>
    </row>
    <row r="8" spans="2:17" x14ac:dyDescent="0.2">
      <c r="B8" s="1">
        <v>23874</v>
      </c>
      <c r="C8" s="1" t="s">
        <v>57</v>
      </c>
      <c r="D8" s="1" t="s">
        <v>64</v>
      </c>
      <c r="E8" s="2" t="s">
        <v>65</v>
      </c>
      <c r="F8" s="1" t="s">
        <v>66</v>
      </c>
      <c r="G8" s="1">
        <v>13</v>
      </c>
      <c r="H8" s="8">
        <f>G8/1005</f>
        <v>1.2935323383084577E-2</v>
      </c>
      <c r="I8" s="1">
        <v>0</v>
      </c>
      <c r="J8" s="1">
        <v>6</v>
      </c>
      <c r="K8" s="8">
        <f>J8/493</f>
        <v>1.2170385395537525E-2</v>
      </c>
      <c r="L8" s="1">
        <v>0</v>
      </c>
      <c r="M8" s="1">
        <v>7</v>
      </c>
      <c r="N8" s="8">
        <f>M8/288</f>
        <v>2.4305555555555556E-2</v>
      </c>
      <c r="O8" s="1">
        <v>0</v>
      </c>
      <c r="Q8" s="1"/>
    </row>
    <row r="9" spans="2:17" x14ac:dyDescent="0.2">
      <c r="B9" s="1">
        <v>23942</v>
      </c>
      <c r="C9" s="2" t="s">
        <v>58</v>
      </c>
      <c r="D9" s="2" t="s">
        <v>67</v>
      </c>
      <c r="E9" s="2" t="s">
        <v>68</v>
      </c>
      <c r="F9" s="2" t="s">
        <v>69</v>
      </c>
      <c r="G9" s="2">
        <v>118</v>
      </c>
      <c r="H9" s="8">
        <f>G9/2649</f>
        <v>4.454511136277841E-2</v>
      </c>
      <c r="I9" s="2">
        <v>0</v>
      </c>
      <c r="J9" s="2">
        <v>50</v>
      </c>
      <c r="K9" s="8">
        <f>J9/1440</f>
        <v>3.4722222222222224E-2</v>
      </c>
      <c r="L9" s="2">
        <v>0</v>
      </c>
      <c r="M9" s="2">
        <v>68</v>
      </c>
      <c r="N9" s="8">
        <f>M9/1209</f>
        <v>5.6244830438378829E-2</v>
      </c>
      <c r="O9" s="2">
        <v>0</v>
      </c>
      <c r="Q9" s="1"/>
    </row>
    <row r="10" spans="2:17" x14ac:dyDescent="0.2">
      <c r="B10" s="2">
        <v>24029</v>
      </c>
      <c r="C10" s="2" t="s">
        <v>90</v>
      </c>
      <c r="D10" s="2" t="s">
        <v>91</v>
      </c>
      <c r="E10" s="2" t="s">
        <v>92</v>
      </c>
      <c r="F10" s="2" t="s">
        <v>93</v>
      </c>
      <c r="G10" s="2">
        <v>29</v>
      </c>
      <c r="H10" s="8">
        <f>G10/1340</f>
        <v>2.1641791044776121E-2</v>
      </c>
      <c r="I10" s="1">
        <v>0</v>
      </c>
      <c r="J10" s="2">
        <v>4</v>
      </c>
      <c r="K10" s="8">
        <f>J10/359</f>
        <v>1.1142061281337047E-2</v>
      </c>
      <c r="L10" s="2">
        <v>0</v>
      </c>
      <c r="M10" s="2">
        <v>25</v>
      </c>
      <c r="N10" s="8">
        <f>M10/621</f>
        <v>4.0257648953301126E-2</v>
      </c>
      <c r="O10" s="2">
        <v>0</v>
      </c>
    </row>
    <row r="11" spans="2:17" x14ac:dyDescent="0.2">
      <c r="B11" s="2">
        <v>24030</v>
      </c>
      <c r="C11" s="2" t="s">
        <v>94</v>
      </c>
      <c r="D11" s="2" t="s">
        <v>95</v>
      </c>
      <c r="E11" s="2" t="s">
        <v>96</v>
      </c>
      <c r="F11" s="2" t="s">
        <v>97</v>
      </c>
      <c r="G11" s="2">
        <v>147</v>
      </c>
      <c r="H11" s="8">
        <f>G11/2084</f>
        <v>7.0537428023032631E-2</v>
      </c>
      <c r="I11" s="1">
        <v>0</v>
      </c>
      <c r="J11" s="2">
        <v>57</v>
      </c>
      <c r="K11" s="8">
        <f>J11/1072</f>
        <v>5.3171641791044777E-2</v>
      </c>
      <c r="L11" s="2">
        <v>0</v>
      </c>
      <c r="M11" s="2">
        <v>90</v>
      </c>
      <c r="N11" s="8">
        <f>M11/824</f>
        <v>0.10922330097087378</v>
      </c>
      <c r="O11" s="2">
        <v>0</v>
      </c>
    </row>
    <row r="12" spans="2:17" x14ac:dyDescent="0.2">
      <c r="H12" s="8">
        <f>SUM(H4:H11)</f>
        <v>0.40142982526092874</v>
      </c>
      <c r="I12" s="1"/>
      <c r="K12" s="8">
        <f>SUM(K4:K11)</f>
        <v>0.27784278412009328</v>
      </c>
      <c r="N12" s="8"/>
    </row>
    <row r="14" spans="2:17" ht="15" x14ac:dyDescent="0.25">
      <c r="B14" s="4" t="s">
        <v>51</v>
      </c>
    </row>
    <row r="15" spans="2:17" x14ac:dyDescent="0.2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49</v>
      </c>
      <c r="I15" s="1" t="s">
        <v>6</v>
      </c>
      <c r="J15" s="1" t="s">
        <v>35</v>
      </c>
      <c r="K15" s="1" t="s">
        <v>49</v>
      </c>
      <c r="L15" s="1" t="s">
        <v>36</v>
      </c>
      <c r="M15" s="1" t="s">
        <v>37</v>
      </c>
      <c r="N15" s="1" t="s">
        <v>49</v>
      </c>
      <c r="O15" s="1" t="s">
        <v>38</v>
      </c>
      <c r="P15" s="7" t="s">
        <v>81</v>
      </c>
    </row>
    <row r="16" spans="2:17" x14ac:dyDescent="0.2">
      <c r="B16" s="1">
        <v>23824</v>
      </c>
      <c r="C16" s="1" t="s">
        <v>52</v>
      </c>
      <c r="D16" s="1" t="s">
        <v>70</v>
      </c>
      <c r="E16" s="1" t="s">
        <v>71</v>
      </c>
      <c r="F16" s="1" t="s">
        <v>76</v>
      </c>
      <c r="G16" s="2">
        <v>5</v>
      </c>
      <c r="H16" s="8">
        <f>G16/280</f>
        <v>1.7857142857142856E-2</v>
      </c>
      <c r="I16" s="2">
        <v>204</v>
      </c>
      <c r="J16" s="2">
        <v>3</v>
      </c>
      <c r="K16" s="8">
        <f>J16/180</f>
        <v>1.6666666666666666E-2</v>
      </c>
      <c r="L16" s="2">
        <v>126</v>
      </c>
      <c r="M16" s="2">
        <v>2</v>
      </c>
      <c r="N16" s="8">
        <f>M16/100</f>
        <v>0.02</v>
      </c>
      <c r="O16" s="2">
        <v>84</v>
      </c>
      <c r="P16" s="2">
        <v>42</v>
      </c>
    </row>
    <row r="17" spans="2:16" x14ac:dyDescent="0.2">
      <c r="B17" s="1">
        <v>23825</v>
      </c>
      <c r="C17" s="1" t="s">
        <v>53</v>
      </c>
      <c r="D17" s="1" t="s">
        <v>72</v>
      </c>
      <c r="E17" s="1" t="s">
        <v>73</v>
      </c>
      <c r="F17" s="1" t="s">
        <v>77</v>
      </c>
      <c r="G17" s="2">
        <v>1</v>
      </c>
      <c r="H17" s="8">
        <f>G17/255</f>
        <v>3.9215686274509803E-3</v>
      </c>
      <c r="I17" s="2">
        <v>18</v>
      </c>
      <c r="J17" s="2">
        <v>1</v>
      </c>
      <c r="K17" s="8">
        <f>J17/255</f>
        <v>3.9215686274509803E-3</v>
      </c>
      <c r="L17" s="2">
        <v>18</v>
      </c>
      <c r="M17" s="2">
        <v>0</v>
      </c>
      <c r="N17" s="8">
        <v>0</v>
      </c>
      <c r="O17" s="2">
        <v>0</v>
      </c>
      <c r="P17" s="2">
        <v>18</v>
      </c>
    </row>
    <row r="18" spans="2:16" x14ac:dyDescent="0.2">
      <c r="B18" s="1">
        <v>23826</v>
      </c>
      <c r="C18" s="1" t="s">
        <v>54</v>
      </c>
      <c r="D18" s="1" t="s">
        <v>74</v>
      </c>
      <c r="E18" s="1" t="s">
        <v>75</v>
      </c>
      <c r="F18" s="1" t="s">
        <v>78</v>
      </c>
      <c r="G18" s="2">
        <v>2</v>
      </c>
      <c r="H18" s="8">
        <f>G18/280</f>
        <v>7.1428571428571426E-3</v>
      </c>
      <c r="I18" s="2">
        <v>40</v>
      </c>
      <c r="J18" s="2">
        <v>2</v>
      </c>
      <c r="K18" s="8">
        <f>J18/280</f>
        <v>7.1428571428571426E-3</v>
      </c>
      <c r="L18" s="2">
        <v>40</v>
      </c>
      <c r="M18" s="2">
        <v>0</v>
      </c>
      <c r="N18" s="8">
        <v>0</v>
      </c>
      <c r="O18" s="2">
        <v>0</v>
      </c>
      <c r="P18" s="2">
        <v>20</v>
      </c>
    </row>
    <row r="19" spans="2:16" x14ac:dyDescent="0.2">
      <c r="B19" s="2">
        <v>23987</v>
      </c>
      <c r="C19" s="2" t="s">
        <v>98</v>
      </c>
      <c r="D19" s="2" t="s">
        <v>99</v>
      </c>
      <c r="E19" s="2" t="s">
        <v>100</v>
      </c>
      <c r="F19" s="2" t="s">
        <v>101</v>
      </c>
      <c r="G19" s="2">
        <v>161</v>
      </c>
      <c r="H19" s="8">
        <f>G19/2369</f>
        <v>6.7961165048543687E-2</v>
      </c>
      <c r="I19" s="2">
        <v>3283</v>
      </c>
      <c r="J19" s="2">
        <v>79</v>
      </c>
      <c r="K19" s="8">
        <f>J19/1260</f>
        <v>6.2698412698412698E-2</v>
      </c>
      <c r="L19" s="2">
        <v>1659</v>
      </c>
      <c r="M19" s="2">
        <v>82</v>
      </c>
      <c r="N19" s="8">
        <f>M19/1109</f>
        <v>7.3940486925157797E-2</v>
      </c>
      <c r="O19" s="2">
        <v>1680</v>
      </c>
      <c r="P19" s="2">
        <v>21</v>
      </c>
    </row>
    <row r="20" spans="2:16" x14ac:dyDescent="0.2">
      <c r="H20" s="8">
        <f>SUM(H16:H19)</f>
        <v>9.6882733675994662E-2</v>
      </c>
      <c r="I20" s="1"/>
      <c r="J20" s="1"/>
      <c r="K20" s="8">
        <f>SUM(K16:K19)</f>
        <v>9.0429505135387486E-2</v>
      </c>
      <c r="L20" s="1"/>
      <c r="M20" s="1"/>
      <c r="N20" s="8">
        <f>SUM(N16:N19)</f>
        <v>9.3940486925157801E-2</v>
      </c>
      <c r="O20" s="1"/>
    </row>
    <row r="21" spans="2:16" x14ac:dyDescent="0.2">
      <c r="H21" s="1"/>
      <c r="I21" s="1"/>
      <c r="J21" s="1"/>
      <c r="K21" s="1"/>
      <c r="L21" s="1"/>
      <c r="M21" s="1"/>
      <c r="N21" s="1"/>
      <c r="O21" s="1"/>
    </row>
    <row r="22" spans="2:16" x14ac:dyDescent="0.2">
      <c r="H22" s="1"/>
      <c r="I22" s="1"/>
      <c r="J22" s="1"/>
      <c r="K22" s="1"/>
      <c r="L22" s="1"/>
      <c r="M22" s="1"/>
      <c r="N22" s="1"/>
      <c r="O22" s="1"/>
    </row>
    <row r="23" spans="2:16" x14ac:dyDescent="0.2">
      <c r="H23" s="1"/>
      <c r="I23" s="1"/>
      <c r="J23" s="1"/>
      <c r="K23" s="1"/>
      <c r="L23" s="1"/>
      <c r="M23" s="1"/>
      <c r="N23" s="1"/>
      <c r="O23" s="1"/>
    </row>
    <row r="24" spans="2:16" x14ac:dyDescent="0.2">
      <c r="H24" s="1"/>
      <c r="I24" s="1"/>
      <c r="J24" s="1"/>
      <c r="K24" s="1"/>
      <c r="L24" s="1"/>
      <c r="M24" s="1"/>
      <c r="N24" s="1"/>
      <c r="O24" s="1"/>
    </row>
  </sheetData>
  <phoneticPr fontId="7" type="noConversion"/>
  <pageMargins left="0.7" right="0.7" top="0.75" bottom="0.75" header="0.3" footer="0.3"/>
  <ignoredErrors>
    <ignoredError sqref="H8 K8 N8 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9.15-9.21</vt:lpstr>
      <vt:lpstr>9.22-9.28</vt:lpstr>
      <vt:lpstr>9.28-10.8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2015-10-09T08:42:04Z</dcterms:modified>
</cp:coreProperties>
</file>