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ink/ink1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/>
  <mc:AlternateContent xmlns:mc="http://schemas.openxmlformats.org/markup-compatibility/2006">
    <mc:Choice Requires="x15">
      <x15ac:absPath xmlns:x15ac="http://schemas.microsoft.com/office/spreadsheetml/2010/11/ac" url="/Users/Phillip/Downloads/"/>
    </mc:Choice>
  </mc:AlternateContent>
  <xr:revisionPtr revIDLastSave="0" documentId="8_{C21AD04C-03E9-3049-8D87-04E94F586BB2}" xr6:coauthVersionLast="43" xr6:coauthVersionMax="43" xr10:uidLastSave="{00000000-0000-0000-0000-000000000000}"/>
  <bookViews>
    <workbookView xWindow="0" yWindow="460" windowWidth="25600" windowHeight="14660" xr2:uid="{00000000-000D-0000-FFFF-FFFF00000000}"/>
  </bookViews>
  <sheets>
    <sheet name="data sets" sheetId="14" r:id="rId1"/>
    <sheet name="Financial information " sheetId="10" r:id="rId2"/>
    <sheet name="Monthly data" sheetId="8" r:id="rId3"/>
    <sheet name="Regression" sheetId="17" r:id="rId4"/>
    <sheet name="Prof current operations" sheetId="11" r:id="rId5"/>
    <sheet name="Prof franchise " sheetId="12" r:id="rId6"/>
    <sheet name="Expected Value table " sheetId="15" r:id="rId7"/>
    <sheet name="Ch6-1 method to determine best " sheetId="16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60" i="16" l="1"/>
  <c r="E59" i="16"/>
  <c r="E33" i="16" l="1"/>
  <c r="E20" i="16"/>
  <c r="D51" i="16"/>
  <c r="C51" i="16"/>
  <c r="B51" i="16"/>
  <c r="E44" i="16"/>
  <c r="E43" i="16"/>
  <c r="C60" i="16"/>
  <c r="B60" i="16"/>
  <c r="C59" i="16"/>
  <c r="E27" i="16"/>
  <c r="E26" i="16"/>
  <c r="E21" i="16"/>
  <c r="A20" i="16"/>
  <c r="A26" i="16" s="1"/>
  <c r="A33" i="16" s="1"/>
  <c r="A43" i="16" s="1"/>
  <c r="A59" i="16" s="1"/>
  <c r="B19" i="16"/>
  <c r="B25" i="16" s="1"/>
  <c r="B32" i="16" s="1"/>
  <c r="B41" i="16" s="1"/>
  <c r="B49" i="16" s="1"/>
  <c r="B57" i="16" s="1"/>
  <c r="F15" i="16"/>
  <c r="E15" i="16"/>
  <c r="A21" i="16"/>
  <c r="A27" i="16" s="1"/>
  <c r="A34" i="16" s="1"/>
  <c r="A44" i="16" s="1"/>
  <c r="A60" i="16" s="1"/>
  <c r="E14" i="16"/>
  <c r="F14" i="16" s="1"/>
  <c r="D19" i="16"/>
  <c r="D25" i="16" s="1"/>
  <c r="D32" i="16" s="1"/>
  <c r="D41" i="16" s="1"/>
  <c r="D49" i="16" s="1"/>
  <c r="D57" i="16" s="1"/>
  <c r="C19" i="16"/>
  <c r="C25" i="16" s="1"/>
  <c r="C32" i="16" s="1"/>
  <c r="C41" i="16" s="1"/>
  <c r="C49" i="16" s="1"/>
  <c r="C57" i="16" s="1"/>
  <c r="E51" i="16" l="1"/>
  <c r="B53" i="16" s="1"/>
  <c r="F26" i="16"/>
  <c r="B59" i="16"/>
  <c r="E13" i="15" l="1"/>
  <c r="D13" i="15"/>
  <c r="C13" i="15"/>
  <c r="E8" i="15"/>
  <c r="D8" i="15"/>
  <c r="C8" i="15"/>
  <c r="N67" i="11"/>
  <c r="N66" i="12"/>
  <c r="N6" i="12"/>
  <c r="N36" i="12"/>
  <c r="N27" i="11"/>
  <c r="C72" i="12" l="1"/>
  <c r="D72" i="12"/>
  <c r="E72" i="12"/>
  <c r="F72" i="12"/>
  <c r="G72" i="12"/>
  <c r="H72" i="12"/>
  <c r="I72" i="12"/>
  <c r="J72" i="12"/>
  <c r="K72" i="12"/>
  <c r="L72" i="12"/>
  <c r="M72" i="12"/>
  <c r="B71" i="12"/>
  <c r="B73" i="12" s="1"/>
  <c r="B72" i="12"/>
  <c r="C73" i="12"/>
  <c r="E73" i="12"/>
  <c r="G73" i="12"/>
  <c r="I73" i="12"/>
  <c r="K73" i="12"/>
  <c r="M73" i="12"/>
  <c r="M71" i="12"/>
  <c r="L71" i="12"/>
  <c r="L73" i="12" s="1"/>
  <c r="K71" i="12"/>
  <c r="J71" i="12"/>
  <c r="J73" i="12" s="1"/>
  <c r="J69" i="12"/>
  <c r="J85" i="12" s="1"/>
  <c r="I71" i="12"/>
  <c r="H71" i="12"/>
  <c r="H73" i="12" s="1"/>
  <c r="G71" i="12"/>
  <c r="F71" i="12"/>
  <c r="F73" i="12" s="1"/>
  <c r="F80" i="12"/>
  <c r="E71" i="12"/>
  <c r="D71" i="12"/>
  <c r="D73" i="12" s="1"/>
  <c r="C71" i="12"/>
  <c r="G66" i="12"/>
  <c r="K66" i="12"/>
  <c r="B41" i="12"/>
  <c r="B42" i="12"/>
  <c r="C41" i="12"/>
  <c r="D41" i="12"/>
  <c r="E41" i="12"/>
  <c r="F41" i="12"/>
  <c r="G41" i="12"/>
  <c r="H41" i="12"/>
  <c r="H36" i="12"/>
  <c r="I41" i="12"/>
  <c r="J41" i="12"/>
  <c r="J39" i="12"/>
  <c r="J55" i="12" s="1"/>
  <c r="K41" i="12"/>
  <c r="L41" i="12"/>
  <c r="M41" i="12"/>
  <c r="K25" i="12"/>
  <c r="M25" i="12"/>
  <c r="C6" i="12"/>
  <c r="D6" i="12"/>
  <c r="E6" i="12"/>
  <c r="F6" i="12"/>
  <c r="G6" i="12"/>
  <c r="H6" i="12"/>
  <c r="I6" i="12"/>
  <c r="I19" i="12" s="1"/>
  <c r="I21" i="12" s="1"/>
  <c r="J6" i="12"/>
  <c r="K6" i="12"/>
  <c r="K20" i="12" s="1"/>
  <c r="L6" i="12"/>
  <c r="M6" i="12"/>
  <c r="M19" i="12" s="1"/>
  <c r="B6" i="12"/>
  <c r="M11" i="12"/>
  <c r="M13" i="12" s="1"/>
  <c r="M12" i="12"/>
  <c r="M20" i="12"/>
  <c r="M9" i="12"/>
  <c r="L11" i="12"/>
  <c r="L12" i="12"/>
  <c r="L13" i="12"/>
  <c r="L19" i="12"/>
  <c r="L21" i="12" s="1"/>
  <c r="L20" i="12"/>
  <c r="L22" i="12"/>
  <c r="L9" i="12"/>
  <c r="L25" i="12" s="1"/>
  <c r="K11" i="12"/>
  <c r="K12" i="12"/>
  <c r="K13" i="12"/>
  <c r="K19" i="12"/>
  <c r="K21" i="12" s="1"/>
  <c r="K22" i="12" s="1"/>
  <c r="K9" i="12"/>
  <c r="J11" i="12"/>
  <c r="J13" i="12" s="1"/>
  <c r="J12" i="12"/>
  <c r="J19" i="12"/>
  <c r="J21" i="12" s="1"/>
  <c r="J22" i="12" s="1"/>
  <c r="J20" i="12"/>
  <c r="J9" i="12"/>
  <c r="J25" i="12" s="1"/>
  <c r="I11" i="12"/>
  <c r="I13" i="12" s="1"/>
  <c r="I28" i="12" s="1"/>
  <c r="I12" i="12"/>
  <c r="I20" i="12"/>
  <c r="I22" i="12"/>
  <c r="I9" i="12"/>
  <c r="I25" i="12" s="1"/>
  <c r="H11" i="12"/>
  <c r="H12" i="12"/>
  <c r="H13" i="12"/>
  <c r="H19" i="12"/>
  <c r="H21" i="12" s="1"/>
  <c r="H20" i="12"/>
  <c r="H22" i="12"/>
  <c r="H9" i="12"/>
  <c r="H25" i="12" s="1"/>
  <c r="G11" i="12"/>
  <c r="G12" i="12"/>
  <c r="G13" i="12"/>
  <c r="G28" i="12" s="1"/>
  <c r="G19" i="12"/>
  <c r="G21" i="12" s="1"/>
  <c r="G22" i="12" s="1"/>
  <c r="G20" i="12"/>
  <c r="G9" i="12"/>
  <c r="G25" i="12" s="1"/>
  <c r="F11" i="12"/>
  <c r="F12" i="12"/>
  <c r="F19" i="12"/>
  <c r="F21" i="12" s="1"/>
  <c r="F22" i="12" s="1"/>
  <c r="F20" i="12"/>
  <c r="F9" i="12"/>
  <c r="F25" i="12" s="1"/>
  <c r="E11" i="12"/>
  <c r="E12" i="12"/>
  <c r="E19" i="12"/>
  <c r="E20" i="12"/>
  <c r="E21" i="12" s="1"/>
  <c r="E22" i="12" s="1"/>
  <c r="E9" i="12"/>
  <c r="E25" i="12" s="1"/>
  <c r="D11" i="12"/>
  <c r="D12" i="12"/>
  <c r="D19" i="12"/>
  <c r="D21" i="12" s="1"/>
  <c r="D22" i="12" s="1"/>
  <c r="D20" i="12"/>
  <c r="D9" i="12"/>
  <c r="D25" i="12" s="1"/>
  <c r="C11" i="12"/>
  <c r="C12" i="12"/>
  <c r="C19" i="12"/>
  <c r="C20" i="12"/>
  <c r="C21" i="12" s="1"/>
  <c r="C22" i="12" s="1"/>
  <c r="C9" i="12"/>
  <c r="C25" i="12" s="1"/>
  <c r="B11" i="12"/>
  <c r="B12" i="12"/>
  <c r="B19" i="12"/>
  <c r="B21" i="12" s="1"/>
  <c r="B22" i="12" s="1"/>
  <c r="B20" i="12"/>
  <c r="B9" i="12"/>
  <c r="B25" i="12" s="1"/>
  <c r="C67" i="11"/>
  <c r="C66" i="12" s="1"/>
  <c r="D67" i="11"/>
  <c r="D66" i="12" s="1"/>
  <c r="E67" i="11"/>
  <c r="E80" i="11" s="1"/>
  <c r="F67" i="11"/>
  <c r="F66" i="12" s="1"/>
  <c r="G67" i="11"/>
  <c r="H67" i="11"/>
  <c r="H66" i="12" s="1"/>
  <c r="I67" i="11"/>
  <c r="I66" i="12" s="1"/>
  <c r="J67" i="11"/>
  <c r="J66" i="12" s="1"/>
  <c r="K67" i="11"/>
  <c r="L67" i="11"/>
  <c r="L73" i="11" s="1"/>
  <c r="M67" i="11"/>
  <c r="B67" i="11"/>
  <c r="B66" i="12" s="1"/>
  <c r="M72" i="11"/>
  <c r="L72" i="11"/>
  <c r="L74" i="11"/>
  <c r="L81" i="11"/>
  <c r="K72" i="11"/>
  <c r="K73" i="11"/>
  <c r="K80" i="11"/>
  <c r="K81" i="11"/>
  <c r="K82" i="11" s="1"/>
  <c r="K70" i="11"/>
  <c r="K85" i="11"/>
  <c r="J72" i="11"/>
  <c r="J74" i="11" s="1"/>
  <c r="J73" i="11"/>
  <c r="J80" i="11"/>
  <c r="J81" i="11"/>
  <c r="J82" i="11"/>
  <c r="J70" i="11"/>
  <c r="J85" i="11"/>
  <c r="I72" i="11"/>
  <c r="H72" i="11"/>
  <c r="H73" i="11"/>
  <c r="H74" i="11" s="1"/>
  <c r="H80" i="11"/>
  <c r="G72" i="11"/>
  <c r="G74" i="11" s="1"/>
  <c r="G73" i="11"/>
  <c r="G80" i="11"/>
  <c r="G82" i="11" s="1"/>
  <c r="G81" i="11"/>
  <c r="G70" i="11"/>
  <c r="G85" i="11" s="1"/>
  <c r="F72" i="11"/>
  <c r="F74" i="11" s="1"/>
  <c r="F73" i="11"/>
  <c r="F80" i="11"/>
  <c r="F81" i="11"/>
  <c r="F82" i="11"/>
  <c r="F70" i="11"/>
  <c r="F85" i="11"/>
  <c r="E72" i="11"/>
  <c r="D72" i="11"/>
  <c r="D73" i="11"/>
  <c r="D74" i="11" s="1"/>
  <c r="D80" i="11"/>
  <c r="C72" i="11"/>
  <c r="C74" i="11" s="1"/>
  <c r="C73" i="11"/>
  <c r="C80" i="11"/>
  <c r="C82" i="11" s="1"/>
  <c r="C81" i="11"/>
  <c r="C70" i="11"/>
  <c r="C85" i="11" s="1"/>
  <c r="B72" i="11"/>
  <c r="B74" i="11" s="1"/>
  <c r="B73" i="11"/>
  <c r="B80" i="11"/>
  <c r="B81" i="11"/>
  <c r="B82" i="11"/>
  <c r="B70" i="11"/>
  <c r="B85" i="11"/>
  <c r="C36" i="11"/>
  <c r="C36" i="12" s="1"/>
  <c r="D36" i="11"/>
  <c r="E36" i="11"/>
  <c r="F36" i="11"/>
  <c r="G36" i="11"/>
  <c r="G42" i="12" s="1"/>
  <c r="G43" i="12" s="1"/>
  <c r="H36" i="11"/>
  <c r="H42" i="12" s="1"/>
  <c r="H43" i="12" s="1"/>
  <c r="I36" i="11"/>
  <c r="I36" i="12" s="1"/>
  <c r="J36" i="11"/>
  <c r="J36" i="12" s="1"/>
  <c r="K36" i="11"/>
  <c r="K36" i="12" s="1"/>
  <c r="K50" i="12" s="1"/>
  <c r="L36" i="11"/>
  <c r="M36" i="11"/>
  <c r="B36" i="11"/>
  <c r="B36" i="12" s="1"/>
  <c r="B39" i="12" s="1"/>
  <c r="B55" i="12" s="1"/>
  <c r="M41" i="11"/>
  <c r="L41" i="11"/>
  <c r="L42" i="11"/>
  <c r="L43" i="11" s="1"/>
  <c r="L49" i="11"/>
  <c r="K41" i="11"/>
  <c r="K50" i="11"/>
  <c r="K39" i="11"/>
  <c r="K54" i="11" s="1"/>
  <c r="J41" i="11"/>
  <c r="J43" i="11" s="1"/>
  <c r="J42" i="11"/>
  <c r="J49" i="11"/>
  <c r="J51" i="11" s="1"/>
  <c r="J50" i="11"/>
  <c r="J39" i="11"/>
  <c r="J54" i="11"/>
  <c r="I41" i="11"/>
  <c r="I50" i="11"/>
  <c r="I39" i="11"/>
  <c r="I54" i="11" s="1"/>
  <c r="H41" i="11"/>
  <c r="H42" i="11"/>
  <c r="H43" i="11" s="1"/>
  <c r="H49" i="11"/>
  <c r="G41" i="11"/>
  <c r="G50" i="11"/>
  <c r="G39" i="11"/>
  <c r="G54" i="11" s="1"/>
  <c r="F41" i="11"/>
  <c r="F43" i="11" s="1"/>
  <c r="F42" i="11"/>
  <c r="F49" i="11"/>
  <c r="F51" i="11" s="1"/>
  <c r="F50" i="11"/>
  <c r="F39" i="11"/>
  <c r="F54" i="11"/>
  <c r="E41" i="11"/>
  <c r="E50" i="11"/>
  <c r="E39" i="11"/>
  <c r="E54" i="11" s="1"/>
  <c r="D41" i="11"/>
  <c r="D42" i="11"/>
  <c r="D43" i="11" s="1"/>
  <c r="D49" i="11"/>
  <c r="C41" i="11"/>
  <c r="C50" i="11"/>
  <c r="C39" i="11"/>
  <c r="C54" i="11" s="1"/>
  <c r="B41" i="11"/>
  <c r="B43" i="11" s="1"/>
  <c r="B42" i="11"/>
  <c r="B49" i="11"/>
  <c r="B51" i="11" s="1"/>
  <c r="B50" i="11"/>
  <c r="B39" i="11"/>
  <c r="B54" i="11"/>
  <c r="C11" i="11"/>
  <c r="D11" i="11"/>
  <c r="D13" i="11" s="1"/>
  <c r="E11" i="11"/>
  <c r="F11" i="11"/>
  <c r="F13" i="11" s="1"/>
  <c r="G11" i="11"/>
  <c r="H11" i="11"/>
  <c r="H13" i="11" s="1"/>
  <c r="I11" i="11"/>
  <c r="J11" i="11"/>
  <c r="J13" i="11" s="1"/>
  <c r="K11" i="11"/>
  <c r="L11" i="11"/>
  <c r="L13" i="11" s="1"/>
  <c r="M11" i="11"/>
  <c r="B11" i="11"/>
  <c r="B13" i="11" s="1"/>
  <c r="C9" i="11"/>
  <c r="C24" i="11" s="1"/>
  <c r="D9" i="11"/>
  <c r="D24" i="11" s="1"/>
  <c r="E9" i="11"/>
  <c r="E24" i="11" s="1"/>
  <c r="F9" i="11"/>
  <c r="F24" i="11" s="1"/>
  <c r="G9" i="11"/>
  <c r="G24" i="11" s="1"/>
  <c r="H9" i="11"/>
  <c r="H24" i="11" s="1"/>
  <c r="I9" i="11"/>
  <c r="I24" i="11" s="1"/>
  <c r="J9" i="11"/>
  <c r="J24" i="11" s="1"/>
  <c r="K9" i="11"/>
  <c r="K24" i="11" s="1"/>
  <c r="L9" i="11"/>
  <c r="L24" i="11" s="1"/>
  <c r="M9" i="11"/>
  <c r="M24" i="11" s="1"/>
  <c r="B9" i="11"/>
  <c r="B24" i="11" s="1"/>
  <c r="C2" i="8"/>
  <c r="J21" i="11"/>
  <c r="C20" i="11"/>
  <c r="D20" i="11"/>
  <c r="E20" i="11"/>
  <c r="F20" i="11"/>
  <c r="G20" i="11"/>
  <c r="H20" i="11"/>
  <c r="I20" i="11"/>
  <c r="J20" i="11"/>
  <c r="K20" i="11"/>
  <c r="L20" i="11"/>
  <c r="M20" i="11"/>
  <c r="B20" i="11"/>
  <c r="C19" i="11"/>
  <c r="C21" i="11" s="1"/>
  <c r="D19" i="11"/>
  <c r="D21" i="11" s="1"/>
  <c r="E19" i="11"/>
  <c r="E21" i="11" s="1"/>
  <c r="F19" i="11"/>
  <c r="F21" i="11" s="1"/>
  <c r="G19" i="11"/>
  <c r="G21" i="11" s="1"/>
  <c r="H19" i="11"/>
  <c r="H21" i="11" s="1"/>
  <c r="I19" i="11"/>
  <c r="I21" i="11" s="1"/>
  <c r="J19" i="11"/>
  <c r="K19" i="11"/>
  <c r="K21" i="11" s="1"/>
  <c r="L19" i="11"/>
  <c r="L21" i="11" s="1"/>
  <c r="M19" i="11"/>
  <c r="M21" i="11" s="1"/>
  <c r="B19" i="11"/>
  <c r="B21" i="11" s="1"/>
  <c r="C12" i="11"/>
  <c r="C13" i="11" s="1"/>
  <c r="D12" i="11"/>
  <c r="E12" i="11"/>
  <c r="E13" i="11" s="1"/>
  <c r="F12" i="11"/>
  <c r="G12" i="11"/>
  <c r="G13" i="11" s="1"/>
  <c r="H12" i="11"/>
  <c r="I12" i="11"/>
  <c r="I13" i="11" s="1"/>
  <c r="J12" i="11"/>
  <c r="K12" i="11"/>
  <c r="K13" i="11" s="1"/>
  <c r="L12" i="11"/>
  <c r="M12" i="11"/>
  <c r="M13" i="11" s="1"/>
  <c r="B12" i="11"/>
  <c r="G12" i="10"/>
  <c r="E15" i="11" s="1"/>
  <c r="G10" i="10"/>
  <c r="C34" i="10" s="1"/>
  <c r="B39" i="8"/>
  <c r="B40" i="8"/>
  <c r="B41" i="8"/>
  <c r="B42" i="8"/>
  <c r="B43" i="8"/>
  <c r="B44" i="8"/>
  <c r="B45" i="8"/>
  <c r="B46" i="8"/>
  <c r="B47" i="8"/>
  <c r="B48" i="8"/>
  <c r="B49" i="8"/>
  <c r="B38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D2" i="8"/>
  <c r="F7" i="8"/>
  <c r="H7" i="8" s="1"/>
  <c r="F11" i="8"/>
  <c r="H11" i="8" s="1"/>
  <c r="C27" i="8"/>
  <c r="C28" i="8"/>
  <c r="C29" i="8"/>
  <c r="C30" i="8"/>
  <c r="C31" i="8"/>
  <c r="C32" i="8"/>
  <c r="C33" i="8"/>
  <c r="C34" i="8"/>
  <c r="C35" i="8"/>
  <c r="C36" i="8"/>
  <c r="C37" i="8"/>
  <c r="C26" i="8"/>
  <c r="C15" i="8"/>
  <c r="C16" i="8"/>
  <c r="D16" i="8" s="1"/>
  <c r="C17" i="8"/>
  <c r="D17" i="8" s="1"/>
  <c r="C18" i="8"/>
  <c r="C19" i="8"/>
  <c r="C20" i="8"/>
  <c r="D20" i="8" s="1"/>
  <c r="C21" i="8"/>
  <c r="D21" i="8" s="1"/>
  <c r="C22" i="8"/>
  <c r="C23" i="8"/>
  <c r="C24" i="8"/>
  <c r="D24" i="8" s="1"/>
  <c r="C25" i="8"/>
  <c r="D25" i="8" s="1"/>
  <c r="C14" i="8"/>
  <c r="C3" i="8"/>
  <c r="C4" i="8"/>
  <c r="D4" i="8" s="1"/>
  <c r="F4" i="8" s="1"/>
  <c r="H4" i="8" s="1"/>
  <c r="C5" i="8"/>
  <c r="D5" i="8" s="1"/>
  <c r="F5" i="8" s="1"/>
  <c r="H5" i="8" s="1"/>
  <c r="C6" i="8"/>
  <c r="C7" i="8"/>
  <c r="C8" i="8"/>
  <c r="D8" i="8" s="1"/>
  <c r="F8" i="8" s="1"/>
  <c r="H8" i="8" s="1"/>
  <c r="C9" i="8"/>
  <c r="D9" i="8" s="1"/>
  <c r="F9" i="8" s="1"/>
  <c r="H9" i="8" s="1"/>
  <c r="C10" i="8"/>
  <c r="C11" i="8"/>
  <c r="C12" i="8"/>
  <c r="D12" i="8" s="1"/>
  <c r="F12" i="8" s="1"/>
  <c r="H12" i="8" s="1"/>
  <c r="C13" i="8"/>
  <c r="D13" i="8" s="1"/>
  <c r="F13" i="8" s="1"/>
  <c r="H13" i="8" s="1"/>
  <c r="D26" i="8"/>
  <c r="D27" i="8"/>
  <c r="D28" i="8"/>
  <c r="D29" i="8"/>
  <c r="D30" i="8"/>
  <c r="D31" i="8"/>
  <c r="D32" i="8"/>
  <c r="D33" i="8"/>
  <c r="D34" i="8"/>
  <c r="D35" i="8"/>
  <c r="D36" i="8"/>
  <c r="D37" i="8"/>
  <c r="D15" i="8"/>
  <c r="D18" i="8"/>
  <c r="D19" i="8"/>
  <c r="D22" i="8"/>
  <c r="D23" i="8"/>
  <c r="D14" i="8"/>
  <c r="D3" i="8"/>
  <c r="F3" i="8" s="1"/>
  <c r="H3" i="8" s="1"/>
  <c r="D6" i="8"/>
  <c r="F6" i="8" s="1"/>
  <c r="H6" i="8" s="1"/>
  <c r="D7" i="8"/>
  <c r="D10" i="8"/>
  <c r="F10" i="8" s="1"/>
  <c r="H10" i="8" s="1"/>
  <c r="D11" i="8"/>
  <c r="B22" i="11" l="1"/>
  <c r="B27" i="11" s="1"/>
  <c r="F16" i="11"/>
  <c r="F22" i="11" s="1"/>
  <c r="F27" i="11" s="1"/>
  <c r="F2" i="8"/>
  <c r="H2" i="8" s="1"/>
  <c r="C31" i="10"/>
  <c r="K16" i="11"/>
  <c r="C16" i="11"/>
  <c r="F15" i="11"/>
  <c r="D22" i="11"/>
  <c r="F57" i="11"/>
  <c r="I49" i="12"/>
  <c r="I51" i="12" s="1"/>
  <c r="I52" i="12" s="1"/>
  <c r="I50" i="12"/>
  <c r="I39" i="12"/>
  <c r="I55" i="12" s="1"/>
  <c r="B16" i="11"/>
  <c r="H82" i="11"/>
  <c r="H83" i="11" s="1"/>
  <c r="H88" i="11" s="1"/>
  <c r="J16" i="11"/>
  <c r="J22" i="11" s="1"/>
  <c r="J27" i="11" s="1"/>
  <c r="M15" i="11"/>
  <c r="K22" i="11"/>
  <c r="K27" i="11" s="1"/>
  <c r="C22" i="11"/>
  <c r="C27" i="11" s="1"/>
  <c r="J52" i="11"/>
  <c r="J57" i="11" s="1"/>
  <c r="F83" i="11"/>
  <c r="F88" i="11" s="1"/>
  <c r="L45" i="12"/>
  <c r="L47" i="12" s="1"/>
  <c r="J45" i="12"/>
  <c r="J47" i="12" s="1"/>
  <c r="H45" i="12"/>
  <c r="H47" i="12" s="1"/>
  <c r="F45" i="12"/>
  <c r="F47" i="12" s="1"/>
  <c r="D45" i="12"/>
  <c r="D47" i="12" s="1"/>
  <c r="B45" i="12"/>
  <c r="B47" i="12" s="1"/>
  <c r="J75" i="12"/>
  <c r="J77" i="12" s="1"/>
  <c r="G75" i="12"/>
  <c r="G77" i="12" s="1"/>
  <c r="B75" i="12"/>
  <c r="B77" i="12" s="1"/>
  <c r="L75" i="12"/>
  <c r="L77" i="12" s="1"/>
  <c r="I75" i="12"/>
  <c r="I77" i="12" s="1"/>
  <c r="D75" i="12"/>
  <c r="D77" i="12" s="1"/>
  <c r="M45" i="12"/>
  <c r="M47" i="12" s="1"/>
  <c r="E45" i="12"/>
  <c r="E47" i="12" s="1"/>
  <c r="K75" i="12"/>
  <c r="K77" i="12" s="1"/>
  <c r="F75" i="12"/>
  <c r="F77" i="12" s="1"/>
  <c r="C75" i="12"/>
  <c r="C77" i="12" s="1"/>
  <c r="G45" i="12"/>
  <c r="G47" i="12" s="1"/>
  <c r="K15" i="12"/>
  <c r="K17" i="12" s="1"/>
  <c r="G15" i="12"/>
  <c r="G17" i="12" s="1"/>
  <c r="C15" i="12"/>
  <c r="C17" i="12" s="1"/>
  <c r="K77" i="11"/>
  <c r="K83" i="11" s="1"/>
  <c r="E75" i="12"/>
  <c r="E77" i="12" s="1"/>
  <c r="I45" i="12"/>
  <c r="I47" i="12" s="1"/>
  <c r="J15" i="12"/>
  <c r="J17" i="12" s="1"/>
  <c r="E15" i="12"/>
  <c r="E17" i="12" s="1"/>
  <c r="J77" i="11"/>
  <c r="J83" i="11" s="1"/>
  <c r="J88" i="11" s="1"/>
  <c r="F77" i="11"/>
  <c r="B77" i="11"/>
  <c r="B83" i="11" s="1"/>
  <c r="B88" i="11" s="1"/>
  <c r="J76" i="11"/>
  <c r="F76" i="11"/>
  <c r="B76" i="11"/>
  <c r="J46" i="11"/>
  <c r="F46" i="11"/>
  <c r="B46" i="11"/>
  <c r="J45" i="11"/>
  <c r="F45" i="11"/>
  <c r="B45" i="11"/>
  <c r="D15" i="11"/>
  <c r="H15" i="11"/>
  <c r="L15" i="11"/>
  <c r="E16" i="11"/>
  <c r="E22" i="11" s="1"/>
  <c r="E27" i="11" s="1"/>
  <c r="I16" i="11"/>
  <c r="I22" i="11" s="1"/>
  <c r="I27" i="11" s="1"/>
  <c r="M16" i="11"/>
  <c r="M22" i="11" s="1"/>
  <c r="M27" i="11" s="1"/>
  <c r="M75" i="12"/>
  <c r="M77" i="12" s="1"/>
  <c r="C45" i="12"/>
  <c r="C47" i="12" s="1"/>
  <c r="I15" i="12"/>
  <c r="I17" i="12" s="1"/>
  <c r="D15" i="12"/>
  <c r="D17" i="12" s="1"/>
  <c r="G77" i="11"/>
  <c r="G83" i="11" s="1"/>
  <c r="G88" i="11" s="1"/>
  <c r="C77" i="11"/>
  <c r="C83" i="11" s="1"/>
  <c r="C88" i="11" s="1"/>
  <c r="M76" i="11"/>
  <c r="I76" i="11"/>
  <c r="E76" i="11"/>
  <c r="K46" i="11"/>
  <c r="G46" i="11"/>
  <c r="C46" i="11"/>
  <c r="M45" i="11"/>
  <c r="I45" i="11"/>
  <c r="E45" i="11"/>
  <c r="M15" i="12"/>
  <c r="M17" i="12" s="1"/>
  <c r="H15" i="12"/>
  <c r="H17" i="12" s="1"/>
  <c r="B15" i="12"/>
  <c r="B17" i="12" s="1"/>
  <c r="M77" i="11"/>
  <c r="L77" i="11"/>
  <c r="H77" i="11"/>
  <c r="D77" i="11"/>
  <c r="L76" i="11"/>
  <c r="H76" i="11"/>
  <c r="D76" i="11"/>
  <c r="L46" i="11"/>
  <c r="H46" i="11"/>
  <c r="D46" i="11"/>
  <c r="L45" i="11"/>
  <c r="H45" i="11"/>
  <c r="D45" i="11"/>
  <c r="H75" i="12"/>
  <c r="H77" i="12" s="1"/>
  <c r="K45" i="12"/>
  <c r="K47" i="12" s="1"/>
  <c r="L15" i="12"/>
  <c r="L17" i="12" s="1"/>
  <c r="F15" i="12"/>
  <c r="F17" i="12" s="1"/>
  <c r="I77" i="11"/>
  <c r="E77" i="11"/>
  <c r="K76" i="11"/>
  <c r="G76" i="11"/>
  <c r="C76" i="11"/>
  <c r="M46" i="11"/>
  <c r="I46" i="11"/>
  <c r="E46" i="11"/>
  <c r="K45" i="11"/>
  <c r="G45" i="11"/>
  <c r="C45" i="11"/>
  <c r="C15" i="11"/>
  <c r="G15" i="11"/>
  <c r="K15" i="11"/>
  <c r="D16" i="11"/>
  <c r="H16" i="11"/>
  <c r="H22" i="11" s="1"/>
  <c r="H27" i="11" s="1"/>
  <c r="L16" i="11"/>
  <c r="L22" i="11" s="1"/>
  <c r="L27" i="11" s="1"/>
  <c r="I15" i="11"/>
  <c r="B52" i="11"/>
  <c r="B57" i="11" s="1"/>
  <c r="C33" i="10"/>
  <c r="C29" i="10"/>
  <c r="C32" i="10"/>
  <c r="C30" i="10"/>
  <c r="B15" i="11"/>
  <c r="G16" i="11"/>
  <c r="G22" i="11" s="1"/>
  <c r="G27" i="11" s="1"/>
  <c r="J15" i="11"/>
  <c r="D27" i="11"/>
  <c r="F52" i="11"/>
  <c r="M42" i="12"/>
  <c r="M36" i="12"/>
  <c r="E42" i="12"/>
  <c r="E36" i="12"/>
  <c r="M66" i="12"/>
  <c r="M81" i="11"/>
  <c r="M70" i="11"/>
  <c r="M85" i="11" s="1"/>
  <c r="I69" i="12"/>
  <c r="I85" i="12" s="1"/>
  <c r="I79" i="12"/>
  <c r="L28" i="12"/>
  <c r="I42" i="12"/>
  <c r="H50" i="12"/>
  <c r="H49" i="12"/>
  <c r="F43" i="12"/>
  <c r="E43" i="12"/>
  <c r="C42" i="12"/>
  <c r="C43" i="12" s="1"/>
  <c r="G80" i="12"/>
  <c r="G69" i="12"/>
  <c r="G85" i="12" s="1"/>
  <c r="G79" i="12"/>
  <c r="C49" i="11"/>
  <c r="C51" i="11" s="1"/>
  <c r="C52" i="11" s="1"/>
  <c r="E42" i="11"/>
  <c r="E43" i="11" s="1"/>
  <c r="E57" i="11" s="1"/>
  <c r="G49" i="11"/>
  <c r="G51" i="11" s="1"/>
  <c r="I42" i="11"/>
  <c r="I43" i="11" s="1"/>
  <c r="I57" i="11" s="1"/>
  <c r="K49" i="11"/>
  <c r="K51" i="11" s="1"/>
  <c r="K52" i="11" s="1"/>
  <c r="M42" i="11"/>
  <c r="M43" i="11" s="1"/>
  <c r="L42" i="12"/>
  <c r="L36" i="12"/>
  <c r="D42" i="12"/>
  <c r="D43" i="12" s="1"/>
  <c r="D36" i="12"/>
  <c r="E73" i="11"/>
  <c r="E74" i="11" s="1"/>
  <c r="I73" i="11"/>
  <c r="I74" i="11" s="1"/>
  <c r="I88" i="11" s="1"/>
  <c r="K74" i="11"/>
  <c r="M73" i="11"/>
  <c r="M74" i="11" s="1"/>
  <c r="H79" i="12"/>
  <c r="H69" i="12"/>
  <c r="H85" i="12" s="1"/>
  <c r="H80" i="12"/>
  <c r="D79" i="12"/>
  <c r="D69" i="12"/>
  <c r="D85" i="12" s="1"/>
  <c r="D80" i="12"/>
  <c r="C13" i="12"/>
  <c r="C28" i="12" s="1"/>
  <c r="E13" i="12"/>
  <c r="E28" i="12" s="1"/>
  <c r="K28" i="12"/>
  <c r="M21" i="12"/>
  <c r="M22" i="12" s="1"/>
  <c r="M28" i="12" s="1"/>
  <c r="G36" i="12"/>
  <c r="B43" i="12"/>
  <c r="E66" i="12"/>
  <c r="M39" i="11"/>
  <c r="M54" i="11" s="1"/>
  <c r="M50" i="11"/>
  <c r="K49" i="12"/>
  <c r="K51" i="12" s="1"/>
  <c r="K52" i="12" s="1"/>
  <c r="K39" i="12"/>
  <c r="K55" i="12" s="1"/>
  <c r="C49" i="12"/>
  <c r="C39" i="12"/>
  <c r="C55" i="12" s="1"/>
  <c r="E70" i="11"/>
  <c r="E85" i="11" s="1"/>
  <c r="E81" i="11"/>
  <c r="E82" i="11" s="1"/>
  <c r="E83" i="11" s="1"/>
  <c r="I70" i="11"/>
  <c r="I85" i="11" s="1"/>
  <c r="I81" i="11"/>
  <c r="C80" i="12"/>
  <c r="C69" i="12"/>
  <c r="C85" i="12" s="1"/>
  <c r="H28" i="12"/>
  <c r="J28" i="12"/>
  <c r="M43" i="12"/>
  <c r="L43" i="12"/>
  <c r="K42" i="12"/>
  <c r="K43" i="12" s="1"/>
  <c r="H39" i="12"/>
  <c r="H55" i="12" s="1"/>
  <c r="L66" i="12"/>
  <c r="C42" i="11"/>
  <c r="C43" i="11" s="1"/>
  <c r="C57" i="11" s="1"/>
  <c r="D39" i="11"/>
  <c r="D54" i="11" s="1"/>
  <c r="D50" i="11"/>
  <c r="D51" i="11" s="1"/>
  <c r="D52" i="11" s="1"/>
  <c r="D57" i="11" s="1"/>
  <c r="E49" i="11"/>
  <c r="E51" i="11" s="1"/>
  <c r="E52" i="11" s="1"/>
  <c r="G42" i="11"/>
  <c r="G43" i="11" s="1"/>
  <c r="H39" i="11"/>
  <c r="H54" i="11" s="1"/>
  <c r="H50" i="11"/>
  <c r="H51" i="11" s="1"/>
  <c r="I49" i="11"/>
  <c r="I51" i="11" s="1"/>
  <c r="I52" i="11" s="1"/>
  <c r="K42" i="11"/>
  <c r="K43" i="11" s="1"/>
  <c r="K57" i="11" s="1"/>
  <c r="L39" i="11"/>
  <c r="L54" i="11" s="1"/>
  <c r="L50" i="11"/>
  <c r="L51" i="11" s="1"/>
  <c r="L52" i="11" s="1"/>
  <c r="L57" i="11" s="1"/>
  <c r="M49" i="11"/>
  <c r="M51" i="11" s="1"/>
  <c r="M52" i="11" s="1"/>
  <c r="B49" i="12"/>
  <c r="B51" i="12" s="1"/>
  <c r="B52" i="12" s="1"/>
  <c r="B50" i="12"/>
  <c r="J49" i="12"/>
  <c r="J50" i="12"/>
  <c r="F36" i="12"/>
  <c r="F42" i="12"/>
  <c r="D70" i="11"/>
  <c r="D85" i="11" s="1"/>
  <c r="D81" i="11"/>
  <c r="D82" i="11" s="1"/>
  <c r="D83" i="11" s="1"/>
  <c r="D88" i="11" s="1"/>
  <c r="H70" i="11"/>
  <c r="H85" i="11" s="1"/>
  <c r="H81" i="11"/>
  <c r="I80" i="11"/>
  <c r="I82" i="11" s="1"/>
  <c r="I83" i="11" s="1"/>
  <c r="L70" i="11"/>
  <c r="L85" i="11" s="1"/>
  <c r="L88" i="11" s="1"/>
  <c r="L80" i="11"/>
  <c r="L82" i="11" s="1"/>
  <c r="L83" i="11" s="1"/>
  <c r="M80" i="11"/>
  <c r="B80" i="12"/>
  <c r="B79" i="12"/>
  <c r="B81" i="12" s="1"/>
  <c r="B82" i="12" s="1"/>
  <c r="B88" i="12" s="1"/>
  <c r="B69" i="12"/>
  <c r="B85" i="12" s="1"/>
  <c r="J79" i="12"/>
  <c r="J80" i="12"/>
  <c r="F69" i="12"/>
  <c r="F85" i="12" s="1"/>
  <c r="F88" i="12" s="1"/>
  <c r="F79" i="12"/>
  <c r="F81" i="12" s="1"/>
  <c r="F82" i="12" s="1"/>
  <c r="B13" i="12"/>
  <c r="B28" i="12" s="1"/>
  <c r="D13" i="12"/>
  <c r="D28" i="12" s="1"/>
  <c r="F13" i="12"/>
  <c r="F28" i="12" s="1"/>
  <c r="J42" i="12"/>
  <c r="J43" i="12" s="1"/>
  <c r="C50" i="12"/>
  <c r="K80" i="12"/>
  <c r="K69" i="12"/>
  <c r="K85" i="12" s="1"/>
  <c r="C79" i="12"/>
  <c r="I80" i="12"/>
  <c r="K79" i="12"/>
  <c r="K81" i="12" s="1"/>
  <c r="K82" i="12" s="1"/>
  <c r="K88" i="12" s="1"/>
  <c r="I43" i="12"/>
  <c r="L50" i="12" l="1"/>
  <c r="L39" i="12"/>
  <c r="L55" i="12" s="1"/>
  <c r="L49" i="12"/>
  <c r="L51" i="12" s="1"/>
  <c r="L52" i="12" s="1"/>
  <c r="L58" i="12" s="1"/>
  <c r="J51" i="12"/>
  <c r="J52" i="12" s="1"/>
  <c r="H52" i="11"/>
  <c r="H57" i="11" s="1"/>
  <c r="E79" i="12"/>
  <c r="E80" i="12"/>
  <c r="E69" i="12"/>
  <c r="E85" i="12" s="1"/>
  <c r="H81" i="12"/>
  <c r="H82" i="12" s="1"/>
  <c r="H88" i="12" s="1"/>
  <c r="E88" i="11"/>
  <c r="G52" i="11"/>
  <c r="G57" i="11" s="1"/>
  <c r="N57" i="11" s="1"/>
  <c r="H51" i="12"/>
  <c r="H52" i="12" s="1"/>
  <c r="H58" i="12" s="1"/>
  <c r="I81" i="12"/>
  <c r="I82" i="12" s="1"/>
  <c r="I88" i="12" s="1"/>
  <c r="M79" i="12"/>
  <c r="M81" i="12" s="1"/>
  <c r="M82" i="12" s="1"/>
  <c r="M88" i="12" s="1"/>
  <c r="M80" i="12"/>
  <c r="M69" i="12"/>
  <c r="M85" i="12" s="1"/>
  <c r="L79" i="12"/>
  <c r="L81" i="12" s="1"/>
  <c r="L82" i="12" s="1"/>
  <c r="L69" i="12"/>
  <c r="L85" i="12" s="1"/>
  <c r="L80" i="12"/>
  <c r="N28" i="12"/>
  <c r="J81" i="12"/>
  <c r="J82" i="12" s="1"/>
  <c r="J88" i="12" s="1"/>
  <c r="M82" i="11"/>
  <c r="M83" i="11" s="1"/>
  <c r="M88" i="11" s="1"/>
  <c r="N88" i="11" s="1"/>
  <c r="K58" i="12"/>
  <c r="C51" i="12"/>
  <c r="C52" i="12" s="1"/>
  <c r="C58" i="12" s="1"/>
  <c r="B58" i="12"/>
  <c r="D81" i="12"/>
  <c r="D82" i="12" s="1"/>
  <c r="D88" i="12" s="1"/>
  <c r="D50" i="12"/>
  <c r="D39" i="12"/>
  <c r="D55" i="12" s="1"/>
  <c r="D49" i="12"/>
  <c r="D51" i="12" s="1"/>
  <c r="D52" i="12" s="1"/>
  <c r="D58" i="12" s="1"/>
  <c r="M57" i="11"/>
  <c r="G81" i="12"/>
  <c r="G82" i="12" s="1"/>
  <c r="G88" i="12" s="1"/>
  <c r="E39" i="12"/>
  <c r="E55" i="12" s="1"/>
  <c r="E49" i="12"/>
  <c r="E51" i="12" s="1"/>
  <c r="E52" i="12" s="1"/>
  <c r="E58" i="12" s="1"/>
  <c r="E50" i="12"/>
  <c r="M39" i="12"/>
  <c r="M55" i="12" s="1"/>
  <c r="M49" i="12"/>
  <c r="M50" i="12"/>
  <c r="I58" i="12"/>
  <c r="C81" i="12"/>
  <c r="C82" i="12" s="1"/>
  <c r="C88" i="12" s="1"/>
  <c r="J58" i="12"/>
  <c r="F39" i="12"/>
  <c r="F55" i="12" s="1"/>
  <c r="F49" i="12"/>
  <c r="F50" i="12"/>
  <c r="G49" i="12"/>
  <c r="G51" i="12" s="1"/>
  <c r="G52" i="12" s="1"/>
  <c r="G39" i="12"/>
  <c r="G55" i="12" s="1"/>
  <c r="G50" i="12"/>
  <c r="K88" i="11"/>
  <c r="N88" i="12" l="1"/>
  <c r="F51" i="12"/>
  <c r="F52" i="12" s="1"/>
  <c r="F58" i="12" s="1"/>
  <c r="N58" i="12" s="1"/>
  <c r="L88" i="12"/>
  <c r="E81" i="12"/>
  <c r="E82" i="12" s="1"/>
  <c r="E88" i="12" s="1"/>
  <c r="G58" i="12"/>
  <c r="M51" i="12"/>
  <c r="M52" i="12" s="1"/>
  <c r="M58" i="12" s="1"/>
  <c r="D60" i="16"/>
  <c r="E34" i="16"/>
  <c r="F33" i="16" s="1"/>
  <c r="D59" i="16"/>
</calcChain>
</file>

<file path=xl/sharedStrings.xml><?xml version="1.0" encoding="utf-8"?>
<sst xmlns="http://schemas.openxmlformats.org/spreadsheetml/2006/main" count="435" uniqueCount="171">
  <si>
    <t xml:space="preserve"> </t>
  </si>
  <si>
    <t>May</t>
  </si>
  <si>
    <t xml:space="preserve">Monthly </t>
  </si>
  <si>
    <t>Demand</t>
  </si>
  <si>
    <t>Seasonal index</t>
  </si>
  <si>
    <t>Average SI</t>
  </si>
  <si>
    <t>Deseasonalized</t>
  </si>
  <si>
    <t>Time</t>
  </si>
  <si>
    <t xml:space="preserve">Total </t>
  </si>
  <si>
    <t>month</t>
  </si>
  <si>
    <t>Utilities</t>
  </si>
  <si>
    <t>Supplies: Office</t>
  </si>
  <si>
    <t>Rent</t>
  </si>
  <si>
    <t>Powdered and Liquid Beverages</t>
  </si>
  <si>
    <t>Professional Fees: Legal</t>
  </si>
  <si>
    <t>Professional Fees: Accounting</t>
  </si>
  <si>
    <t>Payroll:  Wages (per Employees)</t>
  </si>
  <si>
    <t>Payroll:  Wages (Owner/ Manager)</t>
  </si>
  <si>
    <t>per cup</t>
  </si>
  <si>
    <t xml:space="preserve">Coffee cups </t>
  </si>
  <si>
    <t xml:space="preserve">Coffee </t>
  </si>
  <si>
    <t>Marketing &amp; Promotion: Advertising</t>
  </si>
  <si>
    <t>Maintenance &amp; Repairs to equipment</t>
  </si>
  <si>
    <t>Fixed Costs</t>
  </si>
  <si>
    <t>Insurance</t>
  </si>
  <si>
    <t>Variable costs</t>
  </si>
  <si>
    <t>paper products: napkins, plates etc</t>
  </si>
  <si>
    <t>per donut</t>
  </si>
  <si>
    <t>Revenue: Cup of Coffee</t>
  </si>
  <si>
    <t>Time period</t>
  </si>
  <si>
    <t>Previous research expense for Donuts advancements</t>
  </si>
  <si>
    <t xml:space="preserve">Donut and Coffee equipment rent </t>
  </si>
  <si>
    <t>Donut ingredients per donunt)</t>
  </si>
  <si>
    <t>Revenue: Donut</t>
  </si>
  <si>
    <t>Assume that each customer will buy one donut and one cup of coffee</t>
  </si>
  <si>
    <r>
      <t xml:space="preserve">Based on the below data, create the profit model for </t>
    </r>
    <r>
      <rPr>
        <b/>
        <i/>
        <sz val="12"/>
        <color theme="1"/>
        <rFont val="Calibri"/>
        <family val="2"/>
        <scheme val="minor"/>
      </rPr>
      <t>Donuts to Go.</t>
    </r>
  </si>
  <si>
    <t xml:space="preserve">Donut Information </t>
  </si>
  <si>
    <t xml:space="preserve">Low </t>
  </si>
  <si>
    <t>Monthly Production</t>
  </si>
  <si>
    <t>Lost Sales</t>
  </si>
  <si>
    <t>Day old revenue</t>
  </si>
  <si>
    <t>DTG</t>
  </si>
  <si>
    <t xml:space="preserve">Month </t>
  </si>
  <si>
    <t xml:space="preserve">January </t>
  </si>
  <si>
    <t xml:space="preserve">February </t>
  </si>
  <si>
    <t>March</t>
  </si>
  <si>
    <t>April</t>
  </si>
  <si>
    <t>June</t>
  </si>
  <si>
    <t>July</t>
  </si>
  <si>
    <t>August</t>
  </si>
  <si>
    <t>September</t>
  </si>
  <si>
    <t>October</t>
  </si>
  <si>
    <t>November</t>
  </si>
  <si>
    <t>December</t>
  </si>
  <si>
    <t>satisfied demand</t>
  </si>
  <si>
    <t xml:space="preserve">Extra donuts(over) </t>
  </si>
  <si>
    <t>Unsatisfied customers (short)</t>
  </si>
  <si>
    <t>Revenue</t>
  </si>
  <si>
    <t xml:space="preserve">coffee </t>
  </si>
  <si>
    <t>donut</t>
  </si>
  <si>
    <t>Total Revenue</t>
  </si>
  <si>
    <t>Fixed Expenses</t>
  </si>
  <si>
    <t>Total Fixed Expense</t>
  </si>
  <si>
    <t>Variable Expenses</t>
  </si>
  <si>
    <t>Coffee Variable expense</t>
  </si>
  <si>
    <t>Donut Variable expense</t>
  </si>
  <si>
    <t>Total Variable Expenses</t>
  </si>
  <si>
    <t>Total  Expenses</t>
  </si>
  <si>
    <t>Expenses: due to lost sales</t>
  </si>
  <si>
    <t xml:space="preserve">Revenue from day old sales </t>
  </si>
  <si>
    <t>Profit Donuts and Coffee</t>
  </si>
  <si>
    <t>Year total</t>
  </si>
  <si>
    <t>Profit low demand</t>
  </si>
  <si>
    <t>Profit High demand</t>
  </si>
  <si>
    <t xml:space="preserve">Total for year </t>
  </si>
  <si>
    <t xml:space="preserve">Expected Value </t>
  </si>
  <si>
    <t>average</t>
  </si>
  <si>
    <t xml:space="preserve">High </t>
  </si>
  <si>
    <t>percent</t>
  </si>
  <si>
    <t xml:space="preserve">payoff </t>
  </si>
  <si>
    <t>Franchise Expense</t>
  </si>
  <si>
    <t>Percent demand increase due to Franchise</t>
  </si>
  <si>
    <t>Production Expenses by level of production</t>
  </si>
  <si>
    <t>Version 1: average</t>
  </si>
  <si>
    <t>Version 2: High demand</t>
  </si>
  <si>
    <t>Version 3: low demand</t>
  </si>
  <si>
    <t>current</t>
  </si>
  <si>
    <t>Franchise</t>
  </si>
  <si>
    <t>Data Sets:</t>
  </si>
  <si>
    <t>Cost of Lost Sales</t>
  </si>
  <si>
    <t>Sale price for leftovers</t>
  </si>
  <si>
    <t>Production Range</t>
  </si>
  <si>
    <t>High demand, % above Average</t>
  </si>
  <si>
    <t>Low Demand, % below average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</si>
  <si>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</si>
  <si>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</si>
  <si>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</si>
  <si>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</si>
  <si>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</si>
  <si>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</si>
  <si>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</si>
  <si>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</si>
  <si>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</si>
  <si>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</si>
  <si>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</si>
  <si>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</si>
  <si>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Re-run regression with your new data</t>
  </si>
  <si>
    <t>Update % and data starting at AM into work sheet</t>
  </si>
  <si>
    <t>This information is linked to Profit Current operations sheet.  It it highlighted in blue</t>
  </si>
  <si>
    <t>Instructions</t>
  </si>
  <si>
    <t>Monthly data for three years goes to the Monthly data sheet.  Where is goes is highlighted in blue.</t>
  </si>
  <si>
    <t>3000- 3503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</si>
  <si>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</si>
  <si>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</si>
  <si>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</si>
  <si>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</si>
  <si>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</si>
  <si>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</si>
  <si>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</si>
  <si>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</si>
  <si>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</si>
  <si>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</si>
  <si>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</si>
  <si>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</si>
  <si>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</si>
  <si>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</si>
  <si>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</si>
  <si>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</si>
  <si>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</si>
  <si>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</si>
  <si>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</si>
  <si>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</si>
  <si>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</si>
  <si>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</si>
  <si>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</si>
  <si>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</si>
  <si>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</si>
  <si>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Variable Donut</t>
  </si>
  <si>
    <t>Variable coffee</t>
  </si>
  <si>
    <t>payoff</t>
  </si>
  <si>
    <t>100%%</t>
  </si>
  <si>
    <t>125%%</t>
  </si>
  <si>
    <t>DM under Ignorance</t>
  </si>
  <si>
    <t>Maximin</t>
  </si>
  <si>
    <t>State of Nature</t>
  </si>
  <si>
    <t>Decision Alternatives</t>
  </si>
  <si>
    <t>Min</t>
  </si>
  <si>
    <t>Max</t>
  </si>
  <si>
    <t>Maximax</t>
  </si>
  <si>
    <t>Laplace</t>
  </si>
  <si>
    <t>Average</t>
  </si>
  <si>
    <t xml:space="preserve">Minimax Regret </t>
  </si>
  <si>
    <t>Regret table</t>
  </si>
  <si>
    <t>Max Regret Value</t>
  </si>
  <si>
    <t>DM under Risk</t>
  </si>
  <si>
    <t>EVUII</t>
  </si>
  <si>
    <t>Expected Value</t>
  </si>
  <si>
    <t>Probability</t>
  </si>
  <si>
    <t>EVUPI</t>
  </si>
  <si>
    <t>Expected value</t>
  </si>
  <si>
    <t>Payoff</t>
  </si>
  <si>
    <t>EVPI</t>
  </si>
  <si>
    <t>EOL</t>
  </si>
  <si>
    <t>Regret Table</t>
  </si>
  <si>
    <t xml:space="preserve">Remain Current </t>
  </si>
  <si>
    <t>Average Demand</t>
  </si>
  <si>
    <t>High Demand</t>
  </si>
  <si>
    <t>Low Demand</t>
  </si>
  <si>
    <t>Payoff table</t>
  </si>
  <si>
    <t>Remain Current</t>
  </si>
  <si>
    <t xml:space="preserve">Franchise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</si>
</sst>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0.0000"/>
  </numFmts>
  <fonts count="2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name val="Arial"/>
      <family val="2"/>
    </font>
    <font>
      <sz val="8"/>
      <name val="Arial Unicode MS"/>
      <family val="2"/>
    </font>
    <font>
      <b/>
      <sz val="8"/>
      <color theme="1"/>
      <name val="Arial Unicode MS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8"/>
      <color theme="1"/>
      <name val="Bernard MT Condensed"/>
      <family val="1"/>
    </font>
    <font>
      <sz val="1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3" fillId="0" borderId="0"/>
    <xf numFmtId="44" fontId="16" fillId="0" borderId="0" applyFont="0" applyFill="0" applyBorder="0" applyAlignment="0" applyProtection="0"/>
    <xf numFmtId="0" fontId="17" fillId="5" borderId="0" applyNumberFormat="0" applyBorder="0" applyAlignment="0" applyProtection="0"/>
    <xf numFmtId="0" fontId="18" fillId="6" borderId="0" applyNumberFormat="0" applyBorder="0" applyAlignment="0" applyProtection="0"/>
    <xf numFmtId="9" fontId="16" fillId="0" borderId="0" applyFont="0" applyFill="0" applyBorder="0" applyAlignment="0" applyProtection="0"/>
    <xf numFmtId="43" fontId="16" fillId="0" borderId="0" applyFont="0" applyFill="0" applyBorder="0" applyAlignment="0" applyProtection="0"/>
  </cellStyleXfs>
  <cellXfs count="127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1" fillId="0" borderId="0" xfId="0" applyFont="1"/>
    <xf numFmtId="0" fontId="4" fillId="0" borderId="0" xfId="1" applyFont="1" applyAlignment="1">
      <alignment horizontal="left" vertical="center"/>
    </xf>
    <xf numFmtId="164" fontId="3" fillId="0" borderId="0" xfId="1" applyNumberFormat="1"/>
    <xf numFmtId="0" fontId="3" fillId="0" borderId="0" xfId="1"/>
    <xf numFmtId="164" fontId="3" fillId="0" borderId="2" xfId="1" applyNumberFormat="1" applyBorder="1"/>
    <xf numFmtId="164" fontId="3" fillId="0" borderId="3" xfId="1" applyNumberFormat="1" applyBorder="1"/>
    <xf numFmtId="0" fontId="3" fillId="0" borderId="4" xfId="1" applyBorder="1"/>
    <xf numFmtId="164" fontId="3" fillId="0" borderId="5" xfId="1" applyNumberFormat="1" applyBorder="1"/>
    <xf numFmtId="164" fontId="3" fillId="0" borderId="6" xfId="1" applyNumberFormat="1" applyBorder="1"/>
    <xf numFmtId="0" fontId="3" fillId="0" borderId="7" xfId="1" applyBorder="1"/>
    <xf numFmtId="0" fontId="6" fillId="0" borderId="8" xfId="1" applyFont="1" applyBorder="1" applyAlignment="1">
      <alignment horizontal="left" vertical="center" wrapText="1"/>
    </xf>
    <xf numFmtId="0" fontId="6" fillId="0" borderId="8" xfId="1" applyFont="1" applyBorder="1" applyAlignment="1">
      <alignment horizontal="left" vertical="center"/>
    </xf>
    <xf numFmtId="164" fontId="0" fillId="0" borderId="0" xfId="0" applyNumberFormat="1"/>
    <xf numFmtId="0" fontId="1" fillId="0" borderId="10" xfId="0" applyFont="1" applyBorder="1"/>
    <xf numFmtId="0" fontId="3" fillId="0" borderId="11" xfId="1" applyBorder="1"/>
    <xf numFmtId="0" fontId="1" fillId="0" borderId="3" xfId="0" applyFont="1" applyBorder="1"/>
    <xf numFmtId="164" fontId="7" fillId="0" borderId="12" xfId="1" applyNumberFormat="1" applyFont="1" applyBorder="1"/>
    <xf numFmtId="0" fontId="1" fillId="0" borderId="1" xfId="0" applyFont="1" applyBorder="1"/>
    <xf numFmtId="0" fontId="7" fillId="0" borderId="13" xfId="1" applyFont="1" applyBorder="1"/>
    <xf numFmtId="0" fontId="8" fillId="0" borderId="0" xfId="0" applyFont="1"/>
    <xf numFmtId="164" fontId="3" fillId="3" borderId="9" xfId="1" applyNumberFormat="1" applyFill="1" applyBorder="1"/>
    <xf numFmtId="0" fontId="9" fillId="0" borderId="0" xfId="0" applyFont="1"/>
    <xf numFmtId="0" fontId="10" fillId="0" borderId="0" xfId="0" applyFont="1"/>
    <xf numFmtId="0" fontId="2" fillId="0" borderId="0" xfId="0" applyFont="1"/>
    <xf numFmtId="0" fontId="1" fillId="0" borderId="0" xfId="0" applyFont="1" applyAlignment="1">
      <alignment wrapText="1"/>
    </xf>
    <xf numFmtId="0" fontId="0" fillId="3" borderId="0" xfId="0" applyFill="1" applyAlignment="1">
      <alignment wrapText="1"/>
    </xf>
    <xf numFmtId="0" fontId="8" fillId="3" borderId="0" xfId="0" applyFont="1" applyFill="1" applyAlignment="1">
      <alignment wrapText="1"/>
    </xf>
    <xf numFmtId="0" fontId="8" fillId="0" borderId="0" xfId="0" applyFont="1" applyAlignment="1">
      <alignment wrapText="1"/>
    </xf>
    <xf numFmtId="0" fontId="12" fillId="0" borderId="0" xfId="0" applyFont="1" applyAlignment="1">
      <alignment wrapText="1"/>
    </xf>
    <xf numFmtId="0" fontId="0" fillId="0" borderId="0" xfId="0" applyAlignment="1">
      <alignment vertical="center" wrapText="1"/>
    </xf>
    <xf numFmtId="0" fontId="8" fillId="2" borderId="0" xfId="0" applyFont="1" applyFill="1" applyAlignment="1">
      <alignment wrapText="1"/>
    </xf>
    <xf numFmtId="0" fontId="13" fillId="2" borderId="0" xfId="0" applyFont="1" applyFill="1"/>
    <xf numFmtId="0" fontId="8" fillId="2" borderId="0" xfId="0" applyFont="1" applyFill="1" applyAlignment="1">
      <alignment horizontal="right" wrapText="1"/>
    </xf>
    <xf numFmtId="0" fontId="8" fillId="2" borderId="0" xfId="0" applyFont="1" applyFill="1" applyAlignment="1">
      <alignment horizontal="left" wrapText="1"/>
    </xf>
    <xf numFmtId="0" fontId="14" fillId="0" borderId="0" xfId="0" applyFont="1" applyAlignment="1">
      <alignment wrapText="1"/>
    </xf>
    <xf numFmtId="14" fontId="8" fillId="3" borderId="0" xfId="0" applyNumberFormat="1" applyFont="1" applyFill="1" applyAlignment="1">
      <alignment wrapText="1"/>
    </xf>
    <xf numFmtId="0" fontId="0" fillId="3" borderId="0" xfId="0" applyFill="1"/>
    <xf numFmtId="0" fontId="0" fillId="2" borderId="0" xfId="0" applyFill="1"/>
    <xf numFmtId="0" fontId="8" fillId="3" borderId="0" xfId="0" applyFont="1" applyFill="1"/>
    <xf numFmtId="0" fontId="6" fillId="0" borderId="0" xfId="1" applyFont="1" applyAlignment="1">
      <alignment horizontal="left" vertical="center"/>
    </xf>
    <xf numFmtId="0" fontId="6" fillId="0" borderId="0" xfId="1" applyFont="1" applyAlignment="1">
      <alignment horizontal="left" vertical="center" wrapText="1"/>
    </xf>
    <xf numFmtId="0" fontId="5" fillId="0" borderId="0" xfId="1" applyFont="1" applyAlignment="1">
      <alignment horizontal="left" vertical="center"/>
    </xf>
    <xf numFmtId="0" fontId="3" fillId="0" borderId="14" xfId="1" applyBorder="1"/>
    <xf numFmtId="4" fontId="0" fillId="0" borderId="0" xfId="0" applyNumberFormat="1"/>
    <xf numFmtId="0" fontId="0" fillId="2" borderId="0" xfId="0" applyFill="1" applyAlignment="1">
      <alignment wrapText="1"/>
    </xf>
    <xf numFmtId="0" fontId="1" fillId="2" borderId="0" xfId="0" applyFont="1" applyFill="1"/>
    <xf numFmtId="0" fontId="15" fillId="0" borderId="0" xfId="0" applyFont="1" applyAlignment="1">
      <alignment wrapText="1"/>
    </xf>
    <xf numFmtId="0" fontId="15" fillId="3" borderId="0" xfId="0" applyFont="1" applyFill="1" applyAlignment="1">
      <alignment wrapText="1"/>
    </xf>
    <xf numFmtId="0" fontId="15" fillId="2" borderId="0" xfId="0" applyFont="1" applyFill="1" applyAlignment="1">
      <alignment wrapText="1"/>
    </xf>
    <xf numFmtId="9" fontId="0" fillId="0" borderId="0" xfId="0" applyNumberFormat="1"/>
    <xf numFmtId="44" fontId="0" fillId="2" borderId="0" xfId="2" applyFont="1" applyFill="1"/>
    <xf numFmtId="0" fontId="0" fillId="4" borderId="0" xfId="0" applyFill="1" applyAlignment="1">
      <alignment wrapText="1"/>
    </xf>
    <xf numFmtId="0" fontId="8" fillId="4" borderId="0" xfId="0" applyFont="1" applyFill="1" applyAlignment="1">
      <alignment wrapText="1"/>
    </xf>
    <xf numFmtId="9" fontId="0" fillId="4" borderId="0" xfId="0" applyNumberFormat="1" applyFill="1" applyAlignment="1">
      <alignment wrapText="1"/>
    </xf>
    <xf numFmtId="0" fontId="13" fillId="0" borderId="0" xfId="0" applyFont="1"/>
    <xf numFmtId="0" fontId="13" fillId="0" borderId="0" xfId="3" applyFont="1" applyFill="1"/>
    <xf numFmtId="0" fontId="13" fillId="0" borderId="0" xfId="4" applyFont="1" applyFill="1"/>
    <xf numFmtId="0" fontId="8" fillId="3" borderId="0" xfId="0" applyNumberFormat="1" applyFont="1" applyFill="1" applyAlignment="1">
      <alignment wrapText="1"/>
    </xf>
    <xf numFmtId="0" fontId="0" fillId="0" borderId="0" xfId="0" applyNumberFormat="1"/>
    <xf numFmtId="165" fontId="0" fillId="0" borderId="0" xfId="5" applyNumberFormat="1" applyFont="1"/>
    <xf numFmtId="165" fontId="0" fillId="0" borderId="0" xfId="0" applyNumberFormat="1"/>
    <xf numFmtId="0" fontId="0" fillId="0" borderId="0" xfId="0" applyFill="1" applyBorder="1" applyAlignment="1"/>
    <xf numFmtId="0" fontId="0" fillId="0" borderId="15" xfId="0" applyFill="1" applyBorder="1" applyAlignment="1"/>
    <xf numFmtId="0" fontId="20" fillId="0" borderId="16" xfId="0" applyFont="1" applyFill="1" applyBorder="1" applyAlignment="1">
      <alignment horizontal="center"/>
    </xf>
    <xf numFmtId="0" fontId="20" fillId="0" borderId="16" xfId="0" applyFont="1" applyFill="1" applyBorder="1" applyAlignment="1">
      <alignment horizontal="centerContinuous"/>
    </xf>
    <xf numFmtId="0" fontId="19" fillId="0" borderId="0" xfId="0" applyFont="1"/>
    <xf numFmtId="44" fontId="0" fillId="0" borderId="0" xfId="2" applyFont="1"/>
    <xf numFmtId="44" fontId="0" fillId="0" borderId="0" xfId="0" applyNumberFormat="1" applyAlignment="1">
      <alignment wrapText="1"/>
    </xf>
    <xf numFmtId="44" fontId="0" fillId="3" borderId="0" xfId="0" applyNumberFormat="1" applyFill="1" applyAlignment="1">
      <alignment wrapText="1"/>
    </xf>
    <xf numFmtId="9" fontId="0" fillId="2" borderId="0" xfId="5" applyFont="1" applyFill="1" applyAlignment="1">
      <alignment wrapText="1"/>
    </xf>
    <xf numFmtId="9" fontId="0" fillId="2" borderId="0" xfId="0" applyNumberFormat="1" applyFill="1"/>
    <xf numFmtId="0" fontId="0" fillId="0" borderId="0" xfId="0" applyBorder="1"/>
    <xf numFmtId="0" fontId="0" fillId="0" borderId="0" xfId="0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17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0" fillId="0" borderId="10" xfId="0" applyBorder="1" applyAlignment="1">
      <alignment horizontal="center"/>
    </xf>
    <xf numFmtId="0" fontId="0" fillId="0" borderId="20" xfId="0" applyBorder="1"/>
    <xf numFmtId="0" fontId="0" fillId="0" borderId="3" xfId="0" applyBorder="1" applyAlignment="1">
      <alignment wrapText="1"/>
    </xf>
    <xf numFmtId="44" fontId="0" fillId="0" borderId="3" xfId="2" applyFont="1" applyBorder="1"/>
    <xf numFmtId="44" fontId="0" fillId="3" borderId="3" xfId="2" applyFont="1" applyFill="1" applyBorder="1"/>
    <xf numFmtId="44" fontId="0" fillId="0" borderId="0" xfId="0" applyNumberFormat="1" applyFill="1" applyBorder="1"/>
    <xf numFmtId="0" fontId="0" fillId="7" borderId="0" xfId="0" applyFill="1" applyBorder="1"/>
    <xf numFmtId="0" fontId="1" fillId="0" borderId="13" xfId="0" applyFont="1" applyBorder="1" applyAlignment="1">
      <alignment wrapText="1"/>
    </xf>
    <xf numFmtId="0" fontId="0" fillId="0" borderId="3" xfId="0" applyBorder="1" applyAlignment="1">
      <alignment horizontal="center"/>
    </xf>
    <xf numFmtId="44" fontId="0" fillId="0" borderId="22" xfId="0" applyNumberFormat="1" applyBorder="1"/>
    <xf numFmtId="0" fontId="0" fillId="0" borderId="0" xfId="0" applyFill="1" applyBorder="1"/>
    <xf numFmtId="0" fontId="0" fillId="0" borderId="20" xfId="0" applyFill="1" applyBorder="1"/>
    <xf numFmtId="0" fontId="0" fillId="0" borderId="4" xfId="0" applyBorder="1" applyAlignment="1">
      <alignment wrapText="1"/>
    </xf>
    <xf numFmtId="44" fontId="0" fillId="0" borderId="22" xfId="0" applyNumberFormat="1" applyFill="1" applyBorder="1"/>
    <xf numFmtId="44" fontId="0" fillId="3" borderId="0" xfId="0" applyNumberFormat="1" applyFill="1" applyBorder="1"/>
    <xf numFmtId="0" fontId="1" fillId="0" borderId="0" xfId="0" applyFont="1" applyFill="1" applyBorder="1" applyAlignment="1">
      <alignment wrapText="1"/>
    </xf>
    <xf numFmtId="44" fontId="0" fillId="0" borderId="23" xfId="0" applyNumberFormat="1" applyFont="1" applyFill="1" applyBorder="1"/>
    <xf numFmtId="0" fontId="1" fillId="0" borderId="13" xfId="0" applyFont="1" applyFill="1" applyBorder="1" applyAlignment="1">
      <alignment wrapText="1"/>
    </xf>
    <xf numFmtId="0" fontId="0" fillId="0" borderId="4" xfId="0" applyFill="1" applyBorder="1" applyAlignment="1">
      <alignment wrapText="1"/>
    </xf>
    <xf numFmtId="0" fontId="0" fillId="0" borderId="3" xfId="0" applyFill="1" applyBorder="1"/>
    <xf numFmtId="0" fontId="0" fillId="0" borderId="22" xfId="0" applyFill="1" applyBorder="1"/>
    <xf numFmtId="0" fontId="0" fillId="3" borderId="22" xfId="0" applyFill="1" applyBorder="1"/>
    <xf numFmtId="43" fontId="0" fillId="0" borderId="0" xfId="6" applyFont="1" applyBorder="1"/>
    <xf numFmtId="0" fontId="1" fillId="0" borderId="24" xfId="0" applyFont="1" applyBorder="1" applyAlignment="1">
      <alignment wrapText="1"/>
    </xf>
    <xf numFmtId="0" fontId="0" fillId="0" borderId="7" xfId="0" applyBorder="1" applyAlignment="1">
      <alignment wrapText="1"/>
    </xf>
    <xf numFmtId="43" fontId="0" fillId="0" borderId="6" xfId="0" applyNumberFormat="1" applyBorder="1"/>
    <xf numFmtId="43" fontId="0" fillId="3" borderId="23" xfId="0" applyNumberFormat="1" applyFill="1" applyBorder="1"/>
    <xf numFmtId="43" fontId="13" fillId="3" borderId="0" xfId="0" applyNumberFormat="1" applyFont="1" applyFill="1" applyBorder="1"/>
    <xf numFmtId="0" fontId="0" fillId="0" borderId="0" xfId="0" applyFill="1"/>
    <xf numFmtId="0" fontId="1" fillId="3" borderId="13" xfId="0" applyFont="1" applyFill="1" applyBorder="1" applyAlignment="1">
      <alignment wrapText="1"/>
    </xf>
    <xf numFmtId="44" fontId="0" fillId="0" borderId="3" xfId="2" applyFont="1" applyFill="1" applyBorder="1"/>
    <xf numFmtId="0" fontId="2" fillId="0" borderId="0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0" borderId="0" xfId="0" applyFont="1" applyAlignment="1">
      <alignment vertical="center"/>
    </xf>
    <xf numFmtId="0" fontId="0" fillId="3" borderId="11" xfId="0" applyFont="1" applyFill="1" applyBorder="1"/>
    <xf numFmtId="0" fontId="0" fillId="3" borderId="10" xfId="0" applyFont="1" applyFill="1" applyBorder="1"/>
    <xf numFmtId="0" fontId="0" fillId="3" borderId="28" xfId="0" applyFont="1" applyFill="1" applyBorder="1"/>
    <xf numFmtId="0" fontId="1" fillId="0" borderId="0" xfId="0" applyFont="1" applyAlignment="1">
      <alignment vertical="center" wrapText="1"/>
    </xf>
    <xf numFmtId="0" fontId="0" fillId="3" borderId="4" xfId="0" applyFont="1" applyFill="1" applyBorder="1"/>
    <xf numFmtId="0" fontId="0" fillId="3" borderId="3" xfId="0" applyFont="1" applyFill="1" applyBorder="1"/>
    <xf numFmtId="0" fontId="0" fillId="3" borderId="29" xfId="0" applyFont="1" applyFill="1" applyBorder="1"/>
    <xf numFmtId="0" fontId="1" fillId="0" borderId="21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2" fillId="0" borderId="0" xfId="0" applyFont="1" applyBorder="1" applyAlignment="1">
      <alignment horizontal="left" vertical="center"/>
    </xf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</cellXfs>
  <cellStyles count="7">
    <cellStyle name="Bad" xfId="4" builtinId="27"/>
    <cellStyle name="Comma" xfId="6" builtinId="3"/>
    <cellStyle name="Currency" xfId="2" builtinId="4"/>
    <cellStyle name="Good" xfId="3" builtinId="26"/>
    <cellStyle name="Normal" xfId="0" builtinId="0"/>
    <cellStyle name="Normal 2" xfId="1" xr:uid="{00000000-0005-0000-0000-000004000000}"/>
    <cellStyle name="Percent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Donuts to Go: Revenue,  Expenses and Profit  </a:t>
            </a:r>
            <a:endParaRPr lang="en-US">
              <a:effectLst/>
            </a:endParaRPr>
          </a:p>
          <a:p>
            <a:pPr>
              <a:defRPr/>
            </a:pPr>
            <a:r>
              <a:rPr lang="en-US" sz="1800" b="1" i="0" baseline="0">
                <a:effectLst/>
              </a:rPr>
              <a:t>By Donuts Sold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632477739549979"/>
          <c:y val="0.1868918222969127"/>
          <c:w val="0.89367522260450016"/>
          <c:h val="0.69510807056200619"/>
        </c:manualLayout>
      </c:layout>
      <c:lineChart>
        <c:grouping val="standard"/>
        <c:varyColors val="0"/>
        <c:ser>
          <c:idx val="0"/>
          <c:order val="0"/>
          <c:tx>
            <c:strRef>
              <c:f>'Prof current operations'!$A$27</c:f>
              <c:strCache>
                <c:ptCount val="1"/>
                <c:pt idx="0">
                  <c:v>Profit Donuts and Coffee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'Prof current operations'!$B$5:$M$5</c:f>
              <c:strCache>
                <c:ptCount val="12"/>
                <c:pt idx="0">
                  <c:v>January 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'Prof current operations'!$B$27:$M$27</c:f>
              <c:numCache>
                <c:formatCode>_("$"* #,##0.00_);_("$"* \(#,##0.00\);_("$"* "-"??_);_(@_)</c:formatCode>
                <c:ptCount val="12"/>
                <c:pt idx="0">
                  <c:v>17816.965119047622</c:v>
                </c:pt>
                <c:pt idx="1">
                  <c:v>17823.026296653792</c:v>
                </c:pt>
                <c:pt idx="2">
                  <c:v>17829.087474259977</c:v>
                </c:pt>
                <c:pt idx="3">
                  <c:v>17835.148651866155</c:v>
                </c:pt>
                <c:pt idx="4">
                  <c:v>17841.209829472326</c:v>
                </c:pt>
                <c:pt idx="5">
                  <c:v>17847.271007078507</c:v>
                </c:pt>
                <c:pt idx="6">
                  <c:v>17853.332184684688</c:v>
                </c:pt>
                <c:pt idx="7">
                  <c:v>17859.393362290859</c:v>
                </c:pt>
                <c:pt idx="8">
                  <c:v>17865.45453989704</c:v>
                </c:pt>
                <c:pt idx="9">
                  <c:v>17871.515717503218</c:v>
                </c:pt>
                <c:pt idx="10">
                  <c:v>17877.576895109392</c:v>
                </c:pt>
                <c:pt idx="11">
                  <c:v>17883.638072715577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69-43CC-ADD6-03D8513F8E0C}"/>
            </c:ext>
          </c:extLst>
        </c:ser>
        <c:ser>
          <c:idx val="1"/>
          <c:order val="1"/>
          <c:tx>
            <c:strRef>
              <c:f>'Prof current operations'!$A$57</c:f>
              <c:strCache>
                <c:ptCount val="1"/>
                <c:pt idx="0">
                  <c:v>Profit High demand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'Prof current operations'!$B$5:$M$5</c:f>
              <c:strCache>
                <c:ptCount val="12"/>
                <c:pt idx="0">
                  <c:v>January 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'Prof current operations'!$B$57:$M$57</c:f>
              <c:numCache>
                <c:formatCode>_("$"* #,##0.00_);_("$"* \(#,##0.00\);_("$"* "-"??_);_(@_)</c:formatCode>
                <c:ptCount val="12"/>
                <c:pt idx="0">
                  <c:v>17966.331398809525</c:v>
                </c:pt>
                <c:pt idx="1">
                  <c:v>17973.907870817246</c:v>
                </c:pt>
                <c:pt idx="2">
                  <c:v>17981.484342824966</c:v>
                </c:pt>
                <c:pt idx="3">
                  <c:v>17989.06081483269</c:v>
                </c:pt>
                <c:pt idx="4">
                  <c:v>17996.637286840414</c:v>
                </c:pt>
                <c:pt idx="5">
                  <c:v>18004.213758848135</c:v>
                </c:pt>
                <c:pt idx="6">
                  <c:v>18011.790230855855</c:v>
                </c:pt>
                <c:pt idx="7">
                  <c:v>18019.366702863575</c:v>
                </c:pt>
                <c:pt idx="8">
                  <c:v>18026.943174871303</c:v>
                </c:pt>
                <c:pt idx="9">
                  <c:v>18034.519646879024</c:v>
                </c:pt>
                <c:pt idx="10">
                  <c:v>18042.096118886744</c:v>
                </c:pt>
                <c:pt idx="11">
                  <c:v>18049.672590894468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BD-431D-BA22-7A5FDCFCD8E7}"/>
            </c:ext>
          </c:extLst>
        </c:ser>
        <c:ser>
          <c:idx val="2"/>
          <c:order val="2"/>
          <c:tx>
            <c:strRef>
              <c:f>'Prof current operations'!$A$88</c:f>
              <c:strCache>
                <c:ptCount val="1"/>
                <c:pt idx="0">
                  <c:v>Profit low demand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'Prof current operations'!$B$5:$M$5</c:f>
              <c:strCache>
                <c:ptCount val="12"/>
                <c:pt idx="0">
                  <c:v>January 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'Prof current operations'!$B$88:$M$88</c:f>
              <c:numCache>
                <c:formatCode>_("$"* #,##0.00_);_("$"* \(#,##0.00\);_("$"* "-"??_);_(@_)</c:formatCode>
                <c:ptCount val="12"/>
                <c:pt idx="0">
                  <c:v>14427.972095238096</c:v>
                </c:pt>
                <c:pt idx="1">
                  <c:v>14432.821037323038</c:v>
                </c:pt>
                <c:pt idx="2">
                  <c:v>14437.669979407976</c:v>
                </c:pt>
                <c:pt idx="3">
                  <c:v>14442.51892149292</c:v>
                </c:pt>
                <c:pt idx="4">
                  <c:v>14447.367863577861</c:v>
                </c:pt>
                <c:pt idx="5">
                  <c:v>14452.216805662807</c:v>
                </c:pt>
                <c:pt idx="6">
                  <c:v>14457.065747747751</c:v>
                </c:pt>
                <c:pt idx="7">
                  <c:v>14461.914689832691</c:v>
                </c:pt>
                <c:pt idx="8">
                  <c:v>14466.763631917631</c:v>
                </c:pt>
                <c:pt idx="9">
                  <c:v>14471.612574002575</c:v>
                </c:pt>
                <c:pt idx="10">
                  <c:v>14476.461516087515</c:v>
                </c:pt>
                <c:pt idx="11">
                  <c:v>14481.31045817246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BD-431D-BA22-7A5FDCFCD8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2404704"/>
        <c:axId val="732407984"/>
      </c:lineChart>
      <c:catAx>
        <c:axId val="732404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407984"/>
        <c:crosses val="autoZero"/>
        <c:auto val="1"/>
        <c:lblAlgn val="ctr"/>
        <c:lblOffset val="100"/>
        <c:noMultiLvlLbl val="0"/>
      </c:catAx>
      <c:valAx>
        <c:axId val="73240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404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ustomXml" Target="../ink/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715401</xdr:colOff>
      <xdr:row>0</xdr:row>
      <xdr:rowOff>145312</xdr:rowOff>
    </xdr:from>
    <xdr:to>
      <xdr:col>22</xdr:col>
      <xdr:colOff>181787</xdr:colOff>
      <xdr:row>16</xdr:row>
      <xdr:rowOff>190687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271097-8B92-44B7-B7D1-7AF0FE7B1D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499740</xdr:colOff>
      <xdr:row>6</xdr:row>
      <xdr:rowOff>177460</xdr:rowOff>
    </xdr:from>
    <xdr:to>
      <xdr:col>5</xdr:col>
      <xdr:colOff>503340</xdr:colOff>
      <xdr:row>6</xdr:row>
      <xdr:rowOff>177820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6" name="Ink 5">
              <a:extLst>
                <a:ext uri="{FF2B5EF4-FFF2-40B4-BE49-F238E27FC236}">
                  <a16:creationId xmlns:a16="http://schemas.microsoft.com/office/drawing/2014/main" id="{A24F6A72-304E-5E4C-A914-482F3886D622}"/>
                </a:ext>
              </a:extLst>
            </xdr14:cNvPr>
            <xdr14:cNvContentPartPr/>
          </xdr14:nvContentPartPr>
          <xdr14:nvPr macro=""/>
          <xdr14:xfrm>
            <a:off x="9910440" y="1460160"/>
            <a:ext cx="3600" cy="360"/>
          </xdr14:xfrm>
        </xdr:contentPart>
      </mc:Choice>
      <mc:Fallback xmlns="">
        <xdr:pic>
          <xdr:nvPicPr>
            <xdr:cNvPr id="6" name="Ink 5">
              <a:extLst>
                <a:ext uri="{FF2B5EF4-FFF2-40B4-BE49-F238E27FC236}">
                  <a16:creationId xmlns:a16="http://schemas.microsoft.com/office/drawing/2014/main" id="{A24F6A72-304E-5E4C-A914-482F3886D62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9901800" y="1451520"/>
              <a:ext cx="21240" cy="18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9-04-20T01:57:41.38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24575,'0'0'0</inkml:trace>
  <inkml:trace contextRef="#ctx0" brushRef="#br0" timeOffset="168">1 1 24575,'5'0'0,"-1"0"0</inkml:trace>
</inkml:ink>
</file>

<file path=xl/theme/theme1.xml><?xml version="1.0" encoding="utf-8"?>
<a:theme xmlns:a="http://schemas.openxmlformats.org/drawingml/2006/main" name="Office Theme">
  <a:themeElements>
    <a:clrScheme name="Green">
      <a:dk1>
        <a:sysClr val="windowText" lastClr="000000"/>
      </a:dk1>
      <a:lt1>
        <a:sysClr val="window" lastClr="FFFFFF"/>
      </a:lt1>
      <a:dk2>
        <a:srgbClr val="455F51"/>
      </a:dk2>
      <a:lt2>
        <a:srgbClr val="E3DED1"/>
      </a:lt2>
      <a:accent1>
        <a:srgbClr val="549E39"/>
      </a:accent1>
      <a:accent2>
        <a:srgbClr val="8AB833"/>
      </a:accent2>
      <a:accent3>
        <a:srgbClr val="C0CF3A"/>
      </a:accent3>
      <a:accent4>
        <a:srgbClr val="029676"/>
      </a:accent4>
      <a:accent5>
        <a:srgbClr val="4AB5C4"/>
      </a:accent5>
      <a:accent6>
        <a:srgbClr val="0989B1"/>
      </a:accent6>
      <a:hlink>
        <a:srgbClr val="6B9F25"/>
      </a:hlink>
      <a:folHlink>
        <a:srgbClr val="BA6906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28"/>
  <sheetViews>
    <sheetView tabSelected="1" topLeftCell="U1" zoomScale="98" zoomScaleNormal="98" workbookViewId="0">
      <selection activeCell="U2" sqref="U2"/>
    </sheetView>
  </sheetViews>
  <sheetFormatPr baseColWidth="10" defaultColWidth="8.83203125" defaultRowHeight="15"/>
  <cols>
    <col min="41" max="41" width="10.1640625" bestFit="1" customWidth="1"/>
  </cols>
  <sheetData>
    <row r="1" spans="1:45" ht="64">
      <c r="A1" s="3" t="s">
        <v>88</v>
      </c>
      <c r="B1" t="s">
        <v>94</v>
      </c>
      <c r="C1" t="s">
        <v>95</v>
      </c>
      <c r="D1" t="s">
        <v>96</v>
      </c>
      <c r="E1" t="s">
        <v>97</v>
      </c>
      <c r="F1" t="s">
        <v>98</v>
      </c>
      <c r="G1" t="s">
        <v>99</v>
      </c>
      <c r="H1" t="s">
        <v>100</v>
      </c>
      <c r="I1" t="s">
        <v>101</v>
      </c>
      <c r="J1" t="s">
        <v>102</v>
      </c>
      <c r="K1" t="s">
        <v>103</v>
      </c>
      <c r="L1" t="s">
        <v>104</v>
      </c>
      <c r="M1" t="s">
        <v>105</v>
      </c>
      <c r="N1" t="s">
        <v>94</v>
      </c>
      <c r="O1" t="s">
        <v>95</v>
      </c>
      <c r="P1" t="s">
        <v>96</v>
      </c>
      <c r="Q1" t="s">
        <v>97</v>
      </c>
      <c r="R1" t="s">
        <v>98</v>
      </c>
      <c r="S1" t="s">
        <v>99</v>
      </c>
      <c r="T1" t="s">
        <v>100</v>
      </c>
      <c r="U1" t="s">
        <v>101</v>
      </c>
      <c r="V1" t="s">
        <v>102</v>
      </c>
      <c r="W1" t="s">
        <v>103</v>
      </c>
      <c r="X1" t="s">
        <v>104</v>
      </c>
      <c r="Y1" t="s">
        <v>105</v>
      </c>
      <c r="Z1" t="s">
        <v>94</v>
      </c>
      <c r="AA1" t="s">
        <v>95</v>
      </c>
      <c r="AB1" t="s">
        <v>96</v>
      </c>
      <c r="AC1" t="s">
        <v>97</v>
      </c>
      <c r="AD1" t="s">
        <v>98</v>
      </c>
      <c r="AE1" t="s">
        <v>99</v>
      </c>
      <c r="AF1" t="s">
        <v>100</v>
      </c>
      <c r="AG1" t="s">
        <v>101</v>
      </c>
      <c r="AH1" t="s">
        <v>102</v>
      </c>
      <c r="AI1" t="s">
        <v>103</v>
      </c>
      <c r="AJ1" t="s">
        <v>104</v>
      </c>
      <c r="AK1" t="s">
        <v>105</v>
      </c>
      <c r="AM1" s="27" t="s">
        <v>89</v>
      </c>
      <c r="AN1" s="27" t="s">
        <v>90</v>
      </c>
      <c r="AO1" s="27" t="s">
        <v>91</v>
      </c>
      <c r="AP1" s="27" t="s">
        <v>92</v>
      </c>
      <c r="AQ1" s="27" t="s">
        <v>93</v>
      </c>
      <c r="AR1" s="27"/>
      <c r="AS1" s="27"/>
    </row>
    <row r="2" spans="1:45">
      <c r="A2" s="3"/>
      <c r="B2">
        <v>2357</v>
      </c>
      <c r="C2">
        <v>2572.5</v>
      </c>
      <c r="D2">
        <v>2666.5</v>
      </c>
      <c r="E2">
        <v>2978</v>
      </c>
      <c r="F2">
        <v>3443</v>
      </c>
      <c r="G2">
        <v>3325</v>
      </c>
      <c r="H2">
        <v>2177</v>
      </c>
      <c r="I2">
        <v>2319</v>
      </c>
      <c r="J2">
        <v>2490</v>
      </c>
      <c r="K2">
        <v>3536</v>
      </c>
      <c r="L2">
        <v>3398.5</v>
      </c>
      <c r="M2">
        <v>3490.5</v>
      </c>
      <c r="N2">
        <v>2408</v>
      </c>
      <c r="O2">
        <v>2605.5</v>
      </c>
      <c r="P2">
        <v>2698.5</v>
      </c>
      <c r="Q2">
        <v>2965</v>
      </c>
      <c r="R2">
        <v>3577</v>
      </c>
      <c r="S2">
        <v>3462</v>
      </c>
      <c r="T2">
        <v>2611</v>
      </c>
      <c r="U2">
        <v>3027.5</v>
      </c>
      <c r="V2">
        <v>3022.5</v>
      </c>
      <c r="W2">
        <v>3782</v>
      </c>
      <c r="X2">
        <v>4252.5</v>
      </c>
      <c r="Y2">
        <v>3977.5</v>
      </c>
      <c r="Z2">
        <v>2459</v>
      </c>
      <c r="AA2">
        <v>3012.5</v>
      </c>
      <c r="AB2">
        <v>3028.5</v>
      </c>
      <c r="AC2">
        <v>3405</v>
      </c>
      <c r="AD2">
        <v>3696</v>
      </c>
      <c r="AE2">
        <v>3907</v>
      </c>
      <c r="AF2">
        <v>2973</v>
      </c>
      <c r="AG2">
        <v>3285.5</v>
      </c>
      <c r="AH2">
        <v>3314.5</v>
      </c>
      <c r="AI2">
        <v>4506</v>
      </c>
      <c r="AJ2">
        <v>4692</v>
      </c>
      <c r="AK2">
        <v>5059</v>
      </c>
      <c r="AM2">
        <v>2.5</v>
      </c>
      <c r="AN2">
        <v>1</v>
      </c>
      <c r="AO2" t="s">
        <v>111</v>
      </c>
      <c r="AP2" s="52">
        <v>0.25</v>
      </c>
      <c r="AQ2" s="52">
        <v>0.2</v>
      </c>
    </row>
    <row r="10" spans="1:45">
      <c r="A10" t="s">
        <v>109</v>
      </c>
    </row>
    <row r="11" spans="1:45">
      <c r="A11" s="3">
        <v>1</v>
      </c>
      <c r="B11" t="s">
        <v>110</v>
      </c>
    </row>
    <row r="12" spans="1:45">
      <c r="A12" s="3">
        <v>2</v>
      </c>
      <c r="B12" t="s">
        <v>106</v>
      </c>
    </row>
    <row r="13" spans="1:45">
      <c r="A13" s="3">
        <v>3</v>
      </c>
      <c r="B13" t="s">
        <v>107</v>
      </c>
    </row>
    <row r="14" spans="1:45">
      <c r="A14" s="3">
        <v>4</v>
      </c>
      <c r="B14" t="s">
        <v>108</v>
      </c>
    </row>
    <row r="16" spans="1:45">
      <c r="N16" s="57"/>
    </row>
    <row r="17" spans="1:14">
      <c r="A17" s="3"/>
      <c r="N17" s="57"/>
    </row>
    <row r="18" spans="1:14">
      <c r="A18" s="3"/>
      <c r="N18" s="58"/>
    </row>
    <row r="19" spans="1:14">
      <c r="A19" s="3"/>
      <c r="N19" s="57"/>
    </row>
    <row r="20" spans="1:14">
      <c r="A20" s="3"/>
      <c r="N20" s="58"/>
    </row>
    <row r="21" spans="1:14">
      <c r="A21" s="3"/>
      <c r="N21" s="58"/>
    </row>
    <row r="22" spans="1:14">
      <c r="A22" s="3"/>
      <c r="N22" s="57"/>
    </row>
    <row r="23" spans="1:14">
      <c r="A23" s="3"/>
      <c r="N23" s="57"/>
    </row>
    <row r="24" spans="1:14">
      <c r="A24" s="3"/>
      <c r="N24" s="57"/>
    </row>
    <row r="25" spans="1:14">
      <c r="N25" s="59"/>
    </row>
    <row r="26" spans="1:14">
      <c r="N26" s="59"/>
    </row>
    <row r="27" spans="1:14">
      <c r="N27" s="57"/>
    </row>
    <row r="28" spans="1:14">
      <c r="N28" s="58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64"/>
  <sheetViews>
    <sheetView zoomScale="85" zoomScaleNormal="85" workbookViewId="0">
      <selection activeCell="F28" sqref="F28"/>
    </sheetView>
  </sheetViews>
  <sheetFormatPr baseColWidth="10" defaultColWidth="8.83203125" defaultRowHeight="15"/>
  <cols>
    <col min="1" max="1" width="32.83203125" customWidth="1"/>
    <col min="2" max="2" width="10.83203125" customWidth="1"/>
    <col min="3" max="3" width="13.83203125" bestFit="1" customWidth="1"/>
    <col min="5" max="5" width="19.33203125" customWidth="1"/>
    <col min="6" max="6" width="14" customWidth="1"/>
    <col min="9" max="9" width="15.5" bestFit="1" customWidth="1"/>
  </cols>
  <sheetData>
    <row r="1" spans="1:10" ht="21">
      <c r="A1" s="26" t="s">
        <v>36</v>
      </c>
    </row>
    <row r="2" spans="1:10" ht="16">
      <c r="A2" s="24" t="s">
        <v>35</v>
      </c>
      <c r="B2" s="24"/>
      <c r="C2" s="24"/>
      <c r="D2" s="24"/>
    </row>
    <row r="3" spans="1:10" ht="16">
      <c r="A3" s="25" t="s">
        <v>34</v>
      </c>
      <c r="B3" s="24"/>
      <c r="C3" s="24"/>
      <c r="D3" s="24"/>
    </row>
    <row r="4" spans="1:10" ht="16">
      <c r="A4" t="s">
        <v>0</v>
      </c>
      <c r="B4" s="24"/>
      <c r="C4" s="24"/>
      <c r="D4" s="24"/>
    </row>
    <row r="5" spans="1:10" ht="16" thickBot="1">
      <c r="E5" s="15"/>
    </row>
    <row r="6" spans="1:10">
      <c r="A6" s="21"/>
      <c r="B6" s="20" t="s">
        <v>29</v>
      </c>
      <c r="C6" s="19"/>
    </row>
    <row r="7" spans="1:10">
      <c r="A7" s="17" t="s">
        <v>28</v>
      </c>
      <c r="B7" s="18"/>
      <c r="C7" s="23">
        <v>4</v>
      </c>
      <c r="D7" s="3"/>
    </row>
    <row r="8" spans="1:10">
      <c r="A8" s="17" t="s">
        <v>33</v>
      </c>
      <c r="B8" s="16" t="s">
        <v>0</v>
      </c>
      <c r="C8" s="23">
        <v>3.5</v>
      </c>
    </row>
    <row r="9" spans="1:10">
      <c r="A9" s="9" t="s">
        <v>32</v>
      </c>
      <c r="B9" s="8" t="s">
        <v>27</v>
      </c>
      <c r="C9" s="7">
        <v>0.5</v>
      </c>
    </row>
    <row r="10" spans="1:10">
      <c r="A10" s="9" t="s">
        <v>26</v>
      </c>
      <c r="B10" s="8"/>
      <c r="C10" s="7"/>
      <c r="F10" t="s">
        <v>25</v>
      </c>
      <c r="G10" s="15">
        <f>C9+C15+C16</f>
        <v>0.85</v>
      </c>
      <c r="I10" t="s">
        <v>137</v>
      </c>
      <c r="J10" s="69">
        <v>0.5</v>
      </c>
    </row>
    <row r="11" spans="1:10">
      <c r="A11" s="9" t="s">
        <v>24</v>
      </c>
      <c r="B11" s="8" t="s">
        <v>9</v>
      </c>
      <c r="C11" s="7">
        <v>200</v>
      </c>
    </row>
    <row r="12" spans="1:10">
      <c r="A12" s="9" t="s">
        <v>0</v>
      </c>
      <c r="B12" s="8"/>
      <c r="C12" s="7"/>
      <c r="F12" t="s">
        <v>23</v>
      </c>
      <c r="G12" s="15">
        <f>C11+SUM(C13:C14)+SUM(C17:C23)+C25+C26</f>
        <v>5550</v>
      </c>
      <c r="I12" t="s">
        <v>138</v>
      </c>
      <c r="J12" s="69">
        <v>0.35</v>
      </c>
    </row>
    <row r="13" spans="1:10">
      <c r="A13" s="9" t="s">
        <v>22</v>
      </c>
      <c r="B13" s="8" t="s">
        <v>9</v>
      </c>
      <c r="C13" s="7">
        <v>0</v>
      </c>
    </row>
    <row r="14" spans="1:10">
      <c r="A14" s="9" t="s">
        <v>21</v>
      </c>
      <c r="B14" s="8" t="s">
        <v>9</v>
      </c>
      <c r="C14" s="7">
        <v>50</v>
      </c>
    </row>
    <row r="15" spans="1:10">
      <c r="A15" s="9" t="s">
        <v>20</v>
      </c>
      <c r="B15" s="8" t="s">
        <v>18</v>
      </c>
      <c r="C15" s="7">
        <v>0.25</v>
      </c>
    </row>
    <row r="16" spans="1:10">
      <c r="A16" s="9" t="s">
        <v>19</v>
      </c>
      <c r="B16" s="8" t="s">
        <v>18</v>
      </c>
      <c r="C16" s="7">
        <v>0.1</v>
      </c>
    </row>
    <row r="17" spans="1:9">
      <c r="A17" s="9" t="s">
        <v>17</v>
      </c>
      <c r="B17" s="8" t="s">
        <v>9</v>
      </c>
      <c r="C17" s="7">
        <v>2500</v>
      </c>
    </row>
    <row r="18" spans="1:9">
      <c r="A18" s="9" t="s">
        <v>16</v>
      </c>
      <c r="B18" s="8" t="s">
        <v>9</v>
      </c>
      <c r="C18" s="7">
        <v>1000</v>
      </c>
      <c r="I18" t="s">
        <v>0</v>
      </c>
    </row>
    <row r="19" spans="1:9">
      <c r="A19" s="9" t="s">
        <v>31</v>
      </c>
      <c r="B19" s="8" t="s">
        <v>9</v>
      </c>
      <c r="C19" s="7">
        <v>500</v>
      </c>
    </row>
    <row r="20" spans="1:9">
      <c r="A20" s="9" t="s">
        <v>15</v>
      </c>
      <c r="B20" s="8" t="s">
        <v>9</v>
      </c>
      <c r="C20" s="7">
        <v>50</v>
      </c>
    </row>
    <row r="21" spans="1:9">
      <c r="A21" s="9" t="s">
        <v>14</v>
      </c>
      <c r="B21" s="8" t="s">
        <v>9</v>
      </c>
      <c r="C21" s="7">
        <v>25</v>
      </c>
    </row>
    <row r="22" spans="1:9">
      <c r="A22" s="14" t="s">
        <v>13</v>
      </c>
      <c r="B22" s="8"/>
      <c r="C22" s="7">
        <v>0</v>
      </c>
    </row>
    <row r="23" spans="1:9">
      <c r="A23" s="9" t="s">
        <v>12</v>
      </c>
      <c r="B23" s="8" t="s">
        <v>9</v>
      </c>
      <c r="C23" s="7">
        <v>1000</v>
      </c>
    </row>
    <row r="24" spans="1:9" ht="28">
      <c r="A24" s="13" t="s">
        <v>30</v>
      </c>
      <c r="B24" s="8"/>
      <c r="C24" s="7">
        <v>1500</v>
      </c>
    </row>
    <row r="25" spans="1:9">
      <c r="A25" s="9" t="s">
        <v>11</v>
      </c>
      <c r="B25" s="8" t="s">
        <v>9</v>
      </c>
      <c r="C25" s="7">
        <v>25</v>
      </c>
    </row>
    <row r="26" spans="1:9" ht="16" thickBot="1">
      <c r="A26" s="12" t="s">
        <v>10</v>
      </c>
      <c r="B26" s="11" t="s">
        <v>9</v>
      </c>
      <c r="C26" s="10">
        <v>200</v>
      </c>
    </row>
    <row r="27" spans="1:9">
      <c r="A27" s="9" t="s">
        <v>0</v>
      </c>
      <c r="B27" s="8"/>
      <c r="C27" s="7" t="s">
        <v>0</v>
      </c>
    </row>
    <row r="28" spans="1:9">
      <c r="A28" s="45" t="s">
        <v>82</v>
      </c>
      <c r="E28" s="34" t="s">
        <v>80</v>
      </c>
      <c r="F28" s="46">
        <v>1250</v>
      </c>
    </row>
    <row r="29" spans="1:9">
      <c r="A29">
        <v>2000</v>
      </c>
      <c r="B29" s="5"/>
      <c r="C29" s="5">
        <f>SUM(G10*A29)+$G$12</f>
        <v>7250</v>
      </c>
    </row>
    <row r="30" spans="1:9">
      <c r="A30" s="6">
        <v>2500</v>
      </c>
      <c r="B30" s="5"/>
      <c r="C30" s="5">
        <f>A30*G10+G12</f>
        <v>7675</v>
      </c>
    </row>
    <row r="31" spans="1:9">
      <c r="A31" s="6">
        <v>3000</v>
      </c>
      <c r="B31" s="5"/>
      <c r="C31" s="5">
        <f>A31*$G$10+$G$12</f>
        <v>8100</v>
      </c>
    </row>
    <row r="32" spans="1:9">
      <c r="A32" s="6">
        <v>3500</v>
      </c>
      <c r="C32" s="5">
        <f>A32*$G$10+$G$12</f>
        <v>8525</v>
      </c>
    </row>
    <row r="33" spans="1:7">
      <c r="A33" s="6">
        <v>4000</v>
      </c>
      <c r="C33" s="5">
        <f>A33*$G$10+$G$12</f>
        <v>8950</v>
      </c>
    </row>
    <row r="34" spans="1:7">
      <c r="A34" s="6">
        <v>4500</v>
      </c>
      <c r="B34" s="3"/>
      <c r="C34" s="5">
        <f>A34*$G$10+$G$12</f>
        <v>9375</v>
      </c>
    </row>
    <row r="35" spans="1:7">
      <c r="A35" s="6"/>
      <c r="B35" s="3"/>
      <c r="C35" s="5"/>
    </row>
    <row r="36" spans="1:7">
      <c r="A36" s="6"/>
      <c r="B36" s="3"/>
      <c r="C36" s="5"/>
    </row>
    <row r="37" spans="1:7">
      <c r="A37" s="6"/>
      <c r="B37" s="5"/>
      <c r="C37" s="5"/>
    </row>
    <row r="38" spans="1:7">
      <c r="A38" s="6"/>
      <c r="B38" s="5"/>
      <c r="C38" s="5"/>
      <c r="G38" s="15"/>
    </row>
    <row r="39" spans="1:7">
      <c r="A39" s="6"/>
      <c r="B39" s="5"/>
      <c r="C39" s="5"/>
    </row>
    <row r="40" spans="1:7">
      <c r="A40" s="6"/>
      <c r="B40" s="5"/>
      <c r="C40" s="5"/>
      <c r="G40" s="15"/>
    </row>
    <row r="41" spans="1:7">
      <c r="A41" s="6"/>
      <c r="B41" s="5"/>
      <c r="C41" s="5"/>
    </row>
    <row r="42" spans="1:7">
      <c r="A42" s="6"/>
      <c r="B42" s="5"/>
      <c r="C42" s="5"/>
    </row>
    <row r="43" spans="1:7">
      <c r="A43" s="6"/>
      <c r="B43" s="5"/>
      <c r="C43" s="5"/>
    </row>
    <row r="44" spans="1:7">
      <c r="A44" s="6"/>
      <c r="B44" s="5"/>
      <c r="C44" s="5"/>
    </row>
    <row r="45" spans="1:7">
      <c r="A45" s="6"/>
      <c r="B45" s="5"/>
      <c r="C45" s="5"/>
    </row>
    <row r="46" spans="1:7">
      <c r="A46" s="6"/>
      <c r="B46" s="5"/>
      <c r="C46" s="5"/>
    </row>
    <row r="47" spans="1:7">
      <c r="A47" s="6"/>
      <c r="B47" s="5"/>
      <c r="C47" s="5"/>
    </row>
    <row r="48" spans="1:7">
      <c r="A48" s="6"/>
      <c r="B48" s="5"/>
      <c r="C48" s="5"/>
    </row>
    <row r="49" spans="1:3">
      <c r="A49" s="6"/>
      <c r="B49" s="5"/>
      <c r="C49" s="5"/>
    </row>
    <row r="50" spans="1:3">
      <c r="A50" s="42"/>
      <c r="B50" s="5"/>
      <c r="C50" s="5"/>
    </row>
    <row r="51" spans="1:3">
      <c r="A51" s="6"/>
      <c r="B51" s="5"/>
      <c r="C51" s="5"/>
    </row>
    <row r="52" spans="1:3">
      <c r="A52" s="43"/>
      <c r="B52" s="5"/>
      <c r="C52" s="5"/>
    </row>
    <row r="53" spans="1:3">
      <c r="A53" s="6"/>
      <c r="B53" s="5"/>
      <c r="C53" s="5"/>
    </row>
    <row r="54" spans="1:3">
      <c r="A54" s="6"/>
      <c r="B54" s="5"/>
      <c r="C54" s="5"/>
    </row>
    <row r="55" spans="1:3">
      <c r="A55" s="6"/>
      <c r="B55" s="5"/>
      <c r="C55" s="5"/>
    </row>
    <row r="56" spans="1:3">
      <c r="A56" s="6"/>
      <c r="B56" s="5"/>
      <c r="C56" s="5"/>
    </row>
    <row r="63" spans="1:3">
      <c r="A63" s="44" t="s">
        <v>8</v>
      </c>
    </row>
    <row r="64" spans="1:3">
      <c r="A64" s="4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59"/>
  <sheetViews>
    <sheetView zoomScale="115" zoomScaleNormal="115" workbookViewId="0">
      <selection activeCell="H32" sqref="H32"/>
    </sheetView>
  </sheetViews>
  <sheetFormatPr baseColWidth="10" defaultColWidth="8.83203125" defaultRowHeight="15"/>
  <cols>
    <col min="1" max="1" width="12.5" style="1" customWidth="1"/>
    <col min="2" max="2" width="11.1640625" customWidth="1"/>
    <col min="3" max="3" width="10.83203125" bestFit="1" customWidth="1"/>
    <col min="4" max="4" width="12" style="61" bestFit="1" customWidth="1"/>
    <col min="6" max="6" width="13.1640625" customWidth="1"/>
    <col min="8" max="8" width="19.33203125" bestFit="1" customWidth="1"/>
    <col min="11" max="11" width="14.6640625" customWidth="1"/>
  </cols>
  <sheetData>
    <row r="1" spans="1:9" s="2" customFormat="1" ht="40">
      <c r="A1" s="38" t="s">
        <v>2</v>
      </c>
      <c r="B1" s="29" t="s">
        <v>3</v>
      </c>
      <c r="C1" s="29" t="s">
        <v>71</v>
      </c>
      <c r="D1" s="60" t="s">
        <v>4</v>
      </c>
      <c r="E1" s="29"/>
      <c r="F1" s="29" t="s">
        <v>5</v>
      </c>
      <c r="G1" s="29"/>
      <c r="H1" s="41" t="s">
        <v>6</v>
      </c>
      <c r="I1" s="29" t="s">
        <v>7</v>
      </c>
    </row>
    <row r="2" spans="1:9">
      <c r="A2" s="1">
        <v>42370</v>
      </c>
      <c r="B2">
        <v>2357</v>
      </c>
      <c r="C2">
        <f>AVERAGE($B$2:$B$13)</f>
        <v>2896.0833333333335</v>
      </c>
      <c r="D2" s="62">
        <f>B2/C2</f>
        <v>0.8138577964492274</v>
      </c>
      <c r="F2" s="63">
        <f>AVERAGE(D2,D14,D26)</f>
        <v>0.74915131289033565</v>
      </c>
      <c r="H2">
        <f>B2/F2</f>
        <v>3146.2268829328327</v>
      </c>
      <c r="I2">
        <v>1</v>
      </c>
    </row>
    <row r="3" spans="1:9">
      <c r="A3" s="1">
        <v>42401</v>
      </c>
      <c r="B3">
        <v>2572.5</v>
      </c>
      <c r="C3">
        <f t="shared" ref="C3:C13" si="0">AVERAGE($B$2:$B$13)</f>
        <v>2896.0833333333335</v>
      </c>
      <c r="D3" s="62">
        <f t="shared" ref="D3:D13" si="1">B3/C3</f>
        <v>0.88826863867867523</v>
      </c>
      <c r="F3" s="63">
        <f t="shared" ref="F3:F13" si="2">AVERAGE(D3,D15,D27)</f>
        <v>0.845620544641842</v>
      </c>
      <c r="H3">
        <f t="shared" ref="H3:H37" si="3">B3/F3</f>
        <v>3042.1446313009915</v>
      </c>
      <c r="I3">
        <v>2</v>
      </c>
    </row>
    <row r="4" spans="1:9">
      <c r="A4" s="1">
        <v>42430</v>
      </c>
      <c r="B4">
        <v>2666.5</v>
      </c>
      <c r="C4">
        <f t="shared" si="0"/>
        <v>2896.0833333333335</v>
      </c>
      <c r="D4" s="62">
        <f t="shared" si="1"/>
        <v>0.9207262682358357</v>
      </c>
      <c r="F4" s="63">
        <f t="shared" si="2"/>
        <v>0.86760679439529687</v>
      </c>
      <c r="H4">
        <f t="shared" si="3"/>
        <v>3073.3968627556596</v>
      </c>
      <c r="I4">
        <v>3</v>
      </c>
    </row>
    <row r="5" spans="1:9">
      <c r="A5" s="1">
        <v>42461</v>
      </c>
      <c r="B5">
        <v>2978</v>
      </c>
      <c r="C5">
        <f t="shared" si="0"/>
        <v>2896.0833333333335</v>
      </c>
      <c r="D5" s="62">
        <f t="shared" si="1"/>
        <v>1.0282853278853623</v>
      </c>
      <c r="F5" s="63">
        <f t="shared" si="2"/>
        <v>0.96597828926142915</v>
      </c>
      <c r="H5">
        <f t="shared" si="3"/>
        <v>3082.885022474914</v>
      </c>
      <c r="I5">
        <v>4</v>
      </c>
    </row>
    <row r="6" spans="1:9">
      <c r="A6" s="1">
        <v>42491</v>
      </c>
      <c r="B6">
        <v>3443</v>
      </c>
      <c r="C6">
        <f t="shared" si="0"/>
        <v>2896.0833333333335</v>
      </c>
      <c r="D6" s="62">
        <f t="shared" si="1"/>
        <v>1.1888470060138692</v>
      </c>
      <c r="F6" s="63">
        <f t="shared" si="2"/>
        <v>1.1101257615810385</v>
      </c>
      <c r="H6">
        <f t="shared" si="3"/>
        <v>3101.4504114349061</v>
      </c>
      <c r="I6">
        <v>5</v>
      </c>
    </row>
    <row r="7" spans="1:9">
      <c r="A7" s="1">
        <v>42522</v>
      </c>
      <c r="B7">
        <v>3325</v>
      </c>
      <c r="C7">
        <f t="shared" si="0"/>
        <v>2896.0833333333335</v>
      </c>
      <c r="D7" s="62">
        <f t="shared" si="1"/>
        <v>1.1481023221016891</v>
      </c>
      <c r="F7" s="63">
        <f t="shared" si="2"/>
        <v>1.1040364268829135</v>
      </c>
      <c r="H7">
        <f t="shared" si="3"/>
        <v>3011.6759909703837</v>
      </c>
      <c r="I7">
        <v>6</v>
      </c>
    </row>
    <row r="8" spans="1:9">
      <c r="A8" s="1">
        <v>42552</v>
      </c>
      <c r="B8">
        <v>2177</v>
      </c>
      <c r="C8">
        <f t="shared" si="0"/>
        <v>2896.0833333333335</v>
      </c>
      <c r="D8" s="62">
        <f t="shared" si="1"/>
        <v>0.75170488878657948</v>
      </c>
      <c r="F8" s="63">
        <f t="shared" si="2"/>
        <v>0.79702661428254207</v>
      </c>
      <c r="H8">
        <f t="shared" si="3"/>
        <v>2731.4018892075092</v>
      </c>
      <c r="I8">
        <v>7</v>
      </c>
    </row>
    <row r="9" spans="1:9">
      <c r="A9" s="1">
        <v>42583</v>
      </c>
      <c r="B9">
        <v>2319</v>
      </c>
      <c r="C9">
        <f t="shared" si="0"/>
        <v>2896.0833333333335</v>
      </c>
      <c r="D9" s="62">
        <f t="shared" si="1"/>
        <v>0.80073662705377946</v>
      </c>
      <c r="F9" s="63">
        <f t="shared" si="2"/>
        <v>0.88561142305203766</v>
      </c>
      <c r="H9">
        <f t="shared" si="3"/>
        <v>2618.5299101135665</v>
      </c>
      <c r="I9">
        <v>8</v>
      </c>
    </row>
    <row r="10" spans="1:9">
      <c r="A10" s="1">
        <v>42614</v>
      </c>
      <c r="B10">
        <v>2490</v>
      </c>
      <c r="C10">
        <f t="shared" si="0"/>
        <v>2896.0833333333335</v>
      </c>
      <c r="D10" s="62">
        <f t="shared" si="1"/>
        <v>0.85978188933329491</v>
      </c>
      <c r="F10" s="63">
        <f t="shared" si="2"/>
        <v>0.90744882939601867</v>
      </c>
      <c r="H10">
        <f t="shared" si="3"/>
        <v>2743.9563745509467</v>
      </c>
      <c r="I10">
        <v>9</v>
      </c>
    </row>
    <row r="11" spans="1:9">
      <c r="A11" s="1">
        <v>42644</v>
      </c>
      <c r="B11">
        <v>3536</v>
      </c>
      <c r="C11">
        <f t="shared" si="0"/>
        <v>2896.0833333333335</v>
      </c>
      <c r="D11" s="62">
        <f t="shared" si="1"/>
        <v>1.2209593416395705</v>
      </c>
      <c r="F11" s="63">
        <f t="shared" si="2"/>
        <v>1.2169513385200001</v>
      </c>
      <c r="H11">
        <f t="shared" si="3"/>
        <v>2905.6215216463129</v>
      </c>
      <c r="I11">
        <v>10</v>
      </c>
    </row>
    <row r="12" spans="1:9">
      <c r="A12" s="1">
        <v>42675</v>
      </c>
      <c r="B12">
        <v>3398.5</v>
      </c>
      <c r="C12">
        <f t="shared" si="0"/>
        <v>2896.0833333333335</v>
      </c>
      <c r="D12" s="62">
        <f t="shared" si="1"/>
        <v>1.1734814260639368</v>
      </c>
      <c r="F12" s="63">
        <f t="shared" si="2"/>
        <v>1.2673172087675131</v>
      </c>
      <c r="H12">
        <f t="shared" si="3"/>
        <v>2681.649058727055</v>
      </c>
      <c r="I12">
        <v>11</v>
      </c>
    </row>
    <row r="13" spans="1:9">
      <c r="A13" s="1">
        <v>42705</v>
      </c>
      <c r="B13">
        <v>3490.5</v>
      </c>
      <c r="C13">
        <f t="shared" si="0"/>
        <v>2896.0833333333335</v>
      </c>
      <c r="D13" s="62">
        <f t="shared" si="1"/>
        <v>1.2052484677581792</v>
      </c>
      <c r="F13" s="63">
        <f t="shared" si="2"/>
        <v>1.2831254563290322</v>
      </c>
      <c r="H13">
        <f t="shared" si="3"/>
        <v>2720.3107714706039</v>
      </c>
      <c r="I13">
        <v>12</v>
      </c>
    </row>
    <row r="14" spans="1:9">
      <c r="A14" s="1">
        <v>42736</v>
      </c>
      <c r="B14">
        <v>2408</v>
      </c>
      <c r="C14">
        <f>AVERAGE($B$14:$B$25)</f>
        <v>3199.0833333333335</v>
      </c>
      <c r="D14" s="62">
        <f>B14/C14</f>
        <v>0.75271562166245531</v>
      </c>
      <c r="F14" s="63">
        <v>0.74915131289033565</v>
      </c>
      <c r="H14">
        <f t="shared" si="3"/>
        <v>3214.3039177353676</v>
      </c>
      <c r="I14">
        <v>13</v>
      </c>
    </row>
    <row r="15" spans="1:9">
      <c r="A15" s="1">
        <v>42767</v>
      </c>
      <c r="B15">
        <v>2605.5</v>
      </c>
      <c r="C15">
        <f t="shared" ref="C15:C25" si="4">AVERAGE($B$14:$B$25)</f>
        <v>3199.0833333333335</v>
      </c>
      <c r="D15" s="62">
        <f t="shared" ref="D15:D37" si="5">B15/C15</f>
        <v>0.81445205657870745</v>
      </c>
      <c r="F15" s="63">
        <v>0.845620544641842</v>
      </c>
      <c r="H15">
        <f t="shared" si="3"/>
        <v>3081.1692271544152</v>
      </c>
      <c r="I15">
        <v>14</v>
      </c>
    </row>
    <row r="16" spans="1:9">
      <c r="A16" s="1">
        <v>42795</v>
      </c>
      <c r="B16">
        <v>2698.5</v>
      </c>
      <c r="C16">
        <f t="shared" si="4"/>
        <v>3199.0833333333335</v>
      </c>
      <c r="D16" s="62">
        <f t="shared" si="5"/>
        <v>0.84352288415952481</v>
      </c>
      <c r="F16" s="63">
        <v>0.86760679439529687</v>
      </c>
      <c r="H16">
        <f t="shared" si="3"/>
        <v>3110.279930300449</v>
      </c>
      <c r="I16">
        <v>15</v>
      </c>
    </row>
    <row r="17" spans="1:9">
      <c r="A17" s="1">
        <v>42826</v>
      </c>
      <c r="B17">
        <v>2965</v>
      </c>
      <c r="C17">
        <f t="shared" si="4"/>
        <v>3199.0833333333335</v>
      </c>
      <c r="D17" s="62">
        <f t="shared" si="5"/>
        <v>0.92682799760348011</v>
      </c>
      <c r="F17" s="63">
        <v>0.96597828926142915</v>
      </c>
      <c r="H17">
        <f t="shared" si="3"/>
        <v>3069.4271630752587</v>
      </c>
      <c r="I17">
        <v>16</v>
      </c>
    </row>
    <row r="18" spans="1:9">
      <c r="A18" s="1">
        <v>42856</v>
      </c>
      <c r="B18">
        <v>3577</v>
      </c>
      <c r="C18">
        <f t="shared" si="4"/>
        <v>3199.0833333333335</v>
      </c>
      <c r="D18" s="62">
        <f t="shared" si="5"/>
        <v>1.1181327984578915</v>
      </c>
      <c r="F18" s="63">
        <v>1.1101257615810385</v>
      </c>
      <c r="H18">
        <f t="shared" si="3"/>
        <v>3222.1574562017595</v>
      </c>
      <c r="I18">
        <v>17</v>
      </c>
    </row>
    <row r="19" spans="1:9">
      <c r="A19" s="1">
        <v>42887</v>
      </c>
      <c r="B19">
        <v>3462</v>
      </c>
      <c r="C19">
        <f t="shared" si="4"/>
        <v>3199.0833333333335</v>
      </c>
      <c r="D19" s="62">
        <f t="shared" si="5"/>
        <v>1.0821850009117195</v>
      </c>
      <c r="F19" s="63">
        <v>1.1040364268829135</v>
      </c>
      <c r="H19">
        <f t="shared" si="3"/>
        <v>3135.7660994705166</v>
      </c>
      <c r="I19">
        <v>18</v>
      </c>
    </row>
    <row r="20" spans="1:9">
      <c r="A20" s="1">
        <v>42917</v>
      </c>
      <c r="B20">
        <v>2611</v>
      </c>
      <c r="C20">
        <f t="shared" si="4"/>
        <v>3199.0833333333335</v>
      </c>
      <c r="D20" s="62">
        <f t="shared" si="5"/>
        <v>0.81617129907004604</v>
      </c>
      <c r="F20" s="63">
        <v>0.79702661428254207</v>
      </c>
      <c r="H20">
        <f t="shared" si="3"/>
        <v>3275.9257385028968</v>
      </c>
      <c r="I20">
        <v>19</v>
      </c>
    </row>
    <row r="21" spans="1:9">
      <c r="A21" s="1">
        <v>42948</v>
      </c>
      <c r="B21">
        <v>3027.5</v>
      </c>
      <c r="C21">
        <f t="shared" si="4"/>
        <v>3199.0833333333335</v>
      </c>
      <c r="D21" s="62">
        <f t="shared" si="5"/>
        <v>0.946364844095965</v>
      </c>
      <c r="F21" s="63">
        <v>0.88561142305203766</v>
      </c>
      <c r="H21">
        <f t="shared" si="3"/>
        <v>3418.542174587677</v>
      </c>
      <c r="I21">
        <v>20</v>
      </c>
    </row>
    <row r="22" spans="1:9">
      <c r="A22" s="1">
        <v>42979</v>
      </c>
      <c r="B22">
        <v>3022.5</v>
      </c>
      <c r="C22">
        <f t="shared" si="4"/>
        <v>3199.0833333333335</v>
      </c>
      <c r="D22" s="62">
        <f t="shared" si="5"/>
        <v>0.9448018963765662</v>
      </c>
      <c r="F22" s="63">
        <v>0.90744882939601867</v>
      </c>
      <c r="H22">
        <f t="shared" si="3"/>
        <v>3330.7663221205771</v>
      </c>
      <c r="I22">
        <v>21</v>
      </c>
    </row>
    <row r="23" spans="1:9">
      <c r="A23" s="1">
        <v>43009</v>
      </c>
      <c r="B23">
        <v>3782</v>
      </c>
      <c r="C23">
        <f t="shared" si="4"/>
        <v>3199.0833333333335</v>
      </c>
      <c r="D23" s="62">
        <f t="shared" si="5"/>
        <v>1.1822136549532418</v>
      </c>
      <c r="F23" s="63">
        <v>1.2169513385200001</v>
      </c>
      <c r="H23">
        <f t="shared" si="3"/>
        <v>3107.7660053355075</v>
      </c>
      <c r="I23">
        <v>22</v>
      </c>
    </row>
    <row r="24" spans="1:9">
      <c r="A24" s="1">
        <v>43040</v>
      </c>
      <c r="B24">
        <v>4252.5</v>
      </c>
      <c r="C24">
        <f t="shared" si="4"/>
        <v>3199.0833333333335</v>
      </c>
      <c r="D24" s="62">
        <f t="shared" si="5"/>
        <v>1.3292870353486674</v>
      </c>
      <c r="F24" s="63">
        <v>1.2673172087675131</v>
      </c>
      <c r="H24">
        <f t="shared" si="3"/>
        <v>3355.5134977892603</v>
      </c>
      <c r="I24">
        <v>23</v>
      </c>
    </row>
    <row r="25" spans="1:9">
      <c r="A25" s="1">
        <v>43070</v>
      </c>
      <c r="B25">
        <v>3977.5</v>
      </c>
      <c r="C25">
        <f t="shared" si="4"/>
        <v>3199.0833333333335</v>
      </c>
      <c r="D25" s="62">
        <f t="shared" si="5"/>
        <v>1.2433249107817343</v>
      </c>
      <c r="F25" s="63">
        <v>1.2831254563290322</v>
      </c>
      <c r="H25">
        <f t="shared" si="3"/>
        <v>3099.8527699539682</v>
      </c>
      <c r="I25">
        <v>24</v>
      </c>
    </row>
    <row r="26" spans="1:9">
      <c r="A26" s="1">
        <v>43101</v>
      </c>
      <c r="B26">
        <v>2459</v>
      </c>
      <c r="C26">
        <f>AVERAGE($B$26:$B$37)</f>
        <v>3611.5</v>
      </c>
      <c r="D26" s="62">
        <f t="shared" si="5"/>
        <v>0.68088052055932435</v>
      </c>
      <c r="F26" s="63">
        <v>0.74915131289033565</v>
      </c>
      <c r="H26">
        <f t="shared" si="3"/>
        <v>3282.3809525379024</v>
      </c>
      <c r="I26">
        <v>25</v>
      </c>
    </row>
    <row r="27" spans="1:9">
      <c r="A27" s="1">
        <v>43132</v>
      </c>
      <c r="B27">
        <v>3012.5</v>
      </c>
      <c r="C27">
        <f t="shared" ref="C27:C37" si="6">AVERAGE($B$26:$B$37)</f>
        <v>3611.5</v>
      </c>
      <c r="D27" s="62">
        <f t="shared" si="5"/>
        <v>0.83414093866814343</v>
      </c>
      <c r="F27" s="63">
        <v>0.845620544641842</v>
      </c>
      <c r="H27">
        <f t="shared" si="3"/>
        <v>3562.4725760133088</v>
      </c>
      <c r="I27">
        <v>26</v>
      </c>
    </row>
    <row r="28" spans="1:9">
      <c r="A28" s="1">
        <v>43160</v>
      </c>
      <c r="B28">
        <v>3028.5</v>
      </c>
      <c r="C28">
        <f t="shared" si="6"/>
        <v>3611.5</v>
      </c>
      <c r="D28" s="62">
        <f t="shared" si="5"/>
        <v>0.8385712307905302</v>
      </c>
      <c r="F28" s="63">
        <v>0.86760679439529687</v>
      </c>
      <c r="H28">
        <f t="shared" si="3"/>
        <v>3490.6365643560903</v>
      </c>
      <c r="I28">
        <v>27</v>
      </c>
    </row>
    <row r="29" spans="1:9">
      <c r="A29" s="1">
        <v>43191</v>
      </c>
      <c r="B29">
        <v>3405</v>
      </c>
      <c r="C29">
        <f t="shared" si="6"/>
        <v>3611.5</v>
      </c>
      <c r="D29" s="62">
        <f t="shared" si="5"/>
        <v>0.94282154229544513</v>
      </c>
      <c r="F29" s="63">
        <v>0.96597828926142915</v>
      </c>
      <c r="H29">
        <f t="shared" si="3"/>
        <v>3524.9239427559041</v>
      </c>
      <c r="I29">
        <v>28</v>
      </c>
    </row>
    <row r="30" spans="1:9">
      <c r="A30" s="1">
        <v>43221</v>
      </c>
      <c r="B30">
        <v>3696</v>
      </c>
      <c r="C30">
        <f t="shared" si="6"/>
        <v>3611.5</v>
      </c>
      <c r="D30" s="62">
        <f t="shared" si="5"/>
        <v>1.0233974802713555</v>
      </c>
      <c r="F30" s="63">
        <v>1.1101257615810385</v>
      </c>
      <c r="H30">
        <f t="shared" si="3"/>
        <v>3329.3525183454581</v>
      </c>
      <c r="I30">
        <v>29</v>
      </c>
    </row>
    <row r="31" spans="1:9">
      <c r="A31" s="1">
        <v>43252</v>
      </c>
      <c r="B31">
        <v>3907</v>
      </c>
      <c r="C31">
        <f t="shared" si="6"/>
        <v>3611.5</v>
      </c>
      <c r="D31" s="62">
        <f t="shared" si="5"/>
        <v>1.0818219576353316</v>
      </c>
      <c r="F31" s="63">
        <v>1.1040364268829135</v>
      </c>
      <c r="H31">
        <f t="shared" si="3"/>
        <v>3538.8325102921171</v>
      </c>
      <c r="I31">
        <v>30</v>
      </c>
    </row>
    <row r="32" spans="1:9">
      <c r="A32" s="1">
        <v>43282</v>
      </c>
      <c r="B32">
        <v>2973</v>
      </c>
      <c r="C32">
        <f t="shared" si="6"/>
        <v>3611.5</v>
      </c>
      <c r="D32" s="62">
        <f t="shared" si="5"/>
        <v>0.82320365499100101</v>
      </c>
      <c r="F32" s="63">
        <v>0.79702661428254207</v>
      </c>
      <c r="H32">
        <f t="shared" si="3"/>
        <v>3730.113833998128</v>
      </c>
      <c r="I32">
        <v>31</v>
      </c>
    </row>
    <row r="33" spans="1:9">
      <c r="A33" s="1">
        <v>43313</v>
      </c>
      <c r="B33">
        <v>3285.5</v>
      </c>
      <c r="C33">
        <f t="shared" si="6"/>
        <v>3611.5</v>
      </c>
      <c r="D33" s="62">
        <f t="shared" si="5"/>
        <v>0.90973279800636853</v>
      </c>
      <c r="F33" s="63">
        <v>0.88561142305203766</v>
      </c>
      <c r="H33">
        <f t="shared" si="3"/>
        <v>3709.8663301759912</v>
      </c>
      <c r="I33">
        <v>32</v>
      </c>
    </row>
    <row r="34" spans="1:9">
      <c r="A34" s="1">
        <v>43344</v>
      </c>
      <c r="B34">
        <v>3314.5</v>
      </c>
      <c r="C34">
        <f t="shared" si="6"/>
        <v>3611.5</v>
      </c>
      <c r="D34" s="62">
        <f t="shared" si="5"/>
        <v>0.91776270247819469</v>
      </c>
      <c r="F34" s="63">
        <v>0.90744882939601867</v>
      </c>
      <c r="H34">
        <f t="shared" si="3"/>
        <v>3652.5475515859894</v>
      </c>
      <c r="I34">
        <v>33</v>
      </c>
    </row>
    <row r="35" spans="1:9">
      <c r="A35" s="1">
        <v>43374</v>
      </c>
      <c r="B35">
        <v>4506</v>
      </c>
      <c r="C35">
        <f t="shared" si="6"/>
        <v>3611.5</v>
      </c>
      <c r="D35" s="62">
        <f t="shared" si="5"/>
        <v>1.2476810189671881</v>
      </c>
      <c r="F35" s="63">
        <v>1.2169513385200001</v>
      </c>
      <c r="H35">
        <f t="shared" si="3"/>
        <v>3702.6952987947639</v>
      </c>
      <c r="I35">
        <v>34</v>
      </c>
    </row>
    <row r="36" spans="1:9">
      <c r="A36" s="1">
        <v>43405</v>
      </c>
      <c r="B36">
        <v>4692</v>
      </c>
      <c r="C36">
        <f t="shared" si="6"/>
        <v>3611.5</v>
      </c>
      <c r="D36" s="62">
        <f t="shared" si="5"/>
        <v>1.299183164889935</v>
      </c>
      <c r="F36" s="63">
        <v>1.2673172087675131</v>
      </c>
      <c r="H36">
        <f t="shared" si="3"/>
        <v>3702.3090726930532</v>
      </c>
      <c r="I36">
        <v>35</v>
      </c>
    </row>
    <row r="37" spans="1:9">
      <c r="A37" s="1">
        <v>43435</v>
      </c>
      <c r="B37">
        <v>5059</v>
      </c>
      <c r="C37">
        <f t="shared" si="6"/>
        <v>3611.5</v>
      </c>
      <c r="D37" s="62">
        <f t="shared" si="5"/>
        <v>1.4008029904471826</v>
      </c>
      <c r="F37" s="63">
        <v>1.2831254563290322</v>
      </c>
      <c r="H37">
        <f t="shared" si="3"/>
        <v>3942.7165715140477</v>
      </c>
      <c r="I37">
        <v>36</v>
      </c>
    </row>
    <row r="38" spans="1:9">
      <c r="A38" s="1">
        <v>43466</v>
      </c>
      <c r="B38" s="68">
        <f>(I38*Regression!$B$18)+Regression!$B$17</f>
        <v>3983.1007936507931</v>
      </c>
      <c r="D38" s="63"/>
      <c r="F38" s="63">
        <v>0.74915131289033565</v>
      </c>
      <c r="I38">
        <v>37</v>
      </c>
    </row>
    <row r="39" spans="1:9">
      <c r="A39" s="1">
        <v>43497</v>
      </c>
      <c r="B39" s="68">
        <f>(I39*Regression!$B$18)+Regression!$B$17</f>
        <v>4023.5086443586442</v>
      </c>
      <c r="D39" s="63"/>
      <c r="F39" s="63">
        <v>0.845620544641842</v>
      </c>
      <c r="I39">
        <v>38</v>
      </c>
    </row>
    <row r="40" spans="1:9">
      <c r="A40" s="1">
        <v>43525</v>
      </c>
      <c r="B40" s="68">
        <f>(I40*Regression!$B$18)+Regression!$B$17</f>
        <v>4063.9164950664945</v>
      </c>
      <c r="F40" s="63">
        <v>0.86760679439529687</v>
      </c>
      <c r="I40">
        <v>39</v>
      </c>
    </row>
    <row r="41" spans="1:9">
      <c r="A41" s="1">
        <v>43556</v>
      </c>
      <c r="B41" s="68">
        <f>(I41*Regression!$B$18)+Regression!$B$17</f>
        <v>4104.3243457743456</v>
      </c>
      <c r="F41" s="63">
        <v>0.96597828926142915</v>
      </c>
      <c r="I41">
        <v>40</v>
      </c>
    </row>
    <row r="42" spans="1:9">
      <c r="A42" s="1">
        <v>43586</v>
      </c>
      <c r="B42" s="68">
        <f>(I42*Regression!$B$18)+Regression!$B$17</f>
        <v>4144.7321964821958</v>
      </c>
      <c r="F42" s="63">
        <v>1.1101257615810385</v>
      </c>
      <c r="I42">
        <v>41</v>
      </c>
    </row>
    <row r="43" spans="1:9">
      <c r="A43" s="1">
        <v>43617</v>
      </c>
      <c r="B43" s="68">
        <f>(I43*Regression!$B$18)+Regression!$B$17</f>
        <v>4185.140047190047</v>
      </c>
      <c r="F43" s="63">
        <v>1.1040364268829135</v>
      </c>
      <c r="I43">
        <v>42</v>
      </c>
    </row>
    <row r="44" spans="1:9">
      <c r="A44" s="1">
        <v>43647</v>
      </c>
      <c r="B44" s="68">
        <f>(I44*Regression!$B$18)+Regression!$B$17</f>
        <v>4225.5478978978972</v>
      </c>
      <c r="F44" s="63">
        <v>0.79702661428254207</v>
      </c>
      <c r="I44">
        <v>43</v>
      </c>
    </row>
    <row r="45" spans="1:9">
      <c r="A45" s="1">
        <v>43678</v>
      </c>
      <c r="B45" s="68">
        <f>(I45*Regression!$B$18)+Regression!$B$17</f>
        <v>4265.9557486057483</v>
      </c>
      <c r="F45" s="63">
        <v>0.88561142305203766</v>
      </c>
      <c r="I45">
        <v>44</v>
      </c>
    </row>
    <row r="46" spans="1:9">
      <c r="A46" s="1">
        <v>43709</v>
      </c>
      <c r="B46" s="68">
        <f>(I46*Regression!$B$18)+Regression!$B$17</f>
        <v>4306.3635993135986</v>
      </c>
      <c r="F46" s="63">
        <v>0.90744882939601867</v>
      </c>
      <c r="I46">
        <v>45</v>
      </c>
    </row>
    <row r="47" spans="1:9">
      <c r="A47" s="1">
        <v>43739</v>
      </c>
      <c r="B47" s="68">
        <f>(I47*Regression!$B$18)+Regression!$B$17</f>
        <v>4346.7714500214497</v>
      </c>
      <c r="F47" s="63">
        <v>1.2169513385200001</v>
      </c>
      <c r="I47">
        <v>46</v>
      </c>
    </row>
    <row r="48" spans="1:9">
      <c r="A48" s="1">
        <v>43770</v>
      </c>
      <c r="B48" s="68">
        <f>(I48*Regression!$B$18)+Regression!$B$17</f>
        <v>4387.1793007292999</v>
      </c>
      <c r="F48" s="63">
        <v>1.2673172087675131</v>
      </c>
      <c r="I48">
        <v>47</v>
      </c>
    </row>
    <row r="49" spans="1:9">
      <c r="A49" s="1">
        <v>43800</v>
      </c>
      <c r="B49" s="68">
        <f>(I49*Regression!$B$18)+Regression!$B$17</f>
        <v>4427.5871514371511</v>
      </c>
      <c r="F49" s="63">
        <v>1.2831254563290322</v>
      </c>
      <c r="I49">
        <v>48</v>
      </c>
    </row>
    <row r="50" spans="1:9">
      <c r="A50"/>
    </row>
    <row r="51" spans="1:9">
      <c r="A51"/>
    </row>
    <row r="52" spans="1:9">
      <c r="A52"/>
    </row>
    <row r="53" spans="1:9">
      <c r="A53"/>
    </row>
    <row r="54" spans="1:9">
      <c r="A54"/>
    </row>
    <row r="55" spans="1:9">
      <c r="A55"/>
    </row>
    <row r="56" spans="1:9">
      <c r="A56"/>
    </row>
    <row r="57" spans="1:9">
      <c r="A57"/>
    </row>
    <row r="58" spans="1:9">
      <c r="A58"/>
    </row>
    <row r="59" spans="1:9">
      <c r="A59"/>
    </row>
    <row r="60" spans="1:9">
      <c r="A60"/>
    </row>
    <row r="61" spans="1:9">
      <c r="A61"/>
    </row>
    <row r="62" spans="1:9">
      <c r="A62"/>
    </row>
    <row r="63" spans="1:9">
      <c r="A63"/>
    </row>
    <row r="64" spans="1:9">
      <c r="A64"/>
    </row>
    <row r="65" spans="1:1">
      <c r="A65"/>
    </row>
    <row r="66" spans="1:1">
      <c r="A66"/>
    </row>
    <row r="67" spans="1:1">
      <c r="A67"/>
    </row>
    <row r="68" spans="1:1">
      <c r="A68"/>
    </row>
    <row r="69" spans="1:1">
      <c r="A69"/>
    </row>
    <row r="70" spans="1:1">
      <c r="A70"/>
    </row>
    <row r="71" spans="1:1">
      <c r="A71"/>
    </row>
    <row r="72" spans="1:1">
      <c r="A72"/>
    </row>
    <row r="73" spans="1:1">
      <c r="A73"/>
    </row>
    <row r="74" spans="1:1">
      <c r="A74"/>
    </row>
    <row r="75" spans="1:1">
      <c r="A75"/>
    </row>
    <row r="76" spans="1:1">
      <c r="A76"/>
    </row>
    <row r="77" spans="1:1">
      <c r="A77"/>
    </row>
    <row r="78" spans="1:1">
      <c r="A78"/>
    </row>
    <row r="79" spans="1:1">
      <c r="A79"/>
    </row>
    <row r="80" spans="1:1">
      <c r="A80"/>
    </row>
    <row r="81" spans="1:1">
      <c r="A81"/>
    </row>
    <row r="82" spans="1:1">
      <c r="A82"/>
    </row>
    <row r="83" spans="1:1">
      <c r="A83"/>
    </row>
    <row r="84" spans="1:1">
      <c r="A84"/>
    </row>
    <row r="85" spans="1:1">
      <c r="A85"/>
    </row>
    <row r="86" spans="1:1">
      <c r="A86"/>
    </row>
    <row r="87" spans="1:1">
      <c r="A87"/>
    </row>
    <row r="88" spans="1:1">
      <c r="A88"/>
    </row>
    <row r="89" spans="1:1">
      <c r="A89"/>
    </row>
    <row r="90" spans="1:1">
      <c r="A90"/>
    </row>
    <row r="91" spans="1:1">
      <c r="A91"/>
    </row>
    <row r="92" spans="1:1">
      <c r="A92"/>
    </row>
    <row r="93" spans="1:1">
      <c r="A93"/>
    </row>
    <row r="94" spans="1:1">
      <c r="A94"/>
    </row>
    <row r="95" spans="1:1">
      <c r="A95"/>
    </row>
    <row r="96" spans="1:1">
      <c r="A96"/>
    </row>
    <row r="97" spans="1:1">
      <c r="A97"/>
    </row>
    <row r="98" spans="1:1">
      <c r="A98"/>
    </row>
    <row r="99" spans="1:1">
      <c r="A99"/>
    </row>
    <row r="100" spans="1:1">
      <c r="A100"/>
    </row>
    <row r="101" spans="1:1">
      <c r="A101"/>
    </row>
    <row r="102" spans="1:1">
      <c r="A102"/>
    </row>
    <row r="103" spans="1:1">
      <c r="A103"/>
    </row>
    <row r="104" spans="1:1">
      <c r="A104"/>
    </row>
    <row r="105" spans="1:1">
      <c r="A105"/>
    </row>
    <row r="106" spans="1:1">
      <c r="A106"/>
    </row>
    <row r="107" spans="1:1">
      <c r="A107"/>
    </row>
    <row r="108" spans="1:1">
      <c r="A108"/>
    </row>
    <row r="109" spans="1:1">
      <c r="A109"/>
    </row>
    <row r="110" spans="1:1">
      <c r="A110"/>
    </row>
    <row r="111" spans="1:1">
      <c r="A111"/>
    </row>
    <row r="112" spans="1:1">
      <c r="A112"/>
    </row>
    <row r="113" spans="1:1">
      <c r="A113"/>
    </row>
    <row r="114" spans="1:1">
      <c r="A114"/>
    </row>
    <row r="115" spans="1:1">
      <c r="A115"/>
    </row>
    <row r="116" spans="1:1">
      <c r="A116"/>
    </row>
    <row r="117" spans="1:1">
      <c r="A117"/>
    </row>
    <row r="118" spans="1:1">
      <c r="A118"/>
    </row>
    <row r="119" spans="1:1">
      <c r="A119"/>
    </row>
    <row r="120" spans="1:1">
      <c r="A120"/>
    </row>
    <row r="121" spans="1:1">
      <c r="A121"/>
    </row>
    <row r="122" spans="1:1">
      <c r="A122"/>
    </row>
    <row r="123" spans="1:1">
      <c r="A123"/>
    </row>
    <row r="124" spans="1:1">
      <c r="A124"/>
    </row>
    <row r="125" spans="1:1">
      <c r="A125"/>
    </row>
    <row r="126" spans="1:1">
      <c r="A126"/>
    </row>
    <row r="127" spans="1:1">
      <c r="A127"/>
    </row>
    <row r="128" spans="1:1">
      <c r="A128"/>
    </row>
    <row r="129" spans="1:1">
      <c r="A129"/>
    </row>
    <row r="130" spans="1:1">
      <c r="A130"/>
    </row>
    <row r="131" spans="1:1">
      <c r="A131"/>
    </row>
    <row r="132" spans="1:1">
      <c r="A132"/>
    </row>
    <row r="133" spans="1:1">
      <c r="A133"/>
    </row>
    <row r="134" spans="1:1">
      <c r="A134"/>
    </row>
    <row r="135" spans="1:1">
      <c r="A135"/>
    </row>
    <row r="136" spans="1:1">
      <c r="A136"/>
    </row>
    <row r="137" spans="1:1">
      <c r="A137"/>
    </row>
    <row r="138" spans="1:1">
      <c r="A138"/>
    </row>
    <row r="139" spans="1:1">
      <c r="A139"/>
    </row>
    <row r="140" spans="1:1">
      <c r="A140"/>
    </row>
    <row r="141" spans="1:1">
      <c r="A141"/>
    </row>
    <row r="142" spans="1:1">
      <c r="A142"/>
    </row>
    <row r="143" spans="1:1">
      <c r="A143"/>
    </row>
    <row r="144" spans="1:1">
      <c r="A144"/>
    </row>
    <row r="145" spans="1:1">
      <c r="A145"/>
    </row>
    <row r="146" spans="1:1">
      <c r="A146"/>
    </row>
    <row r="147" spans="1:1">
      <c r="A147"/>
    </row>
    <row r="148" spans="1:1">
      <c r="A148"/>
    </row>
    <row r="149" spans="1:1">
      <c r="A149"/>
    </row>
    <row r="150" spans="1:1">
      <c r="A150"/>
    </row>
    <row r="151" spans="1:1">
      <c r="A151"/>
    </row>
    <row r="152" spans="1:1">
      <c r="A152"/>
    </row>
    <row r="153" spans="1:1">
      <c r="A153"/>
    </row>
    <row r="154" spans="1:1">
      <c r="A154"/>
    </row>
    <row r="155" spans="1:1">
      <c r="A155"/>
    </row>
    <row r="156" spans="1:1">
      <c r="A156"/>
    </row>
    <row r="157" spans="1:1">
      <c r="A157"/>
    </row>
    <row r="158" spans="1:1">
      <c r="A158"/>
    </row>
    <row r="159" spans="1:1">
      <c r="A159"/>
    </row>
  </sheetData>
  <sortState xmlns:xlrd2="http://schemas.microsoft.com/office/spreadsheetml/2017/richdata2" ref="A2:B162">
    <sortCondition ref="A2:A162"/>
  </sortState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297D07-C5A4-408B-A179-DAA257AB3D97}">
  <dimension ref="A1:I18"/>
  <sheetViews>
    <sheetView workbookViewId="0">
      <selection activeCell="D7" sqref="D7"/>
    </sheetView>
  </sheetViews>
  <sheetFormatPr baseColWidth="10" defaultColWidth="8.83203125" defaultRowHeight="15"/>
  <cols>
    <col min="1" max="1" width="18" bestFit="1" customWidth="1"/>
    <col min="2" max="2" width="12" bestFit="1" customWidth="1"/>
    <col min="3" max="3" width="14.5" bestFit="1" customWidth="1"/>
    <col min="4" max="5" width="12" bestFit="1" customWidth="1"/>
    <col min="6" max="6" width="13.5" bestFit="1" customWidth="1"/>
    <col min="7" max="7" width="12" bestFit="1" customWidth="1"/>
    <col min="8" max="9" width="12.5" bestFit="1" customWidth="1"/>
  </cols>
  <sheetData>
    <row r="1" spans="1:9">
      <c r="A1" t="s">
        <v>112</v>
      </c>
    </row>
    <row r="2" spans="1:9" ht="16" thickBot="1"/>
    <row r="3" spans="1:9">
      <c r="A3" s="67" t="s">
        <v>113</v>
      </c>
      <c r="B3" s="67"/>
    </row>
    <row r="4" spans="1:9">
      <c r="A4" s="64" t="s">
        <v>114</v>
      </c>
      <c r="B4" s="64">
        <v>0.61357718812023754</v>
      </c>
    </row>
    <row r="5" spans="1:9">
      <c r="A5" s="64" t="s">
        <v>115</v>
      </c>
      <c r="B5" s="64">
        <v>0.37647696578153739</v>
      </c>
    </row>
    <row r="6" spans="1:9">
      <c r="A6" s="64" t="s">
        <v>116</v>
      </c>
      <c r="B6" s="64">
        <v>0.35813805301040613</v>
      </c>
    </row>
    <row r="7" spans="1:9">
      <c r="A7" s="64" t="s">
        <v>117</v>
      </c>
      <c r="B7" s="64">
        <v>555.87718569107722</v>
      </c>
    </row>
    <row r="8" spans="1:9" ht="16" thickBot="1">
      <c r="A8" s="65" t="s">
        <v>118</v>
      </c>
      <c r="B8" s="65">
        <v>36</v>
      </c>
    </row>
    <row r="10" spans="1:9" ht="16" thickBot="1">
      <c r="A10" t="s">
        <v>119</v>
      </c>
    </row>
    <row r="11" spans="1:9">
      <c r="A11" s="66"/>
      <c r="B11" s="66" t="s">
        <v>124</v>
      </c>
      <c r="C11" s="66" t="s">
        <v>125</v>
      </c>
      <c r="D11" s="66" t="s">
        <v>126</v>
      </c>
      <c r="E11" s="66" t="s">
        <v>127</v>
      </c>
      <c r="F11" s="66" t="s">
        <v>128</v>
      </c>
    </row>
    <row r="12" spans="1:9">
      <c r="A12" s="64" t="s">
        <v>120</v>
      </c>
      <c r="B12" s="64">
        <v>1</v>
      </c>
      <c r="C12" s="64">
        <v>6343406.2394465897</v>
      </c>
      <c r="D12" s="64">
        <v>6343406.2394465897</v>
      </c>
      <c r="E12" s="64">
        <v>20.52885961561363</v>
      </c>
      <c r="F12" s="64">
        <v>6.9097198657957319E-5</v>
      </c>
    </row>
    <row r="13" spans="1:9">
      <c r="A13" s="64" t="s">
        <v>121</v>
      </c>
      <c r="B13" s="64">
        <v>34</v>
      </c>
      <c r="C13" s="64">
        <v>10505981.149442298</v>
      </c>
      <c r="D13" s="64">
        <v>308999.4455718323</v>
      </c>
      <c r="E13" s="64"/>
      <c r="F13" s="64"/>
    </row>
    <row r="14" spans="1:9" ht="16" thickBot="1">
      <c r="A14" s="65" t="s">
        <v>122</v>
      </c>
      <c r="B14" s="65">
        <v>35</v>
      </c>
      <c r="C14" s="65">
        <v>16849387.388888888</v>
      </c>
      <c r="D14" s="65"/>
      <c r="E14" s="65"/>
      <c r="F14" s="65"/>
    </row>
    <row r="15" spans="1:9" ht="16" thickBot="1"/>
    <row r="16" spans="1:9">
      <c r="A16" s="66"/>
      <c r="B16" s="66" t="s">
        <v>129</v>
      </c>
      <c r="C16" s="66" t="s">
        <v>117</v>
      </c>
      <c r="D16" s="66" t="s">
        <v>130</v>
      </c>
      <c r="E16" s="66" t="s">
        <v>131</v>
      </c>
      <c r="F16" s="66" t="s">
        <v>132</v>
      </c>
      <c r="G16" s="66" t="s">
        <v>133</v>
      </c>
      <c r="H16" s="66" t="s">
        <v>134</v>
      </c>
      <c r="I16" s="66" t="s">
        <v>135</v>
      </c>
    </row>
    <row r="17" spans="1:9">
      <c r="A17" s="64" t="s">
        <v>123</v>
      </c>
      <c r="B17" s="64">
        <v>2488.0103174603178</v>
      </c>
      <c r="C17" s="64">
        <v>189.22129283328036</v>
      </c>
      <c r="D17" s="64">
        <v>13.148680469340526</v>
      </c>
      <c r="E17" s="64">
        <v>6.8754141700939552E-15</v>
      </c>
      <c r="F17" s="64">
        <v>2103.4663840538833</v>
      </c>
      <c r="G17" s="64">
        <v>2872.5542508667522</v>
      </c>
      <c r="H17" s="64">
        <v>2103.4663840538833</v>
      </c>
      <c r="I17" s="64">
        <v>2872.5542508667522</v>
      </c>
    </row>
    <row r="18" spans="1:9" ht="16" thickBot="1">
      <c r="A18" s="65" t="s">
        <v>136</v>
      </c>
      <c r="B18" s="65">
        <v>40.407850707850692</v>
      </c>
      <c r="C18" s="65">
        <v>8.9183258982124265</v>
      </c>
      <c r="D18" s="65">
        <v>4.5308784595940779</v>
      </c>
      <c r="E18" s="65">
        <v>6.9097198657957847E-5</v>
      </c>
      <c r="F18" s="65">
        <v>22.283631868902471</v>
      </c>
      <c r="G18" s="65">
        <v>58.532069546798908</v>
      </c>
      <c r="H18" s="65">
        <v>22.283631868902471</v>
      </c>
      <c r="I18" s="65">
        <v>58.532069546798908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91"/>
  <sheetViews>
    <sheetView topLeftCell="A3" zoomScale="70" zoomScaleNormal="70" workbookViewId="0">
      <selection activeCell="E31" sqref="E31"/>
    </sheetView>
  </sheetViews>
  <sheetFormatPr baseColWidth="10" defaultColWidth="8.83203125" defaultRowHeight="15"/>
  <cols>
    <col min="1" max="1" width="37.5" style="2" bestFit="1" customWidth="1"/>
    <col min="2" max="10" width="14.83203125" style="2" bestFit="1" customWidth="1"/>
    <col min="11" max="11" width="14.33203125" style="2" bestFit="1" customWidth="1"/>
    <col min="12" max="13" width="14.83203125" style="2" bestFit="1" customWidth="1"/>
    <col min="14" max="14" width="26.1640625" customWidth="1"/>
    <col min="16" max="16" width="14" customWidth="1"/>
    <col min="17" max="17" width="16.83203125" customWidth="1"/>
    <col min="18" max="18" width="17.6640625" customWidth="1"/>
    <col min="19" max="19" width="15.5" customWidth="1"/>
    <col min="22" max="22" width="1.6640625" bestFit="1" customWidth="1"/>
    <col min="27" max="27" width="1.6640625" bestFit="1" customWidth="1"/>
  </cols>
  <sheetData>
    <row r="1" spans="1:22" ht="32">
      <c r="A1" s="27"/>
      <c r="E1" s="54" t="s">
        <v>38</v>
      </c>
      <c r="F1" s="54" t="s">
        <v>39</v>
      </c>
      <c r="G1" s="54" t="s">
        <v>40</v>
      </c>
    </row>
    <row r="2" spans="1:22" ht="19">
      <c r="A2" s="27"/>
      <c r="B2" s="30"/>
      <c r="C2" s="30"/>
      <c r="D2" s="30"/>
      <c r="E2" t="s">
        <v>111</v>
      </c>
      <c r="F2" s="55">
        <v>2.5</v>
      </c>
      <c r="G2" s="55">
        <v>1</v>
      </c>
      <c r="H2" s="30"/>
      <c r="I2" s="30"/>
      <c r="J2" s="30"/>
      <c r="K2" s="30"/>
      <c r="L2" s="30"/>
      <c r="M2" s="30"/>
      <c r="N2" s="22"/>
    </row>
    <row r="3" spans="1:22" ht="24">
      <c r="A3" s="31" t="s">
        <v>41</v>
      </c>
      <c r="Q3" s="32"/>
    </row>
    <row r="4" spans="1:22" ht="25">
      <c r="A4" s="49" t="s">
        <v>83</v>
      </c>
      <c r="Q4" s="32"/>
    </row>
    <row r="5" spans="1:22" ht="20">
      <c r="A5" s="33" t="s">
        <v>42</v>
      </c>
      <c r="B5" t="s">
        <v>43</v>
      </c>
      <c r="C5" t="s">
        <v>44</v>
      </c>
      <c r="D5" t="s">
        <v>45</v>
      </c>
      <c r="E5" t="s">
        <v>46</v>
      </c>
      <c r="F5" t="s">
        <v>1</v>
      </c>
      <c r="G5" t="s">
        <v>47</v>
      </c>
      <c r="H5" t="s">
        <v>48</v>
      </c>
      <c r="I5" t="s">
        <v>49</v>
      </c>
      <c r="J5" t="s">
        <v>50</v>
      </c>
      <c r="K5" t="s">
        <v>51</v>
      </c>
      <c r="L5" t="s">
        <v>52</v>
      </c>
      <c r="M5" t="s">
        <v>53</v>
      </c>
      <c r="Q5" s="32"/>
    </row>
    <row r="6" spans="1:22" ht="16">
      <c r="A6" s="27" t="s">
        <v>3</v>
      </c>
      <c r="B6">
        <v>3983.1007936507931</v>
      </c>
      <c r="C6">
        <v>4023.5086443586442</v>
      </c>
      <c r="D6">
        <v>4063.9164950664945</v>
      </c>
      <c r="E6">
        <v>4104.3243457743456</v>
      </c>
      <c r="F6">
        <v>4144.7321964821958</v>
      </c>
      <c r="G6">
        <v>4185.140047190047</v>
      </c>
      <c r="H6">
        <v>4225.5478978978972</v>
      </c>
      <c r="I6">
        <v>4265.9557486057483</v>
      </c>
      <c r="J6">
        <v>4306.3635993135986</v>
      </c>
      <c r="K6">
        <v>4346.7714500214497</v>
      </c>
      <c r="L6">
        <v>4387.1793007292999</v>
      </c>
      <c r="M6">
        <v>4427.5871514371511</v>
      </c>
      <c r="N6" s="3"/>
      <c r="Q6" s="32"/>
    </row>
    <row r="7" spans="1:22" ht="16">
      <c r="A7" s="27" t="s">
        <v>54</v>
      </c>
      <c r="B7" s="34">
        <v>3503</v>
      </c>
      <c r="C7" s="34">
        <v>3503</v>
      </c>
      <c r="D7" s="34">
        <v>3503</v>
      </c>
      <c r="E7" s="34">
        <v>3503</v>
      </c>
      <c r="F7" s="34">
        <v>3503</v>
      </c>
      <c r="G7" s="34">
        <v>3503</v>
      </c>
      <c r="H7" s="34">
        <v>3503</v>
      </c>
      <c r="I7" s="34">
        <v>3503</v>
      </c>
      <c r="J7" s="34">
        <v>3503</v>
      </c>
      <c r="K7" s="34">
        <v>3503</v>
      </c>
      <c r="L7" s="34">
        <v>3503</v>
      </c>
      <c r="M7" s="34">
        <v>3503</v>
      </c>
      <c r="N7" s="3"/>
      <c r="Q7" s="32"/>
    </row>
    <row r="8" spans="1:22" ht="16">
      <c r="A8" s="27" t="s">
        <v>55</v>
      </c>
      <c r="B8" s="34">
        <v>0</v>
      </c>
      <c r="C8" s="34">
        <v>0</v>
      </c>
      <c r="D8" s="34">
        <v>0</v>
      </c>
      <c r="E8" s="34">
        <v>0</v>
      </c>
      <c r="F8" s="34">
        <v>0</v>
      </c>
      <c r="G8" s="34">
        <v>0</v>
      </c>
      <c r="H8" s="34">
        <v>0</v>
      </c>
      <c r="I8" s="34">
        <v>0</v>
      </c>
      <c r="J8" s="34">
        <v>0</v>
      </c>
      <c r="K8" s="34">
        <v>0</v>
      </c>
      <c r="L8" s="34">
        <v>0</v>
      </c>
      <c r="M8" s="34">
        <v>0</v>
      </c>
      <c r="N8" s="3"/>
      <c r="Q8" s="32"/>
    </row>
    <row r="9" spans="1:22" ht="16">
      <c r="A9" s="27" t="s">
        <v>56</v>
      </c>
      <c r="B9" s="34">
        <f>B6-B7</f>
        <v>480.10079365079309</v>
      </c>
      <c r="C9" s="34">
        <f t="shared" ref="C9:M9" si="0">C6-C7</f>
        <v>520.50864435864423</v>
      </c>
      <c r="D9" s="34">
        <f t="shared" si="0"/>
        <v>560.91649506649446</v>
      </c>
      <c r="E9" s="34">
        <f t="shared" si="0"/>
        <v>601.3243457743456</v>
      </c>
      <c r="F9" s="34">
        <f t="shared" si="0"/>
        <v>641.73219648219583</v>
      </c>
      <c r="G9" s="34">
        <f t="shared" si="0"/>
        <v>682.14004719004697</v>
      </c>
      <c r="H9" s="34">
        <f t="shared" si="0"/>
        <v>722.5478978978972</v>
      </c>
      <c r="I9" s="34">
        <f t="shared" si="0"/>
        <v>762.95574860574834</v>
      </c>
      <c r="J9" s="34">
        <f t="shared" si="0"/>
        <v>803.36359931359857</v>
      </c>
      <c r="K9" s="34">
        <f t="shared" si="0"/>
        <v>843.77145002144971</v>
      </c>
      <c r="L9" s="34">
        <f t="shared" si="0"/>
        <v>884.17930072929994</v>
      </c>
      <c r="M9" s="34">
        <f t="shared" si="0"/>
        <v>924.58715143715108</v>
      </c>
      <c r="N9" s="3"/>
      <c r="Q9" s="32"/>
    </row>
    <row r="10" spans="1:22" ht="20">
      <c r="A10" s="33" t="s">
        <v>57</v>
      </c>
    </row>
    <row r="11" spans="1:22" ht="20">
      <c r="A11" s="35" t="s">
        <v>58</v>
      </c>
      <c r="B11" s="2">
        <f>'Financial information '!$C$7*B7</f>
        <v>14012</v>
      </c>
      <c r="C11" s="2">
        <f>'Financial information '!$C$7*C7</f>
        <v>14012</v>
      </c>
      <c r="D11" s="2">
        <f>'Financial information '!$C$7*D7</f>
        <v>14012</v>
      </c>
      <c r="E11" s="2">
        <f>'Financial information '!$C$7*E7</f>
        <v>14012</v>
      </c>
      <c r="F11" s="2">
        <f>'Financial information '!$C$7*F7</f>
        <v>14012</v>
      </c>
      <c r="G11" s="2">
        <f>'Financial information '!$C$7*G7</f>
        <v>14012</v>
      </c>
      <c r="H11" s="2">
        <f>'Financial information '!$C$7*H7</f>
        <v>14012</v>
      </c>
      <c r="I11" s="2">
        <f>'Financial information '!$C$7*I7</f>
        <v>14012</v>
      </c>
      <c r="J11" s="2">
        <f>'Financial information '!$C$7*J7</f>
        <v>14012</v>
      </c>
      <c r="K11" s="2">
        <f>'Financial information '!$C$7*K7</f>
        <v>14012</v>
      </c>
      <c r="L11" s="2">
        <f>'Financial information '!$C$7*L7</f>
        <v>14012</v>
      </c>
      <c r="M11" s="2">
        <f>'Financial information '!$C$7*M7</f>
        <v>14012</v>
      </c>
    </row>
    <row r="12" spans="1:22" ht="20">
      <c r="A12" s="35" t="s">
        <v>59</v>
      </c>
      <c r="B12" s="2">
        <f>'Financial information '!$C$8*'Prof current operations'!B6</f>
        <v>13940.852777777776</v>
      </c>
      <c r="C12" s="2">
        <f>'Financial information '!$C$8*'Prof current operations'!C6</f>
        <v>14082.280255255255</v>
      </c>
      <c r="D12" s="2">
        <f>'Financial information '!$C$8*'Prof current operations'!D6</f>
        <v>14223.707732732732</v>
      </c>
      <c r="E12" s="2">
        <f>'Financial information '!$C$8*'Prof current operations'!E6</f>
        <v>14365.13521021021</v>
      </c>
      <c r="F12" s="2">
        <f>'Financial information '!$C$8*'Prof current operations'!F6</f>
        <v>14506.562687687685</v>
      </c>
      <c r="G12" s="2">
        <f>'Financial information '!$C$8*'Prof current operations'!G6</f>
        <v>14647.990165165163</v>
      </c>
      <c r="H12" s="2">
        <f>'Financial information '!$C$8*'Prof current operations'!H6</f>
        <v>14789.41764264264</v>
      </c>
      <c r="I12" s="2">
        <f>'Financial information '!$C$8*'Prof current operations'!I6</f>
        <v>14930.845120120119</v>
      </c>
      <c r="J12" s="2">
        <f>'Financial information '!$C$8*'Prof current operations'!J6</f>
        <v>15072.272597597595</v>
      </c>
      <c r="K12" s="2">
        <f>'Financial information '!$C$8*'Prof current operations'!K6</f>
        <v>15213.700075075074</v>
      </c>
      <c r="L12" s="2">
        <f>'Financial information '!$C$8*'Prof current operations'!L6</f>
        <v>15355.127552552549</v>
      </c>
      <c r="M12" s="2">
        <f>'Financial information '!$C$8*'Prof current operations'!M6</f>
        <v>15496.555030030029</v>
      </c>
      <c r="V12" t="s">
        <v>0</v>
      </c>
    </row>
    <row r="13" spans="1:22" ht="20">
      <c r="A13" s="35" t="s">
        <v>60</v>
      </c>
      <c r="B13" s="2">
        <f>B11+B12</f>
        <v>27952.852777777778</v>
      </c>
      <c r="C13" s="2">
        <f t="shared" ref="C13:M13" si="1">C11+C12</f>
        <v>28094.280255255253</v>
      </c>
      <c r="D13" s="2">
        <f t="shared" si="1"/>
        <v>28235.707732732732</v>
      </c>
      <c r="E13" s="2">
        <f t="shared" si="1"/>
        <v>28377.13521021021</v>
      </c>
      <c r="F13" s="2">
        <f t="shared" si="1"/>
        <v>28518.562687687685</v>
      </c>
      <c r="G13" s="2">
        <f t="shared" si="1"/>
        <v>28659.990165165163</v>
      </c>
      <c r="H13" s="2">
        <f t="shared" si="1"/>
        <v>28801.417642642642</v>
      </c>
      <c r="I13" s="2">
        <f t="shared" si="1"/>
        <v>28942.845120120117</v>
      </c>
      <c r="J13" s="2">
        <f t="shared" si="1"/>
        <v>29084.272597597595</v>
      </c>
      <c r="K13" s="2">
        <f t="shared" si="1"/>
        <v>29225.700075075074</v>
      </c>
      <c r="L13" s="2">
        <f t="shared" si="1"/>
        <v>29367.127552552549</v>
      </c>
      <c r="M13" s="2">
        <f t="shared" si="1"/>
        <v>29508.555030030031</v>
      </c>
      <c r="V13" t="s">
        <v>0</v>
      </c>
    </row>
    <row r="14" spans="1:22" ht="19">
      <c r="A14" s="35"/>
    </row>
    <row r="15" spans="1:22" ht="20">
      <c r="A15" s="33" t="s">
        <v>61</v>
      </c>
      <c r="B15" s="2">
        <f>'Financial information '!$G$12</f>
        <v>5550</v>
      </c>
      <c r="C15" s="2">
        <f>'Financial information '!$G$12</f>
        <v>5550</v>
      </c>
      <c r="D15" s="2">
        <f>'Financial information '!$G$12</f>
        <v>5550</v>
      </c>
      <c r="E15" s="2">
        <f>'Financial information '!$G$12</f>
        <v>5550</v>
      </c>
      <c r="F15" s="2">
        <f>'Financial information '!$G$12</f>
        <v>5550</v>
      </c>
      <c r="G15" s="2">
        <f>'Financial information '!$G$12</f>
        <v>5550</v>
      </c>
      <c r="H15" s="2">
        <f>'Financial information '!$G$12</f>
        <v>5550</v>
      </c>
      <c r="I15" s="2">
        <f>'Financial information '!$G$12</f>
        <v>5550</v>
      </c>
      <c r="J15" s="2">
        <f>'Financial information '!$G$12</f>
        <v>5550</v>
      </c>
      <c r="K15" s="2">
        <f>'Financial information '!$G$12</f>
        <v>5550</v>
      </c>
      <c r="L15" s="2">
        <f>'Financial information '!$G$12</f>
        <v>5550</v>
      </c>
      <c r="M15" s="2">
        <f>'Financial information '!$G$12</f>
        <v>5550</v>
      </c>
    </row>
    <row r="16" spans="1:22" ht="20">
      <c r="A16" s="35" t="s">
        <v>62</v>
      </c>
      <c r="B16" s="2">
        <f>'Financial information '!$G$12</f>
        <v>5550</v>
      </c>
      <c r="C16" s="2">
        <f>'Financial information '!$G$12</f>
        <v>5550</v>
      </c>
      <c r="D16" s="2">
        <f>'Financial information '!$G$12</f>
        <v>5550</v>
      </c>
      <c r="E16" s="2">
        <f>'Financial information '!$G$12</f>
        <v>5550</v>
      </c>
      <c r="F16" s="2">
        <f>'Financial information '!$G$12</f>
        <v>5550</v>
      </c>
      <c r="G16" s="2">
        <f>'Financial information '!$G$12</f>
        <v>5550</v>
      </c>
      <c r="H16" s="2">
        <f>'Financial information '!$G$12</f>
        <v>5550</v>
      </c>
      <c r="I16" s="2">
        <f>'Financial information '!$G$12</f>
        <v>5550</v>
      </c>
      <c r="J16" s="2">
        <f>'Financial information '!$G$12</f>
        <v>5550</v>
      </c>
      <c r="K16" s="2">
        <f>'Financial information '!$G$12</f>
        <v>5550</v>
      </c>
      <c r="L16" s="2">
        <f>'Financial information '!$G$12</f>
        <v>5550</v>
      </c>
      <c r="M16" s="2">
        <f>'Financial information '!$G$12</f>
        <v>5550</v>
      </c>
    </row>
    <row r="17" spans="1:27" ht="19">
      <c r="A17" s="33"/>
    </row>
    <row r="18" spans="1:27" ht="20">
      <c r="A18" s="33" t="s">
        <v>63</v>
      </c>
    </row>
    <row r="19" spans="1:27" ht="20">
      <c r="A19" s="35" t="s">
        <v>64</v>
      </c>
      <c r="B19" s="70">
        <f>'Financial information '!$J$12*B6</f>
        <v>1394.0852777777775</v>
      </c>
      <c r="C19" s="70">
        <f>'Financial information '!$J$12*C6</f>
        <v>1408.2280255255255</v>
      </c>
      <c r="D19" s="70">
        <f>'Financial information '!$J$12*D6</f>
        <v>1422.370773273273</v>
      </c>
      <c r="E19" s="70">
        <f>'Financial information '!$J$12*E6</f>
        <v>1436.5135210210208</v>
      </c>
      <c r="F19" s="70">
        <f>'Financial information '!$J$12*F6</f>
        <v>1450.6562687687685</v>
      </c>
      <c r="G19" s="70">
        <f>'Financial information '!$J$12*G6</f>
        <v>1464.7990165165163</v>
      </c>
      <c r="H19" s="70">
        <f>'Financial information '!$J$12*H6</f>
        <v>1478.9417642642638</v>
      </c>
      <c r="I19" s="70">
        <f>'Financial information '!$J$12*I6</f>
        <v>1493.0845120120118</v>
      </c>
      <c r="J19" s="70">
        <f>'Financial information '!$J$12*J6</f>
        <v>1507.2272597597594</v>
      </c>
      <c r="K19" s="70">
        <f>'Financial information '!$J$12*K6</f>
        <v>1521.3700075075074</v>
      </c>
      <c r="L19" s="70">
        <f>'Financial information '!$J$12*L6</f>
        <v>1535.5127552552549</v>
      </c>
      <c r="M19" s="70">
        <f>'Financial information '!$J$12*M6</f>
        <v>1549.6555030030029</v>
      </c>
      <c r="AA19" t="s">
        <v>0</v>
      </c>
    </row>
    <row r="20" spans="1:27" ht="20">
      <c r="A20" s="35" t="s">
        <v>65</v>
      </c>
      <c r="B20" s="70">
        <f>'Financial information '!$J$10*B6</f>
        <v>1991.5503968253965</v>
      </c>
      <c r="C20" s="70">
        <f>'Financial information '!$J$10*C6</f>
        <v>2011.7543221793221</v>
      </c>
      <c r="D20" s="70">
        <f>'Financial information '!$J$10*D6</f>
        <v>2031.9582475332472</v>
      </c>
      <c r="E20" s="70">
        <f>'Financial information '!$J$10*E6</f>
        <v>2052.1621728871728</v>
      </c>
      <c r="F20" s="70">
        <f>'Financial information '!$J$10*F6</f>
        <v>2072.3660982410979</v>
      </c>
      <c r="G20" s="70">
        <f>'Financial information '!$J$10*G6</f>
        <v>2092.5700235950235</v>
      </c>
      <c r="H20" s="70">
        <f>'Financial information '!$J$10*H6</f>
        <v>2112.7739489489486</v>
      </c>
      <c r="I20" s="70">
        <f>'Financial information '!$J$10*I6</f>
        <v>2132.9778743028742</v>
      </c>
      <c r="J20" s="70">
        <f>'Financial information '!$J$10*J6</f>
        <v>2153.1817996567993</v>
      </c>
      <c r="K20" s="70">
        <f>'Financial information '!$J$10*K6</f>
        <v>2173.3857250107249</v>
      </c>
      <c r="L20" s="70">
        <f>'Financial information '!$J$10*L6</f>
        <v>2193.58965036465</v>
      </c>
      <c r="M20" s="70">
        <f>'Financial information '!$J$10*M6</f>
        <v>2213.7935757185755</v>
      </c>
    </row>
    <row r="21" spans="1:27" ht="20">
      <c r="A21" s="33" t="s">
        <v>66</v>
      </c>
      <c r="B21" s="70">
        <f>B19+B20</f>
        <v>3385.6356746031743</v>
      </c>
      <c r="C21" s="70">
        <f t="shared" ref="C21:M21" si="2">C19+C20</f>
        <v>3419.9823477048476</v>
      </c>
      <c r="D21" s="70">
        <f t="shared" si="2"/>
        <v>3454.32902080652</v>
      </c>
      <c r="E21" s="70">
        <f t="shared" si="2"/>
        <v>3488.6756939081934</v>
      </c>
      <c r="F21" s="70">
        <f t="shared" si="2"/>
        <v>3523.0223670098667</v>
      </c>
      <c r="G21" s="70">
        <f t="shared" si="2"/>
        <v>3557.36904011154</v>
      </c>
      <c r="H21" s="70">
        <f t="shared" si="2"/>
        <v>3591.7157132132124</v>
      </c>
      <c r="I21" s="70">
        <f t="shared" si="2"/>
        <v>3626.0623863148858</v>
      </c>
      <c r="J21" s="70">
        <f t="shared" si="2"/>
        <v>3660.4090594165586</v>
      </c>
      <c r="K21" s="70">
        <f t="shared" si="2"/>
        <v>3694.7557325182324</v>
      </c>
      <c r="L21" s="70">
        <f t="shared" si="2"/>
        <v>3729.1024056199049</v>
      </c>
      <c r="M21" s="70">
        <f t="shared" si="2"/>
        <v>3763.4490787215782</v>
      </c>
    </row>
    <row r="22" spans="1:27" ht="20">
      <c r="A22" s="33" t="s">
        <v>67</v>
      </c>
      <c r="B22" s="70">
        <f>B21+B16</f>
        <v>8935.6356746031743</v>
      </c>
      <c r="C22" s="70">
        <f t="shared" ref="C22:M22" si="3">C21+C16</f>
        <v>8969.9823477048485</v>
      </c>
      <c r="D22" s="70">
        <f t="shared" si="3"/>
        <v>9004.3290208065191</v>
      </c>
      <c r="E22" s="70">
        <f t="shared" si="3"/>
        <v>9038.6756939081934</v>
      </c>
      <c r="F22" s="70">
        <f t="shared" si="3"/>
        <v>9073.0223670098676</v>
      </c>
      <c r="G22" s="70">
        <f t="shared" si="3"/>
        <v>9107.36904011154</v>
      </c>
      <c r="H22" s="70">
        <f t="shared" si="3"/>
        <v>9141.7157132132124</v>
      </c>
      <c r="I22" s="70">
        <f t="shared" si="3"/>
        <v>9176.0623863148867</v>
      </c>
      <c r="J22" s="70">
        <f t="shared" si="3"/>
        <v>9210.4090594165591</v>
      </c>
      <c r="K22" s="70">
        <f t="shared" si="3"/>
        <v>9244.7557325182315</v>
      </c>
      <c r="L22" s="70">
        <f t="shared" si="3"/>
        <v>9279.1024056199058</v>
      </c>
      <c r="M22" s="70">
        <f t="shared" si="3"/>
        <v>9313.4490787215782</v>
      </c>
    </row>
    <row r="24" spans="1:27" ht="16">
      <c r="A24" s="2" t="s">
        <v>68</v>
      </c>
      <c r="B24" s="2">
        <f>B9*$F$2</f>
        <v>1200.2519841269827</v>
      </c>
      <c r="C24" s="2">
        <f t="shared" ref="C24:M24" si="4">C9*$F$2</f>
        <v>1301.2716108966106</v>
      </c>
      <c r="D24" s="2">
        <f t="shared" si="4"/>
        <v>1402.2912376662362</v>
      </c>
      <c r="E24" s="2">
        <f t="shared" si="4"/>
        <v>1503.310864435864</v>
      </c>
      <c r="F24" s="2">
        <f t="shared" si="4"/>
        <v>1604.3304912054896</v>
      </c>
      <c r="G24" s="2">
        <f t="shared" si="4"/>
        <v>1705.3501179751174</v>
      </c>
      <c r="H24" s="2">
        <f t="shared" si="4"/>
        <v>1806.369744744743</v>
      </c>
      <c r="I24" s="2">
        <f t="shared" si="4"/>
        <v>1907.3893715143709</v>
      </c>
      <c r="J24" s="2">
        <f t="shared" si="4"/>
        <v>2008.4089982839964</v>
      </c>
      <c r="K24" s="2">
        <f t="shared" si="4"/>
        <v>2109.4286250536243</v>
      </c>
      <c r="L24" s="2">
        <f t="shared" si="4"/>
        <v>2210.4482518232498</v>
      </c>
      <c r="M24" s="2">
        <f t="shared" si="4"/>
        <v>2311.4678785928777</v>
      </c>
    </row>
    <row r="25" spans="1:27" ht="16">
      <c r="A25" s="2" t="s">
        <v>69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</row>
    <row r="26" spans="1:27">
      <c r="N26" s="39" t="s">
        <v>74</v>
      </c>
    </row>
    <row r="27" spans="1:27" ht="20">
      <c r="A27" s="36" t="s">
        <v>70</v>
      </c>
      <c r="B27" s="70">
        <f>(B13)-(B22+B24)</f>
        <v>17816.965119047622</v>
      </c>
      <c r="C27" s="70">
        <f t="shared" ref="C27:M27" si="5">(C13)-(C22+C24)</f>
        <v>17823.026296653792</v>
      </c>
      <c r="D27" s="70">
        <f t="shared" si="5"/>
        <v>17829.087474259977</v>
      </c>
      <c r="E27" s="70">
        <f t="shared" si="5"/>
        <v>17835.148651866155</v>
      </c>
      <c r="F27" s="70">
        <f t="shared" si="5"/>
        <v>17841.209829472326</v>
      </c>
      <c r="G27" s="70">
        <f t="shared" si="5"/>
        <v>17847.271007078507</v>
      </c>
      <c r="H27" s="70">
        <f t="shared" si="5"/>
        <v>17853.332184684688</v>
      </c>
      <c r="I27" s="70">
        <f t="shared" si="5"/>
        <v>17859.393362290859</v>
      </c>
      <c r="J27" s="70">
        <f t="shared" si="5"/>
        <v>17865.45453989704</v>
      </c>
      <c r="K27" s="70">
        <f t="shared" si="5"/>
        <v>17871.515717503218</v>
      </c>
      <c r="L27" s="70">
        <f t="shared" si="5"/>
        <v>17877.576895109392</v>
      </c>
      <c r="M27" s="70">
        <f t="shared" si="5"/>
        <v>17883.638072715577</v>
      </c>
      <c r="N27" s="71">
        <f>SUM(B27:M27)</f>
        <v>214203.61915057912</v>
      </c>
    </row>
    <row r="30" spans="1:27" ht="16">
      <c r="A30" s="37"/>
      <c r="B30"/>
      <c r="C30"/>
      <c r="D30"/>
      <c r="E30"/>
      <c r="F30"/>
      <c r="G30"/>
      <c r="H30"/>
      <c r="L30" s="2" t="s">
        <v>0</v>
      </c>
    </row>
    <row r="31" spans="1:27" ht="32">
      <c r="A31" s="27"/>
      <c r="E31" s="28" t="s">
        <v>38</v>
      </c>
      <c r="F31" s="28" t="s">
        <v>39</v>
      </c>
      <c r="G31" s="28" t="s">
        <v>40</v>
      </c>
    </row>
    <row r="32" spans="1:27" ht="19">
      <c r="A32" s="27"/>
      <c r="B32" s="30"/>
      <c r="C32" s="30"/>
      <c r="D32" s="30"/>
      <c r="E32" s="29">
        <v>3503</v>
      </c>
      <c r="F32" s="29">
        <v>2.5</v>
      </c>
      <c r="G32" s="29">
        <v>1</v>
      </c>
      <c r="H32" s="30"/>
      <c r="I32" s="30"/>
      <c r="J32" s="30"/>
      <c r="K32" s="30"/>
      <c r="L32" s="30"/>
      <c r="M32" s="30"/>
      <c r="N32" s="22"/>
    </row>
    <row r="33" spans="1:14" ht="24">
      <c r="A33" s="31" t="s">
        <v>41</v>
      </c>
    </row>
    <row r="34" spans="1:14" ht="25">
      <c r="A34" s="50" t="s">
        <v>84</v>
      </c>
      <c r="B34" s="56">
        <v>1.25</v>
      </c>
    </row>
    <row r="35" spans="1:14" ht="20">
      <c r="A35" s="33" t="s">
        <v>42</v>
      </c>
      <c r="B35" t="s">
        <v>43</v>
      </c>
      <c r="C35" t="s">
        <v>44</v>
      </c>
      <c r="D35" t="s">
        <v>45</v>
      </c>
      <c r="E35" t="s">
        <v>46</v>
      </c>
      <c r="F35" t="s">
        <v>1</v>
      </c>
      <c r="G35" t="s">
        <v>47</v>
      </c>
      <c r="H35" t="s">
        <v>48</v>
      </c>
      <c r="I35" t="s">
        <v>49</v>
      </c>
      <c r="J35" t="s">
        <v>50</v>
      </c>
      <c r="K35" t="s">
        <v>51</v>
      </c>
      <c r="L35" t="s">
        <v>52</v>
      </c>
      <c r="M35" t="s">
        <v>53</v>
      </c>
    </row>
    <row r="36" spans="1:14" ht="16">
      <c r="A36" s="27" t="s">
        <v>3</v>
      </c>
      <c r="B36">
        <f>B6*$B$34</f>
        <v>4978.8759920634911</v>
      </c>
      <c r="C36">
        <f t="shared" ref="C36:M36" si="6">C6*$B$34</f>
        <v>5029.3858054483053</v>
      </c>
      <c r="D36">
        <f t="shared" si="6"/>
        <v>5079.8956188331176</v>
      </c>
      <c r="E36">
        <f t="shared" si="6"/>
        <v>5130.4054322179318</v>
      </c>
      <c r="F36">
        <f t="shared" si="6"/>
        <v>5180.915245602745</v>
      </c>
      <c r="G36">
        <f t="shared" si="6"/>
        <v>5231.4250589875592</v>
      </c>
      <c r="H36">
        <f t="shared" si="6"/>
        <v>5281.9348723723715</v>
      </c>
      <c r="I36">
        <f t="shared" si="6"/>
        <v>5332.4446857571857</v>
      </c>
      <c r="J36">
        <f t="shared" si="6"/>
        <v>5382.954499141998</v>
      </c>
      <c r="K36">
        <f t="shared" si="6"/>
        <v>5433.4643125268121</v>
      </c>
      <c r="L36">
        <f t="shared" si="6"/>
        <v>5483.9741259116254</v>
      </c>
      <c r="M36">
        <f t="shared" si="6"/>
        <v>5534.4839392964386</v>
      </c>
      <c r="N36" s="3"/>
    </row>
    <row r="37" spans="1:14" ht="16">
      <c r="A37" s="27" t="s">
        <v>54</v>
      </c>
      <c r="B37" s="34">
        <v>3503</v>
      </c>
      <c r="C37" s="34">
        <v>3503</v>
      </c>
      <c r="D37" s="34">
        <v>3503</v>
      </c>
      <c r="E37" s="34">
        <v>3503</v>
      </c>
      <c r="F37" s="34">
        <v>3503</v>
      </c>
      <c r="G37" s="34">
        <v>3503</v>
      </c>
      <c r="H37" s="34">
        <v>3503</v>
      </c>
      <c r="I37" s="34">
        <v>3503</v>
      </c>
      <c r="J37" s="34">
        <v>3503</v>
      </c>
      <c r="K37" s="34">
        <v>3503</v>
      </c>
      <c r="L37" s="34">
        <v>3503</v>
      </c>
      <c r="M37" s="34">
        <v>3503</v>
      </c>
      <c r="N37" s="3"/>
    </row>
    <row r="38" spans="1:14" ht="16">
      <c r="A38" s="27" t="s">
        <v>55</v>
      </c>
      <c r="B38" s="34">
        <v>0</v>
      </c>
      <c r="C38" s="34">
        <v>0</v>
      </c>
      <c r="D38" s="34">
        <v>0</v>
      </c>
      <c r="E38" s="34">
        <v>0</v>
      </c>
      <c r="F38" s="34">
        <v>0</v>
      </c>
      <c r="G38" s="34">
        <v>0</v>
      </c>
      <c r="H38" s="34">
        <v>0</v>
      </c>
      <c r="I38" s="34">
        <v>0</v>
      </c>
      <c r="J38" s="34">
        <v>0</v>
      </c>
      <c r="K38" s="34">
        <v>0</v>
      </c>
      <c r="L38" s="34">
        <v>0</v>
      </c>
      <c r="M38" s="34">
        <v>0</v>
      </c>
      <c r="N38" s="3"/>
    </row>
    <row r="39" spans="1:14" ht="16">
      <c r="A39" s="27" t="s">
        <v>56</v>
      </c>
      <c r="B39" s="34">
        <f>B36-B37</f>
        <v>1475.8759920634911</v>
      </c>
      <c r="C39" s="34">
        <f t="shared" ref="C39:M39" si="7">C36-C37</f>
        <v>1526.3858054483053</v>
      </c>
      <c r="D39" s="34">
        <f t="shared" si="7"/>
        <v>1576.8956188331176</v>
      </c>
      <c r="E39" s="34">
        <f t="shared" si="7"/>
        <v>1627.4054322179318</v>
      </c>
      <c r="F39" s="34">
        <f t="shared" si="7"/>
        <v>1677.915245602745</v>
      </c>
      <c r="G39" s="34">
        <f t="shared" si="7"/>
        <v>1728.4250589875592</v>
      </c>
      <c r="H39" s="34">
        <f t="shared" si="7"/>
        <v>1778.9348723723715</v>
      </c>
      <c r="I39" s="34">
        <f t="shared" si="7"/>
        <v>1829.4446857571857</v>
      </c>
      <c r="J39" s="34">
        <f t="shared" si="7"/>
        <v>1879.954499141998</v>
      </c>
      <c r="K39" s="34">
        <f t="shared" si="7"/>
        <v>1930.4643125268121</v>
      </c>
      <c r="L39" s="34">
        <f t="shared" si="7"/>
        <v>1980.9741259116254</v>
      </c>
      <c r="M39" s="34">
        <f t="shared" si="7"/>
        <v>2031.4839392964386</v>
      </c>
      <c r="N39" s="3"/>
    </row>
    <row r="40" spans="1:14" ht="20">
      <c r="A40" s="33" t="s">
        <v>57</v>
      </c>
    </row>
    <row r="41" spans="1:14" ht="20">
      <c r="A41" s="35" t="s">
        <v>58</v>
      </c>
      <c r="B41" s="2">
        <f>'Financial information '!$C$7*B37</f>
        <v>14012</v>
      </c>
      <c r="C41" s="2">
        <f>'Financial information '!$C$7*C37</f>
        <v>14012</v>
      </c>
      <c r="D41" s="2">
        <f>'Financial information '!$C$7*D37</f>
        <v>14012</v>
      </c>
      <c r="E41" s="2">
        <f>'Financial information '!$C$7*E37</f>
        <v>14012</v>
      </c>
      <c r="F41" s="2">
        <f>'Financial information '!$C$7*F37</f>
        <v>14012</v>
      </c>
      <c r="G41" s="2">
        <f>'Financial information '!$C$7*G37</f>
        <v>14012</v>
      </c>
      <c r="H41" s="2">
        <f>'Financial information '!$C$7*H37</f>
        <v>14012</v>
      </c>
      <c r="I41" s="2">
        <f>'Financial information '!$C$7*I37</f>
        <v>14012</v>
      </c>
      <c r="J41" s="2">
        <f>'Financial information '!$C$7*J37</f>
        <v>14012</v>
      </c>
      <c r="K41" s="2">
        <f>'Financial information '!$C$7*K37</f>
        <v>14012</v>
      </c>
      <c r="L41" s="2">
        <f>'Financial information '!$C$7*L37</f>
        <v>14012</v>
      </c>
      <c r="M41" s="2">
        <f>'Financial information '!$C$7*M37</f>
        <v>14012</v>
      </c>
    </row>
    <row r="42" spans="1:14" ht="20">
      <c r="A42" s="35" t="s">
        <v>59</v>
      </c>
      <c r="B42" s="2">
        <f>'Financial information '!$C$8*'Prof current operations'!B36</f>
        <v>17426.065972222219</v>
      </c>
      <c r="C42" s="2">
        <f>'Financial information '!$C$8*'Prof current operations'!C36</f>
        <v>17602.850319069068</v>
      </c>
      <c r="D42" s="2">
        <f>'Financial information '!$C$8*'Prof current operations'!D36</f>
        <v>17779.63466591591</v>
      </c>
      <c r="E42" s="2">
        <f>'Financial information '!$C$8*'Prof current operations'!E36</f>
        <v>17956.419012762763</v>
      </c>
      <c r="F42" s="2">
        <f>'Financial information '!$C$8*'Prof current operations'!F36</f>
        <v>18133.203359609608</v>
      </c>
      <c r="G42" s="2">
        <f>'Financial information '!$C$8*'Prof current operations'!G36</f>
        <v>18309.987706456457</v>
      </c>
      <c r="H42" s="2">
        <f>'Financial information '!$C$8*'Prof current operations'!H36</f>
        <v>18486.772053303299</v>
      </c>
      <c r="I42" s="2">
        <f>'Financial information '!$C$8*'Prof current operations'!I36</f>
        <v>18663.556400150148</v>
      </c>
      <c r="J42" s="2">
        <f>'Financial information '!$C$8*'Prof current operations'!J36</f>
        <v>18840.340746996993</v>
      </c>
      <c r="K42" s="2">
        <f>'Financial information '!$C$8*'Prof current operations'!K36</f>
        <v>19017.125093843842</v>
      </c>
      <c r="L42" s="2">
        <f>'Financial information '!$C$8*'Prof current operations'!L36</f>
        <v>19193.909440690688</v>
      </c>
      <c r="M42" s="2">
        <f>'Financial information '!$C$8*'Prof current operations'!M36</f>
        <v>19370.693787537537</v>
      </c>
    </row>
    <row r="43" spans="1:14" ht="20">
      <c r="A43" s="35" t="s">
        <v>60</v>
      </c>
      <c r="B43" s="2">
        <f t="shared" ref="B43:M43" si="8">B41+B42</f>
        <v>31438.065972222219</v>
      </c>
      <c r="C43" s="2">
        <f t="shared" si="8"/>
        <v>31614.850319069068</v>
      </c>
      <c r="D43" s="2">
        <f t="shared" si="8"/>
        <v>31791.63466591591</v>
      </c>
      <c r="E43" s="2">
        <f t="shared" si="8"/>
        <v>31968.419012762763</v>
      </c>
      <c r="F43" s="2">
        <f t="shared" si="8"/>
        <v>32145.203359609608</v>
      </c>
      <c r="G43" s="2">
        <f t="shared" si="8"/>
        <v>32321.987706456457</v>
      </c>
      <c r="H43" s="2">
        <f t="shared" si="8"/>
        <v>32498.772053303299</v>
      </c>
      <c r="I43" s="2">
        <f t="shared" si="8"/>
        <v>32675.556400150148</v>
      </c>
      <c r="J43" s="2">
        <f t="shared" si="8"/>
        <v>32852.340746996997</v>
      </c>
      <c r="K43" s="2">
        <f t="shared" si="8"/>
        <v>33029.125093843846</v>
      </c>
      <c r="L43" s="2">
        <f t="shared" si="8"/>
        <v>33205.909440690688</v>
      </c>
      <c r="M43" s="2">
        <f t="shared" si="8"/>
        <v>33382.693787537537</v>
      </c>
    </row>
    <row r="44" spans="1:14" ht="19">
      <c r="A44" s="35"/>
    </row>
    <row r="45" spans="1:14" ht="20">
      <c r="A45" s="33" t="s">
        <v>61</v>
      </c>
      <c r="B45" s="2">
        <f>'Financial information '!$G$12</f>
        <v>5550</v>
      </c>
      <c r="C45" s="2">
        <f>'Financial information '!$G$12</f>
        <v>5550</v>
      </c>
      <c r="D45" s="2">
        <f>'Financial information '!$G$12</f>
        <v>5550</v>
      </c>
      <c r="E45" s="2">
        <f>'Financial information '!$G$12</f>
        <v>5550</v>
      </c>
      <c r="F45" s="2">
        <f>'Financial information '!$G$12</f>
        <v>5550</v>
      </c>
      <c r="G45" s="2">
        <f>'Financial information '!$G$12</f>
        <v>5550</v>
      </c>
      <c r="H45" s="2">
        <f>'Financial information '!$G$12</f>
        <v>5550</v>
      </c>
      <c r="I45" s="2">
        <f>'Financial information '!$G$12</f>
        <v>5550</v>
      </c>
      <c r="J45" s="2">
        <f>'Financial information '!$G$12</f>
        <v>5550</v>
      </c>
      <c r="K45" s="2">
        <f>'Financial information '!$G$12</f>
        <v>5550</v>
      </c>
      <c r="L45" s="2">
        <f>'Financial information '!$G$12</f>
        <v>5550</v>
      </c>
      <c r="M45" s="2">
        <f>'Financial information '!$G$12</f>
        <v>5550</v>
      </c>
    </row>
    <row r="46" spans="1:14" ht="20">
      <c r="A46" s="35" t="s">
        <v>62</v>
      </c>
      <c r="B46" s="2">
        <f>'Financial information '!$G$12</f>
        <v>5550</v>
      </c>
      <c r="C46" s="2">
        <f>'Financial information '!$G$12</f>
        <v>5550</v>
      </c>
      <c r="D46" s="2">
        <f>'Financial information '!$G$12</f>
        <v>5550</v>
      </c>
      <c r="E46" s="2">
        <f>'Financial information '!$G$12</f>
        <v>5550</v>
      </c>
      <c r="F46" s="2">
        <f>'Financial information '!$G$12</f>
        <v>5550</v>
      </c>
      <c r="G46" s="2">
        <f>'Financial information '!$G$12</f>
        <v>5550</v>
      </c>
      <c r="H46" s="2">
        <f>'Financial information '!$G$12</f>
        <v>5550</v>
      </c>
      <c r="I46" s="2">
        <f>'Financial information '!$G$12</f>
        <v>5550</v>
      </c>
      <c r="J46" s="2">
        <f>'Financial information '!$G$12</f>
        <v>5550</v>
      </c>
      <c r="K46" s="2">
        <f>'Financial information '!$G$12</f>
        <v>5550</v>
      </c>
      <c r="L46" s="2">
        <f>'Financial information '!$G$12</f>
        <v>5550</v>
      </c>
      <c r="M46" s="2">
        <f>'Financial information '!$G$12</f>
        <v>5550</v>
      </c>
    </row>
    <row r="47" spans="1:14" ht="19">
      <c r="A47" s="33"/>
    </row>
    <row r="48" spans="1:14" ht="20">
      <c r="A48" s="33" t="s">
        <v>63</v>
      </c>
    </row>
    <row r="49" spans="1:14" ht="20">
      <c r="A49" s="35" t="s">
        <v>64</v>
      </c>
      <c r="B49" s="70">
        <f>'Financial information '!$J$12*B36</f>
        <v>1742.6065972222218</v>
      </c>
      <c r="C49" s="70">
        <f>'Financial information '!$J$12*C36</f>
        <v>1760.2850319069069</v>
      </c>
      <c r="D49" s="70">
        <f>'Financial information '!$J$12*D36</f>
        <v>1777.963466591591</v>
      </c>
      <c r="E49" s="70">
        <f>'Financial information '!$J$12*E36</f>
        <v>1795.641901276276</v>
      </c>
      <c r="F49" s="70">
        <f>'Financial information '!$J$12*F36</f>
        <v>1813.3203359609606</v>
      </c>
      <c r="G49" s="70">
        <f>'Financial information '!$J$12*G36</f>
        <v>1830.9987706456457</v>
      </c>
      <c r="H49" s="70">
        <f>'Financial information '!$J$12*H36</f>
        <v>1848.6772053303298</v>
      </c>
      <c r="I49" s="70">
        <f>'Financial information '!$J$12*I36</f>
        <v>1866.3556400150148</v>
      </c>
      <c r="J49" s="70">
        <f>'Financial information '!$J$12*J36</f>
        <v>1884.0340746996992</v>
      </c>
      <c r="K49" s="70">
        <f>'Financial information '!$J$12*K36</f>
        <v>1901.712509384384</v>
      </c>
      <c r="L49" s="70">
        <f>'Financial information '!$J$12*L36</f>
        <v>1919.3909440690688</v>
      </c>
      <c r="M49" s="70">
        <f>'Financial information '!$J$12*M36</f>
        <v>1937.0693787537534</v>
      </c>
    </row>
    <row r="50" spans="1:14" ht="20">
      <c r="A50" s="35" t="s">
        <v>65</v>
      </c>
      <c r="B50" s="70">
        <f>'Financial information '!$J$10*B36</f>
        <v>2489.4379960317456</v>
      </c>
      <c r="C50" s="70">
        <f>'Financial information '!$J$10*C36</f>
        <v>2514.6929027241526</v>
      </c>
      <c r="D50" s="70">
        <f>'Financial information '!$J$10*D36</f>
        <v>2539.9478094165588</v>
      </c>
      <c r="E50" s="70">
        <f>'Financial information '!$J$10*E36</f>
        <v>2565.2027161089659</v>
      </c>
      <c r="F50" s="70">
        <f>'Financial information '!$J$10*F36</f>
        <v>2590.4576228013725</v>
      </c>
      <c r="G50" s="70">
        <f>'Financial information '!$J$10*G36</f>
        <v>2615.7125294937796</v>
      </c>
      <c r="H50" s="70">
        <f>'Financial information '!$J$10*H36</f>
        <v>2640.9674361861858</v>
      </c>
      <c r="I50" s="70">
        <f>'Financial information '!$J$10*I36</f>
        <v>2666.2223428785928</v>
      </c>
      <c r="J50" s="70">
        <f>'Financial information '!$J$10*J36</f>
        <v>2691.477249570999</v>
      </c>
      <c r="K50" s="70">
        <f>'Financial information '!$J$10*K36</f>
        <v>2716.7321562634061</v>
      </c>
      <c r="L50" s="70">
        <f>'Financial information '!$J$10*L36</f>
        <v>2741.9870629558127</v>
      </c>
      <c r="M50" s="70">
        <f>'Financial information '!$J$10*M36</f>
        <v>2767.2419696482193</v>
      </c>
    </row>
    <row r="51" spans="1:14" ht="20">
      <c r="A51" s="33" t="s">
        <v>66</v>
      </c>
      <c r="B51" s="70">
        <f t="shared" ref="B51:M51" si="9">B49+B50</f>
        <v>4232.0445932539678</v>
      </c>
      <c r="C51" s="70">
        <f t="shared" si="9"/>
        <v>4274.9779346310597</v>
      </c>
      <c r="D51" s="70">
        <f t="shared" si="9"/>
        <v>4317.9112760081498</v>
      </c>
      <c r="E51" s="70">
        <f t="shared" si="9"/>
        <v>4360.8446173852417</v>
      </c>
      <c r="F51" s="70">
        <f t="shared" si="9"/>
        <v>4403.7779587623336</v>
      </c>
      <c r="G51" s="70">
        <f t="shared" si="9"/>
        <v>4446.7113001394255</v>
      </c>
      <c r="H51" s="70">
        <f t="shared" si="9"/>
        <v>4489.6446415165155</v>
      </c>
      <c r="I51" s="70">
        <f t="shared" si="9"/>
        <v>4532.5779828936074</v>
      </c>
      <c r="J51" s="70">
        <f t="shared" si="9"/>
        <v>4575.5113242706984</v>
      </c>
      <c r="K51" s="70">
        <f t="shared" si="9"/>
        <v>4618.4446656477903</v>
      </c>
      <c r="L51" s="70">
        <f t="shared" si="9"/>
        <v>4661.3780070248813</v>
      </c>
      <c r="M51" s="70">
        <f t="shared" si="9"/>
        <v>4704.3113484019723</v>
      </c>
    </row>
    <row r="52" spans="1:14" ht="20">
      <c r="A52" s="33" t="s">
        <v>67</v>
      </c>
      <c r="B52" s="70">
        <f t="shared" ref="B52:M52" si="10">B51+B46</f>
        <v>9782.0445932539678</v>
      </c>
      <c r="C52" s="70">
        <f t="shared" si="10"/>
        <v>9824.9779346310606</v>
      </c>
      <c r="D52" s="70">
        <f t="shared" si="10"/>
        <v>9867.9112760081498</v>
      </c>
      <c r="E52" s="70">
        <f t="shared" si="10"/>
        <v>9910.8446173852426</v>
      </c>
      <c r="F52" s="70">
        <f t="shared" si="10"/>
        <v>9953.7779587623336</v>
      </c>
      <c r="G52" s="70">
        <f t="shared" si="10"/>
        <v>9996.7113001394246</v>
      </c>
      <c r="H52" s="70">
        <f t="shared" si="10"/>
        <v>10039.644641516516</v>
      </c>
      <c r="I52" s="70">
        <f t="shared" si="10"/>
        <v>10082.577982893607</v>
      </c>
      <c r="J52" s="70">
        <f t="shared" si="10"/>
        <v>10125.511324270698</v>
      </c>
      <c r="K52" s="70">
        <f t="shared" si="10"/>
        <v>10168.44466564779</v>
      </c>
      <c r="L52" s="70">
        <f t="shared" si="10"/>
        <v>10211.378007024881</v>
      </c>
      <c r="M52" s="70">
        <f t="shared" si="10"/>
        <v>10254.311348401972</v>
      </c>
    </row>
    <row r="54" spans="1:14" ht="16">
      <c r="A54" s="2" t="s">
        <v>68</v>
      </c>
      <c r="B54" s="2">
        <f>B39*$F$2</f>
        <v>3689.6899801587278</v>
      </c>
      <c r="C54" s="2">
        <f t="shared" ref="C54:M54" si="11">C39*$F$2</f>
        <v>3815.9645136207632</v>
      </c>
      <c r="D54" s="2">
        <f t="shared" si="11"/>
        <v>3942.2390470827941</v>
      </c>
      <c r="E54" s="2">
        <f t="shared" si="11"/>
        <v>4068.5135805448294</v>
      </c>
      <c r="F54" s="2">
        <f t="shared" si="11"/>
        <v>4194.7881140068621</v>
      </c>
      <c r="G54" s="2">
        <f t="shared" si="11"/>
        <v>4321.0626474688979</v>
      </c>
      <c r="H54" s="2">
        <f t="shared" si="11"/>
        <v>4447.3371809309283</v>
      </c>
      <c r="I54" s="2">
        <f t="shared" si="11"/>
        <v>4573.6117143929641</v>
      </c>
      <c r="J54" s="2">
        <f t="shared" si="11"/>
        <v>4699.8862478549945</v>
      </c>
      <c r="K54" s="2">
        <f t="shared" si="11"/>
        <v>4826.1607813170303</v>
      </c>
      <c r="L54" s="2">
        <f t="shared" si="11"/>
        <v>4952.4353147790634</v>
      </c>
      <c r="M54" s="2">
        <f t="shared" si="11"/>
        <v>5078.7098482410966</v>
      </c>
    </row>
    <row r="55" spans="1:14" ht="16">
      <c r="A55" s="2" t="s">
        <v>69</v>
      </c>
      <c r="B55" s="2">
        <v>0</v>
      </c>
      <c r="C55" s="2">
        <v>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</row>
    <row r="56" spans="1:14">
      <c r="N56" s="39" t="s">
        <v>74</v>
      </c>
    </row>
    <row r="57" spans="1:14" ht="20">
      <c r="A57" s="36" t="s">
        <v>73</v>
      </c>
      <c r="B57" s="70">
        <f>(B43)-(B52+B54)</f>
        <v>17966.331398809525</v>
      </c>
      <c r="C57" s="70">
        <f t="shared" ref="C57:M57" si="12">(C43)-(C52+C54)</f>
        <v>17973.907870817246</v>
      </c>
      <c r="D57" s="70">
        <f t="shared" si="12"/>
        <v>17981.484342824966</v>
      </c>
      <c r="E57" s="70">
        <f t="shared" si="12"/>
        <v>17989.06081483269</v>
      </c>
      <c r="F57" s="70">
        <f t="shared" si="12"/>
        <v>17996.637286840414</v>
      </c>
      <c r="G57" s="70">
        <f t="shared" si="12"/>
        <v>18004.213758848135</v>
      </c>
      <c r="H57" s="70">
        <f t="shared" si="12"/>
        <v>18011.790230855855</v>
      </c>
      <c r="I57" s="70">
        <f t="shared" si="12"/>
        <v>18019.366702863575</v>
      </c>
      <c r="J57" s="70">
        <f t="shared" si="12"/>
        <v>18026.943174871303</v>
      </c>
      <c r="K57" s="70">
        <f t="shared" si="12"/>
        <v>18034.519646879024</v>
      </c>
      <c r="L57" s="70">
        <f t="shared" si="12"/>
        <v>18042.096118886744</v>
      </c>
      <c r="M57" s="70">
        <f t="shared" si="12"/>
        <v>18049.672590894468</v>
      </c>
      <c r="N57" s="71">
        <f>SUM(B57:M57)</f>
        <v>216096.02393822395</v>
      </c>
    </row>
    <row r="60" spans="1:14" ht="16">
      <c r="A60" s="37"/>
      <c r="B60"/>
      <c r="C60"/>
      <c r="D60"/>
      <c r="E60"/>
      <c r="F60"/>
      <c r="G60"/>
      <c r="H60"/>
      <c r="L60" s="2" t="s">
        <v>0</v>
      </c>
    </row>
    <row r="62" spans="1:14" ht="32">
      <c r="A62" s="27"/>
      <c r="E62" s="28" t="s">
        <v>38</v>
      </c>
      <c r="F62" s="28" t="s">
        <v>39</v>
      </c>
      <c r="G62" s="28" t="s">
        <v>40</v>
      </c>
    </row>
    <row r="63" spans="1:14" ht="19">
      <c r="A63" s="27"/>
      <c r="B63" s="30"/>
      <c r="C63" s="30"/>
      <c r="D63" s="30"/>
      <c r="E63" s="29">
        <v>3000</v>
      </c>
      <c r="F63" s="29">
        <v>2.5</v>
      </c>
      <c r="G63" s="29">
        <v>1</v>
      </c>
      <c r="H63" s="30"/>
      <c r="I63" s="30"/>
      <c r="J63" s="30"/>
      <c r="K63" s="30"/>
      <c r="L63" s="30"/>
      <c r="M63" s="30"/>
      <c r="N63" s="22"/>
    </row>
    <row r="64" spans="1:14" ht="24">
      <c r="A64" s="31" t="s">
        <v>41</v>
      </c>
    </row>
    <row r="65" spans="1:14" ht="25">
      <c r="A65" s="50" t="s">
        <v>85</v>
      </c>
      <c r="B65" s="56">
        <v>0.8</v>
      </c>
    </row>
    <row r="66" spans="1:14" ht="20">
      <c r="A66" s="33" t="s">
        <v>42</v>
      </c>
      <c r="B66" t="s">
        <v>43</v>
      </c>
      <c r="C66" t="s">
        <v>44</v>
      </c>
      <c r="D66" t="s">
        <v>45</v>
      </c>
      <c r="E66" t="s">
        <v>46</v>
      </c>
      <c r="F66" t="s">
        <v>1</v>
      </c>
      <c r="G66" t="s">
        <v>47</v>
      </c>
      <c r="H66" t="s">
        <v>48</v>
      </c>
      <c r="I66" t="s">
        <v>49</v>
      </c>
      <c r="J66" t="s">
        <v>50</v>
      </c>
      <c r="K66" t="s">
        <v>51</v>
      </c>
      <c r="L66" t="s">
        <v>52</v>
      </c>
      <c r="M66" t="s">
        <v>53</v>
      </c>
    </row>
    <row r="67" spans="1:14" ht="16">
      <c r="A67" s="27" t="s">
        <v>3</v>
      </c>
      <c r="B67">
        <f>B6*$B$65</f>
        <v>3186.4806349206347</v>
      </c>
      <c r="C67">
        <f t="shared" ref="C67:M67" si="13">C6*$B$65</f>
        <v>3218.8069154869154</v>
      </c>
      <c r="D67">
        <f t="shared" si="13"/>
        <v>3251.1331960531957</v>
      </c>
      <c r="E67">
        <f t="shared" si="13"/>
        <v>3283.4594766194768</v>
      </c>
      <c r="F67">
        <f t="shared" si="13"/>
        <v>3315.7857571857567</v>
      </c>
      <c r="G67">
        <f t="shared" si="13"/>
        <v>3348.1120377520378</v>
      </c>
      <c r="H67">
        <f t="shared" si="13"/>
        <v>3380.4383183183181</v>
      </c>
      <c r="I67">
        <f t="shared" si="13"/>
        <v>3412.7645988845989</v>
      </c>
      <c r="J67">
        <f t="shared" si="13"/>
        <v>3445.0908794508791</v>
      </c>
      <c r="K67">
        <f t="shared" si="13"/>
        <v>3477.4171600171599</v>
      </c>
      <c r="L67">
        <f t="shared" si="13"/>
        <v>3509.7434405834401</v>
      </c>
      <c r="M67">
        <f t="shared" si="13"/>
        <v>3542.0697211497209</v>
      </c>
      <c r="N67" s="3">
        <f>SUM(B67:M67)</f>
        <v>40371.302136422135</v>
      </c>
    </row>
    <row r="68" spans="1:14" ht="16">
      <c r="A68" s="27" t="s">
        <v>54</v>
      </c>
      <c r="B68" s="34">
        <v>3000</v>
      </c>
      <c r="C68" s="34">
        <v>3000</v>
      </c>
      <c r="D68" s="34">
        <v>3000</v>
      </c>
      <c r="E68" s="34">
        <v>3000</v>
      </c>
      <c r="F68" s="34">
        <v>3000</v>
      </c>
      <c r="G68" s="34">
        <v>3000</v>
      </c>
      <c r="H68" s="34">
        <v>3000</v>
      </c>
      <c r="I68" s="34">
        <v>3000</v>
      </c>
      <c r="J68" s="34">
        <v>3000</v>
      </c>
      <c r="K68" s="34">
        <v>3000</v>
      </c>
      <c r="L68" s="34">
        <v>3000</v>
      </c>
      <c r="M68" s="34">
        <v>3000</v>
      </c>
      <c r="N68" s="3"/>
    </row>
    <row r="69" spans="1:14" ht="16">
      <c r="A69" s="27" t="s">
        <v>55</v>
      </c>
      <c r="B69" s="34">
        <v>0</v>
      </c>
      <c r="C69" s="34">
        <v>0</v>
      </c>
      <c r="D69" s="34">
        <v>0</v>
      </c>
      <c r="E69" s="34">
        <v>0</v>
      </c>
      <c r="F69" s="34">
        <v>0</v>
      </c>
      <c r="G69" s="34">
        <v>0</v>
      </c>
      <c r="H69" s="34">
        <v>0</v>
      </c>
      <c r="I69" s="34">
        <v>0</v>
      </c>
      <c r="J69" s="34">
        <v>0</v>
      </c>
      <c r="K69" s="34">
        <v>0</v>
      </c>
      <c r="L69" s="34">
        <v>0</v>
      </c>
      <c r="M69" s="34">
        <v>0</v>
      </c>
      <c r="N69" s="3"/>
    </row>
    <row r="70" spans="1:14" ht="16">
      <c r="A70" s="27" t="s">
        <v>56</v>
      </c>
      <c r="B70" s="34">
        <f>B67-B68</f>
        <v>186.48063492063466</v>
      </c>
      <c r="C70" s="34">
        <f t="shared" ref="C70:M70" si="14">C67-C68</f>
        <v>218.80691548691539</v>
      </c>
      <c r="D70" s="34">
        <f t="shared" si="14"/>
        <v>251.13319605319566</v>
      </c>
      <c r="E70" s="34">
        <f t="shared" si="14"/>
        <v>283.45947661947685</v>
      </c>
      <c r="F70" s="34">
        <f t="shared" si="14"/>
        <v>315.78575718575667</v>
      </c>
      <c r="G70" s="34">
        <f t="shared" si="14"/>
        <v>348.11203775203785</v>
      </c>
      <c r="H70" s="34">
        <f t="shared" si="14"/>
        <v>380.43831831831812</v>
      </c>
      <c r="I70" s="34">
        <f t="shared" si="14"/>
        <v>412.76459888459885</v>
      </c>
      <c r="J70" s="34">
        <f t="shared" si="14"/>
        <v>445.09087945087913</v>
      </c>
      <c r="K70" s="34">
        <f t="shared" si="14"/>
        <v>477.41716001715986</v>
      </c>
      <c r="L70" s="34">
        <f t="shared" si="14"/>
        <v>509.74344058344013</v>
      </c>
      <c r="M70" s="34">
        <f t="shared" si="14"/>
        <v>542.06972114972086</v>
      </c>
      <c r="N70" s="3"/>
    </row>
    <row r="71" spans="1:14" ht="20">
      <c r="A71" s="33" t="s">
        <v>57</v>
      </c>
    </row>
    <row r="72" spans="1:14" ht="20">
      <c r="A72" s="35" t="s">
        <v>58</v>
      </c>
      <c r="B72" s="2">
        <f>'Financial information '!$C$7*B68</f>
        <v>12000</v>
      </c>
      <c r="C72" s="2">
        <f>'Financial information '!$C$7*C68</f>
        <v>12000</v>
      </c>
      <c r="D72" s="2">
        <f>'Financial information '!$C$7*D68</f>
        <v>12000</v>
      </c>
      <c r="E72" s="2">
        <f>'Financial information '!$C$7*E68</f>
        <v>12000</v>
      </c>
      <c r="F72" s="2">
        <f>'Financial information '!$C$7*F68</f>
        <v>12000</v>
      </c>
      <c r="G72" s="2">
        <f>'Financial information '!$C$7*G68</f>
        <v>12000</v>
      </c>
      <c r="H72" s="2">
        <f>'Financial information '!$C$7*H68</f>
        <v>12000</v>
      </c>
      <c r="I72" s="2">
        <f>'Financial information '!$C$7*I68</f>
        <v>12000</v>
      </c>
      <c r="J72" s="2">
        <f>'Financial information '!$C$7*J68</f>
        <v>12000</v>
      </c>
      <c r="K72" s="2">
        <f>'Financial information '!$C$7*K68</f>
        <v>12000</v>
      </c>
      <c r="L72" s="2">
        <f>'Financial information '!$C$7*L68</f>
        <v>12000</v>
      </c>
      <c r="M72" s="2">
        <f>'Financial information '!$C$7*M68</f>
        <v>12000</v>
      </c>
    </row>
    <row r="73" spans="1:14" ht="20">
      <c r="A73" s="35" t="s">
        <v>59</v>
      </c>
      <c r="B73" s="2">
        <f>'Financial information '!$C$8*'Prof current operations'!B67</f>
        <v>11152.682222222222</v>
      </c>
      <c r="C73" s="2">
        <f>'Financial information '!$C$8*'Prof current operations'!C67</f>
        <v>11265.824204204204</v>
      </c>
      <c r="D73" s="2">
        <f>'Financial information '!$C$8*'Prof current operations'!D67</f>
        <v>11378.966186186184</v>
      </c>
      <c r="E73" s="2">
        <f>'Financial information '!$C$8*'Prof current operations'!E67</f>
        <v>11492.108168168168</v>
      </c>
      <c r="F73" s="2">
        <f>'Financial information '!$C$8*'Prof current operations'!F67</f>
        <v>11605.250150150148</v>
      </c>
      <c r="G73" s="2">
        <f>'Financial information '!$C$8*'Prof current operations'!G67</f>
        <v>11718.392132132132</v>
      </c>
      <c r="H73" s="2">
        <f>'Financial information '!$C$8*'Prof current operations'!H67</f>
        <v>11831.534114114114</v>
      </c>
      <c r="I73" s="2">
        <f>'Financial information '!$C$8*'Prof current operations'!I67</f>
        <v>11944.676096096096</v>
      </c>
      <c r="J73" s="2">
        <f>'Financial information '!$C$8*'Prof current operations'!J67</f>
        <v>12057.818078078077</v>
      </c>
      <c r="K73" s="2">
        <f>'Financial information '!$C$8*'Prof current operations'!K67</f>
        <v>12170.960060060059</v>
      </c>
      <c r="L73" s="2">
        <f>'Financial information '!$C$8*'Prof current operations'!L67</f>
        <v>12284.102042042041</v>
      </c>
      <c r="M73" s="2">
        <f>'Financial information '!$C$8*'Prof current operations'!M67</f>
        <v>12397.244024024023</v>
      </c>
    </row>
    <row r="74" spans="1:14" ht="20">
      <c r="A74" s="35" t="s">
        <v>60</v>
      </c>
      <c r="B74" s="2">
        <f t="shared" ref="B74:M74" si="15">B72+B73</f>
        <v>23152.682222222222</v>
      </c>
      <c r="C74" s="2">
        <f t="shared" si="15"/>
        <v>23265.824204204204</v>
      </c>
      <c r="D74" s="2">
        <f t="shared" si="15"/>
        <v>23378.966186186182</v>
      </c>
      <c r="E74" s="2">
        <f t="shared" si="15"/>
        <v>23492.108168168168</v>
      </c>
      <c r="F74" s="2">
        <f t="shared" si="15"/>
        <v>23605.250150150147</v>
      </c>
      <c r="G74" s="2">
        <f t="shared" si="15"/>
        <v>23718.392132132132</v>
      </c>
      <c r="H74" s="2">
        <f t="shared" si="15"/>
        <v>23831.534114114114</v>
      </c>
      <c r="I74" s="2">
        <f t="shared" si="15"/>
        <v>23944.676096096096</v>
      </c>
      <c r="J74" s="2">
        <f t="shared" si="15"/>
        <v>24057.818078078075</v>
      </c>
      <c r="K74" s="2">
        <f t="shared" si="15"/>
        <v>24170.960060060061</v>
      </c>
      <c r="L74" s="2">
        <f t="shared" si="15"/>
        <v>24284.102042042039</v>
      </c>
      <c r="M74" s="2">
        <f t="shared" si="15"/>
        <v>24397.244024024025</v>
      </c>
    </row>
    <row r="75" spans="1:14" ht="19">
      <c r="A75" s="35"/>
    </row>
    <row r="76" spans="1:14" ht="20">
      <c r="A76" s="33" t="s">
        <v>61</v>
      </c>
      <c r="B76" s="2">
        <f>'Financial information '!$G$12</f>
        <v>5550</v>
      </c>
      <c r="C76" s="2">
        <f>'Financial information '!$G$12</f>
        <v>5550</v>
      </c>
      <c r="D76" s="2">
        <f>'Financial information '!$G$12</f>
        <v>5550</v>
      </c>
      <c r="E76" s="2">
        <f>'Financial information '!$G$12</f>
        <v>5550</v>
      </c>
      <c r="F76" s="2">
        <f>'Financial information '!$G$12</f>
        <v>5550</v>
      </c>
      <c r="G76" s="2">
        <f>'Financial information '!$G$12</f>
        <v>5550</v>
      </c>
      <c r="H76" s="2">
        <f>'Financial information '!$G$12</f>
        <v>5550</v>
      </c>
      <c r="I76" s="2">
        <f>'Financial information '!$G$12</f>
        <v>5550</v>
      </c>
      <c r="J76" s="2">
        <f>'Financial information '!$G$12</f>
        <v>5550</v>
      </c>
      <c r="K76" s="2">
        <f>'Financial information '!$G$12</f>
        <v>5550</v>
      </c>
      <c r="L76" s="2">
        <f>'Financial information '!$G$12</f>
        <v>5550</v>
      </c>
      <c r="M76" s="2">
        <f>'Financial information '!$G$12</f>
        <v>5550</v>
      </c>
    </row>
    <row r="77" spans="1:14" ht="20">
      <c r="A77" s="35" t="s">
        <v>62</v>
      </c>
      <c r="B77" s="2">
        <f>'Financial information '!$G$12</f>
        <v>5550</v>
      </c>
      <c r="C77" s="2">
        <f>'Financial information '!$G$12</f>
        <v>5550</v>
      </c>
      <c r="D77" s="2">
        <f>'Financial information '!$G$12</f>
        <v>5550</v>
      </c>
      <c r="E77" s="2">
        <f>'Financial information '!$G$12</f>
        <v>5550</v>
      </c>
      <c r="F77" s="2">
        <f>'Financial information '!$G$12</f>
        <v>5550</v>
      </c>
      <c r="G77" s="2">
        <f>'Financial information '!$G$12</f>
        <v>5550</v>
      </c>
      <c r="H77" s="2">
        <f>'Financial information '!$G$12</f>
        <v>5550</v>
      </c>
      <c r="I77" s="2">
        <f>'Financial information '!$G$12</f>
        <v>5550</v>
      </c>
      <c r="J77" s="2">
        <f>'Financial information '!$G$12</f>
        <v>5550</v>
      </c>
      <c r="K77" s="2">
        <f>'Financial information '!$G$12</f>
        <v>5550</v>
      </c>
      <c r="L77" s="2">
        <f>'Financial information '!$G$12</f>
        <v>5550</v>
      </c>
      <c r="M77" s="2">
        <f>'Financial information '!$G$12</f>
        <v>5550</v>
      </c>
    </row>
    <row r="78" spans="1:14" ht="19">
      <c r="A78" s="33"/>
    </row>
    <row r="79" spans="1:14" ht="20">
      <c r="A79" s="33" t="s">
        <v>63</v>
      </c>
    </row>
    <row r="80" spans="1:14" ht="20">
      <c r="A80" s="35" t="s">
        <v>64</v>
      </c>
      <c r="B80" s="70">
        <f>'Financial information '!$J$12*B67</f>
        <v>1115.268222222222</v>
      </c>
      <c r="C80" s="70">
        <f>'Financial information '!$J$12*C67</f>
        <v>1126.5824204204202</v>
      </c>
      <c r="D80" s="70">
        <f>'Financial information '!$J$12*D67</f>
        <v>1137.8966186186185</v>
      </c>
      <c r="E80" s="70">
        <f>'Financial information '!$J$12*E67</f>
        <v>1149.2108168168168</v>
      </c>
      <c r="F80" s="70">
        <f>'Financial information '!$J$12*F67</f>
        <v>1160.5250150150148</v>
      </c>
      <c r="G80" s="70">
        <f>'Financial information '!$J$12*G67</f>
        <v>1171.8392132132133</v>
      </c>
      <c r="H80" s="70">
        <f>'Financial information '!$J$12*H67</f>
        <v>1183.1534114114113</v>
      </c>
      <c r="I80" s="70">
        <f>'Financial information '!$J$12*I67</f>
        <v>1194.4676096096096</v>
      </c>
      <c r="J80" s="70">
        <f>'Financial information '!$J$12*J67</f>
        <v>1205.7818078078076</v>
      </c>
      <c r="K80" s="70">
        <f>'Financial information '!$J$12*K67</f>
        <v>1217.0960060060058</v>
      </c>
      <c r="L80" s="70">
        <f>'Financial information '!$J$12*L67</f>
        <v>1228.4102042042039</v>
      </c>
      <c r="M80" s="70">
        <f>'Financial information '!$J$12*M67</f>
        <v>1239.7244024024021</v>
      </c>
    </row>
    <row r="81" spans="1:14" ht="20">
      <c r="A81" s="35" t="s">
        <v>65</v>
      </c>
      <c r="B81" s="70">
        <f>'Financial information '!$J$10*B67</f>
        <v>1593.2403174603173</v>
      </c>
      <c r="C81" s="70">
        <f>'Financial information '!$J$10*C67</f>
        <v>1609.4034577434577</v>
      </c>
      <c r="D81" s="70">
        <f>'Financial information '!$J$10*D67</f>
        <v>1625.5665980265978</v>
      </c>
      <c r="E81" s="70">
        <f>'Financial information '!$J$10*E67</f>
        <v>1641.7297383097384</v>
      </c>
      <c r="F81" s="70">
        <f>'Financial information '!$J$10*F67</f>
        <v>1657.8928785928783</v>
      </c>
      <c r="G81" s="70">
        <f>'Financial information '!$J$10*G67</f>
        <v>1674.0560188760189</v>
      </c>
      <c r="H81" s="70">
        <f>'Financial information '!$J$10*H67</f>
        <v>1690.2191591591591</v>
      </c>
      <c r="I81" s="70">
        <f>'Financial information '!$J$10*I67</f>
        <v>1706.3822994422994</v>
      </c>
      <c r="J81" s="70">
        <f>'Financial information '!$J$10*J67</f>
        <v>1722.5454397254396</v>
      </c>
      <c r="K81" s="70">
        <f>'Financial information '!$J$10*K67</f>
        <v>1738.7085800085799</v>
      </c>
      <c r="L81" s="70">
        <f>'Financial information '!$J$10*L67</f>
        <v>1754.8717202917201</v>
      </c>
      <c r="M81" s="70">
        <f>'Financial information '!$J$10*M67</f>
        <v>1771.0348605748604</v>
      </c>
    </row>
    <row r="82" spans="1:14" ht="20">
      <c r="A82" s="33" t="s">
        <v>66</v>
      </c>
      <c r="B82" s="70">
        <f t="shared" ref="B82:M82" si="16">B80+B81</f>
        <v>2708.5085396825393</v>
      </c>
      <c r="C82" s="70">
        <f t="shared" si="16"/>
        <v>2735.9858781638777</v>
      </c>
      <c r="D82" s="70">
        <f t="shared" si="16"/>
        <v>2763.4632166452166</v>
      </c>
      <c r="E82" s="70">
        <f t="shared" si="16"/>
        <v>2790.9405551265554</v>
      </c>
      <c r="F82" s="70">
        <f t="shared" si="16"/>
        <v>2818.4178936078933</v>
      </c>
      <c r="G82" s="70">
        <f t="shared" si="16"/>
        <v>2845.8952320892322</v>
      </c>
      <c r="H82" s="70">
        <f t="shared" si="16"/>
        <v>2873.3725705705701</v>
      </c>
      <c r="I82" s="70">
        <f t="shared" si="16"/>
        <v>2900.849909051909</v>
      </c>
      <c r="J82" s="70">
        <f t="shared" si="16"/>
        <v>2928.3272475332469</v>
      </c>
      <c r="K82" s="70">
        <f t="shared" si="16"/>
        <v>2955.8045860145858</v>
      </c>
      <c r="L82" s="70">
        <f t="shared" si="16"/>
        <v>2983.2819244959237</v>
      </c>
      <c r="M82" s="70">
        <f t="shared" si="16"/>
        <v>3010.7592629772626</v>
      </c>
    </row>
    <row r="83" spans="1:14" ht="20">
      <c r="A83" s="33" t="s">
        <v>67</v>
      </c>
      <c r="B83" s="70">
        <f t="shared" ref="B83:M83" si="17">B82+B77</f>
        <v>8258.5085396825398</v>
      </c>
      <c r="C83" s="70">
        <f t="shared" si="17"/>
        <v>8285.9858781638777</v>
      </c>
      <c r="D83" s="70">
        <f t="shared" si="17"/>
        <v>8313.4632166452175</v>
      </c>
      <c r="E83" s="70">
        <f t="shared" si="17"/>
        <v>8340.9405551265554</v>
      </c>
      <c r="F83" s="70">
        <f t="shared" si="17"/>
        <v>8368.4178936078933</v>
      </c>
      <c r="G83" s="70">
        <f t="shared" si="17"/>
        <v>8395.8952320892313</v>
      </c>
      <c r="H83" s="70">
        <f t="shared" si="17"/>
        <v>8423.3725705705692</v>
      </c>
      <c r="I83" s="70">
        <f t="shared" si="17"/>
        <v>8450.849909051909</v>
      </c>
      <c r="J83" s="70">
        <f t="shared" si="17"/>
        <v>8478.3272475332469</v>
      </c>
      <c r="K83" s="70">
        <f t="shared" si="17"/>
        <v>8505.8045860145867</v>
      </c>
      <c r="L83" s="70">
        <f t="shared" si="17"/>
        <v>8533.2819244959246</v>
      </c>
      <c r="M83" s="70">
        <f t="shared" si="17"/>
        <v>8560.7592629772626</v>
      </c>
    </row>
    <row r="85" spans="1:14" ht="16">
      <c r="A85" s="2" t="s">
        <v>68</v>
      </c>
      <c r="B85" s="2">
        <f>B70*$F$2</f>
        <v>466.20158730158664</v>
      </c>
      <c r="C85" s="2">
        <f t="shared" ref="C85:M85" si="18">C70*$F$2</f>
        <v>547.01728871728847</v>
      </c>
      <c r="D85" s="2">
        <f t="shared" si="18"/>
        <v>627.83299013298915</v>
      </c>
      <c r="E85" s="2">
        <f t="shared" si="18"/>
        <v>708.64869154869211</v>
      </c>
      <c r="F85" s="2">
        <f t="shared" si="18"/>
        <v>789.46439296439166</v>
      </c>
      <c r="G85" s="2">
        <f t="shared" si="18"/>
        <v>870.28009438009462</v>
      </c>
      <c r="H85" s="2">
        <f t="shared" si="18"/>
        <v>951.09579579579531</v>
      </c>
      <c r="I85" s="2">
        <f t="shared" si="18"/>
        <v>1031.9114972114971</v>
      </c>
      <c r="J85" s="2">
        <f t="shared" si="18"/>
        <v>1112.7271986271978</v>
      </c>
      <c r="K85" s="2">
        <f t="shared" si="18"/>
        <v>1193.5429000428996</v>
      </c>
      <c r="L85" s="2">
        <f t="shared" si="18"/>
        <v>1274.3586014586003</v>
      </c>
      <c r="M85" s="2">
        <f t="shared" si="18"/>
        <v>1355.1743028743022</v>
      </c>
    </row>
    <row r="86" spans="1:14" ht="16">
      <c r="A86" s="2" t="s">
        <v>69</v>
      </c>
      <c r="B86" s="2">
        <v>0</v>
      </c>
      <c r="C86" s="2">
        <v>0</v>
      </c>
      <c r="D86" s="2">
        <v>0</v>
      </c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</row>
    <row r="87" spans="1:14">
      <c r="N87" s="39" t="s">
        <v>74</v>
      </c>
    </row>
    <row r="88" spans="1:14" ht="20">
      <c r="A88" s="36" t="s">
        <v>72</v>
      </c>
      <c r="B88" s="70">
        <f>(B74)-(B83+B85)</f>
        <v>14427.972095238096</v>
      </c>
      <c r="C88" s="70">
        <f t="shared" ref="C88:M88" si="19">(C74)-(C83+C85)</f>
        <v>14432.821037323038</v>
      </c>
      <c r="D88" s="70">
        <f t="shared" si="19"/>
        <v>14437.669979407976</v>
      </c>
      <c r="E88" s="70">
        <f t="shared" si="19"/>
        <v>14442.51892149292</v>
      </c>
      <c r="F88" s="70">
        <f t="shared" si="19"/>
        <v>14447.367863577861</v>
      </c>
      <c r="G88" s="70">
        <f t="shared" si="19"/>
        <v>14452.216805662807</v>
      </c>
      <c r="H88" s="70">
        <f t="shared" si="19"/>
        <v>14457.065747747751</v>
      </c>
      <c r="I88" s="70">
        <f t="shared" si="19"/>
        <v>14461.914689832691</v>
      </c>
      <c r="J88" s="70">
        <f t="shared" si="19"/>
        <v>14466.763631917631</v>
      </c>
      <c r="K88" s="70">
        <f t="shared" si="19"/>
        <v>14471.612574002575</v>
      </c>
      <c r="L88" s="70">
        <f t="shared" si="19"/>
        <v>14476.461516087515</v>
      </c>
      <c r="M88" s="70">
        <f t="shared" si="19"/>
        <v>14481.31045817246</v>
      </c>
      <c r="N88" s="71">
        <f>SUM(B88:M88)</f>
        <v>173455.69532046333</v>
      </c>
    </row>
    <row r="91" spans="1:14" ht="16">
      <c r="A91" s="37"/>
      <c r="B91"/>
      <c r="C91"/>
      <c r="D91"/>
      <c r="E91"/>
      <c r="F91"/>
      <c r="G91"/>
      <c r="H91"/>
      <c r="L91" s="2" t="s">
        <v>0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88"/>
  <sheetViews>
    <sheetView topLeftCell="H1" zoomScale="70" zoomScaleNormal="70" workbookViewId="0">
      <selection activeCell="N88" sqref="N88"/>
    </sheetView>
  </sheetViews>
  <sheetFormatPr baseColWidth="10" defaultColWidth="8.83203125" defaultRowHeight="15"/>
  <cols>
    <col min="1" max="1" width="37.5" style="2" bestFit="1" customWidth="1"/>
    <col min="2" max="10" width="14.83203125" style="2" bestFit="1" customWidth="1"/>
    <col min="11" max="11" width="14.33203125" style="2" bestFit="1" customWidth="1"/>
    <col min="12" max="13" width="14.83203125" style="2" bestFit="1" customWidth="1"/>
    <col min="14" max="14" width="23" style="2" customWidth="1"/>
    <col min="22" max="22" width="1.6640625" bestFit="1" customWidth="1"/>
    <col min="27" max="27" width="1.6640625" bestFit="1" customWidth="1"/>
  </cols>
  <sheetData>
    <row r="1" spans="1:22" ht="32">
      <c r="A1" s="27"/>
      <c r="E1" s="28" t="s">
        <v>38</v>
      </c>
      <c r="F1" s="28" t="s">
        <v>39</v>
      </c>
      <c r="G1" s="28" t="s">
        <v>40</v>
      </c>
      <c r="N1"/>
    </row>
    <row r="2" spans="1:22" ht="19">
      <c r="A2" s="27"/>
      <c r="B2" s="30"/>
      <c r="C2" s="30"/>
      <c r="D2" s="30"/>
      <c r="E2" s="29">
        <v>3503</v>
      </c>
      <c r="F2" s="29">
        <v>2.5</v>
      </c>
      <c r="G2" s="29">
        <v>1</v>
      </c>
      <c r="H2" s="30"/>
      <c r="I2" s="30"/>
      <c r="J2" s="30"/>
      <c r="K2" s="30"/>
      <c r="L2" s="30"/>
      <c r="M2" s="30"/>
      <c r="N2" s="30"/>
    </row>
    <row r="3" spans="1:22" ht="49">
      <c r="A3" s="31" t="s">
        <v>41</v>
      </c>
      <c r="B3" s="47" t="s">
        <v>81</v>
      </c>
      <c r="C3" s="72">
        <v>1.22</v>
      </c>
      <c r="N3"/>
      <c r="Q3" s="32"/>
    </row>
    <row r="4" spans="1:22" ht="25">
      <c r="A4" s="51" t="s">
        <v>83</v>
      </c>
      <c r="Q4" s="32"/>
    </row>
    <row r="5" spans="1:22" ht="20">
      <c r="A5" s="33" t="s">
        <v>42</v>
      </c>
      <c r="B5" t="s">
        <v>43</v>
      </c>
      <c r="C5" t="s">
        <v>44</v>
      </c>
      <c r="D5" t="s">
        <v>45</v>
      </c>
      <c r="E5" t="s">
        <v>46</v>
      </c>
      <c r="F5" t="s">
        <v>1</v>
      </c>
      <c r="G5" t="s">
        <v>47</v>
      </c>
      <c r="H5" t="s">
        <v>48</v>
      </c>
      <c r="I5" t="s">
        <v>49</v>
      </c>
      <c r="J5" t="s">
        <v>50</v>
      </c>
      <c r="K5" t="s">
        <v>51</v>
      </c>
      <c r="L5" t="s">
        <v>52</v>
      </c>
      <c r="M5" t="s">
        <v>53</v>
      </c>
      <c r="Q5" s="32"/>
    </row>
    <row r="6" spans="1:22" ht="16">
      <c r="A6" s="27" t="s">
        <v>3</v>
      </c>
      <c r="B6">
        <f>'Prof current operations'!B6*'Prof franchise '!$C$3</f>
        <v>4859.3829682539672</v>
      </c>
      <c r="C6">
        <f>'Prof current operations'!C6*'Prof franchise '!$C$3</f>
        <v>4908.6805461175454</v>
      </c>
      <c r="D6">
        <f>'Prof current operations'!D6*'Prof franchise '!$C$3</f>
        <v>4957.9781239811227</v>
      </c>
      <c r="E6">
        <f>'Prof current operations'!E6*'Prof franchise '!$C$3</f>
        <v>5007.2757018447019</v>
      </c>
      <c r="F6">
        <f>'Prof current operations'!F6*'Prof franchise '!$C$3</f>
        <v>5056.5732797082792</v>
      </c>
      <c r="G6">
        <f>'Prof current operations'!G6*'Prof franchise '!$C$3</f>
        <v>5105.8708575718574</v>
      </c>
      <c r="H6">
        <f>'Prof current operations'!H6*'Prof franchise '!$C$3</f>
        <v>5155.1684354354347</v>
      </c>
      <c r="I6">
        <f>'Prof current operations'!I6*'Prof franchise '!$C$3</f>
        <v>5204.466013299013</v>
      </c>
      <c r="J6">
        <f>'Prof current operations'!J6*'Prof franchise '!$C$3</f>
        <v>5253.7635911625903</v>
      </c>
      <c r="K6">
        <f>'Prof current operations'!K6*'Prof franchise '!$C$3</f>
        <v>5303.0611690261685</v>
      </c>
      <c r="L6">
        <f>'Prof current operations'!L6*'Prof franchise '!$C$3</f>
        <v>5352.3587468897458</v>
      </c>
      <c r="M6">
        <f>'Prof current operations'!M6*'Prof franchise '!$C$3</f>
        <v>5401.656324753324</v>
      </c>
      <c r="N6" s="27">
        <f>SUM(B6:M6)</f>
        <v>61566.235758043746</v>
      </c>
      <c r="Q6" s="32"/>
    </row>
    <row r="7" spans="1:22" ht="16">
      <c r="A7" s="27" t="s">
        <v>54</v>
      </c>
      <c r="B7" s="34">
        <v>3503</v>
      </c>
      <c r="C7" s="34">
        <v>3503</v>
      </c>
      <c r="D7" s="34">
        <v>3503</v>
      </c>
      <c r="E7" s="34">
        <v>3503</v>
      </c>
      <c r="F7" s="34">
        <v>3503</v>
      </c>
      <c r="G7" s="34">
        <v>3503</v>
      </c>
      <c r="H7" s="34">
        <v>3503</v>
      </c>
      <c r="I7" s="34">
        <v>3503</v>
      </c>
      <c r="J7" s="34">
        <v>3503</v>
      </c>
      <c r="K7" s="34">
        <v>3503</v>
      </c>
      <c r="L7" s="34">
        <v>3503</v>
      </c>
      <c r="M7" s="34">
        <v>3503</v>
      </c>
      <c r="N7" s="27"/>
      <c r="Q7" s="32"/>
    </row>
    <row r="8" spans="1:22" ht="16">
      <c r="A8" s="27" t="s">
        <v>55</v>
      </c>
      <c r="B8" s="34">
        <v>0</v>
      </c>
      <c r="C8" s="34">
        <v>0</v>
      </c>
      <c r="D8" s="34">
        <v>0</v>
      </c>
      <c r="E8" s="34">
        <v>0</v>
      </c>
      <c r="F8" s="34">
        <v>0</v>
      </c>
      <c r="G8" s="34">
        <v>0</v>
      </c>
      <c r="H8" s="34">
        <v>0</v>
      </c>
      <c r="I8" s="34">
        <v>0</v>
      </c>
      <c r="J8" s="34">
        <v>0</v>
      </c>
      <c r="K8" s="34">
        <v>0</v>
      </c>
      <c r="L8" s="34">
        <v>0</v>
      </c>
      <c r="M8" s="34">
        <v>0</v>
      </c>
      <c r="N8" s="27"/>
      <c r="Q8" s="32"/>
    </row>
    <row r="9" spans="1:22" ht="16">
      <c r="A9" s="27" t="s">
        <v>56</v>
      </c>
      <c r="B9" s="34">
        <f>B6-B7</f>
        <v>1356.3829682539672</v>
      </c>
      <c r="C9" s="34">
        <f t="shared" ref="C9:M9" si="0">C6-C7</f>
        <v>1405.6805461175454</v>
      </c>
      <c r="D9" s="34">
        <f t="shared" si="0"/>
        <v>1454.9781239811227</v>
      </c>
      <c r="E9" s="34">
        <f t="shared" si="0"/>
        <v>1504.2757018447019</v>
      </c>
      <c r="F9" s="34">
        <f t="shared" si="0"/>
        <v>1553.5732797082792</v>
      </c>
      <c r="G9" s="34">
        <f t="shared" si="0"/>
        <v>1602.8708575718574</v>
      </c>
      <c r="H9" s="34">
        <f t="shared" si="0"/>
        <v>1652.1684354354347</v>
      </c>
      <c r="I9" s="34">
        <f t="shared" si="0"/>
        <v>1701.466013299013</v>
      </c>
      <c r="J9" s="34">
        <f t="shared" si="0"/>
        <v>1750.7635911625903</v>
      </c>
      <c r="K9" s="34">
        <f t="shared" si="0"/>
        <v>1800.0611690261685</v>
      </c>
      <c r="L9" s="34">
        <f t="shared" si="0"/>
        <v>1849.3587468897458</v>
      </c>
      <c r="M9" s="34">
        <f t="shared" si="0"/>
        <v>1898.656324753324</v>
      </c>
      <c r="N9" s="27"/>
      <c r="Q9" s="32"/>
    </row>
    <row r="10" spans="1:22" ht="20">
      <c r="A10" s="33" t="s">
        <v>57</v>
      </c>
    </row>
    <row r="11" spans="1:22" ht="20">
      <c r="A11" s="35" t="s">
        <v>58</v>
      </c>
      <c r="B11" s="2">
        <f>'Financial information '!$C$7*B7</f>
        <v>14012</v>
      </c>
      <c r="C11" s="2">
        <f>'Financial information '!$C$7*C7</f>
        <v>14012</v>
      </c>
      <c r="D11" s="2">
        <f>'Financial information '!$C$7*D7</f>
        <v>14012</v>
      </c>
      <c r="E11" s="2">
        <f>'Financial information '!$C$7*E7</f>
        <v>14012</v>
      </c>
      <c r="F11" s="2">
        <f>'Financial information '!$C$7*F7</f>
        <v>14012</v>
      </c>
      <c r="G11" s="2">
        <f>'Financial information '!$C$7*G7</f>
        <v>14012</v>
      </c>
      <c r="H11" s="2">
        <f>'Financial information '!$C$7*H7</f>
        <v>14012</v>
      </c>
      <c r="I11" s="2">
        <f>'Financial information '!$C$7*I7</f>
        <v>14012</v>
      </c>
      <c r="J11" s="2">
        <f>'Financial information '!$C$7*J7</f>
        <v>14012</v>
      </c>
      <c r="K11" s="2">
        <f>'Financial information '!$C$7*K7</f>
        <v>14012</v>
      </c>
      <c r="L11" s="2">
        <f>'Financial information '!$C$7*L7</f>
        <v>14012</v>
      </c>
      <c r="M11" s="2">
        <f>'Financial information '!$C$7*M7</f>
        <v>14012</v>
      </c>
    </row>
    <row r="12" spans="1:22" ht="20">
      <c r="A12" s="35" t="s">
        <v>59</v>
      </c>
      <c r="B12" s="2">
        <f>'Financial information '!$C$8*'Prof current operations'!B6</f>
        <v>13940.852777777776</v>
      </c>
      <c r="C12" s="2">
        <f>'Financial information '!$C$8*'Prof current operations'!C6</f>
        <v>14082.280255255255</v>
      </c>
      <c r="D12" s="2">
        <f>'Financial information '!$C$8*'Prof current operations'!D6</f>
        <v>14223.707732732732</v>
      </c>
      <c r="E12" s="2">
        <f>'Financial information '!$C$8*'Prof current operations'!E6</f>
        <v>14365.13521021021</v>
      </c>
      <c r="F12" s="2">
        <f>'Financial information '!$C$8*'Prof current operations'!F6</f>
        <v>14506.562687687685</v>
      </c>
      <c r="G12" s="2">
        <f>'Financial information '!$C$8*'Prof current operations'!G6</f>
        <v>14647.990165165163</v>
      </c>
      <c r="H12" s="2">
        <f>'Financial information '!$C$8*'Prof current operations'!H6</f>
        <v>14789.41764264264</v>
      </c>
      <c r="I12" s="2">
        <f>'Financial information '!$C$8*'Prof current operations'!I6</f>
        <v>14930.845120120119</v>
      </c>
      <c r="J12" s="2">
        <f>'Financial information '!$C$8*'Prof current operations'!J6</f>
        <v>15072.272597597595</v>
      </c>
      <c r="K12" s="2">
        <f>'Financial information '!$C$8*'Prof current operations'!K6</f>
        <v>15213.700075075074</v>
      </c>
      <c r="L12" s="2">
        <f>'Financial information '!$C$8*'Prof current operations'!L6</f>
        <v>15355.127552552549</v>
      </c>
      <c r="M12" s="2">
        <f>'Financial information '!$C$8*'Prof current operations'!M6</f>
        <v>15496.555030030029</v>
      </c>
      <c r="V12" t="s">
        <v>0</v>
      </c>
    </row>
    <row r="13" spans="1:22" ht="20">
      <c r="A13" s="35" t="s">
        <v>60</v>
      </c>
      <c r="B13" s="2">
        <f>B11+B12</f>
        <v>27952.852777777778</v>
      </c>
      <c r="C13" s="2">
        <f t="shared" ref="C13:M13" si="1">C11+C12</f>
        <v>28094.280255255253</v>
      </c>
      <c r="D13" s="2">
        <f t="shared" si="1"/>
        <v>28235.707732732732</v>
      </c>
      <c r="E13" s="2">
        <f t="shared" si="1"/>
        <v>28377.13521021021</v>
      </c>
      <c r="F13" s="2">
        <f t="shared" si="1"/>
        <v>28518.562687687685</v>
      </c>
      <c r="G13" s="2">
        <f t="shared" si="1"/>
        <v>28659.990165165163</v>
      </c>
      <c r="H13" s="2">
        <f t="shared" si="1"/>
        <v>28801.417642642642</v>
      </c>
      <c r="I13" s="2">
        <f t="shared" si="1"/>
        <v>28942.845120120117</v>
      </c>
      <c r="J13" s="2">
        <f t="shared" si="1"/>
        <v>29084.272597597595</v>
      </c>
      <c r="K13" s="2">
        <f t="shared" si="1"/>
        <v>29225.700075075074</v>
      </c>
      <c r="L13" s="2">
        <f t="shared" si="1"/>
        <v>29367.127552552549</v>
      </c>
      <c r="M13" s="2">
        <f t="shared" si="1"/>
        <v>29508.555030030031</v>
      </c>
      <c r="V13" t="s">
        <v>0</v>
      </c>
    </row>
    <row r="14" spans="1:22" ht="19">
      <c r="A14" s="35"/>
    </row>
    <row r="15" spans="1:22" ht="20">
      <c r="A15" s="33" t="s">
        <v>61</v>
      </c>
      <c r="B15" s="2">
        <f>'Financial information '!$G$12</f>
        <v>5550</v>
      </c>
      <c r="C15" s="2">
        <f>'Financial information '!$G$12</f>
        <v>5550</v>
      </c>
      <c r="D15" s="2">
        <f>'Financial information '!$G$12</f>
        <v>5550</v>
      </c>
      <c r="E15" s="2">
        <f>'Financial information '!$G$12</f>
        <v>5550</v>
      </c>
      <c r="F15" s="2">
        <f>'Financial information '!$G$12</f>
        <v>5550</v>
      </c>
      <c r="G15" s="2">
        <f>'Financial information '!$G$12</f>
        <v>5550</v>
      </c>
      <c r="H15" s="2">
        <f>'Financial information '!$G$12</f>
        <v>5550</v>
      </c>
      <c r="I15" s="2">
        <f>'Financial information '!$G$12</f>
        <v>5550</v>
      </c>
      <c r="J15" s="2">
        <f>'Financial information '!$G$12</f>
        <v>5550</v>
      </c>
      <c r="K15" s="2">
        <f>'Financial information '!$G$12</f>
        <v>5550</v>
      </c>
      <c r="L15" s="2">
        <f>'Financial information '!$G$12</f>
        <v>5550</v>
      </c>
      <c r="M15" s="2">
        <f>'Financial information '!$G$12</f>
        <v>5550</v>
      </c>
    </row>
    <row r="16" spans="1:22" ht="20">
      <c r="A16" s="33" t="s">
        <v>80</v>
      </c>
      <c r="B16" s="2">
        <v>1250</v>
      </c>
      <c r="C16" s="2">
        <v>1250</v>
      </c>
      <c r="D16" s="2">
        <v>1250</v>
      </c>
      <c r="E16" s="2">
        <v>1250</v>
      </c>
      <c r="F16" s="2">
        <v>1250</v>
      </c>
      <c r="G16" s="2">
        <v>1250</v>
      </c>
      <c r="H16" s="2">
        <v>1250</v>
      </c>
      <c r="I16" s="2">
        <v>1250</v>
      </c>
      <c r="J16" s="2">
        <v>1250</v>
      </c>
      <c r="K16" s="2">
        <v>1250</v>
      </c>
      <c r="L16" s="2">
        <v>1250</v>
      </c>
      <c r="M16" s="2">
        <v>1250</v>
      </c>
    </row>
    <row r="17" spans="1:27" ht="20">
      <c r="A17" s="35" t="s">
        <v>62</v>
      </c>
      <c r="B17" s="2">
        <f>B15+B16</f>
        <v>6800</v>
      </c>
      <c r="C17" s="2">
        <f t="shared" ref="C17:M17" si="2">C15+C16</f>
        <v>6800</v>
      </c>
      <c r="D17" s="2">
        <f t="shared" si="2"/>
        <v>6800</v>
      </c>
      <c r="E17" s="2">
        <f t="shared" si="2"/>
        <v>6800</v>
      </c>
      <c r="F17" s="2">
        <f t="shared" si="2"/>
        <v>6800</v>
      </c>
      <c r="G17" s="2">
        <f t="shared" si="2"/>
        <v>6800</v>
      </c>
      <c r="H17" s="2">
        <f t="shared" si="2"/>
        <v>6800</v>
      </c>
      <c r="I17" s="2">
        <f t="shared" si="2"/>
        <v>6800</v>
      </c>
      <c r="J17" s="2">
        <f t="shared" si="2"/>
        <v>6800</v>
      </c>
      <c r="K17" s="2">
        <f t="shared" si="2"/>
        <v>6800</v>
      </c>
      <c r="L17" s="2">
        <f t="shared" si="2"/>
        <v>6800</v>
      </c>
      <c r="M17" s="2">
        <f t="shared" si="2"/>
        <v>6800</v>
      </c>
    </row>
    <row r="18" spans="1:27" ht="19">
      <c r="A18" s="33"/>
    </row>
    <row r="19" spans="1:27" ht="20">
      <c r="A19" s="33" t="s">
        <v>63</v>
      </c>
      <c r="B19" s="70">
        <f>'Financial information '!$J$12*B6</f>
        <v>1700.7840388888885</v>
      </c>
      <c r="C19" s="70">
        <f>'Financial information '!$J$12*C6</f>
        <v>1718.0381911411407</v>
      </c>
      <c r="D19" s="70">
        <f>'Financial information '!$J$12*D6</f>
        <v>1735.2923433933929</v>
      </c>
      <c r="E19" s="70">
        <f>'Financial information '!$J$12*E6</f>
        <v>1752.5464956456456</v>
      </c>
      <c r="F19" s="70">
        <f>'Financial information '!$J$12*F6</f>
        <v>1769.8006478978975</v>
      </c>
      <c r="G19" s="70">
        <f>'Financial information '!$J$12*G6</f>
        <v>1787.05480015015</v>
      </c>
      <c r="H19" s="70">
        <f>'Financial information '!$J$12*H6</f>
        <v>1804.3089524024019</v>
      </c>
      <c r="I19" s="70">
        <f>'Financial information '!$J$12*I6</f>
        <v>1821.5631046546544</v>
      </c>
      <c r="J19" s="70">
        <f>'Financial information '!$J$12*J6</f>
        <v>1838.8172569069066</v>
      </c>
      <c r="K19" s="70">
        <f>'Financial information '!$J$12*K6</f>
        <v>1856.0714091591587</v>
      </c>
      <c r="L19" s="70">
        <f>'Financial information '!$J$12*L6</f>
        <v>1873.3255614114109</v>
      </c>
      <c r="M19" s="70">
        <f>'Financial information '!$J$12*M6</f>
        <v>1890.5797136636634</v>
      </c>
    </row>
    <row r="20" spans="1:27" ht="20">
      <c r="A20" s="35" t="s">
        <v>64</v>
      </c>
      <c r="B20" s="70">
        <f>'Financial information '!$J$10*B6</f>
        <v>2429.6914841269836</v>
      </c>
      <c r="C20" s="70">
        <f>'Financial information '!$J$10*C6</f>
        <v>2454.3402730587727</v>
      </c>
      <c r="D20" s="70">
        <f>'Financial information '!$J$10*D6</f>
        <v>2478.9890619905614</v>
      </c>
      <c r="E20" s="70">
        <f>'Financial information '!$J$10*E6</f>
        <v>2503.6378509223509</v>
      </c>
      <c r="F20" s="70">
        <f>'Financial information '!$J$10*F6</f>
        <v>2528.2866398541396</v>
      </c>
      <c r="G20" s="70">
        <f>'Financial information '!$J$10*G6</f>
        <v>2552.9354287859287</v>
      </c>
      <c r="H20" s="70">
        <f>'Financial information '!$J$10*H6</f>
        <v>2577.5842177177174</v>
      </c>
      <c r="I20" s="70">
        <f>'Financial information '!$J$10*I6</f>
        <v>2602.2330066495065</v>
      </c>
      <c r="J20" s="70">
        <f>'Financial information '!$J$10*J6</f>
        <v>2626.8817955812951</v>
      </c>
      <c r="K20" s="70">
        <f>'Financial information '!$J$10*K6</f>
        <v>2651.5305845130842</v>
      </c>
      <c r="L20" s="70">
        <f>'Financial information '!$J$10*L6</f>
        <v>2676.1793734448729</v>
      </c>
      <c r="M20" s="70">
        <f>'Financial information '!$J$10*M6</f>
        <v>2700.828162376662</v>
      </c>
      <c r="AA20" t="s">
        <v>0</v>
      </c>
    </row>
    <row r="21" spans="1:27" ht="20">
      <c r="A21" s="35" t="s">
        <v>65</v>
      </c>
      <c r="B21" s="70">
        <f>B19+B20</f>
        <v>4130.4755230158717</v>
      </c>
      <c r="C21" s="70">
        <f t="shared" ref="C21:M21" si="3">C19+C20</f>
        <v>4172.3784641999137</v>
      </c>
      <c r="D21" s="70">
        <f t="shared" si="3"/>
        <v>4214.2814053839538</v>
      </c>
      <c r="E21" s="70">
        <f t="shared" si="3"/>
        <v>4256.1843465679967</v>
      </c>
      <c r="F21" s="70">
        <f t="shared" si="3"/>
        <v>4298.0872877520369</v>
      </c>
      <c r="G21" s="70">
        <f t="shared" si="3"/>
        <v>4339.9902289360789</v>
      </c>
      <c r="H21" s="70">
        <f t="shared" si="3"/>
        <v>4381.8931701201191</v>
      </c>
      <c r="I21" s="70">
        <f t="shared" si="3"/>
        <v>4423.7961113041611</v>
      </c>
      <c r="J21" s="70">
        <f t="shared" si="3"/>
        <v>4465.6990524882021</v>
      </c>
      <c r="K21" s="70">
        <f t="shared" si="3"/>
        <v>4507.6019936722432</v>
      </c>
      <c r="L21" s="70">
        <f t="shared" si="3"/>
        <v>4549.5049348562843</v>
      </c>
      <c r="M21" s="70">
        <f t="shared" si="3"/>
        <v>4591.4078760403254</v>
      </c>
    </row>
    <row r="22" spans="1:27" ht="20">
      <c r="A22" s="33" t="s">
        <v>66</v>
      </c>
      <c r="B22" s="70">
        <f>B21+B16</f>
        <v>5380.4755230158717</v>
      </c>
      <c r="C22" s="70">
        <f t="shared" ref="C22:M22" si="4">C21+C16</f>
        <v>5422.3784641999137</v>
      </c>
      <c r="D22" s="70">
        <f t="shared" si="4"/>
        <v>5464.2814053839538</v>
      </c>
      <c r="E22" s="70">
        <f t="shared" si="4"/>
        <v>5506.1843465679967</v>
      </c>
      <c r="F22" s="70">
        <f t="shared" si="4"/>
        <v>5548.0872877520369</v>
      </c>
      <c r="G22" s="70">
        <f t="shared" si="4"/>
        <v>5589.9902289360789</v>
      </c>
      <c r="H22" s="70">
        <f t="shared" si="4"/>
        <v>5631.8931701201191</v>
      </c>
      <c r="I22" s="70">
        <f t="shared" si="4"/>
        <v>5673.7961113041611</v>
      </c>
      <c r="J22" s="70">
        <f t="shared" si="4"/>
        <v>5715.6990524882021</v>
      </c>
      <c r="K22" s="70">
        <f t="shared" si="4"/>
        <v>5757.6019936722432</v>
      </c>
      <c r="L22" s="70">
        <f t="shared" si="4"/>
        <v>5799.5049348562843</v>
      </c>
      <c r="M22" s="70">
        <f t="shared" si="4"/>
        <v>5841.4078760403254</v>
      </c>
    </row>
    <row r="23" spans="1:27" ht="20">
      <c r="A23" s="33" t="s">
        <v>67</v>
      </c>
    </row>
    <row r="25" spans="1:27" ht="16">
      <c r="A25" s="2" t="s">
        <v>68</v>
      </c>
      <c r="B25" s="2">
        <f>B9*$F$2</f>
        <v>3390.957420634918</v>
      </c>
      <c r="C25" s="2">
        <f t="shared" ref="C25:M25" si="5">C9*$F$2</f>
        <v>3514.2013652938635</v>
      </c>
      <c r="D25" s="2">
        <f t="shared" si="5"/>
        <v>3637.4453099528068</v>
      </c>
      <c r="E25" s="2">
        <f t="shared" si="5"/>
        <v>3760.6892546117547</v>
      </c>
      <c r="F25" s="2">
        <f t="shared" si="5"/>
        <v>3883.933199270698</v>
      </c>
      <c r="G25" s="2">
        <f t="shared" si="5"/>
        <v>4007.1771439296435</v>
      </c>
      <c r="H25" s="2">
        <f t="shared" si="5"/>
        <v>4130.4210885885868</v>
      </c>
      <c r="I25" s="2">
        <f t="shared" si="5"/>
        <v>4253.6650332475328</v>
      </c>
      <c r="J25" s="2">
        <f t="shared" si="5"/>
        <v>4376.9089779064761</v>
      </c>
      <c r="K25" s="2">
        <f t="shared" si="5"/>
        <v>4500.1529225654212</v>
      </c>
      <c r="L25" s="2">
        <f t="shared" si="5"/>
        <v>4623.3968672243645</v>
      </c>
      <c r="M25" s="2">
        <f t="shared" si="5"/>
        <v>4746.6408118833097</v>
      </c>
    </row>
    <row r="26" spans="1:27" ht="16">
      <c r="A26" s="2" t="s">
        <v>69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</row>
    <row r="27" spans="1:27">
      <c r="N27" s="39" t="s">
        <v>74</v>
      </c>
    </row>
    <row r="28" spans="1:27" ht="20">
      <c r="A28" s="36" t="s">
        <v>70</v>
      </c>
      <c r="B28" s="70">
        <f t="shared" ref="B28:M28" si="6">(B13)-(B22+B25)</f>
        <v>19181.419834126988</v>
      </c>
      <c r="C28" s="70">
        <f t="shared" si="6"/>
        <v>19157.700425761475</v>
      </c>
      <c r="D28" s="70">
        <f t="shared" si="6"/>
        <v>19133.98101739597</v>
      </c>
      <c r="E28" s="70">
        <f t="shared" si="6"/>
        <v>19110.261609030458</v>
      </c>
      <c r="F28" s="70">
        <f t="shared" si="6"/>
        <v>19086.54220066495</v>
      </c>
      <c r="G28" s="70">
        <f t="shared" si="6"/>
        <v>19062.822792299441</v>
      </c>
      <c r="H28" s="70">
        <f t="shared" si="6"/>
        <v>19039.103383933936</v>
      </c>
      <c r="I28" s="70">
        <f t="shared" si="6"/>
        <v>19015.383975568424</v>
      </c>
      <c r="J28" s="70">
        <f t="shared" si="6"/>
        <v>18991.664567202919</v>
      </c>
      <c r="K28" s="70">
        <f t="shared" si="6"/>
        <v>18967.94515883741</v>
      </c>
      <c r="L28" s="70">
        <f t="shared" si="6"/>
        <v>18944.225750471902</v>
      </c>
      <c r="M28" s="70">
        <f t="shared" si="6"/>
        <v>18920.506342106397</v>
      </c>
      <c r="N28" s="71">
        <f>SUM(B28:M28)</f>
        <v>228611.55705740029</v>
      </c>
    </row>
    <row r="31" spans="1:27" ht="32">
      <c r="A31" s="27"/>
      <c r="E31" s="28" t="s">
        <v>38</v>
      </c>
      <c r="F31" s="28" t="s">
        <v>39</v>
      </c>
      <c r="G31" s="28" t="s">
        <v>40</v>
      </c>
      <c r="N31"/>
    </row>
    <row r="32" spans="1:27" ht="19">
      <c r="A32" s="27"/>
      <c r="B32" s="30"/>
      <c r="C32" s="30"/>
      <c r="D32" s="30"/>
      <c r="E32" s="29"/>
      <c r="F32" s="29"/>
      <c r="G32" s="29"/>
      <c r="H32" s="30"/>
      <c r="I32" s="30"/>
      <c r="J32" s="30"/>
      <c r="K32" s="30"/>
      <c r="L32" s="30"/>
      <c r="M32" s="30"/>
      <c r="N32" s="30"/>
    </row>
    <row r="33" spans="1:14" ht="24">
      <c r="A33" s="31" t="s">
        <v>41</v>
      </c>
      <c r="N33"/>
    </row>
    <row r="34" spans="1:14" ht="25">
      <c r="A34" s="50" t="s">
        <v>84</v>
      </c>
      <c r="B34" s="28"/>
    </row>
    <row r="35" spans="1:14" ht="20">
      <c r="A35" s="33" t="s">
        <v>42</v>
      </c>
      <c r="B35" t="s">
        <v>43</v>
      </c>
      <c r="C35" t="s">
        <v>44</v>
      </c>
      <c r="D35" t="s">
        <v>45</v>
      </c>
      <c r="E35" t="s">
        <v>46</v>
      </c>
      <c r="F35" t="s">
        <v>1</v>
      </c>
      <c r="G35" t="s">
        <v>47</v>
      </c>
      <c r="H35" t="s">
        <v>48</v>
      </c>
      <c r="I35" t="s">
        <v>49</v>
      </c>
      <c r="J35" t="s">
        <v>50</v>
      </c>
      <c r="K35" t="s">
        <v>51</v>
      </c>
      <c r="L35" t="s">
        <v>52</v>
      </c>
      <c r="M35" t="s">
        <v>53</v>
      </c>
    </row>
    <row r="36" spans="1:14" ht="16">
      <c r="A36" s="27" t="s">
        <v>3</v>
      </c>
      <c r="B36">
        <f>'Prof current operations'!B36*'Prof franchise '!$C$3</f>
        <v>6074.2287103174594</v>
      </c>
      <c r="C36">
        <f>'Prof current operations'!C36*'Prof franchise '!$C$3</f>
        <v>6135.850682646932</v>
      </c>
      <c r="D36">
        <f>'Prof current operations'!D36*'Prof franchise '!$C$3</f>
        <v>6197.4726549764036</v>
      </c>
      <c r="E36">
        <f>'Prof current operations'!E36*'Prof franchise '!$C$3</f>
        <v>6259.0946273058762</v>
      </c>
      <c r="F36">
        <f>'Prof current operations'!F36*'Prof franchise '!$C$3</f>
        <v>6320.7165996353488</v>
      </c>
      <c r="G36">
        <f>'Prof current operations'!G36*'Prof franchise '!$C$3</f>
        <v>6382.3385719648222</v>
      </c>
      <c r="H36">
        <f>'Prof current operations'!H36*'Prof franchise '!$C$3</f>
        <v>6443.960544294293</v>
      </c>
      <c r="I36">
        <f>'Prof current operations'!I36*'Prof franchise '!$C$3</f>
        <v>6505.5825166237664</v>
      </c>
      <c r="J36">
        <f>'Prof current operations'!J36*'Prof franchise '!$C$3</f>
        <v>6567.2044889532372</v>
      </c>
      <c r="K36">
        <f>'Prof current operations'!K36*'Prof franchise '!$C$3</f>
        <v>6628.8264612827106</v>
      </c>
      <c r="L36">
        <f>'Prof current operations'!L36*'Prof franchise '!$C$3</f>
        <v>6690.4484336121832</v>
      </c>
      <c r="M36">
        <f>'Prof current operations'!M36*'Prof franchise '!$C$3</f>
        <v>6752.0704059416548</v>
      </c>
      <c r="N36" s="27">
        <f>SUM(B36:M36)</f>
        <v>76957.794697554695</v>
      </c>
    </row>
    <row r="37" spans="1:14" ht="16">
      <c r="A37" s="27" t="s">
        <v>54</v>
      </c>
      <c r="B37" s="34">
        <v>3503</v>
      </c>
      <c r="C37" s="34">
        <v>3503</v>
      </c>
      <c r="D37" s="34">
        <v>3503</v>
      </c>
      <c r="E37" s="34">
        <v>3503</v>
      </c>
      <c r="F37" s="34">
        <v>3503</v>
      </c>
      <c r="G37" s="34">
        <v>3503</v>
      </c>
      <c r="H37" s="34">
        <v>3503</v>
      </c>
      <c r="I37" s="34">
        <v>3503</v>
      </c>
      <c r="J37" s="34">
        <v>3503</v>
      </c>
      <c r="K37" s="34">
        <v>3503</v>
      </c>
      <c r="L37" s="34">
        <v>3503</v>
      </c>
      <c r="M37" s="34">
        <v>3503</v>
      </c>
      <c r="N37" s="27"/>
    </row>
    <row r="38" spans="1:14" ht="16">
      <c r="A38" s="27" t="s">
        <v>55</v>
      </c>
      <c r="B38" s="34">
        <v>0</v>
      </c>
      <c r="C38" s="34">
        <v>0</v>
      </c>
      <c r="D38" s="34">
        <v>0</v>
      </c>
      <c r="E38" s="34">
        <v>0</v>
      </c>
      <c r="F38" s="34">
        <v>0</v>
      </c>
      <c r="G38" s="34">
        <v>0</v>
      </c>
      <c r="H38" s="34">
        <v>0</v>
      </c>
      <c r="I38" s="34">
        <v>0</v>
      </c>
      <c r="J38" s="34">
        <v>0</v>
      </c>
      <c r="K38" s="34">
        <v>0</v>
      </c>
      <c r="L38" s="34">
        <v>0</v>
      </c>
      <c r="M38" s="34">
        <v>0</v>
      </c>
      <c r="N38" s="27"/>
    </row>
    <row r="39" spans="1:14" ht="16">
      <c r="A39" s="27" t="s">
        <v>56</v>
      </c>
      <c r="B39" s="34">
        <f>B36-B37</f>
        <v>2571.2287103174594</v>
      </c>
      <c r="C39" s="34">
        <f t="shared" ref="C39:M39" si="7">C36-C37</f>
        <v>2632.850682646932</v>
      </c>
      <c r="D39" s="34">
        <f t="shared" si="7"/>
        <v>2694.4726549764036</v>
      </c>
      <c r="E39" s="34">
        <f t="shared" si="7"/>
        <v>2756.0946273058762</v>
      </c>
      <c r="F39" s="34">
        <f t="shared" si="7"/>
        <v>2817.7165996353488</v>
      </c>
      <c r="G39" s="34">
        <f t="shared" si="7"/>
        <v>2879.3385719648222</v>
      </c>
      <c r="H39" s="34">
        <f t="shared" si="7"/>
        <v>2940.960544294293</v>
      </c>
      <c r="I39" s="34">
        <f t="shared" si="7"/>
        <v>3002.5825166237664</v>
      </c>
      <c r="J39" s="34">
        <f t="shared" si="7"/>
        <v>3064.2044889532372</v>
      </c>
      <c r="K39" s="34">
        <f t="shared" si="7"/>
        <v>3125.8264612827106</v>
      </c>
      <c r="L39" s="34">
        <f t="shared" si="7"/>
        <v>3187.4484336121832</v>
      </c>
      <c r="M39" s="34">
        <f t="shared" si="7"/>
        <v>3249.0704059416548</v>
      </c>
      <c r="N39" s="27"/>
    </row>
    <row r="40" spans="1:14" ht="20">
      <c r="A40" s="33" t="s">
        <v>57</v>
      </c>
    </row>
    <row r="41" spans="1:14" ht="20">
      <c r="A41" s="35" t="s">
        <v>58</v>
      </c>
      <c r="B41" s="2">
        <f>'Financial information '!$C$7*B37</f>
        <v>14012</v>
      </c>
      <c r="C41" s="2">
        <f>'Financial information '!$C$7*C37</f>
        <v>14012</v>
      </c>
      <c r="D41" s="2">
        <f>'Financial information '!$C$7*D37</f>
        <v>14012</v>
      </c>
      <c r="E41" s="2">
        <f>'Financial information '!$C$7*E37</f>
        <v>14012</v>
      </c>
      <c r="F41" s="2">
        <f>'Financial information '!$C$7*F37</f>
        <v>14012</v>
      </c>
      <c r="G41" s="2">
        <f>'Financial information '!$C$7*G37</f>
        <v>14012</v>
      </c>
      <c r="H41" s="2">
        <f>'Financial information '!$C$7*H37</f>
        <v>14012</v>
      </c>
      <c r="I41" s="2">
        <f>'Financial information '!$C$7*I37</f>
        <v>14012</v>
      </c>
      <c r="J41" s="2">
        <f>'Financial information '!$C$7*J37</f>
        <v>14012</v>
      </c>
      <c r="K41" s="2">
        <f>'Financial information '!$C$7*K37</f>
        <v>14012</v>
      </c>
      <c r="L41" s="2">
        <f>'Financial information '!$C$7*L37</f>
        <v>14012</v>
      </c>
      <c r="M41" s="2">
        <f>'Financial information '!$C$7*M37</f>
        <v>14012</v>
      </c>
    </row>
    <row r="42" spans="1:14" ht="20">
      <c r="A42" s="35" t="s">
        <v>59</v>
      </c>
      <c r="B42" s="2">
        <f>'Financial information '!$C$8*'Prof current operations'!B36</f>
        <v>17426.065972222219</v>
      </c>
      <c r="C42" s="2">
        <f>'Financial information '!$C$8*'Prof current operations'!C36</f>
        <v>17602.850319069068</v>
      </c>
      <c r="D42" s="2">
        <f>'Financial information '!$C$8*'Prof current operations'!D36</f>
        <v>17779.63466591591</v>
      </c>
      <c r="E42" s="2">
        <f>'Financial information '!$C$8*'Prof current operations'!E36</f>
        <v>17956.419012762763</v>
      </c>
      <c r="F42" s="2">
        <f>'Financial information '!$C$8*'Prof current operations'!F36</f>
        <v>18133.203359609608</v>
      </c>
      <c r="G42" s="2">
        <f>'Financial information '!$C$8*'Prof current operations'!G36</f>
        <v>18309.987706456457</v>
      </c>
      <c r="H42" s="2">
        <f>'Financial information '!$C$8*'Prof current operations'!H36</f>
        <v>18486.772053303299</v>
      </c>
      <c r="I42" s="2">
        <f>'Financial information '!$C$8*'Prof current operations'!I36</f>
        <v>18663.556400150148</v>
      </c>
      <c r="J42" s="2">
        <f>'Financial information '!$C$8*'Prof current operations'!J36</f>
        <v>18840.340746996993</v>
      </c>
      <c r="K42" s="2">
        <f>'Financial information '!$C$8*'Prof current operations'!K36</f>
        <v>19017.125093843842</v>
      </c>
      <c r="L42" s="2">
        <f>'Financial information '!$C$8*'Prof current operations'!L36</f>
        <v>19193.909440690688</v>
      </c>
      <c r="M42" s="2">
        <f>'Financial information '!$C$8*'Prof current operations'!M36</f>
        <v>19370.693787537537</v>
      </c>
    </row>
    <row r="43" spans="1:14" ht="20">
      <c r="A43" s="35" t="s">
        <v>60</v>
      </c>
      <c r="B43" s="2">
        <f t="shared" ref="B43:M43" si="8">B41+B42</f>
        <v>31438.065972222219</v>
      </c>
      <c r="C43" s="2">
        <f t="shared" si="8"/>
        <v>31614.850319069068</v>
      </c>
      <c r="D43" s="2">
        <f t="shared" si="8"/>
        <v>31791.63466591591</v>
      </c>
      <c r="E43" s="2">
        <f t="shared" si="8"/>
        <v>31968.419012762763</v>
      </c>
      <c r="F43" s="2">
        <f t="shared" si="8"/>
        <v>32145.203359609608</v>
      </c>
      <c r="G43" s="2">
        <f t="shared" si="8"/>
        <v>32321.987706456457</v>
      </c>
      <c r="H43" s="2">
        <f t="shared" si="8"/>
        <v>32498.772053303299</v>
      </c>
      <c r="I43" s="2">
        <f t="shared" si="8"/>
        <v>32675.556400150148</v>
      </c>
      <c r="J43" s="2">
        <f t="shared" si="8"/>
        <v>32852.340746996997</v>
      </c>
      <c r="K43" s="2">
        <f t="shared" si="8"/>
        <v>33029.125093843846</v>
      </c>
      <c r="L43" s="2">
        <f t="shared" si="8"/>
        <v>33205.909440690688</v>
      </c>
      <c r="M43" s="2">
        <f t="shared" si="8"/>
        <v>33382.693787537537</v>
      </c>
    </row>
    <row r="44" spans="1:14" ht="19">
      <c r="A44" s="35"/>
    </row>
    <row r="45" spans="1:14" ht="20">
      <c r="A45" s="33" t="s">
        <v>61</v>
      </c>
      <c r="B45" s="2">
        <f>'Financial information '!$G$12</f>
        <v>5550</v>
      </c>
      <c r="C45" s="2">
        <f>'Financial information '!$G$12</f>
        <v>5550</v>
      </c>
      <c r="D45" s="2">
        <f>'Financial information '!$G$12</f>
        <v>5550</v>
      </c>
      <c r="E45" s="2">
        <f>'Financial information '!$G$12</f>
        <v>5550</v>
      </c>
      <c r="F45" s="2">
        <f>'Financial information '!$G$12</f>
        <v>5550</v>
      </c>
      <c r="G45" s="2">
        <f>'Financial information '!$G$12</f>
        <v>5550</v>
      </c>
      <c r="H45" s="2">
        <f>'Financial information '!$G$12</f>
        <v>5550</v>
      </c>
      <c r="I45" s="2">
        <f>'Financial information '!$G$12</f>
        <v>5550</v>
      </c>
      <c r="J45" s="2">
        <f>'Financial information '!$G$12</f>
        <v>5550</v>
      </c>
      <c r="K45" s="2">
        <f>'Financial information '!$G$12</f>
        <v>5550</v>
      </c>
      <c r="L45" s="2">
        <f>'Financial information '!$G$12</f>
        <v>5550</v>
      </c>
      <c r="M45" s="2">
        <f>'Financial information '!$G$12</f>
        <v>5550</v>
      </c>
    </row>
    <row r="46" spans="1:14" ht="20">
      <c r="A46" s="33" t="s">
        <v>80</v>
      </c>
      <c r="B46" s="2">
        <v>1250</v>
      </c>
      <c r="C46" s="2">
        <v>1250</v>
      </c>
      <c r="D46" s="2">
        <v>1250</v>
      </c>
      <c r="E46" s="2">
        <v>1250</v>
      </c>
      <c r="F46" s="2">
        <v>1250</v>
      </c>
      <c r="G46" s="2">
        <v>1250</v>
      </c>
      <c r="H46" s="2">
        <v>1250</v>
      </c>
      <c r="I46" s="2">
        <v>1250</v>
      </c>
      <c r="J46" s="2">
        <v>1250</v>
      </c>
      <c r="K46" s="2">
        <v>1250</v>
      </c>
      <c r="L46" s="2">
        <v>1250</v>
      </c>
      <c r="M46" s="2">
        <v>1250</v>
      </c>
    </row>
    <row r="47" spans="1:14" ht="20">
      <c r="A47" s="35" t="s">
        <v>62</v>
      </c>
      <c r="B47" s="2">
        <f t="shared" ref="B47:M47" si="9">B45+B46</f>
        <v>6800</v>
      </c>
      <c r="C47" s="2">
        <f t="shared" si="9"/>
        <v>6800</v>
      </c>
      <c r="D47" s="2">
        <f t="shared" si="9"/>
        <v>6800</v>
      </c>
      <c r="E47" s="2">
        <f t="shared" si="9"/>
        <v>6800</v>
      </c>
      <c r="F47" s="2">
        <f t="shared" si="9"/>
        <v>6800</v>
      </c>
      <c r="G47" s="2">
        <f t="shared" si="9"/>
        <v>6800</v>
      </c>
      <c r="H47" s="2">
        <f t="shared" si="9"/>
        <v>6800</v>
      </c>
      <c r="I47" s="2">
        <f t="shared" si="9"/>
        <v>6800</v>
      </c>
      <c r="J47" s="2">
        <f t="shared" si="9"/>
        <v>6800</v>
      </c>
      <c r="K47" s="2">
        <f t="shared" si="9"/>
        <v>6800</v>
      </c>
      <c r="L47" s="2">
        <f t="shared" si="9"/>
        <v>6800</v>
      </c>
      <c r="M47" s="2">
        <f t="shared" si="9"/>
        <v>6800</v>
      </c>
    </row>
    <row r="48" spans="1:14" ht="19">
      <c r="A48" s="33"/>
    </row>
    <row r="49" spans="1:14" ht="20">
      <c r="A49" s="33" t="s">
        <v>63</v>
      </c>
      <c r="B49" s="70">
        <f>'Financial information '!$J$12*B36</f>
        <v>2125.9800486111108</v>
      </c>
      <c r="C49" s="70">
        <f>'Financial information '!$J$12*C36</f>
        <v>2147.5477389264261</v>
      </c>
      <c r="D49" s="70">
        <f>'Financial information '!$J$12*D36</f>
        <v>2169.1154292417409</v>
      </c>
      <c r="E49" s="70">
        <f>'Financial information '!$J$12*E36</f>
        <v>2190.6831195570567</v>
      </c>
      <c r="F49" s="70">
        <f>'Financial information '!$J$12*F36</f>
        <v>2212.250809872372</v>
      </c>
      <c r="G49" s="70">
        <f>'Financial information '!$J$12*G36</f>
        <v>2233.8185001876877</v>
      </c>
      <c r="H49" s="70">
        <f>'Financial information '!$J$12*H36</f>
        <v>2255.3861905030026</v>
      </c>
      <c r="I49" s="70">
        <f>'Financial information '!$J$12*I36</f>
        <v>2276.9538808183179</v>
      </c>
      <c r="J49" s="70">
        <f>'Financial information '!$J$12*J36</f>
        <v>2298.5215711336327</v>
      </c>
      <c r="K49" s="70">
        <f>'Financial information '!$J$12*K36</f>
        <v>2320.0892614489485</v>
      </c>
      <c r="L49" s="70">
        <f>'Financial information '!$J$12*L36</f>
        <v>2341.6569517642638</v>
      </c>
      <c r="M49" s="70">
        <f>'Financial information '!$J$12*M36</f>
        <v>2363.2246420795791</v>
      </c>
    </row>
    <row r="50" spans="1:14" ht="20">
      <c r="A50" s="35" t="s">
        <v>64</v>
      </c>
      <c r="B50" s="70">
        <f>'Financial information '!$J$10*B36</f>
        <v>3037.1143551587297</v>
      </c>
      <c r="C50" s="70">
        <f>'Financial information '!$J$10*C36</f>
        <v>3067.925341323466</v>
      </c>
      <c r="D50" s="70">
        <f>'Financial information '!$J$10*D36</f>
        <v>3098.7363274882018</v>
      </c>
      <c r="E50" s="70">
        <f>'Financial information '!$J$10*E36</f>
        <v>3129.5473136529381</v>
      </c>
      <c r="F50" s="70">
        <f>'Financial information '!$J$10*F36</f>
        <v>3160.3582998176744</v>
      </c>
      <c r="G50" s="70">
        <f>'Financial information '!$J$10*G36</f>
        <v>3191.1692859824111</v>
      </c>
      <c r="H50" s="70">
        <f>'Financial information '!$J$10*H36</f>
        <v>3221.9802721471465</v>
      </c>
      <c r="I50" s="70">
        <f>'Financial information '!$J$10*I36</f>
        <v>3252.7912583118832</v>
      </c>
      <c r="J50" s="70">
        <f>'Financial information '!$J$10*J36</f>
        <v>3283.6022444766186</v>
      </c>
      <c r="K50" s="70">
        <f>'Financial information '!$J$10*K36</f>
        <v>3314.4132306413553</v>
      </c>
      <c r="L50" s="70">
        <f>'Financial information '!$J$10*L36</f>
        <v>3345.2242168060916</v>
      </c>
      <c r="M50" s="70">
        <f>'Financial information '!$J$10*M36</f>
        <v>3376.0352029708274</v>
      </c>
    </row>
    <row r="51" spans="1:14" ht="20">
      <c r="A51" s="35" t="s">
        <v>65</v>
      </c>
      <c r="B51" s="70">
        <f t="shared" ref="B51:M51" si="10">B49+B50</f>
        <v>5163.0944037698409</v>
      </c>
      <c r="C51" s="70">
        <f t="shared" si="10"/>
        <v>5215.4730802498925</v>
      </c>
      <c r="D51" s="70">
        <f t="shared" si="10"/>
        <v>5267.8517567299423</v>
      </c>
      <c r="E51" s="70">
        <f t="shared" si="10"/>
        <v>5320.2304332099948</v>
      </c>
      <c r="F51" s="70">
        <f t="shared" si="10"/>
        <v>5372.6091096900464</v>
      </c>
      <c r="G51" s="70">
        <f t="shared" si="10"/>
        <v>5424.9877861700988</v>
      </c>
      <c r="H51" s="70">
        <f t="shared" si="10"/>
        <v>5477.3664626501486</v>
      </c>
      <c r="I51" s="70">
        <f t="shared" si="10"/>
        <v>5529.7451391302011</v>
      </c>
      <c r="J51" s="70">
        <f t="shared" si="10"/>
        <v>5582.1238156102518</v>
      </c>
      <c r="K51" s="70">
        <f t="shared" si="10"/>
        <v>5634.5024920903033</v>
      </c>
      <c r="L51" s="70">
        <f t="shared" si="10"/>
        <v>5686.8811685703549</v>
      </c>
      <c r="M51" s="70">
        <f t="shared" si="10"/>
        <v>5739.2598450504065</v>
      </c>
    </row>
    <row r="52" spans="1:14" ht="20">
      <c r="A52" s="33" t="s">
        <v>66</v>
      </c>
      <c r="B52" s="70">
        <f t="shared" ref="B52:M52" si="11">B51+B46</f>
        <v>6413.0944037698409</v>
      </c>
      <c r="C52" s="70">
        <f t="shared" si="11"/>
        <v>6465.4730802498925</v>
      </c>
      <c r="D52" s="70">
        <f t="shared" si="11"/>
        <v>6517.8517567299423</v>
      </c>
      <c r="E52" s="70">
        <f t="shared" si="11"/>
        <v>6570.2304332099948</v>
      </c>
      <c r="F52" s="70">
        <f t="shared" si="11"/>
        <v>6622.6091096900464</v>
      </c>
      <c r="G52" s="70">
        <f t="shared" si="11"/>
        <v>6674.9877861700988</v>
      </c>
      <c r="H52" s="70">
        <f t="shared" si="11"/>
        <v>6727.3664626501486</v>
      </c>
      <c r="I52" s="70">
        <f t="shared" si="11"/>
        <v>6779.7451391302011</v>
      </c>
      <c r="J52" s="70">
        <f t="shared" si="11"/>
        <v>6832.1238156102518</v>
      </c>
      <c r="K52" s="70">
        <f t="shared" si="11"/>
        <v>6884.5024920903033</v>
      </c>
      <c r="L52" s="70">
        <f t="shared" si="11"/>
        <v>6936.8811685703549</v>
      </c>
      <c r="M52" s="70">
        <f t="shared" si="11"/>
        <v>6989.2598450504065</v>
      </c>
    </row>
    <row r="53" spans="1:14" ht="20">
      <c r="A53" s="33" t="s">
        <v>67</v>
      </c>
    </row>
    <row r="55" spans="1:14" ht="16">
      <c r="A55" s="2" t="s">
        <v>68</v>
      </c>
      <c r="B55" s="2">
        <f>B39*$F$2</f>
        <v>6428.0717757936491</v>
      </c>
      <c r="C55" s="2">
        <f t="shared" ref="C55:M55" si="12">C39*$F$2</f>
        <v>6582.1267066173295</v>
      </c>
      <c r="D55" s="2">
        <f t="shared" si="12"/>
        <v>6736.1816374410091</v>
      </c>
      <c r="E55" s="2">
        <f t="shared" si="12"/>
        <v>6890.2365682646905</v>
      </c>
      <c r="F55" s="2">
        <f t="shared" si="12"/>
        <v>7044.2914990883719</v>
      </c>
      <c r="G55" s="2">
        <f t="shared" si="12"/>
        <v>7198.3464299120551</v>
      </c>
      <c r="H55" s="2">
        <f t="shared" si="12"/>
        <v>7352.4013607357319</v>
      </c>
      <c r="I55" s="2">
        <f t="shared" si="12"/>
        <v>7506.4562915594161</v>
      </c>
      <c r="J55" s="2">
        <f t="shared" si="12"/>
        <v>7660.5112223830929</v>
      </c>
      <c r="K55" s="2">
        <f t="shared" si="12"/>
        <v>7814.566153206777</v>
      </c>
      <c r="L55" s="2">
        <f t="shared" si="12"/>
        <v>7968.6210840304575</v>
      </c>
      <c r="M55" s="2">
        <f t="shared" si="12"/>
        <v>8122.6760148541371</v>
      </c>
    </row>
    <row r="56" spans="1:14" ht="16">
      <c r="A56" s="2" t="s">
        <v>69</v>
      </c>
      <c r="B56" s="2">
        <v>0</v>
      </c>
      <c r="C56" s="2">
        <v>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</row>
    <row r="57" spans="1:14">
      <c r="N57" s="39" t="s">
        <v>74</v>
      </c>
    </row>
    <row r="58" spans="1:14" ht="20">
      <c r="A58" s="36" t="s">
        <v>70</v>
      </c>
      <c r="B58" s="70">
        <f t="shared" ref="B58:M58" si="13">(B43)-(B52+B55)</f>
        <v>18596.899792658729</v>
      </c>
      <c r="C58" s="70">
        <f t="shared" si="13"/>
        <v>18567.250532201848</v>
      </c>
      <c r="D58" s="70">
        <f t="shared" si="13"/>
        <v>18537.601271744959</v>
      </c>
      <c r="E58" s="70">
        <f t="shared" si="13"/>
        <v>18507.952011288078</v>
      </c>
      <c r="F58" s="70">
        <f t="shared" si="13"/>
        <v>18478.30275083119</v>
      </c>
      <c r="G58" s="70">
        <f t="shared" si="13"/>
        <v>18448.653490374301</v>
      </c>
      <c r="H58" s="70">
        <f t="shared" si="13"/>
        <v>18419.004229917417</v>
      </c>
      <c r="I58" s="70">
        <f t="shared" si="13"/>
        <v>18389.354969460532</v>
      </c>
      <c r="J58" s="70">
        <f t="shared" si="13"/>
        <v>18359.705709003654</v>
      </c>
      <c r="K58" s="70">
        <f t="shared" si="13"/>
        <v>18330.056448546766</v>
      </c>
      <c r="L58" s="70">
        <f t="shared" si="13"/>
        <v>18300.407188089877</v>
      </c>
      <c r="M58" s="70">
        <f t="shared" si="13"/>
        <v>18270.757927632993</v>
      </c>
      <c r="N58" s="71">
        <f>SUM(B58:M58)</f>
        <v>221205.94632175035</v>
      </c>
    </row>
    <row r="61" spans="1:14" ht="32">
      <c r="A61" s="27"/>
      <c r="E61" s="28" t="s">
        <v>38</v>
      </c>
      <c r="F61" s="28" t="s">
        <v>39</v>
      </c>
      <c r="G61" s="28" t="s">
        <v>40</v>
      </c>
      <c r="N61"/>
    </row>
    <row r="62" spans="1:14" ht="19">
      <c r="A62" s="27"/>
      <c r="B62" s="30"/>
      <c r="C62" s="30"/>
      <c r="D62" s="30"/>
      <c r="E62" s="29"/>
      <c r="F62" s="29"/>
      <c r="G62" s="29"/>
      <c r="H62" s="30"/>
      <c r="I62" s="30"/>
      <c r="J62" s="30"/>
      <c r="K62" s="30"/>
      <c r="L62" s="30"/>
      <c r="M62" s="30"/>
      <c r="N62" s="30"/>
    </row>
    <row r="63" spans="1:14" ht="24">
      <c r="A63" s="31" t="s">
        <v>41</v>
      </c>
      <c r="N63"/>
    </row>
    <row r="64" spans="1:14" ht="25">
      <c r="A64" s="50" t="s">
        <v>85</v>
      </c>
      <c r="B64" s="28"/>
    </row>
    <row r="65" spans="1:14" ht="20">
      <c r="A65" s="33" t="s">
        <v>42</v>
      </c>
      <c r="B65" t="s">
        <v>43</v>
      </c>
      <c r="C65" t="s">
        <v>44</v>
      </c>
      <c r="D65" t="s">
        <v>45</v>
      </c>
      <c r="E65" t="s">
        <v>46</v>
      </c>
      <c r="F65" t="s">
        <v>1</v>
      </c>
      <c r="G65" t="s">
        <v>47</v>
      </c>
      <c r="H65" t="s">
        <v>48</v>
      </c>
      <c r="I65" t="s">
        <v>49</v>
      </c>
      <c r="J65" t="s">
        <v>50</v>
      </c>
      <c r="K65" t="s">
        <v>51</v>
      </c>
      <c r="L65" t="s">
        <v>52</v>
      </c>
      <c r="M65" t="s">
        <v>53</v>
      </c>
    </row>
    <row r="66" spans="1:14" ht="16">
      <c r="A66" s="27" t="s">
        <v>3</v>
      </c>
      <c r="B66" s="40">
        <f>'Prof current operations'!B67*'Prof franchise '!$C$3</f>
        <v>3887.5063746031742</v>
      </c>
      <c r="C66" s="40">
        <f>'Prof current operations'!C67*'Prof franchise '!$C$3</f>
        <v>3926.9444368940367</v>
      </c>
      <c r="D66" s="40">
        <f>'Prof current operations'!D67*'Prof franchise '!$C$3</f>
        <v>3966.3824991848987</v>
      </c>
      <c r="E66" s="40">
        <f>'Prof current operations'!E67*'Prof franchise '!$C$3</f>
        <v>4005.8205614757617</v>
      </c>
      <c r="F66" s="40">
        <f>'Prof current operations'!F67*'Prof franchise '!$C$3</f>
        <v>4045.2586237666233</v>
      </c>
      <c r="G66" s="40">
        <f>'Prof current operations'!G67*'Prof franchise '!$C$3</f>
        <v>4084.6966860574862</v>
      </c>
      <c r="H66" s="40">
        <f>'Prof current operations'!H67*'Prof franchise '!$C$3</f>
        <v>4124.1347483483478</v>
      </c>
      <c r="I66" s="40">
        <f>'Prof current operations'!I67*'Prof franchise '!$C$3</f>
        <v>4163.5728106392107</v>
      </c>
      <c r="J66" s="40">
        <f>'Prof current operations'!J67*'Prof franchise '!$C$3</f>
        <v>4203.0108729300728</v>
      </c>
      <c r="K66" s="40">
        <f>'Prof current operations'!K67*'Prof franchise '!$C$3</f>
        <v>4242.4489352209348</v>
      </c>
      <c r="L66" s="40">
        <f>'Prof current operations'!L67*'Prof franchise '!$C$3</f>
        <v>4281.8869975117968</v>
      </c>
      <c r="M66" s="40">
        <f>'Prof current operations'!M67*'Prof franchise '!$C$3</f>
        <v>4321.3250598026598</v>
      </c>
      <c r="N66" s="27">
        <f>SUM(B66:M66)</f>
        <v>49252.988606434999</v>
      </c>
    </row>
    <row r="67" spans="1:14" ht="16">
      <c r="A67" s="27" t="s">
        <v>54</v>
      </c>
      <c r="B67" s="34">
        <v>3503</v>
      </c>
      <c r="C67" s="34">
        <v>3503</v>
      </c>
      <c r="D67" s="34">
        <v>3503</v>
      </c>
      <c r="E67" s="34">
        <v>3503</v>
      </c>
      <c r="F67" s="34">
        <v>3503</v>
      </c>
      <c r="G67" s="34">
        <v>3503</v>
      </c>
      <c r="H67" s="34">
        <v>3503</v>
      </c>
      <c r="I67" s="34">
        <v>3503</v>
      </c>
      <c r="J67" s="34">
        <v>3503</v>
      </c>
      <c r="K67" s="34">
        <v>3503</v>
      </c>
      <c r="L67" s="34">
        <v>3503</v>
      </c>
      <c r="M67" s="34">
        <v>3503</v>
      </c>
      <c r="N67" s="27"/>
    </row>
    <row r="68" spans="1:14" ht="16">
      <c r="A68" s="27" t="s">
        <v>55</v>
      </c>
      <c r="B68" s="34">
        <v>0</v>
      </c>
      <c r="C68" s="34">
        <v>0</v>
      </c>
      <c r="D68" s="34">
        <v>0</v>
      </c>
      <c r="E68" s="34">
        <v>0</v>
      </c>
      <c r="F68" s="34">
        <v>0</v>
      </c>
      <c r="G68" s="34">
        <v>0</v>
      </c>
      <c r="H68" s="34">
        <v>0</v>
      </c>
      <c r="I68" s="34">
        <v>0</v>
      </c>
      <c r="J68" s="34">
        <v>0</v>
      </c>
      <c r="K68" s="34">
        <v>0</v>
      </c>
      <c r="L68" s="34">
        <v>0</v>
      </c>
      <c r="M68" s="34">
        <v>0</v>
      </c>
      <c r="N68" s="27"/>
    </row>
    <row r="69" spans="1:14" ht="16">
      <c r="A69" s="27" t="s">
        <v>56</v>
      </c>
      <c r="B69" s="34">
        <f>B66-B67</f>
        <v>384.50637460317421</v>
      </c>
      <c r="C69" s="34">
        <f t="shared" ref="C69:M69" si="14">C66-C67</f>
        <v>423.9444368940367</v>
      </c>
      <c r="D69" s="34">
        <f t="shared" si="14"/>
        <v>463.38249918489873</v>
      </c>
      <c r="E69" s="34">
        <f t="shared" si="14"/>
        <v>502.82056147576168</v>
      </c>
      <c r="F69" s="34">
        <f t="shared" si="14"/>
        <v>542.25862376662326</v>
      </c>
      <c r="G69" s="34">
        <f t="shared" si="14"/>
        <v>581.6966860574862</v>
      </c>
      <c r="H69" s="34">
        <f t="shared" si="14"/>
        <v>621.13474834834778</v>
      </c>
      <c r="I69" s="34">
        <f t="shared" si="14"/>
        <v>660.57281063921073</v>
      </c>
      <c r="J69" s="34">
        <f t="shared" si="14"/>
        <v>700.01087293007276</v>
      </c>
      <c r="K69" s="34">
        <f t="shared" si="14"/>
        <v>739.4489352209348</v>
      </c>
      <c r="L69" s="34">
        <f t="shared" si="14"/>
        <v>778.88699751179684</v>
      </c>
      <c r="M69" s="34">
        <f t="shared" si="14"/>
        <v>818.32505980265978</v>
      </c>
      <c r="N69" s="27"/>
    </row>
    <row r="70" spans="1:14" ht="20">
      <c r="A70" s="33" t="s">
        <v>57</v>
      </c>
    </row>
    <row r="71" spans="1:14" ht="20">
      <c r="A71" s="35" t="s">
        <v>58</v>
      </c>
      <c r="B71" s="2">
        <f>'Financial information '!$C$7*B67</f>
        <v>14012</v>
      </c>
      <c r="C71" s="2">
        <f>'Financial information '!$C$7*C67</f>
        <v>14012</v>
      </c>
      <c r="D71" s="2">
        <f>'Financial information '!$C$7*D67</f>
        <v>14012</v>
      </c>
      <c r="E71" s="2">
        <f>'Financial information '!$C$7*E67</f>
        <v>14012</v>
      </c>
      <c r="F71" s="2">
        <f>'Financial information '!$C$7*F67</f>
        <v>14012</v>
      </c>
      <c r="G71" s="2">
        <f>'Financial information '!$C$7*G67</f>
        <v>14012</v>
      </c>
      <c r="H71" s="2">
        <f>'Financial information '!$C$7*H67</f>
        <v>14012</v>
      </c>
      <c r="I71" s="2">
        <f>'Financial information '!$C$7*I67</f>
        <v>14012</v>
      </c>
      <c r="J71" s="2">
        <f>'Financial information '!$C$7*J67</f>
        <v>14012</v>
      </c>
      <c r="K71" s="2">
        <f>'Financial information '!$C$7*K67</f>
        <v>14012</v>
      </c>
      <c r="L71" s="2">
        <f>'Financial information '!$C$7*L67</f>
        <v>14012</v>
      </c>
      <c r="M71" s="2">
        <f>'Financial information '!$C$7*M67</f>
        <v>14012</v>
      </c>
    </row>
    <row r="72" spans="1:14" ht="20">
      <c r="A72" s="35" t="s">
        <v>59</v>
      </c>
      <c r="B72" s="2">
        <f>'Financial information '!$C$8*B67</f>
        <v>12260.5</v>
      </c>
      <c r="C72" s="2">
        <f>'Financial information '!$C$8*C67</f>
        <v>12260.5</v>
      </c>
      <c r="D72" s="2">
        <f>'Financial information '!$C$8*D67</f>
        <v>12260.5</v>
      </c>
      <c r="E72" s="2">
        <f>'Financial information '!$C$8*E67</f>
        <v>12260.5</v>
      </c>
      <c r="F72" s="2">
        <f>'Financial information '!$C$8*F67</f>
        <v>12260.5</v>
      </c>
      <c r="G72" s="2">
        <f>'Financial information '!$C$8*G67</f>
        <v>12260.5</v>
      </c>
      <c r="H72" s="2">
        <f>'Financial information '!$C$8*H67</f>
        <v>12260.5</v>
      </c>
      <c r="I72" s="2">
        <f>'Financial information '!$C$8*I67</f>
        <v>12260.5</v>
      </c>
      <c r="J72" s="2">
        <f>'Financial information '!$C$8*J67</f>
        <v>12260.5</v>
      </c>
      <c r="K72" s="2">
        <f>'Financial information '!$C$8*K67</f>
        <v>12260.5</v>
      </c>
      <c r="L72" s="2">
        <f>'Financial information '!$C$8*L67</f>
        <v>12260.5</v>
      </c>
      <c r="M72" s="2">
        <f>'Financial information '!$C$8*M67</f>
        <v>12260.5</v>
      </c>
    </row>
    <row r="73" spans="1:14" ht="20">
      <c r="A73" s="35" t="s">
        <v>60</v>
      </c>
      <c r="B73" s="2">
        <f t="shared" ref="B73:M73" si="15">B71+B72</f>
        <v>26272.5</v>
      </c>
      <c r="C73" s="2">
        <f t="shared" si="15"/>
        <v>26272.5</v>
      </c>
      <c r="D73" s="2">
        <f t="shared" si="15"/>
        <v>26272.5</v>
      </c>
      <c r="E73" s="2">
        <f t="shared" si="15"/>
        <v>26272.5</v>
      </c>
      <c r="F73" s="2">
        <f t="shared" si="15"/>
        <v>26272.5</v>
      </c>
      <c r="G73" s="2">
        <f t="shared" si="15"/>
        <v>26272.5</v>
      </c>
      <c r="H73" s="2">
        <f t="shared" si="15"/>
        <v>26272.5</v>
      </c>
      <c r="I73" s="2">
        <f t="shared" si="15"/>
        <v>26272.5</v>
      </c>
      <c r="J73" s="2">
        <f t="shared" si="15"/>
        <v>26272.5</v>
      </c>
      <c r="K73" s="2">
        <f t="shared" si="15"/>
        <v>26272.5</v>
      </c>
      <c r="L73" s="2">
        <f t="shared" si="15"/>
        <v>26272.5</v>
      </c>
      <c r="M73" s="2">
        <f t="shared" si="15"/>
        <v>26272.5</v>
      </c>
    </row>
    <row r="74" spans="1:14" ht="19">
      <c r="A74" s="35"/>
    </row>
    <row r="75" spans="1:14" ht="20">
      <c r="A75" s="33" t="s">
        <v>61</v>
      </c>
      <c r="B75" s="2">
        <f>'Financial information '!$G$12</f>
        <v>5550</v>
      </c>
      <c r="C75" s="2">
        <f>'Financial information '!$G$12</f>
        <v>5550</v>
      </c>
      <c r="D75" s="2">
        <f>'Financial information '!$G$12</f>
        <v>5550</v>
      </c>
      <c r="E75" s="2">
        <f>'Financial information '!$G$12</f>
        <v>5550</v>
      </c>
      <c r="F75" s="2">
        <f>'Financial information '!$G$12</f>
        <v>5550</v>
      </c>
      <c r="G75" s="2">
        <f>'Financial information '!$G$12</f>
        <v>5550</v>
      </c>
      <c r="H75" s="2">
        <f>'Financial information '!$G$12</f>
        <v>5550</v>
      </c>
      <c r="I75" s="2">
        <f>'Financial information '!$G$12</f>
        <v>5550</v>
      </c>
      <c r="J75" s="2">
        <f>'Financial information '!$G$12</f>
        <v>5550</v>
      </c>
      <c r="K75" s="2">
        <f>'Financial information '!$G$12</f>
        <v>5550</v>
      </c>
      <c r="L75" s="2">
        <f>'Financial information '!$G$12</f>
        <v>5550</v>
      </c>
      <c r="M75" s="2">
        <f>'Financial information '!$G$12</f>
        <v>5550</v>
      </c>
    </row>
    <row r="76" spans="1:14" ht="20">
      <c r="A76" s="33" t="s">
        <v>80</v>
      </c>
      <c r="B76" s="2">
        <v>1250</v>
      </c>
      <c r="C76" s="2">
        <v>1250</v>
      </c>
      <c r="D76" s="2">
        <v>1250</v>
      </c>
      <c r="E76" s="2">
        <v>1250</v>
      </c>
      <c r="F76" s="2">
        <v>1250</v>
      </c>
      <c r="G76" s="2">
        <v>1250</v>
      </c>
      <c r="H76" s="2">
        <v>1250</v>
      </c>
      <c r="I76" s="2">
        <v>1250</v>
      </c>
      <c r="J76" s="2">
        <v>1250</v>
      </c>
      <c r="K76" s="2">
        <v>1250</v>
      </c>
      <c r="L76" s="2">
        <v>1250</v>
      </c>
      <c r="M76" s="2">
        <v>1250</v>
      </c>
    </row>
    <row r="77" spans="1:14" ht="20">
      <c r="A77" s="35" t="s">
        <v>62</v>
      </c>
      <c r="B77" s="2">
        <f t="shared" ref="B77:M77" si="16">B75+B76</f>
        <v>6800</v>
      </c>
      <c r="C77" s="2">
        <f t="shared" si="16"/>
        <v>6800</v>
      </c>
      <c r="D77" s="2">
        <f t="shared" si="16"/>
        <v>6800</v>
      </c>
      <c r="E77" s="2">
        <f t="shared" si="16"/>
        <v>6800</v>
      </c>
      <c r="F77" s="2">
        <f t="shared" si="16"/>
        <v>6800</v>
      </c>
      <c r="G77" s="2">
        <f t="shared" si="16"/>
        <v>6800</v>
      </c>
      <c r="H77" s="2">
        <f t="shared" si="16"/>
        <v>6800</v>
      </c>
      <c r="I77" s="2">
        <f t="shared" si="16"/>
        <v>6800</v>
      </c>
      <c r="J77" s="2">
        <f t="shared" si="16"/>
        <v>6800</v>
      </c>
      <c r="K77" s="2">
        <f t="shared" si="16"/>
        <v>6800</v>
      </c>
      <c r="L77" s="2">
        <f t="shared" si="16"/>
        <v>6800</v>
      </c>
      <c r="M77" s="2">
        <f t="shared" si="16"/>
        <v>6800</v>
      </c>
    </row>
    <row r="78" spans="1:14" ht="19">
      <c r="A78" s="33"/>
    </row>
    <row r="79" spans="1:14" ht="20">
      <c r="A79" s="33" t="s">
        <v>63</v>
      </c>
      <c r="B79" s="70">
        <f>'Financial information '!$J$12*B66</f>
        <v>1360.6272311111109</v>
      </c>
      <c r="C79" s="70">
        <f>'Financial information '!$J$12*C66</f>
        <v>1374.4305529129128</v>
      </c>
      <c r="D79" s="70">
        <f>'Financial information '!$J$12*D66</f>
        <v>1388.2338747147144</v>
      </c>
      <c r="E79" s="70">
        <f>'Financial information '!$J$12*E66</f>
        <v>1402.0371965165166</v>
      </c>
      <c r="F79" s="70">
        <f>'Financial information '!$J$12*F66</f>
        <v>1415.8405183183181</v>
      </c>
      <c r="G79" s="70">
        <f>'Financial information '!$J$12*G66</f>
        <v>1429.6438401201201</v>
      </c>
      <c r="H79" s="70">
        <f>'Financial information '!$J$12*H66</f>
        <v>1443.4471619219216</v>
      </c>
      <c r="I79" s="70">
        <f>'Financial information '!$J$12*I66</f>
        <v>1457.2504837237236</v>
      </c>
      <c r="J79" s="70">
        <f>'Financial information '!$J$12*J66</f>
        <v>1471.0538055255254</v>
      </c>
      <c r="K79" s="70">
        <f>'Financial information '!$J$12*K66</f>
        <v>1484.8571273273271</v>
      </c>
      <c r="L79" s="70">
        <f>'Financial information '!$J$12*L66</f>
        <v>1498.6604491291289</v>
      </c>
      <c r="M79" s="70">
        <f>'Financial information '!$J$12*M66</f>
        <v>1512.4637709309309</v>
      </c>
    </row>
    <row r="80" spans="1:14" ht="20">
      <c r="A80" s="35" t="s">
        <v>64</v>
      </c>
      <c r="B80" s="70">
        <f>'Financial information '!$J$10*B66</f>
        <v>1943.7531873015871</v>
      </c>
      <c r="C80" s="70">
        <f>'Financial information '!$J$10*C66</f>
        <v>1963.4722184470183</v>
      </c>
      <c r="D80" s="70">
        <f>'Financial information '!$J$10*D66</f>
        <v>1983.1912495924494</v>
      </c>
      <c r="E80" s="70">
        <f>'Financial information '!$J$10*E66</f>
        <v>2002.9102807378808</v>
      </c>
      <c r="F80" s="70">
        <f>'Financial information '!$J$10*F66</f>
        <v>2022.6293118833116</v>
      </c>
      <c r="G80" s="70">
        <f>'Financial information '!$J$10*G66</f>
        <v>2042.3483430287431</v>
      </c>
      <c r="H80" s="70">
        <f>'Financial information '!$J$10*H66</f>
        <v>2062.0673741741739</v>
      </c>
      <c r="I80" s="70">
        <f>'Financial information '!$J$10*I66</f>
        <v>2081.7864053196054</v>
      </c>
      <c r="J80" s="70">
        <f>'Financial information '!$J$10*J66</f>
        <v>2101.5054364650364</v>
      </c>
      <c r="K80" s="70">
        <f>'Financial information '!$J$10*K66</f>
        <v>2121.2244676104674</v>
      </c>
      <c r="L80" s="70">
        <f>'Financial information '!$J$10*L66</f>
        <v>2140.9434987558984</v>
      </c>
      <c r="M80" s="70">
        <f>'Financial information '!$J$10*M66</f>
        <v>2160.6625299013299</v>
      </c>
    </row>
    <row r="81" spans="1:14" ht="20">
      <c r="A81" s="35" t="s">
        <v>65</v>
      </c>
      <c r="B81" s="70">
        <f t="shared" ref="B81:M81" si="17">B79+B80</f>
        <v>3304.380418412698</v>
      </c>
      <c r="C81" s="70">
        <f t="shared" si="17"/>
        <v>3337.9027713599312</v>
      </c>
      <c r="D81" s="70">
        <f t="shared" si="17"/>
        <v>3371.425124307164</v>
      </c>
      <c r="E81" s="70">
        <f t="shared" si="17"/>
        <v>3404.9474772543972</v>
      </c>
      <c r="F81" s="70">
        <f t="shared" si="17"/>
        <v>3438.4698302016295</v>
      </c>
      <c r="G81" s="70">
        <f t="shared" si="17"/>
        <v>3471.9921831488632</v>
      </c>
      <c r="H81" s="70">
        <f t="shared" si="17"/>
        <v>3505.5145360960955</v>
      </c>
      <c r="I81" s="70">
        <f t="shared" si="17"/>
        <v>3539.0368890433292</v>
      </c>
      <c r="J81" s="70">
        <f t="shared" si="17"/>
        <v>3572.5592419905615</v>
      </c>
      <c r="K81" s="70">
        <f t="shared" si="17"/>
        <v>3606.0815949377948</v>
      </c>
      <c r="L81" s="70">
        <f t="shared" si="17"/>
        <v>3639.6039478850271</v>
      </c>
      <c r="M81" s="70">
        <f t="shared" si="17"/>
        <v>3673.1263008322608</v>
      </c>
    </row>
    <row r="82" spans="1:14" ht="20">
      <c r="A82" s="33" t="s">
        <v>66</v>
      </c>
      <c r="B82" s="70">
        <f t="shared" ref="B82:M82" si="18">B81+B76</f>
        <v>4554.3804184126984</v>
      </c>
      <c r="C82" s="70">
        <f t="shared" si="18"/>
        <v>4587.9027713599316</v>
      </c>
      <c r="D82" s="70">
        <f t="shared" si="18"/>
        <v>4621.425124307164</v>
      </c>
      <c r="E82" s="70">
        <f t="shared" si="18"/>
        <v>4654.9474772543972</v>
      </c>
      <c r="F82" s="70">
        <f t="shared" si="18"/>
        <v>4688.4698302016295</v>
      </c>
      <c r="G82" s="70">
        <f t="shared" si="18"/>
        <v>4721.9921831488628</v>
      </c>
      <c r="H82" s="70">
        <f t="shared" si="18"/>
        <v>4755.514536096096</v>
      </c>
      <c r="I82" s="70">
        <f t="shared" si="18"/>
        <v>4789.0368890433292</v>
      </c>
      <c r="J82" s="70">
        <f t="shared" si="18"/>
        <v>4822.5592419905615</v>
      </c>
      <c r="K82" s="70">
        <f t="shared" si="18"/>
        <v>4856.0815949377948</v>
      </c>
      <c r="L82" s="70">
        <f t="shared" si="18"/>
        <v>4889.6039478850271</v>
      </c>
      <c r="M82" s="70">
        <f t="shared" si="18"/>
        <v>4923.1263008322603</v>
      </c>
    </row>
    <row r="83" spans="1:14" ht="20">
      <c r="A83" s="33" t="s">
        <v>67</v>
      </c>
    </row>
    <row r="85" spans="1:14" ht="16">
      <c r="A85" s="2" t="s">
        <v>68</v>
      </c>
      <c r="B85" s="2">
        <f>B69*$F$2</f>
        <v>961.26593650793552</v>
      </c>
      <c r="C85" s="2">
        <f t="shared" ref="C85:M85" si="19">C69*$F$2</f>
        <v>1059.8610922350917</v>
      </c>
      <c r="D85" s="2">
        <f t="shared" si="19"/>
        <v>1158.4562479622468</v>
      </c>
      <c r="E85" s="2">
        <f t="shared" si="19"/>
        <v>1257.0514036894042</v>
      </c>
      <c r="F85" s="2">
        <f t="shared" si="19"/>
        <v>1355.6465594165581</v>
      </c>
      <c r="G85" s="2">
        <f t="shared" si="19"/>
        <v>1454.2417151437155</v>
      </c>
      <c r="H85" s="2">
        <f t="shared" si="19"/>
        <v>1552.8368708708695</v>
      </c>
      <c r="I85" s="2">
        <f t="shared" si="19"/>
        <v>1651.4320265980268</v>
      </c>
      <c r="J85" s="2">
        <f t="shared" si="19"/>
        <v>1750.0271823251819</v>
      </c>
      <c r="K85" s="2">
        <f t="shared" si="19"/>
        <v>1848.622338052337</v>
      </c>
      <c r="L85" s="2">
        <f t="shared" si="19"/>
        <v>1947.2174937794921</v>
      </c>
      <c r="M85" s="2">
        <f t="shared" si="19"/>
        <v>2045.8126495066494</v>
      </c>
    </row>
    <row r="86" spans="1:14" ht="16">
      <c r="A86" s="2" t="s">
        <v>69</v>
      </c>
      <c r="B86" s="2">
        <v>0</v>
      </c>
      <c r="C86" s="2">
        <v>0</v>
      </c>
      <c r="D86" s="2">
        <v>0</v>
      </c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</row>
    <row r="87" spans="1:14">
      <c r="N87" s="39" t="s">
        <v>74</v>
      </c>
    </row>
    <row r="88" spans="1:14" ht="20">
      <c r="A88" s="36" t="s">
        <v>70</v>
      </c>
      <c r="B88" s="70">
        <f t="shared" ref="B88:M88" si="20">(B73)-(B82+B85)</f>
        <v>20756.853645079365</v>
      </c>
      <c r="C88" s="70">
        <f t="shared" si="20"/>
        <v>20624.736136404976</v>
      </c>
      <c r="D88" s="70">
        <f t="shared" si="20"/>
        <v>20492.61862773059</v>
      </c>
      <c r="E88" s="70">
        <f t="shared" si="20"/>
        <v>20360.5011190562</v>
      </c>
      <c r="F88" s="70">
        <f t="shared" si="20"/>
        <v>20228.38361038181</v>
      </c>
      <c r="G88" s="70">
        <f t="shared" si="20"/>
        <v>20096.266101707421</v>
      </c>
      <c r="H88" s="70">
        <f t="shared" si="20"/>
        <v>19964.148593033035</v>
      </c>
      <c r="I88" s="70">
        <f t="shared" si="20"/>
        <v>19832.031084358645</v>
      </c>
      <c r="J88" s="70">
        <f t="shared" si="20"/>
        <v>19699.913575684259</v>
      </c>
      <c r="K88" s="70">
        <f t="shared" si="20"/>
        <v>19567.796067009869</v>
      </c>
      <c r="L88" s="70">
        <f t="shared" si="20"/>
        <v>19435.678558335479</v>
      </c>
      <c r="M88" s="70">
        <f t="shared" si="20"/>
        <v>19303.56104966109</v>
      </c>
      <c r="N88" s="71">
        <f>SUM(B88:M88)</f>
        <v>240362.48816844268</v>
      </c>
    </row>
  </sheetData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5:N23"/>
  <sheetViews>
    <sheetView workbookViewId="0">
      <selection activeCell="C13" sqref="C13"/>
    </sheetView>
  </sheetViews>
  <sheetFormatPr baseColWidth="10" defaultColWidth="8.83203125" defaultRowHeight="15"/>
  <cols>
    <col min="3" max="3" width="13.83203125" customWidth="1"/>
    <col min="4" max="4" width="15.33203125" customWidth="1"/>
    <col min="5" max="5" width="14.5" customWidth="1"/>
    <col min="6" max="6" width="16" customWidth="1"/>
  </cols>
  <sheetData>
    <row r="5" spans="2:6">
      <c r="B5" s="40"/>
      <c r="C5" s="48" t="s">
        <v>75</v>
      </c>
      <c r="D5" s="48"/>
      <c r="E5" s="48" t="s">
        <v>86</v>
      </c>
      <c r="F5" s="40"/>
    </row>
    <row r="6" spans="2:6">
      <c r="B6" s="40"/>
      <c r="C6" s="40" t="s">
        <v>76</v>
      </c>
      <c r="D6" s="40" t="s">
        <v>77</v>
      </c>
      <c r="E6" s="40" t="s">
        <v>37</v>
      </c>
      <c r="F6" s="40"/>
    </row>
    <row r="7" spans="2:6">
      <c r="B7" s="40" t="s">
        <v>78</v>
      </c>
      <c r="C7" s="73" t="s">
        <v>140</v>
      </c>
      <c r="D7" s="73" t="s">
        <v>141</v>
      </c>
      <c r="E7" s="73">
        <v>0.8</v>
      </c>
      <c r="F7" s="40"/>
    </row>
    <row r="8" spans="2:6">
      <c r="B8" s="40" t="s">
        <v>79</v>
      </c>
      <c r="C8" s="53">
        <f>'Prof current operations'!N27</f>
        <v>214203.61915057912</v>
      </c>
      <c r="D8" s="53">
        <f>'Prof current operations'!N57</f>
        <v>216096.02393822395</v>
      </c>
      <c r="E8" s="53">
        <f>'Prof current operations'!N88</f>
        <v>173455.69532046333</v>
      </c>
      <c r="F8" s="53"/>
    </row>
    <row r="10" spans="2:6">
      <c r="B10" s="40"/>
      <c r="C10" s="48" t="s">
        <v>75</v>
      </c>
      <c r="D10" s="48"/>
      <c r="E10" s="48" t="s">
        <v>87</v>
      </c>
      <c r="F10" s="40"/>
    </row>
    <row r="11" spans="2:6">
      <c r="B11" s="40"/>
      <c r="C11" s="40" t="s">
        <v>76</v>
      </c>
      <c r="D11" s="40" t="s">
        <v>77</v>
      </c>
      <c r="E11" s="40" t="s">
        <v>37</v>
      </c>
      <c r="F11" s="40"/>
    </row>
    <row r="12" spans="2:6">
      <c r="B12" s="40" t="s">
        <v>78</v>
      </c>
      <c r="C12" s="73">
        <v>1</v>
      </c>
      <c r="D12" s="73">
        <v>1.25</v>
      </c>
      <c r="E12" s="73">
        <v>0.8</v>
      </c>
      <c r="F12" s="40"/>
    </row>
    <row r="13" spans="2:6">
      <c r="B13" s="40" t="s">
        <v>139</v>
      </c>
      <c r="C13" s="53">
        <f>'Prof franchise '!N28</f>
        <v>228611.55705740029</v>
      </c>
      <c r="D13" s="53">
        <f>'Prof franchise '!N58</f>
        <v>221205.94632175035</v>
      </c>
      <c r="E13" s="53">
        <f>'Prof franchise '!N88</f>
        <v>240362.48816844268</v>
      </c>
      <c r="F13" s="53"/>
    </row>
    <row r="23" spans="14:14">
      <c r="N23" t="s">
        <v>0</v>
      </c>
    </row>
  </sheetData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9B45D-2CC6-47C2-A4EB-C798DB79BF37}">
  <dimension ref="A1:F61"/>
  <sheetViews>
    <sheetView workbookViewId="0">
      <selection activeCell="A65" sqref="A65"/>
    </sheetView>
  </sheetViews>
  <sheetFormatPr baseColWidth="10" defaultColWidth="8.83203125" defaultRowHeight="15"/>
  <cols>
    <col min="1" max="1" width="40.6640625" customWidth="1"/>
    <col min="2" max="2" width="27" customWidth="1"/>
    <col min="3" max="3" width="18.33203125" customWidth="1"/>
    <col min="4" max="4" width="15.5" customWidth="1"/>
    <col min="5" max="5" width="22" customWidth="1"/>
    <col min="6" max="6" width="26.6640625" customWidth="1"/>
  </cols>
  <sheetData>
    <row r="1" spans="1:6" ht="23" thickBot="1">
      <c r="A1" s="110" t="s">
        <v>168</v>
      </c>
      <c r="B1" s="74"/>
      <c r="C1" s="74"/>
      <c r="D1" s="74"/>
      <c r="E1" s="74"/>
    </row>
    <row r="2" spans="1:6" ht="16" thickBot="1">
      <c r="A2" s="111"/>
      <c r="B2" s="122" t="s">
        <v>144</v>
      </c>
      <c r="C2" s="123"/>
      <c r="D2" s="123"/>
    </row>
    <row r="3" spans="1:6" ht="16">
      <c r="A3" s="111" t="s">
        <v>145</v>
      </c>
      <c r="B3" s="79" t="s">
        <v>165</v>
      </c>
      <c r="C3" s="79" t="s">
        <v>166</v>
      </c>
      <c r="D3" s="79" t="s">
        <v>167</v>
      </c>
    </row>
    <row r="4" spans="1:6">
      <c r="A4" s="112" t="s">
        <v>169</v>
      </c>
      <c r="B4" s="113">
        <v>214203.62</v>
      </c>
      <c r="C4" s="114">
        <v>216096.02</v>
      </c>
      <c r="D4" s="115">
        <v>173455.7</v>
      </c>
    </row>
    <row r="5" spans="1:6" ht="16">
      <c r="A5" s="116" t="s">
        <v>170</v>
      </c>
      <c r="B5" s="117">
        <v>147011.56</v>
      </c>
      <c r="C5" s="118">
        <v>139605.95000000001</v>
      </c>
      <c r="D5" s="119">
        <v>158762.49</v>
      </c>
    </row>
    <row r="8" spans="1:6" ht="15" customHeight="1">
      <c r="A8" s="124" t="s">
        <v>142</v>
      </c>
      <c r="B8" s="124"/>
      <c r="C8" s="74"/>
      <c r="D8" s="74"/>
    </row>
    <row r="9" spans="1:6" ht="15" customHeight="1">
      <c r="A9" s="124"/>
      <c r="B9" s="124"/>
      <c r="C9" s="74"/>
      <c r="D9" s="74"/>
    </row>
    <row r="10" spans="1:6">
      <c r="A10" s="75"/>
      <c r="B10" s="74"/>
      <c r="C10" s="74"/>
      <c r="D10" s="74"/>
    </row>
    <row r="11" spans="1:6" ht="17" thickBot="1">
      <c r="A11" s="76" t="s">
        <v>143</v>
      </c>
      <c r="B11" s="74"/>
      <c r="C11" s="74"/>
      <c r="D11" s="74"/>
    </row>
    <row r="12" spans="1:6" ht="16" thickBot="1">
      <c r="A12" s="77"/>
      <c r="B12" s="125" t="s">
        <v>144</v>
      </c>
      <c r="C12" s="126"/>
      <c r="D12" s="126"/>
      <c r="E12" s="74"/>
    </row>
    <row r="13" spans="1:6" ht="16">
      <c r="A13" s="78" t="s">
        <v>145</v>
      </c>
      <c r="B13" s="79" t="s">
        <v>165</v>
      </c>
      <c r="C13" s="79" t="s">
        <v>166</v>
      </c>
      <c r="D13" s="79" t="s">
        <v>167</v>
      </c>
      <c r="E13" s="80" t="s">
        <v>146</v>
      </c>
      <c r="F13" t="s">
        <v>147</v>
      </c>
    </row>
    <row r="14" spans="1:6" ht="16">
      <c r="A14" s="81" t="s">
        <v>164</v>
      </c>
      <c r="B14" s="82">
        <v>214203.62</v>
      </c>
      <c r="C14" s="82">
        <v>216096.02</v>
      </c>
      <c r="D14" s="82">
        <v>173455.7</v>
      </c>
      <c r="E14" s="83">
        <f>MIN($B14:$D14)</f>
        <v>173455.7</v>
      </c>
      <c r="F14" s="84">
        <f>MAX(B14:E14)</f>
        <v>216096.02</v>
      </c>
    </row>
    <row r="15" spans="1:6" ht="16">
      <c r="A15" s="81" t="s">
        <v>87</v>
      </c>
      <c r="B15" s="117">
        <v>147011.56</v>
      </c>
      <c r="C15" s="118">
        <v>139605.95000000001</v>
      </c>
      <c r="D15" s="119">
        <v>158762.49</v>
      </c>
      <c r="E15" s="82">
        <f>MIN($B15:$D15)</f>
        <v>139605.95000000001</v>
      </c>
      <c r="F15" s="84">
        <f>MAX($B15:$D15)</f>
        <v>158762.49</v>
      </c>
    </row>
    <row r="16" spans="1:6">
      <c r="A16" s="75"/>
      <c r="B16" s="74"/>
      <c r="C16" s="74"/>
      <c r="D16" s="74"/>
      <c r="E16" s="85"/>
    </row>
    <row r="17" spans="1:6" ht="17" thickBot="1">
      <c r="A17" s="76" t="s">
        <v>148</v>
      </c>
      <c r="B17" s="74"/>
      <c r="C17" s="74"/>
      <c r="D17" s="74"/>
      <c r="E17" s="74"/>
    </row>
    <row r="18" spans="1:6" ht="16" thickBot="1">
      <c r="A18" s="86"/>
      <c r="B18" s="120" t="s">
        <v>144</v>
      </c>
      <c r="C18" s="120"/>
      <c r="D18" s="120"/>
      <c r="E18" s="74"/>
    </row>
    <row r="19" spans="1:6" ht="16">
      <c r="A19" s="86" t="s">
        <v>145</v>
      </c>
      <c r="B19" s="87" t="str">
        <f>B13</f>
        <v>Average Demand</v>
      </c>
      <c r="C19" s="87" t="str">
        <f>C13</f>
        <v>High Demand</v>
      </c>
      <c r="D19" s="87" t="str">
        <f>D13</f>
        <v>Low Demand</v>
      </c>
      <c r="E19" s="80" t="s">
        <v>147</v>
      </c>
    </row>
    <row r="20" spans="1:6" ht="16">
      <c r="A20" s="81" t="str">
        <f>A14</f>
        <v xml:space="preserve">Remain Current </v>
      </c>
      <c r="B20" s="82">
        <v>214203.62</v>
      </c>
      <c r="C20" s="82">
        <v>216096.02</v>
      </c>
      <c r="D20" s="82">
        <v>173455.7</v>
      </c>
      <c r="E20" s="88">
        <f>MAX(B20:D20)</f>
        <v>216096.02</v>
      </c>
      <c r="F20" s="84"/>
    </row>
    <row r="21" spans="1:6" ht="16">
      <c r="A21" s="81" t="str">
        <f>A15</f>
        <v>Franchise</v>
      </c>
      <c r="B21" s="117">
        <v>147011.56</v>
      </c>
      <c r="C21" s="118">
        <v>139605.95000000001</v>
      </c>
      <c r="D21" s="119">
        <v>158762.49</v>
      </c>
      <c r="E21" s="88">
        <f>MAX(B21:D21)</f>
        <v>158762.49</v>
      </c>
      <c r="F21" s="84"/>
    </row>
    <row r="22" spans="1:6">
      <c r="A22" s="75"/>
      <c r="B22" s="74"/>
      <c r="C22" s="74"/>
      <c r="D22" s="74"/>
      <c r="E22" s="89"/>
    </row>
    <row r="23" spans="1:6" ht="17" thickBot="1">
      <c r="A23" s="76" t="s">
        <v>149</v>
      </c>
      <c r="B23" s="74"/>
      <c r="C23" s="74"/>
      <c r="D23" s="74"/>
      <c r="E23" s="89"/>
    </row>
    <row r="24" spans="1:6" ht="16" thickBot="1">
      <c r="A24" s="86"/>
      <c r="B24" s="120" t="s">
        <v>144</v>
      </c>
      <c r="C24" s="120"/>
      <c r="D24" s="120"/>
      <c r="E24" s="89"/>
    </row>
    <row r="25" spans="1:6" ht="16">
      <c r="A25" s="78" t="s">
        <v>145</v>
      </c>
      <c r="B25" s="87" t="str">
        <f>B19</f>
        <v>Average Demand</v>
      </c>
      <c r="C25" s="87" t="str">
        <f>C19</f>
        <v>High Demand</v>
      </c>
      <c r="D25" s="87" t="str">
        <f>D19</f>
        <v>Low Demand</v>
      </c>
      <c r="E25" s="90" t="s">
        <v>150</v>
      </c>
      <c r="F25" s="90" t="s">
        <v>147</v>
      </c>
    </row>
    <row r="26" spans="1:6" ht="16">
      <c r="A26" s="91" t="str">
        <f>A20</f>
        <v xml:space="preserve">Remain Current </v>
      </c>
      <c r="B26" s="82">
        <v>214203.62</v>
      </c>
      <c r="C26" s="82">
        <v>216096.02</v>
      </c>
      <c r="D26" s="82">
        <v>173455.7</v>
      </c>
      <c r="E26" s="92">
        <f>AVERAGE(B26:D26)</f>
        <v>201251.78000000003</v>
      </c>
      <c r="F26" s="93">
        <f>MAX(E26:E28)</f>
        <v>201251.78000000003</v>
      </c>
    </row>
    <row r="27" spans="1:6" ht="16">
      <c r="A27" s="91" t="str">
        <f>A21</f>
        <v>Franchise</v>
      </c>
      <c r="B27" s="117">
        <v>147011.56</v>
      </c>
      <c r="C27" s="118">
        <v>139605.95000000001</v>
      </c>
      <c r="D27" s="119">
        <v>158762.49</v>
      </c>
      <c r="E27" s="92">
        <f>AVERAGE(B27:D27)</f>
        <v>148460</v>
      </c>
      <c r="F27" s="84"/>
    </row>
    <row r="28" spans="1:6">
      <c r="A28" s="91"/>
      <c r="B28" s="82"/>
      <c r="C28" s="82"/>
      <c r="D28" s="82"/>
      <c r="E28" s="92"/>
      <c r="F28" s="84"/>
    </row>
    <row r="29" spans="1:6">
      <c r="A29" s="75"/>
      <c r="B29" s="74"/>
      <c r="C29" s="74"/>
      <c r="D29" s="74"/>
      <c r="E29" s="89"/>
    </row>
    <row r="30" spans="1:6" ht="17" thickBot="1">
      <c r="A30" s="94" t="s">
        <v>151</v>
      </c>
      <c r="B30" s="74"/>
      <c r="C30" s="74"/>
      <c r="D30" s="74"/>
      <c r="E30" s="89"/>
    </row>
    <row r="31" spans="1:6" ht="17" thickBot="1">
      <c r="A31" s="86" t="s">
        <v>152</v>
      </c>
      <c r="B31" s="120" t="s">
        <v>144</v>
      </c>
      <c r="C31" s="120"/>
      <c r="D31" s="120"/>
      <c r="E31" s="89"/>
    </row>
    <row r="32" spans="1:6" ht="16">
      <c r="A32" s="78" t="s">
        <v>145</v>
      </c>
      <c r="B32" s="87" t="str">
        <f>B25</f>
        <v>Average Demand</v>
      </c>
      <c r="C32" s="87" t="str">
        <f t="shared" ref="C32:D32" si="0">C25</f>
        <v>High Demand</v>
      </c>
      <c r="D32" s="87" t="str">
        <f t="shared" si="0"/>
        <v>Low Demand</v>
      </c>
      <c r="E32" s="90" t="s">
        <v>153</v>
      </c>
      <c r="F32" t="s">
        <v>146</v>
      </c>
    </row>
    <row r="33" spans="1:6" ht="17" thickBot="1">
      <c r="A33" s="81" t="str">
        <f>A26</f>
        <v xml:space="preserve">Remain Current </v>
      </c>
      <c r="B33" s="82">
        <v>214203.62</v>
      </c>
      <c r="C33" s="82">
        <v>216096.02</v>
      </c>
      <c r="D33" s="82">
        <v>173455.7</v>
      </c>
      <c r="E33" s="95">
        <f>MIN(B33:D33)</f>
        <v>173455.7</v>
      </c>
      <c r="F33" s="93">
        <f>MIN(E33:E35)</f>
        <v>158762.49</v>
      </c>
    </row>
    <row r="34" spans="1:6" ht="17" thickBot="1">
      <c r="A34" s="81" t="str">
        <f t="shared" ref="A34" si="1">A27</f>
        <v>Franchise</v>
      </c>
      <c r="B34" s="117">
        <v>147011.56</v>
      </c>
      <c r="C34" s="118">
        <v>139605.95000000001</v>
      </c>
      <c r="D34" s="119">
        <v>158762.49</v>
      </c>
      <c r="E34" s="95">
        <f>MAX(B34:D34)</f>
        <v>158762.49</v>
      </c>
      <c r="F34" s="89"/>
    </row>
    <row r="35" spans="1:6" ht="16" thickBot="1">
      <c r="A35" s="81"/>
      <c r="B35" s="82"/>
      <c r="C35" s="82"/>
      <c r="D35" s="82"/>
      <c r="E35" s="95"/>
      <c r="F35" s="89"/>
    </row>
    <row r="36" spans="1:6">
      <c r="A36" s="75"/>
      <c r="B36" s="74"/>
      <c r="C36" s="74"/>
      <c r="D36" s="74"/>
      <c r="E36" s="89"/>
    </row>
    <row r="37" spans="1:6">
      <c r="A37" s="124" t="s">
        <v>154</v>
      </c>
      <c r="B37" s="124"/>
      <c r="C37" s="74"/>
      <c r="D37" s="74"/>
      <c r="E37" s="89"/>
    </row>
    <row r="38" spans="1:6">
      <c r="A38" s="124"/>
      <c r="B38" s="124"/>
      <c r="C38" s="74"/>
      <c r="D38" s="74"/>
      <c r="E38" s="89"/>
    </row>
    <row r="39" spans="1:6" ht="17" thickBot="1">
      <c r="A39" s="76" t="s">
        <v>155</v>
      </c>
      <c r="B39" s="74"/>
      <c r="C39" s="74"/>
      <c r="D39" s="74"/>
      <c r="E39" s="89"/>
    </row>
    <row r="40" spans="1:6" ht="16" thickBot="1">
      <c r="A40" s="86"/>
      <c r="B40" s="120" t="s">
        <v>144</v>
      </c>
      <c r="C40" s="120"/>
      <c r="D40" s="120"/>
      <c r="E40" s="74"/>
    </row>
    <row r="41" spans="1:6">
      <c r="A41" s="96"/>
      <c r="B41" s="87" t="str">
        <f>B32</f>
        <v>Average Demand</v>
      </c>
      <c r="C41" s="87" t="str">
        <f t="shared" ref="C41:D41" si="2">C32</f>
        <v>High Demand</v>
      </c>
      <c r="D41" s="87" t="str">
        <f t="shared" si="2"/>
        <v>Low Demand</v>
      </c>
      <c r="E41" s="80" t="s">
        <v>156</v>
      </c>
    </row>
    <row r="42" spans="1:6" ht="16">
      <c r="A42" s="97" t="s">
        <v>157</v>
      </c>
      <c r="B42" s="98">
        <v>0.55000000000000004</v>
      </c>
      <c r="C42" s="98">
        <v>0.2</v>
      </c>
      <c r="D42" s="98">
        <v>0.25</v>
      </c>
      <c r="E42" s="99"/>
    </row>
    <row r="43" spans="1:6" ht="16">
      <c r="A43" s="81" t="str">
        <f>A33</f>
        <v xml:space="preserve">Remain Current </v>
      </c>
      <c r="B43" s="82">
        <v>214203.62</v>
      </c>
      <c r="C43" s="82">
        <v>216096.02</v>
      </c>
      <c r="D43" s="82">
        <v>173455.7</v>
      </c>
      <c r="E43" s="99">
        <f>SUMPRODUCT(B43:D43,$B42:$D42)</f>
        <v>204395.12</v>
      </c>
      <c r="F43" s="89"/>
    </row>
    <row r="44" spans="1:6" ht="16">
      <c r="A44" s="81" t="str">
        <f t="shared" ref="A44" si="3">A34</f>
        <v>Franchise</v>
      </c>
      <c r="B44" s="117">
        <v>147011.56</v>
      </c>
      <c r="C44" s="118">
        <v>139605.95000000001</v>
      </c>
      <c r="D44" s="119">
        <v>158762.49</v>
      </c>
      <c r="E44" s="99">
        <f>SUMPRODUCT(B44:D44,B42:D42)</f>
        <v>148468.17050000001</v>
      </c>
      <c r="F44" s="89"/>
    </row>
    <row r="45" spans="1:6">
      <c r="A45" s="81"/>
      <c r="B45" s="82"/>
      <c r="C45" s="82"/>
      <c r="D45" s="82"/>
      <c r="E45" s="100"/>
      <c r="F45" s="89"/>
    </row>
    <row r="46" spans="1:6">
      <c r="A46" s="75"/>
      <c r="B46" s="101"/>
      <c r="C46" s="101"/>
      <c r="D46" s="101"/>
      <c r="E46" s="89"/>
    </row>
    <row r="47" spans="1:6" ht="17" thickBot="1">
      <c r="A47" s="76" t="s">
        <v>158</v>
      </c>
      <c r="B47" s="74"/>
      <c r="C47" s="74"/>
      <c r="D47" s="74"/>
      <c r="E47" s="89"/>
    </row>
    <row r="48" spans="1:6" ht="16" thickBot="1">
      <c r="A48" s="102"/>
      <c r="B48" s="121" t="s">
        <v>144</v>
      </c>
      <c r="C48" s="121"/>
      <c r="D48" s="121"/>
      <c r="E48" s="89"/>
    </row>
    <row r="49" spans="1:6">
      <c r="A49" s="91"/>
      <c r="B49" s="87" t="str">
        <f>B41</f>
        <v>Average Demand</v>
      </c>
      <c r="C49" s="87" t="str">
        <f t="shared" ref="C49:D49" si="4">C41</f>
        <v>High Demand</v>
      </c>
      <c r="D49" s="87" t="str">
        <f t="shared" si="4"/>
        <v>Low Demand</v>
      </c>
      <c r="E49" s="90" t="s">
        <v>159</v>
      </c>
    </row>
    <row r="50" spans="1:6" ht="16">
      <c r="A50" s="97" t="s">
        <v>157</v>
      </c>
      <c r="B50" s="98">
        <v>0.55000000000000004</v>
      </c>
      <c r="C50" s="98">
        <v>0.2</v>
      </c>
      <c r="D50" s="98">
        <v>0.25</v>
      </c>
      <c r="E50" s="99"/>
    </row>
    <row r="51" spans="1:6" ht="17" thickBot="1">
      <c r="A51" s="103" t="s">
        <v>160</v>
      </c>
      <c r="B51" s="104">
        <f>MAX(B43:B45)</f>
        <v>214203.62</v>
      </c>
      <c r="C51" s="104">
        <f>MAX(C43:C45)</f>
        <v>216096.02</v>
      </c>
      <c r="D51" s="104">
        <f>MAX(D43:D45)</f>
        <v>173455.7</v>
      </c>
      <c r="E51" s="105">
        <f>SUMPRODUCT(B51:D51,B50:D50)</f>
        <v>204395.12</v>
      </c>
    </row>
    <row r="52" spans="1:6">
      <c r="A52" s="75"/>
      <c r="B52" s="74"/>
      <c r="C52" s="74"/>
      <c r="D52" s="74"/>
      <c r="E52" s="89"/>
    </row>
    <row r="53" spans="1:6" ht="16">
      <c r="A53" s="76" t="s">
        <v>161</v>
      </c>
      <c r="B53" s="106">
        <f>E51-E45</f>
        <v>204395.12</v>
      </c>
      <c r="C53" s="74"/>
      <c r="D53" s="74"/>
      <c r="E53" s="89"/>
    </row>
    <row r="54" spans="1:6">
      <c r="A54" s="2"/>
      <c r="E54" s="107"/>
    </row>
    <row r="55" spans="1:6" ht="17" thickBot="1">
      <c r="A55" s="76" t="s">
        <v>162</v>
      </c>
      <c r="E55" s="107"/>
    </row>
    <row r="56" spans="1:6" ht="17" thickBot="1">
      <c r="A56" s="108" t="s">
        <v>163</v>
      </c>
      <c r="B56" s="120" t="s">
        <v>144</v>
      </c>
      <c r="C56" s="120"/>
      <c r="D56" s="120"/>
      <c r="E56" s="89"/>
    </row>
    <row r="57" spans="1:6" ht="16">
      <c r="A57" s="78" t="s">
        <v>145</v>
      </c>
      <c r="B57" s="87" t="str">
        <f>B49</f>
        <v>Average Demand</v>
      </c>
      <c r="C57" s="87" t="str">
        <f t="shared" ref="C57:D57" si="5">C49</f>
        <v>High Demand</v>
      </c>
      <c r="D57" s="87" t="str">
        <f t="shared" si="5"/>
        <v>Low Demand</v>
      </c>
      <c r="E57" s="90" t="s">
        <v>162</v>
      </c>
    </row>
    <row r="58" spans="1:6" ht="16">
      <c r="A58" s="97" t="s">
        <v>157</v>
      </c>
      <c r="B58" s="109">
        <v>0.55000000000000004</v>
      </c>
      <c r="C58" s="109">
        <v>0.2</v>
      </c>
      <c r="D58" s="109">
        <v>0.25</v>
      </c>
      <c r="E58" s="99"/>
    </row>
    <row r="59" spans="1:6" ht="16">
      <c r="A59" s="81" t="str">
        <f>A43</f>
        <v xml:space="preserve">Remain Current </v>
      </c>
      <c r="B59" s="82">
        <f>B33</f>
        <v>214203.62</v>
      </c>
      <c r="C59" s="82">
        <f t="shared" ref="C59:D59" si="6">C33</f>
        <v>216096.02</v>
      </c>
      <c r="D59" s="82">
        <f t="shared" si="6"/>
        <v>173455.7</v>
      </c>
      <c r="E59" s="99">
        <f>SUMPRODUCT($B$58:$D$58,B59:D59)</f>
        <v>204395.12</v>
      </c>
      <c r="F59" s="89"/>
    </row>
    <row r="60" spans="1:6" ht="16">
      <c r="A60" s="81" t="str">
        <f t="shared" ref="A60" si="7">A44</f>
        <v>Franchise</v>
      </c>
      <c r="B60" s="82">
        <f t="shared" ref="B60:D60" si="8">B34</f>
        <v>147011.56</v>
      </c>
      <c r="C60" s="82">
        <f t="shared" si="8"/>
        <v>139605.95000000001</v>
      </c>
      <c r="D60" s="82">
        <f t="shared" si="8"/>
        <v>158762.49</v>
      </c>
      <c r="E60" s="99">
        <f>SUMPRODUCT($B$58:$D$58,B60:D60)</f>
        <v>148468.17050000001</v>
      </c>
      <c r="F60" s="89"/>
    </row>
    <row r="61" spans="1:6">
      <c r="A61" s="81"/>
      <c r="B61" s="82"/>
      <c r="C61" s="82"/>
      <c r="D61" s="82"/>
      <c r="E61" s="100"/>
      <c r="F61" s="89"/>
    </row>
  </sheetData>
  <mergeCells count="10">
    <mergeCell ref="B40:D40"/>
    <mergeCell ref="B48:D48"/>
    <mergeCell ref="B56:D56"/>
    <mergeCell ref="B2:D2"/>
    <mergeCell ref="A8:B9"/>
    <mergeCell ref="B12:D12"/>
    <mergeCell ref="B18:D18"/>
    <mergeCell ref="B24:D24"/>
    <mergeCell ref="B31:D31"/>
    <mergeCell ref="A37:B38"/>
  </mergeCells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data sets</vt:lpstr>
      <vt:lpstr>Financial information </vt:lpstr>
      <vt:lpstr>Monthly data</vt:lpstr>
      <vt:lpstr>Regression</vt:lpstr>
      <vt:lpstr>Prof current operations</vt:lpstr>
      <vt:lpstr>Prof franchise </vt:lpstr>
      <vt:lpstr>Expected Value table </vt:lpstr>
      <vt:lpstr>Ch6-1 method to determine best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Wendy Swenson-Roth</dc:creator>
  <cp:lastModifiedBy>Microsoft Office User</cp:lastModifiedBy>
  <dcterms:created xsi:type="dcterms:W3CDTF">2017-09-02T22:04:34Z</dcterms:created>
  <dcterms:modified xsi:type="dcterms:W3CDTF">2019-05-13T04:39:01Z</dcterms:modified>
</cp:coreProperties>
</file>