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Tech Stuff\Spreadsheets\"/>
    </mc:Choice>
  </mc:AlternateContent>
  <bookViews>
    <workbookView xWindow="0" yWindow="0" windowWidth="19200" windowHeight="12180" activeTab="7"/>
  </bookViews>
  <sheets>
    <sheet name="2008" sheetId="3" r:id="rId1"/>
    <sheet name="2009" sheetId="4" r:id="rId2"/>
    <sheet name="2010" sheetId="5" r:id="rId3"/>
    <sheet name="2011" sheetId="6" r:id="rId4"/>
    <sheet name="2012" sheetId="7" r:id="rId5"/>
    <sheet name="2013" sheetId="1" r:id="rId6"/>
    <sheet name="2014" sheetId="8" r:id="rId7"/>
    <sheet name="2015" sheetId="10" r:id="rId8"/>
  </sheets>
  <definedNames>
    <definedName name="m96_" localSheetId="0">#REF!</definedName>
    <definedName name="m96_" localSheetId="1">#REF!</definedName>
    <definedName name="m96_" localSheetId="2">#REF!</definedName>
    <definedName name="m96_" localSheetId="3">#REF!</definedName>
    <definedName name="m96_" localSheetId="4">#REF!</definedName>
    <definedName name="m96_" localSheetId="6">#REF!</definedName>
    <definedName name="m96_" localSheetId="7">#REF!</definedName>
    <definedName name="m96_">#REF!</definedName>
    <definedName name="m97_" localSheetId="0">#REF!</definedName>
    <definedName name="m97_" localSheetId="1">#REF!</definedName>
    <definedName name="m97_" localSheetId="2">#REF!</definedName>
    <definedName name="m97_" localSheetId="3">#REF!</definedName>
    <definedName name="m97_" localSheetId="4">#REF!</definedName>
    <definedName name="m97_" localSheetId="6">#REF!</definedName>
    <definedName name="m97_" localSheetId="7">#REF!</definedName>
    <definedName name="m97_">#REF!</definedName>
    <definedName name="StartCell" localSheetId="7">'2015'!$D$7</definedName>
    <definedName name="StartCell">'2014'!$D$7</definedName>
  </definedNames>
  <calcPr calcId="152511"/>
</workbook>
</file>

<file path=xl/calcChain.xml><?xml version="1.0" encoding="utf-8"?>
<calcChain xmlns="http://schemas.openxmlformats.org/spreadsheetml/2006/main">
  <c r="R9" i="10" l="1"/>
  <c r="F15" i="10"/>
  <c r="L15" i="10"/>
  <c r="G3" i="10"/>
  <c r="D21" i="10" l="1"/>
  <c r="D20" i="10"/>
  <c r="D19" i="10"/>
  <c r="K15" i="10"/>
  <c r="D15" i="10"/>
  <c r="D37" i="10" s="1"/>
  <c r="M14" i="10"/>
  <c r="L14" i="10"/>
  <c r="J14" i="10"/>
  <c r="E14" i="10"/>
  <c r="C14" i="10"/>
  <c r="J13" i="10"/>
  <c r="E13" i="10"/>
  <c r="C13" i="10"/>
  <c r="J12" i="10"/>
  <c r="E12" i="10"/>
  <c r="C12" i="10"/>
  <c r="J11" i="10"/>
  <c r="E11" i="10"/>
  <c r="C11" i="10"/>
  <c r="J10" i="10"/>
  <c r="E10" i="10"/>
  <c r="C10" i="10"/>
  <c r="D35" i="10"/>
  <c r="D40" i="10" s="1"/>
  <c r="J9" i="10"/>
  <c r="E9" i="10"/>
  <c r="C9" i="10"/>
  <c r="J8" i="10"/>
  <c r="E8" i="10"/>
  <c r="C8" i="10"/>
  <c r="J7" i="10"/>
  <c r="E7" i="10"/>
  <c r="C7" i="10"/>
  <c r="J6" i="10"/>
  <c r="E6" i="10"/>
  <c r="C6" i="10"/>
  <c r="J5" i="10"/>
  <c r="E5" i="10"/>
  <c r="C5" i="10"/>
  <c r="D36" i="10"/>
  <c r="J4" i="10"/>
  <c r="E4" i="10"/>
  <c r="C4" i="10"/>
  <c r="J3" i="10"/>
  <c r="E3" i="10"/>
  <c r="C3" i="10"/>
  <c r="D32" i="10" l="1"/>
  <c r="C15" i="10"/>
  <c r="P11" i="10" s="1"/>
  <c r="E15" i="10"/>
  <c r="D21" i="8"/>
  <c r="P9" i="10" l="1"/>
  <c r="F9" i="10" s="1"/>
  <c r="P5" i="10"/>
  <c r="F5" i="10" s="1"/>
  <c r="P12" i="10"/>
  <c r="P8" i="10"/>
  <c r="P10" i="10"/>
  <c r="L10" i="10" s="1"/>
  <c r="P13" i="10"/>
  <c r="P14" i="10"/>
  <c r="P3" i="10"/>
  <c r="P7" i="10"/>
  <c r="L7" i="10" s="1"/>
  <c r="P6" i="10"/>
  <c r="P4" i="10"/>
  <c r="L4" i="10" s="1"/>
  <c r="D33" i="10"/>
  <c r="D38" i="10" s="1"/>
  <c r="D41" i="10" s="1"/>
  <c r="L11" i="10"/>
  <c r="F11" i="10"/>
  <c r="L5" i="10"/>
  <c r="L6" i="10"/>
  <c r="F6" i="10"/>
  <c r="D20" i="8"/>
  <c r="R9" i="8"/>
  <c r="R4" i="8"/>
  <c r="D36" i="8" s="1"/>
  <c r="R3" i="8"/>
  <c r="D35" i="8" s="1"/>
  <c r="J4" i="8"/>
  <c r="J5" i="8"/>
  <c r="J6" i="8"/>
  <c r="J7" i="8"/>
  <c r="J8" i="8"/>
  <c r="J9" i="8"/>
  <c r="J10" i="8"/>
  <c r="J11" i="8"/>
  <c r="J12" i="8"/>
  <c r="J13" i="8"/>
  <c r="J14" i="8"/>
  <c r="J3" i="8"/>
  <c r="C8" i="8"/>
  <c r="C9" i="8"/>
  <c r="C10" i="8"/>
  <c r="C11" i="8"/>
  <c r="C12" i="8"/>
  <c r="C13" i="8"/>
  <c r="C14" i="8"/>
  <c r="C7" i="8"/>
  <c r="C4" i="8"/>
  <c r="C5" i="8"/>
  <c r="C6" i="8"/>
  <c r="C3" i="8"/>
  <c r="F4" i="10" l="1"/>
  <c r="D28" i="10"/>
  <c r="D29" i="10" s="1"/>
  <c r="N8" i="10"/>
  <c r="M3" i="10"/>
  <c r="L9" i="10"/>
  <c r="N14" i="10"/>
  <c r="F14" i="10"/>
  <c r="M4" i="10"/>
  <c r="F7" i="10"/>
  <c r="H3" i="10"/>
  <c r="H4" i="10"/>
  <c r="H5" i="10"/>
  <c r="M12" i="10"/>
  <c r="M6" i="10"/>
  <c r="H9" i="10"/>
  <c r="D22" i="10"/>
  <c r="D23" i="10" s="1"/>
  <c r="D26" i="10" s="1"/>
  <c r="D25" i="10"/>
  <c r="M8" i="10"/>
  <c r="L3" i="10"/>
  <c r="N13" i="10"/>
  <c r="F10" i="10"/>
  <c r="H10" i="10"/>
  <c r="G10" i="10"/>
  <c r="G9" i="10"/>
  <c r="L13" i="10"/>
  <c r="F13" i="10"/>
  <c r="H12" i="10"/>
  <c r="N11" i="10"/>
  <c r="G4" i="10"/>
  <c r="G7" i="10"/>
  <c r="G13" i="10"/>
  <c r="M5" i="10"/>
  <c r="N6" i="10"/>
  <c r="H7" i="10"/>
  <c r="H6" i="10"/>
  <c r="L12" i="10"/>
  <c r="F12" i="10"/>
  <c r="H8" i="10"/>
  <c r="G11" i="10"/>
  <c r="M9" i="10"/>
  <c r="N5" i="10"/>
  <c r="G12" i="10"/>
  <c r="H14" i="10"/>
  <c r="G8" i="10"/>
  <c r="L8" i="10"/>
  <c r="F8" i="10"/>
  <c r="N12" i="10"/>
  <c r="N7" i="10"/>
  <c r="M10" i="10"/>
  <c r="N3" i="10"/>
  <c r="M11" i="10"/>
  <c r="N9" i="10"/>
  <c r="M7" i="10"/>
  <c r="H11" i="10"/>
  <c r="G14" i="10"/>
  <c r="H13" i="10"/>
  <c r="F3" i="10"/>
  <c r="N4" i="10"/>
  <c r="M13" i="10"/>
  <c r="N10" i="10"/>
  <c r="G6" i="10"/>
  <c r="G5" i="10"/>
  <c r="C15" i="8"/>
  <c r="P3" i="8" l="1"/>
  <c r="P4" i="8"/>
  <c r="P5" i="8"/>
  <c r="P13" i="8"/>
  <c r="P6" i="8"/>
  <c r="P14" i="8"/>
  <c r="P9" i="8"/>
  <c r="P10" i="8"/>
  <c r="P11" i="8"/>
  <c r="P12" i="8"/>
  <c r="P7" i="8"/>
  <c r="P8" i="8"/>
  <c r="D19" i="8"/>
  <c r="D28" i="8" l="1"/>
  <c r="D29" i="8" s="1"/>
  <c r="K15" i="8" l="1"/>
  <c r="D15" i="8"/>
  <c r="D32" i="8" s="1"/>
  <c r="M14" i="8"/>
  <c r="L14" i="8"/>
  <c r="E14" i="8"/>
  <c r="F14" i="8" s="1"/>
  <c r="L13" i="8"/>
  <c r="E13" i="8"/>
  <c r="F13" i="8" s="1"/>
  <c r="L12" i="8"/>
  <c r="E12" i="8"/>
  <c r="F12" i="8" s="1"/>
  <c r="L11" i="8"/>
  <c r="E11" i="8"/>
  <c r="F11" i="8" s="1"/>
  <c r="L10" i="8"/>
  <c r="M10" i="8"/>
  <c r="E10" i="8"/>
  <c r="L9" i="8"/>
  <c r="E9" i="8"/>
  <c r="F9" i="8" s="1"/>
  <c r="L8" i="8"/>
  <c r="M8" i="8"/>
  <c r="E8" i="8"/>
  <c r="L7" i="8"/>
  <c r="E7" i="8"/>
  <c r="F7" i="8" s="1"/>
  <c r="L6" i="8"/>
  <c r="M6" i="8"/>
  <c r="E6" i="8"/>
  <c r="L5" i="8"/>
  <c r="E5" i="8"/>
  <c r="F5" i="8" s="1"/>
  <c r="L4" i="8"/>
  <c r="E4" i="8"/>
  <c r="M9" i="8"/>
  <c r="N3" i="8"/>
  <c r="L3" i="8"/>
  <c r="E3" i="8"/>
  <c r="M3" i="8" l="1"/>
  <c r="M5" i="8"/>
  <c r="M7" i="8"/>
  <c r="F6" i="8"/>
  <c r="F8" i="8"/>
  <c r="F10" i="8"/>
  <c r="D22" i="8"/>
  <c r="D23" i="8" s="1"/>
  <c r="D26" i="8" s="1"/>
  <c r="D25" i="8"/>
  <c r="M4" i="8"/>
  <c r="N6" i="8"/>
  <c r="G14" i="8"/>
  <c r="G13" i="8"/>
  <c r="G12" i="8"/>
  <c r="N8" i="8"/>
  <c r="F4" i="8"/>
  <c r="N5" i="8"/>
  <c r="N7" i="8"/>
  <c r="N4" i="8"/>
  <c r="N14" i="8"/>
  <c r="H10" i="8"/>
  <c r="H14" i="8"/>
  <c r="H13" i="8"/>
  <c r="E15" i="8"/>
  <c r="D33" i="8" s="1"/>
  <c r="H9" i="8"/>
  <c r="H12" i="8"/>
  <c r="H11" i="8"/>
  <c r="M11" i="8"/>
  <c r="N9" i="8"/>
  <c r="N10" i="8"/>
  <c r="N11" i="8"/>
  <c r="M12" i="8"/>
  <c r="M13" i="8"/>
  <c r="D40" i="8"/>
  <c r="F3" i="8"/>
  <c r="N12" i="8"/>
  <c r="N13" i="8"/>
  <c r="G3" i="8"/>
  <c r="G4" i="8"/>
  <c r="G5" i="8"/>
  <c r="G6" i="8"/>
  <c r="G7" i="8"/>
  <c r="G8" i="8"/>
  <c r="H3" i="8"/>
  <c r="H4" i="8"/>
  <c r="H5" i="8"/>
  <c r="H6" i="8"/>
  <c r="H7" i="8"/>
  <c r="H8" i="8"/>
  <c r="G9" i="8"/>
  <c r="G10" i="8"/>
  <c r="G11" i="8"/>
  <c r="P4" i="1"/>
  <c r="P5" i="1"/>
  <c r="P6" i="1"/>
  <c r="L6" i="1" s="1"/>
  <c r="P7" i="1"/>
  <c r="L7" i="1" s="1"/>
  <c r="P8" i="1"/>
  <c r="L8" i="1" s="1"/>
  <c r="P9" i="1"/>
  <c r="P10" i="1"/>
  <c r="L10" i="1" s="1"/>
  <c r="P11" i="1"/>
  <c r="L11" i="1" s="1"/>
  <c r="P12" i="1"/>
  <c r="P13" i="1"/>
  <c r="L13" i="1" s="1"/>
  <c r="P14" i="1"/>
  <c r="P3" i="1"/>
  <c r="K15" i="7"/>
  <c r="C15" i="7"/>
  <c r="P14" i="7"/>
  <c r="L14" i="7" s="1"/>
  <c r="M14" i="7"/>
  <c r="D14" i="7"/>
  <c r="E14" i="7" s="1"/>
  <c r="P13" i="7"/>
  <c r="L13" i="7"/>
  <c r="D13" i="7"/>
  <c r="E13" i="7" s="1"/>
  <c r="P12" i="7"/>
  <c r="L12" i="7" s="1"/>
  <c r="M12" i="7"/>
  <c r="D12" i="7"/>
  <c r="E12" i="7" s="1"/>
  <c r="P11" i="7"/>
  <c r="L11" i="7"/>
  <c r="D11" i="7"/>
  <c r="E11" i="7" s="1"/>
  <c r="P10" i="7"/>
  <c r="L10" i="7" s="1"/>
  <c r="M10" i="7"/>
  <c r="D10" i="7"/>
  <c r="E10" i="7" s="1"/>
  <c r="P9" i="7"/>
  <c r="L9" i="7"/>
  <c r="D9" i="7"/>
  <c r="E9" i="7" s="1"/>
  <c r="P8" i="7"/>
  <c r="L8" i="7"/>
  <c r="D8" i="7"/>
  <c r="E8" i="7" s="1"/>
  <c r="P7" i="7"/>
  <c r="L7" i="7" s="1"/>
  <c r="D7" i="7"/>
  <c r="E7" i="7" s="1"/>
  <c r="P6" i="7"/>
  <c r="L6" i="7" s="1"/>
  <c r="D6" i="7"/>
  <c r="E6" i="7" s="1"/>
  <c r="P5" i="7"/>
  <c r="M8" i="7" s="1"/>
  <c r="D5" i="7"/>
  <c r="E5" i="7" s="1"/>
  <c r="P4" i="7"/>
  <c r="L4" i="7" s="1"/>
  <c r="D4" i="7"/>
  <c r="E4" i="7" s="1"/>
  <c r="P3" i="7"/>
  <c r="M13" i="7" s="1"/>
  <c r="N3" i="7"/>
  <c r="M3" i="7"/>
  <c r="D3" i="7"/>
  <c r="K15" i="6"/>
  <c r="C15" i="6"/>
  <c r="P14" i="6"/>
  <c r="L14" i="6"/>
  <c r="D14" i="6"/>
  <c r="E14" i="6" s="1"/>
  <c r="P13" i="6"/>
  <c r="L13" i="6" s="1"/>
  <c r="D13" i="6"/>
  <c r="E13" i="6" s="1"/>
  <c r="P12" i="6"/>
  <c r="L12" i="6" s="1"/>
  <c r="M12" i="6"/>
  <c r="D12" i="6"/>
  <c r="E12" i="6" s="1"/>
  <c r="P11" i="6"/>
  <c r="L11" i="6"/>
  <c r="D11" i="6"/>
  <c r="E11" i="6" s="1"/>
  <c r="P10" i="6"/>
  <c r="L10" i="6" s="1"/>
  <c r="D10" i="6"/>
  <c r="E10" i="6" s="1"/>
  <c r="P9" i="6"/>
  <c r="M9" i="6"/>
  <c r="L9" i="6"/>
  <c r="D9" i="6"/>
  <c r="E9" i="6" s="1"/>
  <c r="P8" i="6"/>
  <c r="L8" i="6" s="1"/>
  <c r="D8" i="6"/>
  <c r="E8" i="6" s="1"/>
  <c r="P7" i="6"/>
  <c r="L7" i="6" s="1"/>
  <c r="N7" i="6"/>
  <c r="D7" i="6"/>
  <c r="E7" i="6" s="1"/>
  <c r="P6" i="6"/>
  <c r="L6" i="6"/>
  <c r="D6" i="6"/>
  <c r="E6" i="6" s="1"/>
  <c r="P5" i="6"/>
  <c r="L5" i="6"/>
  <c r="D5" i="6"/>
  <c r="E5" i="6" s="1"/>
  <c r="P4" i="6"/>
  <c r="N10" i="6" s="1"/>
  <c r="N4" i="6"/>
  <c r="M4" i="6"/>
  <c r="D4" i="6"/>
  <c r="E4" i="6" s="1"/>
  <c r="P3" i="6"/>
  <c r="N3" i="6"/>
  <c r="M3" i="6"/>
  <c r="L3" i="6"/>
  <c r="D3" i="6"/>
  <c r="K15" i="5"/>
  <c r="C15" i="5"/>
  <c r="P14" i="5"/>
  <c r="L14" i="5" s="1"/>
  <c r="D14" i="5"/>
  <c r="E14" i="5" s="1"/>
  <c r="P13" i="5"/>
  <c r="L13" i="5" s="1"/>
  <c r="E13" i="5"/>
  <c r="D13" i="5"/>
  <c r="P12" i="5"/>
  <c r="L12" i="5" s="1"/>
  <c r="D12" i="5"/>
  <c r="E12" i="5" s="1"/>
  <c r="P11" i="5"/>
  <c r="L11" i="5" s="1"/>
  <c r="E11" i="5"/>
  <c r="D11" i="5"/>
  <c r="P10" i="5"/>
  <c r="L10" i="5" s="1"/>
  <c r="D10" i="5"/>
  <c r="E10" i="5" s="1"/>
  <c r="P9" i="5"/>
  <c r="L9" i="5"/>
  <c r="D9" i="5"/>
  <c r="E9" i="5" s="1"/>
  <c r="P8" i="5"/>
  <c r="L8" i="5"/>
  <c r="D8" i="5"/>
  <c r="E8" i="5" s="1"/>
  <c r="P7" i="5"/>
  <c r="L7" i="5" s="1"/>
  <c r="D7" i="5"/>
  <c r="E7" i="5" s="1"/>
  <c r="P6" i="5"/>
  <c r="L6" i="5"/>
  <c r="E6" i="5"/>
  <c r="D6" i="5"/>
  <c r="P5" i="5"/>
  <c r="L5" i="5" s="1"/>
  <c r="D5" i="5"/>
  <c r="E5" i="5" s="1"/>
  <c r="P4" i="5"/>
  <c r="L4" i="5" s="1"/>
  <c r="N4" i="5"/>
  <c r="E4" i="5"/>
  <c r="D4" i="5"/>
  <c r="P3" i="5"/>
  <c r="N3" i="5"/>
  <c r="L3" i="5"/>
  <c r="D3" i="5"/>
  <c r="G14" i="5" s="1"/>
  <c r="K15" i="4"/>
  <c r="C15" i="4"/>
  <c r="P14" i="4"/>
  <c r="L14" i="4"/>
  <c r="D14" i="4"/>
  <c r="E14" i="4" s="1"/>
  <c r="P13" i="4"/>
  <c r="L13" i="4" s="1"/>
  <c r="D13" i="4"/>
  <c r="E13" i="4" s="1"/>
  <c r="P12" i="4"/>
  <c r="L12" i="4"/>
  <c r="D12" i="4"/>
  <c r="E12" i="4" s="1"/>
  <c r="P11" i="4"/>
  <c r="L11" i="4"/>
  <c r="D11" i="4"/>
  <c r="E11" i="4" s="1"/>
  <c r="P10" i="4"/>
  <c r="L10" i="4"/>
  <c r="D10" i="4"/>
  <c r="E10" i="4" s="1"/>
  <c r="P9" i="4"/>
  <c r="L9" i="4"/>
  <c r="D9" i="4"/>
  <c r="E9" i="4" s="1"/>
  <c r="P8" i="4"/>
  <c r="L8" i="4" s="1"/>
  <c r="D8" i="4"/>
  <c r="E8" i="4" s="1"/>
  <c r="P7" i="4"/>
  <c r="L7" i="4"/>
  <c r="F7" i="4"/>
  <c r="D7" i="4"/>
  <c r="E7" i="4" s="1"/>
  <c r="P6" i="4"/>
  <c r="L6" i="4" s="1"/>
  <c r="D6" i="4"/>
  <c r="E6" i="4" s="1"/>
  <c r="P5" i="4"/>
  <c r="L5" i="4" s="1"/>
  <c r="N5" i="4"/>
  <c r="D5" i="4"/>
  <c r="E5" i="4" s="1"/>
  <c r="P4" i="4"/>
  <c r="N9" i="4" s="1"/>
  <c r="N4" i="4"/>
  <c r="L4" i="4"/>
  <c r="F4" i="4"/>
  <c r="D4" i="4"/>
  <c r="E4" i="4" s="1"/>
  <c r="P3" i="4"/>
  <c r="N6" i="4" s="1"/>
  <c r="N3" i="4"/>
  <c r="L3" i="4"/>
  <c r="D3" i="4"/>
  <c r="L3" i="3"/>
  <c r="M3" i="3"/>
  <c r="N3" i="3"/>
  <c r="L7" i="3"/>
  <c r="L9" i="3"/>
  <c r="L11" i="3"/>
  <c r="N11" i="3"/>
  <c r="P4" i="3"/>
  <c r="L4" i="3" s="1"/>
  <c r="P5" i="3"/>
  <c r="L5" i="3" s="1"/>
  <c r="P6" i="3"/>
  <c r="L6" i="3" s="1"/>
  <c r="P7" i="3"/>
  <c r="P8" i="3"/>
  <c r="L8" i="3" s="1"/>
  <c r="P9" i="3"/>
  <c r="P10" i="3"/>
  <c r="L10" i="3" s="1"/>
  <c r="P11" i="3"/>
  <c r="P12" i="3"/>
  <c r="L12" i="3" s="1"/>
  <c r="P13" i="3"/>
  <c r="L13" i="3" s="1"/>
  <c r="P14" i="3"/>
  <c r="L14" i="3" s="1"/>
  <c r="P3" i="3"/>
  <c r="N6" i="3" s="1"/>
  <c r="K15" i="3"/>
  <c r="C15" i="3"/>
  <c r="D14" i="3"/>
  <c r="E14" i="3" s="1"/>
  <c r="D13" i="3"/>
  <c r="D12" i="3"/>
  <c r="D11" i="3"/>
  <c r="D10" i="3"/>
  <c r="E10" i="3" s="1"/>
  <c r="D9" i="3"/>
  <c r="D8" i="3"/>
  <c r="D7" i="3"/>
  <c r="D6" i="3"/>
  <c r="D5" i="3"/>
  <c r="E5" i="3" s="1"/>
  <c r="D4" i="3"/>
  <c r="D3" i="3"/>
  <c r="D3" i="1"/>
  <c r="D4" i="1"/>
  <c r="E4" i="1" s="1"/>
  <c r="L4" i="1"/>
  <c r="D5" i="1"/>
  <c r="E5" i="1" s="1"/>
  <c r="D6" i="1"/>
  <c r="D7" i="1"/>
  <c r="D8" i="1"/>
  <c r="R8" i="1"/>
  <c r="D9" i="1"/>
  <c r="E9" i="1" s="1"/>
  <c r="L9" i="1"/>
  <c r="D10" i="1"/>
  <c r="D11" i="1"/>
  <c r="R11" i="1"/>
  <c r="D12" i="1"/>
  <c r="E12" i="1" s="1"/>
  <c r="D13" i="1"/>
  <c r="E13" i="1" s="1"/>
  <c r="D14" i="1"/>
  <c r="E14" i="1" s="1"/>
  <c r="L14" i="1"/>
  <c r="C15" i="1"/>
  <c r="K15" i="1"/>
  <c r="N8" i="3" l="1"/>
  <c r="E3" i="5"/>
  <c r="M8" i="3"/>
  <c r="N7" i="4"/>
  <c r="N9" i="6"/>
  <c r="N13" i="3"/>
  <c r="N10" i="3"/>
  <c r="M5" i="3"/>
  <c r="G14" i="4"/>
  <c r="F6" i="4"/>
  <c r="N12" i="4"/>
  <c r="N6" i="6"/>
  <c r="M11" i="6"/>
  <c r="N14" i="6"/>
  <c r="M11" i="3"/>
  <c r="N11" i="5"/>
  <c r="N12" i="6"/>
  <c r="M14" i="3"/>
  <c r="M10" i="3"/>
  <c r="N7" i="3"/>
  <c r="F3" i="4"/>
  <c r="F11" i="4"/>
  <c r="N14" i="4"/>
  <c r="P15" i="5"/>
  <c r="L15" i="5" s="1"/>
  <c r="N8" i="5"/>
  <c r="M8" i="6"/>
  <c r="N11" i="6"/>
  <c r="M9" i="7"/>
  <c r="M11" i="7"/>
  <c r="M14" i="1"/>
  <c r="N13" i="4"/>
  <c r="N9" i="5"/>
  <c r="F9" i="4"/>
  <c r="N9" i="7"/>
  <c r="N12" i="3"/>
  <c r="M7" i="3"/>
  <c r="N4" i="3"/>
  <c r="F8" i="4"/>
  <c r="N5" i="5"/>
  <c r="N10" i="5"/>
  <c r="N12" i="5"/>
  <c r="N14" i="5"/>
  <c r="P15" i="6"/>
  <c r="L15" i="6" s="1"/>
  <c r="M5" i="6"/>
  <c r="N8" i="6"/>
  <c r="M13" i="6"/>
  <c r="M4" i="7"/>
  <c r="M7" i="7"/>
  <c r="M6" i="3"/>
  <c r="N10" i="4"/>
  <c r="N13" i="5"/>
  <c r="N5" i="3"/>
  <c r="N6" i="5"/>
  <c r="M14" i="6"/>
  <c r="N9" i="3"/>
  <c r="M4" i="3"/>
  <c r="F5" i="4"/>
  <c r="N11" i="4"/>
  <c r="F13" i="4"/>
  <c r="N5" i="6"/>
  <c r="M10" i="6"/>
  <c r="N13" i="6"/>
  <c r="N4" i="7"/>
  <c r="F12" i="4"/>
  <c r="G14" i="6"/>
  <c r="M6" i="6"/>
  <c r="M12" i="3"/>
  <c r="M9" i="3"/>
  <c r="P15" i="4"/>
  <c r="N8" i="4"/>
  <c r="F10" i="4"/>
  <c r="N7" i="5"/>
  <c r="L4" i="6"/>
  <c r="M7" i="6"/>
  <c r="E8" i="1"/>
  <c r="E7" i="1"/>
  <c r="E10" i="1"/>
  <c r="L15" i="8"/>
  <c r="F15" i="8"/>
  <c r="D37" i="8"/>
  <c r="D38" i="8"/>
  <c r="D41" i="8" s="1"/>
  <c r="E6" i="1"/>
  <c r="E11" i="1"/>
  <c r="N10" i="7"/>
  <c r="N7" i="7"/>
  <c r="G14" i="7"/>
  <c r="N12" i="7"/>
  <c r="L3" i="7"/>
  <c r="M6" i="7"/>
  <c r="N11" i="7"/>
  <c r="P15" i="7"/>
  <c r="L15" i="7" s="1"/>
  <c r="M5" i="7"/>
  <c r="N8" i="7"/>
  <c r="N6" i="7"/>
  <c r="N14" i="7"/>
  <c r="L5" i="7"/>
  <c r="N5" i="7"/>
  <c r="N13" i="7"/>
  <c r="E3" i="7"/>
  <c r="D15" i="7"/>
  <c r="E15" i="7" s="1"/>
  <c r="F3" i="7"/>
  <c r="F4" i="7"/>
  <c r="F5" i="7"/>
  <c r="F6" i="7"/>
  <c r="F7" i="7"/>
  <c r="F8" i="7"/>
  <c r="F9" i="7"/>
  <c r="F10" i="7"/>
  <c r="F11" i="7"/>
  <c r="F12" i="7"/>
  <c r="F13" i="7"/>
  <c r="F14" i="7"/>
  <c r="G3" i="7"/>
  <c r="G4" i="7"/>
  <c r="G5" i="7"/>
  <c r="G6" i="7"/>
  <c r="G7" i="7"/>
  <c r="G8" i="7"/>
  <c r="G9" i="7"/>
  <c r="G10" i="7"/>
  <c r="G11" i="7"/>
  <c r="G12" i="7"/>
  <c r="G13" i="7"/>
  <c r="E3" i="6"/>
  <c r="D15" i="6"/>
  <c r="E15" i="6" s="1"/>
  <c r="F3" i="6"/>
  <c r="F4" i="6"/>
  <c r="F5" i="6"/>
  <c r="F6" i="6"/>
  <c r="F7" i="6"/>
  <c r="F8" i="6"/>
  <c r="F9" i="6"/>
  <c r="F10" i="6"/>
  <c r="F11" i="6"/>
  <c r="F12" i="6"/>
  <c r="F13" i="6"/>
  <c r="F14" i="6"/>
  <c r="G3" i="6"/>
  <c r="G4" i="6"/>
  <c r="G5" i="6"/>
  <c r="G6" i="6"/>
  <c r="G7" i="6"/>
  <c r="G8" i="6"/>
  <c r="G9" i="6"/>
  <c r="G10" i="6"/>
  <c r="G11" i="6"/>
  <c r="G12" i="6"/>
  <c r="G13" i="6"/>
  <c r="D15" i="5"/>
  <c r="E15" i="5" s="1"/>
  <c r="F3" i="5"/>
  <c r="F4" i="5"/>
  <c r="F5" i="5"/>
  <c r="F6" i="5"/>
  <c r="F7" i="5"/>
  <c r="F8" i="5"/>
  <c r="F9" i="5"/>
  <c r="F10" i="5"/>
  <c r="F11" i="5"/>
  <c r="F12" i="5"/>
  <c r="F13" i="5"/>
  <c r="F14" i="5"/>
  <c r="G3" i="5"/>
  <c r="G4" i="5"/>
  <c r="G5" i="5"/>
  <c r="G6" i="5"/>
  <c r="G7" i="5"/>
  <c r="G8" i="5"/>
  <c r="G9" i="5"/>
  <c r="G10" i="5"/>
  <c r="G11" i="5"/>
  <c r="G12" i="5"/>
  <c r="G13" i="5"/>
  <c r="M3" i="5"/>
  <c r="M4" i="5"/>
  <c r="M5" i="5"/>
  <c r="M6" i="5"/>
  <c r="M7" i="5"/>
  <c r="M8" i="5"/>
  <c r="M9" i="5"/>
  <c r="M10" i="5"/>
  <c r="M11" i="5"/>
  <c r="M12" i="5"/>
  <c r="M13" i="5"/>
  <c r="M14" i="5"/>
  <c r="L15" i="4"/>
  <c r="E3" i="4"/>
  <c r="D15" i="4"/>
  <c r="E15" i="4" s="1"/>
  <c r="F14" i="4"/>
  <c r="G3" i="4"/>
  <c r="G4" i="4"/>
  <c r="G5" i="4"/>
  <c r="G6" i="4"/>
  <c r="G7" i="4"/>
  <c r="G8" i="4"/>
  <c r="G9" i="4"/>
  <c r="G10" i="4"/>
  <c r="G11" i="4"/>
  <c r="G12" i="4"/>
  <c r="G13" i="4"/>
  <c r="M3" i="4"/>
  <c r="M4" i="4"/>
  <c r="M5" i="4"/>
  <c r="M6" i="4"/>
  <c r="M7" i="4"/>
  <c r="M8" i="4"/>
  <c r="M9" i="4"/>
  <c r="M10" i="4"/>
  <c r="M11" i="4"/>
  <c r="M12" i="4"/>
  <c r="M13" i="4"/>
  <c r="M14" i="4"/>
  <c r="E8" i="3"/>
  <c r="E11" i="3"/>
  <c r="E7" i="3"/>
  <c r="E12" i="3"/>
  <c r="E6" i="3"/>
  <c r="E9" i="3"/>
  <c r="E13" i="3"/>
  <c r="G14" i="3"/>
  <c r="D15" i="3"/>
  <c r="F8" i="3"/>
  <c r="F6" i="3"/>
  <c r="G4" i="3"/>
  <c r="F3" i="3"/>
  <c r="F5" i="3"/>
  <c r="F7" i="3"/>
  <c r="E4" i="3"/>
  <c r="G9" i="3"/>
  <c r="G11" i="3"/>
  <c r="F12" i="3"/>
  <c r="F13" i="3"/>
  <c r="F14" i="3"/>
  <c r="G12" i="3"/>
  <c r="G13" i="3"/>
  <c r="G10" i="3"/>
  <c r="E3" i="3"/>
  <c r="M13" i="3"/>
  <c r="P15" i="3"/>
  <c r="N14" i="3"/>
  <c r="G3" i="3"/>
  <c r="F4" i="3"/>
  <c r="G5" i="3"/>
  <c r="G6" i="3"/>
  <c r="G7" i="3"/>
  <c r="G8" i="3"/>
  <c r="F9" i="3"/>
  <c r="F10" i="3"/>
  <c r="F11" i="3"/>
  <c r="L12" i="1"/>
  <c r="L5" i="1"/>
  <c r="D15" i="1"/>
  <c r="E15" i="3" l="1"/>
  <c r="L15" i="3"/>
  <c r="M3" i="1"/>
  <c r="F5" i="1"/>
  <c r="N5" i="1"/>
  <c r="G3" i="1"/>
  <c r="N9" i="1"/>
  <c r="F12" i="1"/>
  <c r="F10" i="1"/>
  <c r="N11" i="1"/>
  <c r="N6" i="1"/>
  <c r="N4" i="1"/>
  <c r="M12" i="1"/>
  <c r="G13" i="1"/>
  <c r="N12" i="1"/>
  <c r="M5" i="1"/>
  <c r="N10" i="1"/>
  <c r="N8" i="1"/>
  <c r="M4" i="1"/>
  <c r="G14" i="1"/>
  <c r="F13" i="1"/>
  <c r="M10" i="1"/>
  <c r="L3" i="1"/>
  <c r="M6" i="1"/>
  <c r="G7" i="1"/>
  <c r="F14" i="1"/>
  <c r="G11" i="1"/>
  <c r="G8" i="1"/>
  <c r="G12" i="1"/>
  <c r="M13" i="1"/>
  <c r="G9" i="1"/>
  <c r="G4" i="1"/>
  <c r="N3" i="1"/>
  <c r="G5" i="1"/>
  <c r="F11" i="1"/>
  <c r="M8" i="1"/>
  <c r="F9" i="1"/>
  <c r="M7" i="1"/>
  <c r="G6" i="1"/>
  <c r="N13" i="1"/>
  <c r="F8" i="1"/>
  <c r="M11" i="1"/>
  <c r="F6" i="1"/>
  <c r="F7" i="1"/>
  <c r="N14" i="1"/>
  <c r="F4" i="1"/>
  <c r="F3" i="1"/>
  <c r="G10" i="1"/>
  <c r="N7" i="1"/>
  <c r="E3" i="1"/>
  <c r="M9" i="1"/>
  <c r="P15" i="1"/>
  <c r="L15" i="1" l="1"/>
  <c r="E15" i="1"/>
</calcChain>
</file>

<file path=xl/sharedStrings.xml><?xml version="1.0" encoding="utf-8"?>
<sst xmlns="http://schemas.openxmlformats.org/spreadsheetml/2006/main" count="360" uniqueCount="61">
  <si>
    <t>Hr/Day now</t>
  </si>
  <si>
    <t>Hr/day original</t>
  </si>
  <si>
    <t>Days to EoY</t>
  </si>
  <si>
    <t>Billing done (hrs)</t>
  </si>
  <si>
    <t>Billing done ($)</t>
  </si>
  <si>
    <t>Yearly</t>
  </si>
  <si>
    <t>Days to EoM</t>
  </si>
  <si>
    <t>Monthly</t>
  </si>
  <si>
    <t>Yearly Total</t>
  </si>
  <si>
    <t>Aug</t>
  </si>
  <si>
    <t>Jul</t>
  </si>
  <si>
    <t>Jun</t>
  </si>
  <si>
    <t xml:space="preserve">May </t>
  </si>
  <si>
    <t>$-&gt;Hours</t>
  </si>
  <si>
    <t>Apr</t>
  </si>
  <si>
    <t>Mar</t>
  </si>
  <si>
    <t>Feb</t>
  </si>
  <si>
    <t>Hours-&gt;$</t>
  </si>
  <si>
    <t>Jan</t>
  </si>
  <si>
    <t>Dec</t>
  </si>
  <si>
    <t>Nov</t>
  </si>
  <si>
    <t>Oct</t>
  </si>
  <si>
    <t>Sep</t>
  </si>
  <si>
    <t>YTD +/-</t>
  </si>
  <si>
    <t>Cum%</t>
  </si>
  <si>
    <t>%</t>
  </si>
  <si>
    <t xml:space="preserve">Hours </t>
  </si>
  <si>
    <t>Billing</t>
  </si>
  <si>
    <t>$ billed</t>
  </si>
  <si>
    <t>Credited</t>
  </si>
  <si>
    <t>Entered</t>
  </si>
  <si>
    <t>Billing Rate:</t>
  </si>
  <si>
    <t>Billing goal:</t>
  </si>
  <si>
    <t>Total Wordays 2014</t>
  </si>
  <si>
    <t>Days in Month</t>
  </si>
  <si>
    <t>Month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</si>
  <si>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</si>
  <si>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</si>
  <si>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</si>
  <si>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</si>
  <si>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</si>
  <si>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</si>
  <si>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</si>
  <si>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</si>
  <si>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</si>
  <si>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</si>
  <si>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</si>
  <si>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</si>
  <si>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Days in month</t>
  </si>
  <si>
    <t>Billing Remain. (hrs)</t>
  </si>
  <si>
    <t>Billing Remain. ($)</t>
  </si>
  <si>
    <t>Billing exp. MTD</t>
  </si>
  <si>
    <t>Billing % MTD</t>
  </si>
  <si>
    <t>Billing goal</t>
  </si>
  <si>
    <t>Billing Year begin:</t>
  </si>
  <si>
    <t>Billing Year end:</t>
  </si>
  <si>
    <t>Yearly Vacation:</t>
  </si>
  <si>
    <t>Holidays</t>
  </si>
  <si>
    <t>Other Missed Days</t>
  </si>
  <si>
    <t>Total Missed Days</t>
  </si>
  <si>
    <t>Misc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</si>
</sst>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"/>
    <numFmt numFmtId="165" formatCode="m/d/yy;@"/>
    <numFmt numFmtId="166" formatCode="mm/dd/yy;@"/>
    <numFmt numFmtId="167" formatCode="&quot;$&quot;#,##0.00"/>
    <numFmt numFmtId="168" formatCode="0.0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333333"/>
      <name val="Verdana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theme="2" tint="-0.24994659260841701"/>
      </bottom>
      <diagonal/>
    </border>
    <border>
      <left/>
      <right/>
      <top/>
      <bottom style="thin">
        <color theme="3" tint="0.59996337778862885"/>
      </bottom>
      <diagonal/>
    </border>
    <border>
      <left style="medium">
        <color auto="1"/>
      </left>
      <right/>
      <top/>
      <bottom/>
      <diagonal/>
    </border>
  </borders>
  <cellStyleXfs count="42">
    <xf numFmtId="0" fontId="0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2" fillId="0" borderId="0" xfId="0" applyFont="1"/>
    <xf numFmtId="1" fontId="2" fillId="0" borderId="0" xfId="0" applyNumberFormat="1" applyFont="1" applyAlignment="1"/>
    <xf numFmtId="2" fontId="0" fillId="0" borderId="0" xfId="0" applyNumberFormat="1"/>
    <xf numFmtId="0" fontId="0" fillId="0" borderId="0" xfId="0" applyFont="1"/>
    <xf numFmtId="0" fontId="0" fillId="17" borderId="0" xfId="0" applyFill="1"/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center"/>
    </xf>
    <xf numFmtId="167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16" borderId="0" xfId="0" applyNumberFormat="1" applyFill="1" applyAlignment="1">
      <alignment horizontal="center"/>
    </xf>
    <xf numFmtId="1" fontId="0" fillId="15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18" borderId="0" xfId="0" applyNumberFormat="1" applyFill="1" applyAlignment="1">
      <alignment horizontal="center"/>
    </xf>
    <xf numFmtId="2" fontId="2" fillId="18" borderId="0" xfId="0" applyNumberFormat="1" applyFont="1" applyFill="1" applyAlignment="1">
      <alignment horizontal="center"/>
    </xf>
    <xf numFmtId="164" fontId="0" fillId="19" borderId="0" xfId="0" applyNumberFormat="1" applyFill="1" applyAlignment="1">
      <alignment horizontal="center"/>
    </xf>
    <xf numFmtId="164" fontId="2" fillId="19" borderId="0" xfId="0" applyNumberFormat="1" applyFont="1" applyFill="1" applyAlignment="1">
      <alignment horizontal="center"/>
    </xf>
    <xf numFmtId="1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2" fillId="20" borderId="0" xfId="0" applyFont="1" applyFill="1"/>
    <xf numFmtId="2" fontId="0" fillId="20" borderId="0" xfId="0" applyNumberFormat="1" applyFill="1" applyAlignment="1">
      <alignment horizontal="center"/>
    </xf>
    <xf numFmtId="9" fontId="0" fillId="20" borderId="0" xfId="0" applyNumberFormat="1" applyFill="1" applyAlignment="1">
      <alignment horizontal="center"/>
    </xf>
    <xf numFmtId="0" fontId="0" fillId="21" borderId="0" xfId="0" applyFill="1" applyAlignment="1">
      <alignment horizontal="center"/>
    </xf>
    <xf numFmtId="9" fontId="0" fillId="21" borderId="0" xfId="0" applyNumberFormat="1" applyFill="1" applyAlignment="1">
      <alignment horizontal="center"/>
    </xf>
    <xf numFmtId="0" fontId="2" fillId="21" borderId="0" xfId="0" applyFont="1" applyFill="1"/>
    <xf numFmtId="0" fontId="0" fillId="17" borderId="2" xfId="0" applyFill="1" applyBorder="1"/>
    <xf numFmtId="164" fontId="2" fillId="20" borderId="3" xfId="0" applyNumberFormat="1" applyFont="1" applyFill="1" applyBorder="1" applyAlignment="1">
      <alignment horizontal="center"/>
    </xf>
    <xf numFmtId="2" fontId="0" fillId="21" borderId="4" xfId="0" applyNumberFormat="1" applyFill="1" applyBorder="1" applyAlignment="1">
      <alignment horizontal="center"/>
    </xf>
    <xf numFmtId="0" fontId="0" fillId="23" borderId="0" xfId="0" applyFill="1" applyAlignment="1">
      <alignment horizontal="center"/>
    </xf>
    <xf numFmtId="164" fontId="0" fillId="23" borderId="0" xfId="0" applyNumberFormat="1" applyFill="1" applyAlignment="1">
      <alignment horizontal="center"/>
    </xf>
    <xf numFmtId="166" fontId="2" fillId="23" borderId="0" xfId="0" applyNumberFormat="1" applyFont="1" applyFill="1" applyAlignment="1">
      <alignment horizontal="center"/>
    </xf>
    <xf numFmtId="168" fontId="0" fillId="2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1" fontId="0" fillId="2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42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Normal" xfId="0" builtinId="0"/>
    <cellStyle name="Normal 2" xfId="13"/>
    <cellStyle name="Normal 2 2" xfId="14"/>
    <cellStyle name="Normal 3" xfId="15"/>
    <cellStyle name="Normal 4" xfId="16"/>
    <cellStyle name="Normal 5" xfId="17"/>
    <cellStyle name="Note 10" xfId="18"/>
    <cellStyle name="Note 10 2" xfId="19"/>
    <cellStyle name="Note 11" xfId="20"/>
    <cellStyle name="Note 11 2" xfId="21"/>
    <cellStyle name="Note 12" xfId="22"/>
    <cellStyle name="Note 12 2" xfId="23"/>
    <cellStyle name="Note 13" xfId="24"/>
    <cellStyle name="Note 13 2" xfId="25"/>
    <cellStyle name="Note 2" xfId="26"/>
    <cellStyle name="Note 2 2" xfId="27"/>
    <cellStyle name="Note 3" xfId="28"/>
    <cellStyle name="Note 3 2" xfId="29"/>
    <cellStyle name="Note 4" xfId="30"/>
    <cellStyle name="Note 4 2" xfId="31"/>
    <cellStyle name="Note 5" xfId="32"/>
    <cellStyle name="Note 5 2" xfId="33"/>
    <cellStyle name="Note 6" xfId="34"/>
    <cellStyle name="Note 6 2" xfId="35"/>
    <cellStyle name="Note 7" xfId="36"/>
    <cellStyle name="Note 7 2" xfId="37"/>
    <cellStyle name="Note 8" xfId="38"/>
    <cellStyle name="Note 8 2" xfId="39"/>
    <cellStyle name="Note 9" xfId="40"/>
    <cellStyle name="Note 9 2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H1" workbookViewId="0">
      <selection activeCell="K15" sqref="K15"/>
    </sheetView>
  </sheetViews>
  <sheetFormatPr defaultRowHeight="12.75" x14ac:dyDescent="0.2"/>
  <cols>
    <col min="1" max="1" width="7" style="6" hidden="1" customWidth="1"/>
    <col min="2" max="2" width="12.42578125" hidden="1" customWidth="1"/>
    <col min="3" max="3" width="13.140625" style="5" hidden="1" customWidth="1"/>
    <col min="4" max="4" width="0" style="4" hidden="1" customWidth="1"/>
    <col min="5" max="5" width="8.28515625" style="3" hidden="1" customWidth="1"/>
    <col min="6" max="6" width="11.28515625" style="3" hidden="1" customWidth="1"/>
    <col min="7" max="7" width="0" hidden="1" customWidth="1"/>
    <col min="10" max="10" width="11" customWidth="1"/>
    <col min="11" max="11" width="10.42578125" customWidth="1"/>
    <col min="12" max="13" width="9.140625" style="2"/>
    <col min="14" max="14" width="9.140625" customWidth="1"/>
    <col min="15" max="15" width="5.7109375" customWidth="1"/>
    <col min="16" max="16" width="13" customWidth="1"/>
    <col min="17" max="17" width="10.140625" customWidth="1"/>
    <col min="18" max="18" width="7.7109375" style="1" customWidth="1"/>
  </cols>
  <sheetData>
    <row r="1" spans="1:18" x14ac:dyDescent="0.2">
      <c r="B1" s="61" t="s">
        <v>30</v>
      </c>
      <c r="C1" s="62"/>
      <c r="D1" s="62"/>
      <c r="E1" s="62"/>
      <c r="F1" s="62"/>
      <c r="G1" s="62"/>
      <c r="H1" s="18"/>
      <c r="J1" s="61" t="s">
        <v>29</v>
      </c>
      <c r="K1" s="62"/>
      <c r="L1" s="62"/>
      <c r="M1" s="62"/>
      <c r="N1" s="62"/>
      <c r="P1" s="14" t="s">
        <v>31</v>
      </c>
      <c r="Q1" s="11">
        <v>107</v>
      </c>
    </row>
    <row r="2" spans="1:18" x14ac:dyDescent="0.2">
      <c r="B2" t="s">
        <v>27</v>
      </c>
      <c r="C2" s="20" t="s">
        <v>28</v>
      </c>
      <c r="D2" s="4" t="s">
        <v>26</v>
      </c>
      <c r="E2" s="3" t="s">
        <v>25</v>
      </c>
      <c r="F2" s="3" t="s">
        <v>24</v>
      </c>
      <c r="G2" s="14" t="s">
        <v>23</v>
      </c>
      <c r="H2" s="18"/>
      <c r="I2" s="6"/>
      <c r="J2" t="s">
        <v>27</v>
      </c>
      <c r="K2" s="4" t="s">
        <v>26</v>
      </c>
      <c r="L2" s="3" t="s">
        <v>25</v>
      </c>
      <c r="M2" s="3" t="s">
        <v>24</v>
      </c>
      <c r="N2" s="14" t="s">
        <v>23</v>
      </c>
      <c r="P2" s="14" t="s">
        <v>32</v>
      </c>
      <c r="Q2" s="11">
        <v>1200</v>
      </c>
    </row>
    <row r="3" spans="1:18" x14ac:dyDescent="0.2">
      <c r="A3" s="10">
        <v>1</v>
      </c>
      <c r="B3" t="s">
        <v>22</v>
      </c>
      <c r="C3" s="5">
        <v>8897</v>
      </c>
      <c r="D3" s="4" t="e">
        <f t="shared" ref="D3:D14" si="0">IF(C3="","",C3/$C$20)</f>
        <v>#DIV/0!</v>
      </c>
      <c r="E3" s="3" t="e">
        <f t="shared" ref="E3:E15" si="1">IF(D3="","",D3/P3)</f>
        <v>#DIV/0!</v>
      </c>
      <c r="F3" s="3" t="e">
        <f>SUM($D$3:D3)/SUM($P$3:P3)</f>
        <v>#DIV/0!</v>
      </c>
      <c r="G3" s="16" t="e">
        <f>SUM($D$3:D3)-SUM($P$3:P3)</f>
        <v>#DIV/0!</v>
      </c>
      <c r="H3" s="18"/>
      <c r="I3" s="10">
        <v>1</v>
      </c>
      <c r="J3" t="s">
        <v>22</v>
      </c>
      <c r="K3" s="4">
        <v>75.27</v>
      </c>
      <c r="L3" s="3">
        <f t="shared" ref="L3:L15" si="2">IF(K3="","",K3/P3)</f>
        <v>0.75269999999999992</v>
      </c>
      <c r="M3" s="3">
        <f>IF(K3="","",SUM($K$3:K3)/SUM($P$3:P3))</f>
        <v>0.75269999999999992</v>
      </c>
      <c r="N3" s="16">
        <f>K3-P3</f>
        <v>-24.730000000000004</v>
      </c>
      <c r="P3" s="21">
        <f>Q$2/12</f>
        <v>100</v>
      </c>
    </row>
    <row r="4" spans="1:18" x14ac:dyDescent="0.2">
      <c r="A4" s="6">
        <v>2</v>
      </c>
      <c r="B4" t="s">
        <v>21</v>
      </c>
      <c r="C4" s="5">
        <v>14677</v>
      </c>
      <c r="D4" s="4" t="e">
        <f t="shared" si="0"/>
        <v>#DIV/0!</v>
      </c>
      <c r="E4" s="3" t="e">
        <f t="shared" si="1"/>
        <v>#DIV/0!</v>
      </c>
      <c r="F4" s="3" t="e">
        <f>IF(C4="","",SUM($D$3:D4)/SUM($P$3:P4))</f>
        <v>#DIV/0!</v>
      </c>
      <c r="G4" s="16" t="e">
        <f>SUM($D$3:D4)-SUM($P$3:P4)</f>
        <v>#DIV/0!</v>
      </c>
      <c r="H4" s="18"/>
      <c r="I4" s="6">
        <v>2</v>
      </c>
      <c r="J4" t="s">
        <v>21</v>
      </c>
      <c r="K4" s="4">
        <v>173.81</v>
      </c>
      <c r="L4" s="3">
        <f t="shared" si="2"/>
        <v>1.7381</v>
      </c>
      <c r="M4" s="3">
        <f>IF(K4="","",SUM($K$3:K4)/SUM($P$3:P4))</f>
        <v>1.2453999999999998</v>
      </c>
      <c r="N4" s="16">
        <f>SUM($K$3:K4)-SUM($P$3:P4)</f>
        <v>49.079999999999984</v>
      </c>
      <c r="P4" s="21">
        <f t="shared" ref="P4:P14" si="3">Q$2/12</f>
        <v>100</v>
      </c>
      <c r="Q4" s="19"/>
      <c r="R4" s="4"/>
    </row>
    <row r="5" spans="1:18" x14ac:dyDescent="0.2">
      <c r="A5" s="6">
        <v>3</v>
      </c>
      <c r="B5" t="s">
        <v>20</v>
      </c>
      <c r="C5" s="5">
        <v>11455</v>
      </c>
      <c r="D5" s="4" t="e">
        <f t="shared" si="0"/>
        <v>#DIV/0!</v>
      </c>
      <c r="E5" s="3" t="e">
        <f t="shared" si="1"/>
        <v>#DIV/0!</v>
      </c>
      <c r="F5" s="3" t="e">
        <f>IF(C5="","",SUM($D$3:D5)/SUM($P$3:P5))</f>
        <v>#DIV/0!</v>
      </c>
      <c r="G5" s="16" t="e">
        <f>SUM($D$3:D5)-SUM($P$3:P5)</f>
        <v>#DIV/0!</v>
      </c>
      <c r="H5" s="18"/>
      <c r="I5" s="6">
        <v>3</v>
      </c>
      <c r="J5" t="s">
        <v>20</v>
      </c>
      <c r="K5" s="4">
        <v>107.12</v>
      </c>
      <c r="L5" s="3">
        <f t="shared" si="2"/>
        <v>1.0712000000000002</v>
      </c>
      <c r="M5" s="3">
        <f>IF(K5="","",SUM($K$3:K5)/SUM($P$3:P5))</f>
        <v>1.1873333333333334</v>
      </c>
      <c r="N5" s="16">
        <f>SUM($K$3:K5)-SUM($P$3:P5)</f>
        <v>56.199999999999989</v>
      </c>
      <c r="P5" s="21">
        <f t="shared" si="3"/>
        <v>100</v>
      </c>
    </row>
    <row r="6" spans="1:18" x14ac:dyDescent="0.2">
      <c r="A6" s="6">
        <v>4</v>
      </c>
      <c r="B6" t="s">
        <v>19</v>
      </c>
      <c r="C6" s="5">
        <v>6205</v>
      </c>
      <c r="D6" s="4" t="e">
        <f t="shared" si="0"/>
        <v>#DIV/0!</v>
      </c>
      <c r="E6" s="3" t="e">
        <f t="shared" si="1"/>
        <v>#DIV/0!</v>
      </c>
      <c r="F6" s="3" t="e">
        <f>IF(C6="","",SUM($D$3:D6)/SUM($P$3:P6))</f>
        <v>#DIV/0!</v>
      </c>
      <c r="G6" s="16" t="e">
        <f>SUM($D$3:D6)-SUM($P$3:P6)</f>
        <v>#DIV/0!</v>
      </c>
      <c r="H6" s="18"/>
      <c r="I6" s="6">
        <v>4</v>
      </c>
      <c r="J6" t="s">
        <v>19</v>
      </c>
      <c r="K6" s="4">
        <v>72.349999999999994</v>
      </c>
      <c r="L6" s="3">
        <f t="shared" si="2"/>
        <v>0.72349999999999992</v>
      </c>
      <c r="M6" s="3">
        <f>IF(K6="","",SUM($K$3:K6)/SUM($P$3:P6))</f>
        <v>1.071375</v>
      </c>
      <c r="N6" s="16">
        <f>SUM($K$3:K6)-SUM($P$3:P6)</f>
        <v>28.549999999999955</v>
      </c>
      <c r="P6" s="21">
        <f t="shared" si="3"/>
        <v>100</v>
      </c>
    </row>
    <row r="7" spans="1:18" x14ac:dyDescent="0.2">
      <c r="A7" s="6">
        <v>5</v>
      </c>
      <c r="B7" t="s">
        <v>18</v>
      </c>
      <c r="C7" s="5">
        <v>15137</v>
      </c>
      <c r="D7" s="4" t="e">
        <f t="shared" si="0"/>
        <v>#DIV/0!</v>
      </c>
      <c r="E7" s="3" t="e">
        <f t="shared" si="1"/>
        <v>#DIV/0!</v>
      </c>
      <c r="F7" s="3" t="e">
        <f>IF(C7="","",SUM($D$3:D7)/SUM($P$3:P7))</f>
        <v>#DIV/0!</v>
      </c>
      <c r="G7" s="16" t="e">
        <f>SUM($D$3:D7)-SUM($P$3:P7)</f>
        <v>#DIV/0!</v>
      </c>
      <c r="H7" s="18"/>
      <c r="I7" s="6">
        <v>5</v>
      </c>
      <c r="J7" t="s">
        <v>18</v>
      </c>
      <c r="K7" s="4">
        <v>138.37</v>
      </c>
      <c r="L7" s="3">
        <f t="shared" si="2"/>
        <v>1.3837000000000002</v>
      </c>
      <c r="M7" s="3">
        <f>IF(K7="","",SUM($K$3:K7)/SUM($P$3:P7))</f>
        <v>1.13384</v>
      </c>
      <c r="N7" s="16">
        <f>SUM($K$3:K7)-SUM($P$3:P7)</f>
        <v>66.919999999999959</v>
      </c>
      <c r="P7" s="21">
        <f t="shared" si="3"/>
        <v>100</v>
      </c>
    </row>
    <row r="8" spans="1:18" x14ac:dyDescent="0.2">
      <c r="A8" s="6">
        <v>6</v>
      </c>
      <c r="B8" t="s">
        <v>16</v>
      </c>
      <c r="C8" s="5">
        <v>14047</v>
      </c>
      <c r="D8" s="4" t="e">
        <f t="shared" si="0"/>
        <v>#DIV/0!</v>
      </c>
      <c r="E8" s="3" t="e">
        <f t="shared" si="1"/>
        <v>#DIV/0!</v>
      </c>
      <c r="F8" s="3" t="e">
        <f>IF(C8="","",SUM($D$3:D8)/SUM($P$3:P8))</f>
        <v>#DIV/0!</v>
      </c>
      <c r="G8" s="16" t="e">
        <f>SUM($D$3:D8)-SUM($P$3:P8)</f>
        <v>#DIV/0!</v>
      </c>
      <c r="H8" s="18"/>
      <c r="I8" s="6">
        <v>6</v>
      </c>
      <c r="J8" t="s">
        <v>16</v>
      </c>
      <c r="K8" s="4">
        <v>137.21</v>
      </c>
      <c r="L8" s="3">
        <f t="shared" si="2"/>
        <v>1.3721000000000001</v>
      </c>
      <c r="M8" s="3">
        <f>IF(K8="","",SUM($K$3:K8)/SUM($P$3:P8))</f>
        <v>1.1735500000000001</v>
      </c>
      <c r="N8" s="16">
        <f>SUM($K$3:K8)-SUM($P$3:P8)</f>
        <v>104.13</v>
      </c>
      <c r="P8" s="21">
        <f t="shared" si="3"/>
        <v>100</v>
      </c>
    </row>
    <row r="9" spans="1:18" x14ac:dyDescent="0.2">
      <c r="A9" s="6">
        <v>7</v>
      </c>
      <c r="B9" t="s">
        <v>15</v>
      </c>
      <c r="C9" s="5">
        <v>11584</v>
      </c>
      <c r="D9" s="4" t="e">
        <f t="shared" si="0"/>
        <v>#DIV/0!</v>
      </c>
      <c r="E9" s="3" t="e">
        <f t="shared" si="1"/>
        <v>#DIV/0!</v>
      </c>
      <c r="F9" s="3" t="e">
        <f>IF(C9="","",SUM($D$3:D9)/SUM($P$3:P9))</f>
        <v>#DIV/0!</v>
      </c>
      <c r="G9" s="16" t="e">
        <f>SUM($D$3:D9)-SUM($P$3:P9)</f>
        <v>#DIV/0!</v>
      </c>
      <c r="H9" s="18"/>
      <c r="I9" s="6">
        <v>7</v>
      </c>
      <c r="J9" t="s">
        <v>15</v>
      </c>
      <c r="K9" s="4">
        <v>114.52</v>
      </c>
      <c r="L9" s="3">
        <f t="shared" si="2"/>
        <v>1.1452</v>
      </c>
      <c r="M9" s="3">
        <f>IF(K9="","",SUM($K$3:K9)/SUM($P$3:P9))</f>
        <v>1.1695</v>
      </c>
      <c r="N9" s="16">
        <f>SUM($K$3:K9)-SUM($P$3:P9)</f>
        <v>118.64999999999998</v>
      </c>
      <c r="P9" s="21">
        <f t="shared" si="3"/>
        <v>100</v>
      </c>
    </row>
    <row r="10" spans="1:18" x14ac:dyDescent="0.2">
      <c r="A10" s="6">
        <v>8</v>
      </c>
      <c r="B10" t="s">
        <v>14</v>
      </c>
      <c r="C10" s="5">
        <v>17341</v>
      </c>
      <c r="D10" s="4" t="e">
        <f t="shared" si="0"/>
        <v>#DIV/0!</v>
      </c>
      <c r="E10" s="3" t="e">
        <f t="shared" si="1"/>
        <v>#DIV/0!</v>
      </c>
      <c r="F10" s="3" t="e">
        <f>IF(C10="","",SUM($D$3:D10)/SUM($P$3:P10))</f>
        <v>#DIV/0!</v>
      </c>
      <c r="G10" s="16" t="e">
        <f>SUM($D$3:D10)-SUM($P$3:P10)</f>
        <v>#DIV/0!</v>
      </c>
      <c r="H10" s="18"/>
      <c r="I10" s="6">
        <v>8</v>
      </c>
      <c r="J10" t="s">
        <v>14</v>
      </c>
      <c r="K10" s="4">
        <v>112.66</v>
      </c>
      <c r="L10" s="3">
        <f t="shared" si="2"/>
        <v>1.1266</v>
      </c>
      <c r="M10" s="3">
        <f>IF(K10="","",SUM($K$3:K10)/SUM($P$3:P10))</f>
        <v>1.1641374999999998</v>
      </c>
      <c r="N10" s="16">
        <f>SUM($K$3:K10)-SUM($P$3:P10)</f>
        <v>131.30999999999995</v>
      </c>
      <c r="P10" s="21">
        <f t="shared" si="3"/>
        <v>100</v>
      </c>
    </row>
    <row r="11" spans="1:18" x14ac:dyDescent="0.2">
      <c r="A11" s="6">
        <v>9</v>
      </c>
      <c r="B11" t="s">
        <v>12</v>
      </c>
      <c r="C11" s="5">
        <v>15626</v>
      </c>
      <c r="D11" s="4" t="e">
        <f t="shared" si="0"/>
        <v>#DIV/0!</v>
      </c>
      <c r="E11" s="3" t="e">
        <f t="shared" si="1"/>
        <v>#DIV/0!</v>
      </c>
      <c r="F11" s="3" t="e">
        <f>IF(C11="","",SUM($D$3:D11)/SUM($P$3:P11))</f>
        <v>#DIV/0!</v>
      </c>
      <c r="G11" s="16" t="e">
        <f>SUM($D$3:D11)-SUM($P$3:P11)</f>
        <v>#DIV/0!</v>
      </c>
      <c r="H11" s="18"/>
      <c r="I11" s="6">
        <v>9</v>
      </c>
      <c r="J11" t="s">
        <v>12</v>
      </c>
      <c r="K11" s="12">
        <v>128.38999999999999</v>
      </c>
      <c r="L11" s="3">
        <f t="shared" si="2"/>
        <v>1.2838999999999998</v>
      </c>
      <c r="M11" s="3">
        <f>IF(K11="","",SUM($K$3:K11)/SUM($P$3:P11))</f>
        <v>1.1774444444444443</v>
      </c>
      <c r="N11" s="16">
        <f>SUM($K$3:K11)-SUM($P$3:P11)</f>
        <v>159.69999999999982</v>
      </c>
      <c r="P11" s="21">
        <f t="shared" si="3"/>
        <v>100</v>
      </c>
    </row>
    <row r="12" spans="1:18" x14ac:dyDescent="0.2">
      <c r="A12" s="6">
        <v>10</v>
      </c>
      <c r="B12" t="s">
        <v>11</v>
      </c>
      <c r="C12" s="5">
        <v>16360</v>
      </c>
      <c r="D12" s="4" t="e">
        <f t="shared" si="0"/>
        <v>#DIV/0!</v>
      </c>
      <c r="E12" s="3" t="e">
        <f t="shared" si="1"/>
        <v>#DIV/0!</v>
      </c>
      <c r="F12" s="3" t="e">
        <f>IF(C12="","",SUM($D$3:D12)/SUM($P$3:P12))</f>
        <v>#DIV/0!</v>
      </c>
      <c r="G12" s="16" t="e">
        <f>SUM($D$3:D12)-SUM($P$3:P12)</f>
        <v>#DIV/0!</v>
      </c>
      <c r="H12" s="18"/>
      <c r="I12" s="6">
        <v>10</v>
      </c>
      <c r="J12" t="s">
        <v>11</v>
      </c>
      <c r="K12" s="12">
        <v>146.4</v>
      </c>
      <c r="L12" s="3">
        <f t="shared" si="2"/>
        <v>1.464</v>
      </c>
      <c r="M12" s="3">
        <f>IF(K12="","",SUM($K$3:K12)/SUM($P$3:P12))</f>
        <v>1.2060999999999999</v>
      </c>
      <c r="N12" s="16">
        <f>SUM($K$3:K12)-SUM($P$3:P12)</f>
        <v>206.09999999999991</v>
      </c>
      <c r="P12" s="21">
        <f t="shared" si="3"/>
        <v>100</v>
      </c>
    </row>
    <row r="13" spans="1:18" x14ac:dyDescent="0.2">
      <c r="A13" s="6">
        <v>11</v>
      </c>
      <c r="B13" t="s">
        <v>10</v>
      </c>
      <c r="C13" s="5">
        <v>19761</v>
      </c>
      <c r="D13" s="4" t="e">
        <f t="shared" si="0"/>
        <v>#DIV/0!</v>
      </c>
      <c r="E13" s="3" t="e">
        <f t="shared" si="1"/>
        <v>#DIV/0!</v>
      </c>
      <c r="F13" s="3" t="e">
        <f>IF(C13="","",SUM($D$3:D13)/SUM($P$3:P13))</f>
        <v>#DIV/0!</v>
      </c>
      <c r="G13" s="16" t="e">
        <f>SUM($D$3:D13)-SUM($P$3:P13)</f>
        <v>#DIV/0!</v>
      </c>
      <c r="H13" s="18"/>
      <c r="I13" s="6">
        <v>11</v>
      </c>
      <c r="J13" t="s">
        <v>10</v>
      </c>
      <c r="K13" s="12">
        <v>109.19</v>
      </c>
      <c r="L13" s="3">
        <f t="shared" si="2"/>
        <v>1.0918999999999999</v>
      </c>
      <c r="M13" s="3">
        <f>IF(K13="","",SUM($K$3:K13)/SUM($P$3:P13))</f>
        <v>1.1957181818181817</v>
      </c>
      <c r="N13" s="16">
        <f>SUM($K$3:K13)-SUM($P$3:P13)</f>
        <v>215.28999999999996</v>
      </c>
      <c r="P13" s="21">
        <f t="shared" si="3"/>
        <v>100</v>
      </c>
    </row>
    <row r="14" spans="1:18" x14ac:dyDescent="0.2">
      <c r="A14" s="6">
        <v>12</v>
      </c>
      <c r="B14" t="s">
        <v>9</v>
      </c>
      <c r="C14" s="5">
        <v>16977</v>
      </c>
      <c r="D14" s="4" t="e">
        <f t="shared" si="0"/>
        <v>#DIV/0!</v>
      </c>
      <c r="E14" s="3" t="e">
        <f t="shared" si="1"/>
        <v>#DIV/0!</v>
      </c>
      <c r="F14" s="3" t="e">
        <f>IF(C14="","",SUM($D$3:D14)/SUM($P$3:P14))</f>
        <v>#DIV/0!</v>
      </c>
      <c r="G14" s="16" t="e">
        <f>SUM($D$3:D14)-SUM($P$3:P14)</f>
        <v>#DIV/0!</v>
      </c>
      <c r="H14" s="18"/>
      <c r="I14" s="6">
        <v>12</v>
      </c>
      <c r="J14" t="s">
        <v>9</v>
      </c>
      <c r="K14" s="12">
        <v>102.65</v>
      </c>
      <c r="L14" s="3">
        <f t="shared" si="2"/>
        <v>1.0265</v>
      </c>
      <c r="M14" s="3">
        <f>IF(K14="","",SUM($K$3:K14)/SUM($P$3:P14))</f>
        <v>1.1816166666666668</v>
      </c>
      <c r="N14" s="16">
        <f>SUM($K$3:K14)-SUM($P$3:P14)</f>
        <v>217.94000000000005</v>
      </c>
      <c r="P14" s="21">
        <f t="shared" si="3"/>
        <v>100</v>
      </c>
    </row>
    <row r="15" spans="1:18" x14ac:dyDescent="0.2">
      <c r="B15" s="14" t="s">
        <v>8</v>
      </c>
      <c r="C15" s="5">
        <f>SUM(C3:C14)</f>
        <v>168067</v>
      </c>
      <c r="D15" s="4" t="e">
        <f>SUM(D3:D14)</f>
        <v>#DIV/0!</v>
      </c>
      <c r="E15" s="3" t="e">
        <f t="shared" si="1"/>
        <v>#DIV/0!</v>
      </c>
      <c r="J15" s="17" t="s">
        <v>8</v>
      </c>
      <c r="K15" s="16">
        <f>SUM(K3:K14)</f>
        <v>1417.94</v>
      </c>
      <c r="L15" s="2">
        <f t="shared" si="2"/>
        <v>1.1816166666666668</v>
      </c>
      <c r="M15" s="3"/>
      <c r="P15">
        <f>SUM(P3:P14)</f>
        <v>1200</v>
      </c>
    </row>
    <row r="16" spans="1:18" x14ac:dyDescent="0.2">
      <c r="B16" s="14"/>
      <c r="C16"/>
    </row>
    <row r="17" spans="2:3" x14ac:dyDescent="0.2">
      <c r="B17" s="14"/>
      <c r="C17"/>
    </row>
    <row r="20" spans="2:3" x14ac:dyDescent="0.2">
      <c r="B20" s="14"/>
      <c r="C20" s="11"/>
    </row>
    <row r="21" spans="2:3" x14ac:dyDescent="0.2">
      <c r="B21" s="14"/>
      <c r="C21" s="11"/>
    </row>
  </sheetData>
  <sheetProtection sheet="1" objects="1" scenarios="1"/>
  <mergeCells count="2">
    <mergeCell ref="B1:G1"/>
    <mergeCell ref="J1:N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H1" workbookViewId="0">
      <selection activeCell="K15" sqref="K15"/>
    </sheetView>
  </sheetViews>
  <sheetFormatPr defaultRowHeight="12.75" x14ac:dyDescent="0.2"/>
  <cols>
    <col min="1" max="1" width="7" style="6" hidden="1" customWidth="1"/>
    <col min="2" max="2" width="12.42578125" hidden="1" customWidth="1"/>
    <col min="3" max="3" width="13.140625" style="5" hidden="1" customWidth="1"/>
    <col min="4" max="4" width="0" style="4" hidden="1" customWidth="1"/>
    <col min="5" max="5" width="8.28515625" style="3" hidden="1" customWidth="1"/>
    <col min="6" max="6" width="11.28515625" style="3" hidden="1" customWidth="1"/>
    <col min="7" max="7" width="0" hidden="1" customWidth="1"/>
    <col min="10" max="10" width="11" customWidth="1"/>
    <col min="11" max="11" width="10.42578125" customWidth="1"/>
    <col min="12" max="13" width="9.140625" style="2"/>
    <col min="14" max="14" width="9.140625" customWidth="1"/>
    <col min="15" max="15" width="5.7109375" customWidth="1"/>
    <col min="16" max="16" width="13" customWidth="1"/>
    <col min="17" max="17" width="10.140625" customWidth="1"/>
    <col min="18" max="18" width="7.7109375" style="1" customWidth="1"/>
  </cols>
  <sheetData>
    <row r="1" spans="1:18" x14ac:dyDescent="0.2">
      <c r="B1" s="61" t="s">
        <v>30</v>
      </c>
      <c r="C1" s="62"/>
      <c r="D1" s="62"/>
      <c r="E1" s="62"/>
      <c r="F1" s="62"/>
      <c r="G1" s="62"/>
      <c r="H1" s="18"/>
      <c r="J1" s="61" t="s">
        <v>29</v>
      </c>
      <c r="K1" s="62"/>
      <c r="L1" s="62"/>
      <c r="M1" s="62"/>
      <c r="N1" s="62"/>
      <c r="P1" s="14" t="s">
        <v>31</v>
      </c>
      <c r="Q1" s="11">
        <v>120</v>
      </c>
    </row>
    <row r="2" spans="1:18" x14ac:dyDescent="0.2">
      <c r="B2" t="s">
        <v>27</v>
      </c>
      <c r="C2" s="20" t="s">
        <v>28</v>
      </c>
      <c r="D2" s="4" t="s">
        <v>26</v>
      </c>
      <c r="E2" s="3" t="s">
        <v>25</v>
      </c>
      <c r="F2" s="3" t="s">
        <v>24</v>
      </c>
      <c r="G2" s="14" t="s">
        <v>23</v>
      </c>
      <c r="H2" s="18"/>
      <c r="I2" s="6"/>
      <c r="J2" t="s">
        <v>27</v>
      </c>
      <c r="K2" s="4" t="s">
        <v>26</v>
      </c>
      <c r="L2" s="3" t="s">
        <v>25</v>
      </c>
      <c r="M2" s="3" t="s">
        <v>24</v>
      </c>
      <c r="N2" s="14" t="s">
        <v>23</v>
      </c>
      <c r="P2" s="14" t="s">
        <v>32</v>
      </c>
      <c r="Q2" s="11">
        <v>1200</v>
      </c>
    </row>
    <row r="3" spans="1:18" x14ac:dyDescent="0.2">
      <c r="A3" s="10">
        <v>1</v>
      </c>
      <c r="B3" t="s">
        <v>22</v>
      </c>
      <c r="C3" s="5">
        <v>8897</v>
      </c>
      <c r="D3" s="4" t="e">
        <f t="shared" ref="D3:D14" si="0">IF(C3="","",C3/$C$20)</f>
        <v>#DIV/0!</v>
      </c>
      <c r="E3" s="3" t="e">
        <f t="shared" ref="E3:E15" si="1">IF(D3="","",D3/P3)</f>
        <v>#DIV/0!</v>
      </c>
      <c r="F3" s="3" t="e">
        <f>SUM($D$3:D3)/SUM($P$3:P3)</f>
        <v>#DIV/0!</v>
      </c>
      <c r="G3" s="16" t="e">
        <f>SUM($D$3:D3)-SUM($P$3:P3)</f>
        <v>#DIV/0!</v>
      </c>
      <c r="H3" s="18"/>
      <c r="I3" s="10">
        <v>1</v>
      </c>
      <c r="J3" t="s">
        <v>22</v>
      </c>
      <c r="K3" s="4">
        <v>108.87</v>
      </c>
      <c r="L3" s="3">
        <f t="shared" ref="L3:L15" si="2">IF(K3="","",K3/P3)</f>
        <v>1.0887</v>
      </c>
      <c r="M3" s="3">
        <f>IF(K3="","",SUM($K$3:K3)/SUM($P$3:P3))</f>
        <v>1.0887</v>
      </c>
      <c r="N3" s="16">
        <f>K3-P3</f>
        <v>8.8700000000000045</v>
      </c>
      <c r="P3" s="21">
        <f>Q$2/12</f>
        <v>100</v>
      </c>
    </row>
    <row r="4" spans="1:18" x14ac:dyDescent="0.2">
      <c r="A4" s="6">
        <v>2</v>
      </c>
      <c r="B4" t="s">
        <v>21</v>
      </c>
      <c r="C4" s="5">
        <v>14677</v>
      </c>
      <c r="D4" s="4" t="e">
        <f t="shared" si="0"/>
        <v>#DIV/0!</v>
      </c>
      <c r="E4" s="3" t="e">
        <f t="shared" si="1"/>
        <v>#DIV/0!</v>
      </c>
      <c r="F4" s="3" t="e">
        <f>IF(C4="","",SUM($D$3:D4)/SUM($P$3:P4))</f>
        <v>#DIV/0!</v>
      </c>
      <c r="G4" s="16" t="e">
        <f>SUM($D$3:D4)-SUM($P$3:P4)</f>
        <v>#DIV/0!</v>
      </c>
      <c r="H4" s="18"/>
      <c r="I4" s="6">
        <v>2</v>
      </c>
      <c r="J4" t="s">
        <v>21</v>
      </c>
      <c r="K4" s="4">
        <v>93.58</v>
      </c>
      <c r="L4" s="3">
        <f t="shared" si="2"/>
        <v>0.93579999999999997</v>
      </c>
      <c r="M4" s="3">
        <f>IF(K4="","",SUM($K$3:K4)/SUM($P$3:P4))</f>
        <v>1.0122499999999999</v>
      </c>
      <c r="N4" s="16">
        <f>SUM($K$3:K4)-SUM($P$3:P4)</f>
        <v>2.4499999999999886</v>
      </c>
      <c r="P4" s="21">
        <f t="shared" ref="P4:P14" si="3">Q$2/12</f>
        <v>100</v>
      </c>
      <c r="Q4" s="19"/>
      <c r="R4" s="4"/>
    </row>
    <row r="5" spans="1:18" x14ac:dyDescent="0.2">
      <c r="A5" s="6">
        <v>3</v>
      </c>
      <c r="B5" t="s">
        <v>20</v>
      </c>
      <c r="C5" s="5">
        <v>11455</v>
      </c>
      <c r="D5" s="4" t="e">
        <f t="shared" si="0"/>
        <v>#DIV/0!</v>
      </c>
      <c r="E5" s="3" t="e">
        <f t="shared" si="1"/>
        <v>#DIV/0!</v>
      </c>
      <c r="F5" s="3" t="e">
        <f>IF(C5="","",SUM($D$3:D5)/SUM($P$3:P5))</f>
        <v>#DIV/0!</v>
      </c>
      <c r="G5" s="16" t="e">
        <f>SUM($D$3:D5)-SUM($P$3:P5)</f>
        <v>#DIV/0!</v>
      </c>
      <c r="H5" s="18"/>
      <c r="I5" s="6">
        <v>3</v>
      </c>
      <c r="J5" t="s">
        <v>20</v>
      </c>
      <c r="K5" s="4">
        <v>80.150000000000006</v>
      </c>
      <c r="L5" s="3">
        <f t="shared" si="2"/>
        <v>0.8015000000000001</v>
      </c>
      <c r="M5" s="3">
        <f>IF(K5="","",SUM($K$3:K5)/SUM($P$3:P5))</f>
        <v>0.94200000000000006</v>
      </c>
      <c r="N5" s="16">
        <f>SUM($K$3:K5)-SUM($P$3:P5)</f>
        <v>-17.399999999999977</v>
      </c>
      <c r="P5" s="21">
        <f t="shared" si="3"/>
        <v>100</v>
      </c>
    </row>
    <row r="6" spans="1:18" x14ac:dyDescent="0.2">
      <c r="A6" s="6">
        <v>4</v>
      </c>
      <c r="B6" t="s">
        <v>19</v>
      </c>
      <c r="C6" s="5">
        <v>6205</v>
      </c>
      <c r="D6" s="4" t="e">
        <f t="shared" si="0"/>
        <v>#DIV/0!</v>
      </c>
      <c r="E6" s="3" t="e">
        <f t="shared" si="1"/>
        <v>#DIV/0!</v>
      </c>
      <c r="F6" s="3" t="e">
        <f>IF(C6="","",SUM($D$3:D6)/SUM($P$3:P6))</f>
        <v>#DIV/0!</v>
      </c>
      <c r="G6" s="16" t="e">
        <f>SUM($D$3:D6)-SUM($P$3:P6)</f>
        <v>#DIV/0!</v>
      </c>
      <c r="H6" s="18"/>
      <c r="I6" s="6">
        <v>4</v>
      </c>
      <c r="J6" t="s">
        <v>19</v>
      </c>
      <c r="K6" s="4">
        <v>161.69999999999999</v>
      </c>
      <c r="L6" s="3">
        <f t="shared" si="2"/>
        <v>1.617</v>
      </c>
      <c r="M6" s="3">
        <f>IF(K6="","",SUM($K$3:K6)/SUM($P$3:P6))</f>
        <v>1.1107500000000001</v>
      </c>
      <c r="N6" s="16">
        <f>SUM($K$3:K6)-SUM($P$3:P6)</f>
        <v>44.300000000000011</v>
      </c>
      <c r="P6" s="21">
        <f t="shared" si="3"/>
        <v>100</v>
      </c>
    </row>
    <row r="7" spans="1:18" x14ac:dyDescent="0.2">
      <c r="A7" s="6">
        <v>5</v>
      </c>
      <c r="B7" t="s">
        <v>18</v>
      </c>
      <c r="C7" s="5">
        <v>15137</v>
      </c>
      <c r="D7" s="4" t="e">
        <f t="shared" si="0"/>
        <v>#DIV/0!</v>
      </c>
      <c r="E7" s="3" t="e">
        <f t="shared" si="1"/>
        <v>#DIV/0!</v>
      </c>
      <c r="F7" s="3" t="e">
        <f>IF(C7="","",SUM($D$3:D7)/SUM($P$3:P7))</f>
        <v>#DIV/0!</v>
      </c>
      <c r="G7" s="16" t="e">
        <f>SUM($D$3:D7)-SUM($P$3:P7)</f>
        <v>#DIV/0!</v>
      </c>
      <c r="H7" s="18"/>
      <c r="I7" s="6">
        <v>5</v>
      </c>
      <c r="J7" t="s">
        <v>18</v>
      </c>
      <c r="K7" s="4">
        <v>57.98</v>
      </c>
      <c r="L7" s="3">
        <f t="shared" si="2"/>
        <v>0.57979999999999998</v>
      </c>
      <c r="M7" s="3">
        <f>IF(K7="","",SUM($K$3:K7)/SUM($P$3:P7))</f>
        <v>1.0045600000000001</v>
      </c>
      <c r="N7" s="16">
        <f>SUM($K$3:K7)-SUM($P$3:P7)</f>
        <v>2.2800000000000296</v>
      </c>
      <c r="P7" s="21">
        <f t="shared" si="3"/>
        <v>100</v>
      </c>
    </row>
    <row r="8" spans="1:18" x14ac:dyDescent="0.2">
      <c r="A8" s="6">
        <v>6</v>
      </c>
      <c r="B8" t="s">
        <v>16</v>
      </c>
      <c r="C8" s="5">
        <v>14047</v>
      </c>
      <c r="D8" s="4" t="e">
        <f t="shared" si="0"/>
        <v>#DIV/0!</v>
      </c>
      <c r="E8" s="3" t="e">
        <f t="shared" si="1"/>
        <v>#DIV/0!</v>
      </c>
      <c r="F8" s="3" t="e">
        <f>IF(C8="","",SUM($D$3:D8)/SUM($P$3:P8))</f>
        <v>#DIV/0!</v>
      </c>
      <c r="G8" s="16" t="e">
        <f>SUM($D$3:D8)-SUM($P$3:P8)</f>
        <v>#DIV/0!</v>
      </c>
      <c r="H8" s="18"/>
      <c r="I8" s="6">
        <v>6</v>
      </c>
      <c r="J8" t="s">
        <v>16</v>
      </c>
      <c r="K8" s="4">
        <v>117.86</v>
      </c>
      <c r="L8" s="3">
        <f t="shared" si="2"/>
        <v>1.1786000000000001</v>
      </c>
      <c r="M8" s="3">
        <f>IF(K8="","",SUM($K$3:K8)/SUM($P$3:P8))</f>
        <v>1.0335666666666667</v>
      </c>
      <c r="N8" s="16">
        <f>SUM($K$3:K8)-SUM($P$3:P8)</f>
        <v>20.139999999999986</v>
      </c>
      <c r="P8" s="21">
        <f t="shared" si="3"/>
        <v>100</v>
      </c>
    </row>
    <row r="9" spans="1:18" x14ac:dyDescent="0.2">
      <c r="A9" s="6">
        <v>7</v>
      </c>
      <c r="B9" t="s">
        <v>15</v>
      </c>
      <c r="C9" s="5">
        <v>11584</v>
      </c>
      <c r="D9" s="4" t="e">
        <f t="shared" si="0"/>
        <v>#DIV/0!</v>
      </c>
      <c r="E9" s="3" t="e">
        <f t="shared" si="1"/>
        <v>#DIV/0!</v>
      </c>
      <c r="F9" s="3" t="e">
        <f>IF(C9="","",SUM($D$3:D9)/SUM($P$3:P9))</f>
        <v>#DIV/0!</v>
      </c>
      <c r="G9" s="16" t="e">
        <f>SUM($D$3:D9)-SUM($P$3:P9)</f>
        <v>#DIV/0!</v>
      </c>
      <c r="H9" s="18"/>
      <c r="I9" s="6">
        <v>7</v>
      </c>
      <c r="J9" t="s">
        <v>15</v>
      </c>
      <c r="K9" s="4">
        <v>89.53</v>
      </c>
      <c r="L9" s="3">
        <f t="shared" si="2"/>
        <v>0.89529999999999998</v>
      </c>
      <c r="M9" s="3">
        <f>IF(K9="","",SUM($K$3:K9)/SUM($P$3:P9))</f>
        <v>1.0138142857142856</v>
      </c>
      <c r="N9" s="16">
        <f>SUM($K$3:K9)-SUM($P$3:P9)</f>
        <v>9.6699999999999591</v>
      </c>
      <c r="P9" s="21">
        <f t="shared" si="3"/>
        <v>100</v>
      </c>
    </row>
    <row r="10" spans="1:18" x14ac:dyDescent="0.2">
      <c r="A10" s="6">
        <v>8</v>
      </c>
      <c r="B10" t="s">
        <v>14</v>
      </c>
      <c r="C10" s="5">
        <v>17341</v>
      </c>
      <c r="D10" s="4" t="e">
        <f t="shared" si="0"/>
        <v>#DIV/0!</v>
      </c>
      <c r="E10" s="3" t="e">
        <f t="shared" si="1"/>
        <v>#DIV/0!</v>
      </c>
      <c r="F10" s="3" t="e">
        <f>IF(C10="","",SUM($D$3:D10)/SUM($P$3:P10))</f>
        <v>#DIV/0!</v>
      </c>
      <c r="G10" s="16" t="e">
        <f>SUM($D$3:D10)-SUM($P$3:P10)</f>
        <v>#DIV/0!</v>
      </c>
      <c r="H10" s="18"/>
      <c r="I10" s="6">
        <v>8</v>
      </c>
      <c r="J10" t="s">
        <v>14</v>
      </c>
      <c r="K10" s="4">
        <v>99.48</v>
      </c>
      <c r="L10" s="3">
        <f t="shared" si="2"/>
        <v>0.99480000000000002</v>
      </c>
      <c r="M10" s="3">
        <f>IF(K10="","",SUM($K$3:K10)/SUM($P$3:P10))</f>
        <v>1.0114375</v>
      </c>
      <c r="N10" s="16">
        <f>SUM($K$3:K10)-SUM($P$3:P10)</f>
        <v>9.1499999999999773</v>
      </c>
      <c r="P10" s="21">
        <f t="shared" si="3"/>
        <v>100</v>
      </c>
    </row>
    <row r="11" spans="1:18" x14ac:dyDescent="0.2">
      <c r="A11" s="6">
        <v>9</v>
      </c>
      <c r="B11" t="s">
        <v>12</v>
      </c>
      <c r="C11" s="5">
        <v>15626</v>
      </c>
      <c r="D11" s="4" t="e">
        <f t="shared" si="0"/>
        <v>#DIV/0!</v>
      </c>
      <c r="E11" s="3" t="e">
        <f t="shared" si="1"/>
        <v>#DIV/0!</v>
      </c>
      <c r="F11" s="3" t="e">
        <f>IF(C11="","",SUM($D$3:D11)/SUM($P$3:P11))</f>
        <v>#DIV/0!</v>
      </c>
      <c r="G11" s="16" t="e">
        <f>SUM($D$3:D11)-SUM($P$3:P11)</f>
        <v>#DIV/0!</v>
      </c>
      <c r="H11" s="18"/>
      <c r="I11" s="6">
        <v>9</v>
      </c>
      <c r="J11" t="s">
        <v>12</v>
      </c>
      <c r="K11" s="12">
        <v>96.53</v>
      </c>
      <c r="L11" s="3">
        <f t="shared" si="2"/>
        <v>0.96530000000000005</v>
      </c>
      <c r="M11" s="3">
        <f>IF(K11="","",SUM($K$3:K11)/SUM($P$3:P11))</f>
        <v>1.0063111111111112</v>
      </c>
      <c r="N11" s="16">
        <f>SUM($K$3:K11)-SUM($P$3:P11)</f>
        <v>5.67999999999995</v>
      </c>
      <c r="P11" s="21">
        <f t="shared" si="3"/>
        <v>100</v>
      </c>
    </row>
    <row r="12" spans="1:18" x14ac:dyDescent="0.2">
      <c r="A12" s="6">
        <v>10</v>
      </c>
      <c r="B12" t="s">
        <v>11</v>
      </c>
      <c r="C12" s="5">
        <v>16360</v>
      </c>
      <c r="D12" s="4" t="e">
        <f t="shared" si="0"/>
        <v>#DIV/0!</v>
      </c>
      <c r="E12" s="3" t="e">
        <f t="shared" si="1"/>
        <v>#DIV/0!</v>
      </c>
      <c r="F12" s="3" t="e">
        <f>IF(C12="","",SUM($D$3:D12)/SUM($P$3:P12))</f>
        <v>#DIV/0!</v>
      </c>
      <c r="G12" s="16" t="e">
        <f>SUM($D$3:D12)-SUM($P$3:P12)</f>
        <v>#DIV/0!</v>
      </c>
      <c r="H12" s="18"/>
      <c r="I12" s="6">
        <v>10</v>
      </c>
      <c r="J12" t="s">
        <v>11</v>
      </c>
      <c r="K12" s="12">
        <v>130</v>
      </c>
      <c r="L12" s="3">
        <f t="shared" si="2"/>
        <v>1.3</v>
      </c>
      <c r="M12" s="3">
        <f>IF(K12="","",SUM($K$3:K12)/SUM($P$3:P12))</f>
        <v>1.0356799999999999</v>
      </c>
      <c r="N12" s="16">
        <f>SUM($K$3:K12)-SUM($P$3:P12)</f>
        <v>35.679999999999836</v>
      </c>
      <c r="P12" s="21">
        <f t="shared" si="3"/>
        <v>100</v>
      </c>
    </row>
    <row r="13" spans="1:18" x14ac:dyDescent="0.2">
      <c r="A13" s="6">
        <v>11</v>
      </c>
      <c r="B13" t="s">
        <v>10</v>
      </c>
      <c r="C13" s="5">
        <v>19761</v>
      </c>
      <c r="D13" s="4" t="e">
        <f t="shared" si="0"/>
        <v>#DIV/0!</v>
      </c>
      <c r="E13" s="3" t="e">
        <f t="shared" si="1"/>
        <v>#DIV/0!</v>
      </c>
      <c r="F13" s="3" t="e">
        <f>IF(C13="","",SUM($D$3:D13)/SUM($P$3:P13))</f>
        <v>#DIV/0!</v>
      </c>
      <c r="G13" s="16" t="e">
        <f>SUM($D$3:D13)-SUM($P$3:P13)</f>
        <v>#DIV/0!</v>
      </c>
      <c r="H13" s="18"/>
      <c r="I13" s="6">
        <v>11</v>
      </c>
      <c r="J13" t="s">
        <v>10</v>
      </c>
      <c r="K13" s="12">
        <v>82.52</v>
      </c>
      <c r="L13" s="3">
        <f t="shared" si="2"/>
        <v>0.82519999999999993</v>
      </c>
      <c r="M13" s="3">
        <f>IF(K13="","",SUM($K$3:K13)/SUM($P$3:P13))</f>
        <v>1.0165454545454544</v>
      </c>
      <c r="N13" s="16">
        <f>SUM($K$3:K13)-SUM($P$3:P13)</f>
        <v>18.199999999999818</v>
      </c>
      <c r="P13" s="21">
        <f t="shared" si="3"/>
        <v>100</v>
      </c>
    </row>
    <row r="14" spans="1:18" x14ac:dyDescent="0.2">
      <c r="A14" s="6">
        <v>12</v>
      </c>
      <c r="B14" t="s">
        <v>9</v>
      </c>
      <c r="C14" s="5">
        <v>16977</v>
      </c>
      <c r="D14" s="4" t="e">
        <f t="shared" si="0"/>
        <v>#DIV/0!</v>
      </c>
      <c r="E14" s="3" t="e">
        <f t="shared" si="1"/>
        <v>#DIV/0!</v>
      </c>
      <c r="F14" s="3" t="e">
        <f>IF(C14="","",SUM($D$3:D14)/SUM($P$3:P14))</f>
        <v>#DIV/0!</v>
      </c>
      <c r="G14" s="16" t="e">
        <f>SUM($D$3:D14)-SUM($P$3:P14)</f>
        <v>#DIV/0!</v>
      </c>
      <c r="H14" s="18"/>
      <c r="I14" s="6">
        <v>12</v>
      </c>
      <c r="J14" t="s">
        <v>9</v>
      </c>
      <c r="K14" s="12">
        <v>108.98</v>
      </c>
      <c r="L14" s="3">
        <f t="shared" si="2"/>
        <v>1.0898000000000001</v>
      </c>
      <c r="M14" s="3">
        <f>IF(K14="","",SUM($K$3:K14)/SUM($P$3:P14))</f>
        <v>1.0226499999999998</v>
      </c>
      <c r="N14" s="16">
        <f>SUM($K$3:K14)-SUM($P$3:P14)</f>
        <v>27.179999999999836</v>
      </c>
      <c r="P14" s="21">
        <f t="shared" si="3"/>
        <v>100</v>
      </c>
    </row>
    <row r="15" spans="1:18" x14ac:dyDescent="0.2">
      <c r="B15" s="14" t="s">
        <v>8</v>
      </c>
      <c r="C15" s="5">
        <f>SUM(C3:C14)</f>
        <v>168067</v>
      </c>
      <c r="D15" s="4" t="e">
        <f>SUM(D3:D14)</f>
        <v>#DIV/0!</v>
      </c>
      <c r="E15" s="3" t="e">
        <f t="shared" si="1"/>
        <v>#DIV/0!</v>
      </c>
      <c r="J15" s="17" t="s">
        <v>8</v>
      </c>
      <c r="K15" s="16">
        <f>SUM(K3:K14)</f>
        <v>1227.1799999999998</v>
      </c>
      <c r="L15" s="2">
        <f t="shared" si="2"/>
        <v>1.0226499999999998</v>
      </c>
      <c r="M15" s="3"/>
      <c r="P15">
        <f>SUM(P3:P14)</f>
        <v>1200</v>
      </c>
    </row>
    <row r="16" spans="1:18" x14ac:dyDescent="0.2">
      <c r="B16" s="14"/>
      <c r="C16"/>
    </row>
    <row r="17" spans="2:3" x14ac:dyDescent="0.2">
      <c r="B17" s="14"/>
      <c r="C17"/>
    </row>
    <row r="20" spans="2:3" x14ac:dyDescent="0.2">
      <c r="B20" s="14"/>
      <c r="C20" s="11"/>
    </row>
    <row r="21" spans="2:3" x14ac:dyDescent="0.2">
      <c r="B21" s="14"/>
      <c r="C21" s="11"/>
    </row>
  </sheetData>
  <sheetProtection sheet="1" objects="1" scenarios="1"/>
  <mergeCells count="2">
    <mergeCell ref="B1:G1"/>
    <mergeCell ref="J1:N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H1" workbookViewId="0">
      <selection activeCell="K15" sqref="K15"/>
    </sheetView>
  </sheetViews>
  <sheetFormatPr defaultRowHeight="12.75" x14ac:dyDescent="0.2"/>
  <cols>
    <col min="1" max="1" width="7" style="6" hidden="1" customWidth="1"/>
    <col min="2" max="2" width="12.42578125" hidden="1" customWidth="1"/>
    <col min="3" max="3" width="13.140625" style="5" hidden="1" customWidth="1"/>
    <col min="4" max="4" width="0" style="4" hidden="1" customWidth="1"/>
    <col min="5" max="5" width="8.28515625" style="3" hidden="1" customWidth="1"/>
    <col min="6" max="6" width="11.28515625" style="3" hidden="1" customWidth="1"/>
    <col min="7" max="7" width="0" hidden="1" customWidth="1"/>
    <col min="10" max="10" width="11" customWidth="1"/>
    <col min="11" max="11" width="10.42578125" customWidth="1"/>
    <col min="12" max="13" width="9.140625" style="2"/>
    <col min="14" max="14" width="9.140625" customWidth="1"/>
    <col min="15" max="15" width="5.7109375" customWidth="1"/>
    <col min="16" max="16" width="13" customWidth="1"/>
    <col min="17" max="17" width="10.140625" customWidth="1"/>
    <col min="18" max="18" width="7.7109375" style="1" customWidth="1"/>
  </cols>
  <sheetData>
    <row r="1" spans="1:18" x14ac:dyDescent="0.2">
      <c r="B1" s="61" t="s">
        <v>30</v>
      </c>
      <c r="C1" s="62"/>
      <c r="D1" s="62"/>
      <c r="E1" s="62"/>
      <c r="F1" s="62"/>
      <c r="G1" s="62"/>
      <c r="H1" s="18"/>
      <c r="J1" s="61" t="s">
        <v>29</v>
      </c>
      <c r="K1" s="62"/>
      <c r="L1" s="62"/>
      <c r="M1" s="62"/>
      <c r="N1" s="62"/>
      <c r="P1" s="14" t="s">
        <v>31</v>
      </c>
      <c r="Q1" s="11">
        <v>120</v>
      </c>
    </row>
    <row r="2" spans="1:18" x14ac:dyDescent="0.2">
      <c r="B2" t="s">
        <v>27</v>
      </c>
      <c r="C2" s="20" t="s">
        <v>28</v>
      </c>
      <c r="D2" s="4" t="s">
        <v>26</v>
      </c>
      <c r="E2" s="3" t="s">
        <v>25</v>
      </c>
      <c r="F2" s="3" t="s">
        <v>24</v>
      </c>
      <c r="G2" s="14" t="s">
        <v>23</v>
      </c>
      <c r="H2" s="18"/>
      <c r="I2" s="6"/>
      <c r="J2" t="s">
        <v>27</v>
      </c>
      <c r="K2" s="4" t="s">
        <v>26</v>
      </c>
      <c r="L2" s="3" t="s">
        <v>25</v>
      </c>
      <c r="M2" s="3" t="s">
        <v>24</v>
      </c>
      <c r="N2" s="14" t="s">
        <v>23</v>
      </c>
      <c r="P2" s="14" t="s">
        <v>32</v>
      </c>
      <c r="Q2" s="11">
        <v>1200</v>
      </c>
    </row>
    <row r="3" spans="1:18" x14ac:dyDescent="0.2">
      <c r="A3" s="10">
        <v>1</v>
      </c>
      <c r="B3" t="s">
        <v>22</v>
      </c>
      <c r="C3" s="5">
        <v>8897</v>
      </c>
      <c r="D3" s="4" t="e">
        <f t="shared" ref="D3:D14" si="0">IF(C3="","",C3/$C$20)</f>
        <v>#DIV/0!</v>
      </c>
      <c r="E3" s="3" t="e">
        <f t="shared" ref="E3:E15" si="1">IF(D3="","",D3/P3)</f>
        <v>#DIV/0!</v>
      </c>
      <c r="F3" s="3" t="e">
        <f>SUM($D$3:D3)/SUM($P$3:P3)</f>
        <v>#DIV/0!</v>
      </c>
      <c r="G3" s="16" t="e">
        <f>SUM($D$3:D3)-SUM($P$3:P3)</f>
        <v>#DIV/0!</v>
      </c>
      <c r="H3" s="18"/>
      <c r="I3" s="10">
        <v>1</v>
      </c>
      <c r="J3" t="s">
        <v>22</v>
      </c>
      <c r="K3" s="4">
        <v>61.4</v>
      </c>
      <c r="L3" s="3">
        <f t="shared" ref="L3:L15" si="2">IF(K3="","",K3/P3)</f>
        <v>0.61399999999999999</v>
      </c>
      <c r="M3" s="3">
        <f>IF(K3="","",SUM($K$3:K3)/SUM($P$3:P3))</f>
        <v>0.61399999999999999</v>
      </c>
      <c r="N3" s="16">
        <f>K3-P3</f>
        <v>-38.6</v>
      </c>
      <c r="P3" s="21">
        <f>Q$2/12</f>
        <v>100</v>
      </c>
    </row>
    <row r="4" spans="1:18" x14ac:dyDescent="0.2">
      <c r="A4" s="6">
        <v>2</v>
      </c>
      <c r="B4" t="s">
        <v>21</v>
      </c>
      <c r="C4" s="5">
        <v>14677</v>
      </c>
      <c r="D4" s="4" t="e">
        <f t="shared" si="0"/>
        <v>#DIV/0!</v>
      </c>
      <c r="E4" s="3" t="e">
        <f t="shared" si="1"/>
        <v>#DIV/0!</v>
      </c>
      <c r="F4" s="3" t="e">
        <f>IF(C4="","",SUM($D$3:D4)/SUM($P$3:P4))</f>
        <v>#DIV/0!</v>
      </c>
      <c r="G4" s="16" t="e">
        <f>SUM($D$3:D4)-SUM($P$3:P4)</f>
        <v>#DIV/0!</v>
      </c>
      <c r="H4" s="18"/>
      <c r="I4" s="6">
        <v>2</v>
      </c>
      <c r="J4" t="s">
        <v>21</v>
      </c>
      <c r="K4" s="4">
        <v>72.239999999999995</v>
      </c>
      <c r="L4" s="3">
        <f t="shared" si="2"/>
        <v>0.72239999999999993</v>
      </c>
      <c r="M4" s="3">
        <f>IF(K4="","",SUM($K$3:K4)/SUM($P$3:P4))</f>
        <v>0.66819999999999991</v>
      </c>
      <c r="N4" s="16">
        <f>SUM($K$3:K4)-SUM($P$3:P4)</f>
        <v>-66.360000000000014</v>
      </c>
      <c r="P4" s="21">
        <f t="shared" ref="P4:P14" si="3">Q$2/12</f>
        <v>100</v>
      </c>
      <c r="Q4" s="19"/>
      <c r="R4" s="4"/>
    </row>
    <row r="5" spans="1:18" x14ac:dyDescent="0.2">
      <c r="A5" s="6">
        <v>3</v>
      </c>
      <c r="B5" t="s">
        <v>20</v>
      </c>
      <c r="C5" s="5">
        <v>11455</v>
      </c>
      <c r="D5" s="4" t="e">
        <f t="shared" si="0"/>
        <v>#DIV/0!</v>
      </c>
      <c r="E5" s="3" t="e">
        <f t="shared" si="1"/>
        <v>#DIV/0!</v>
      </c>
      <c r="F5" s="3" t="e">
        <f>IF(C5="","",SUM($D$3:D5)/SUM($P$3:P5))</f>
        <v>#DIV/0!</v>
      </c>
      <c r="G5" s="16" t="e">
        <f>SUM($D$3:D5)-SUM($P$3:P5)</f>
        <v>#DIV/0!</v>
      </c>
      <c r="H5" s="18"/>
      <c r="I5" s="6">
        <v>3</v>
      </c>
      <c r="J5" t="s">
        <v>20</v>
      </c>
      <c r="K5" s="4">
        <v>83.02</v>
      </c>
      <c r="L5" s="3">
        <f t="shared" si="2"/>
        <v>0.83019999999999994</v>
      </c>
      <c r="M5" s="3">
        <f>IF(K5="","",SUM($K$3:K5)/SUM($P$3:P5))</f>
        <v>0.72219999999999984</v>
      </c>
      <c r="N5" s="16">
        <f>SUM($K$3:K5)-SUM($P$3:P5)</f>
        <v>-83.340000000000032</v>
      </c>
      <c r="P5" s="21">
        <f t="shared" si="3"/>
        <v>100</v>
      </c>
    </row>
    <row r="6" spans="1:18" x14ac:dyDescent="0.2">
      <c r="A6" s="6">
        <v>4</v>
      </c>
      <c r="B6" t="s">
        <v>19</v>
      </c>
      <c r="C6" s="5">
        <v>6205</v>
      </c>
      <c r="D6" s="4" t="e">
        <f t="shared" si="0"/>
        <v>#DIV/0!</v>
      </c>
      <c r="E6" s="3" t="e">
        <f t="shared" si="1"/>
        <v>#DIV/0!</v>
      </c>
      <c r="F6" s="3" t="e">
        <f>IF(C6="","",SUM($D$3:D6)/SUM($P$3:P6))</f>
        <v>#DIV/0!</v>
      </c>
      <c r="G6" s="16" t="e">
        <f>SUM($D$3:D6)-SUM($P$3:P6)</f>
        <v>#DIV/0!</v>
      </c>
      <c r="H6" s="18"/>
      <c r="I6" s="6">
        <v>4</v>
      </c>
      <c r="J6" t="s">
        <v>19</v>
      </c>
      <c r="K6" s="4">
        <v>147.27000000000001</v>
      </c>
      <c r="L6" s="3">
        <f t="shared" si="2"/>
        <v>1.4727000000000001</v>
      </c>
      <c r="M6" s="3">
        <f>IF(K6="","",SUM($K$3:K6)/SUM($P$3:P6))</f>
        <v>0.90982499999999988</v>
      </c>
      <c r="N6" s="16">
        <f>SUM($K$3:K6)-SUM($P$3:P6)</f>
        <v>-36.07000000000005</v>
      </c>
      <c r="P6" s="21">
        <f t="shared" si="3"/>
        <v>100</v>
      </c>
    </row>
    <row r="7" spans="1:18" x14ac:dyDescent="0.2">
      <c r="A7" s="6">
        <v>5</v>
      </c>
      <c r="B7" t="s">
        <v>18</v>
      </c>
      <c r="C7" s="5">
        <v>15137</v>
      </c>
      <c r="D7" s="4" t="e">
        <f t="shared" si="0"/>
        <v>#DIV/0!</v>
      </c>
      <c r="E7" s="3" t="e">
        <f t="shared" si="1"/>
        <v>#DIV/0!</v>
      </c>
      <c r="F7" s="3" t="e">
        <f>IF(C7="","",SUM($D$3:D7)/SUM($P$3:P7))</f>
        <v>#DIV/0!</v>
      </c>
      <c r="G7" s="16" t="e">
        <f>SUM($D$3:D7)-SUM($P$3:P7)</f>
        <v>#DIV/0!</v>
      </c>
      <c r="H7" s="18"/>
      <c r="I7" s="6">
        <v>5</v>
      </c>
      <c r="J7" t="s">
        <v>18</v>
      </c>
      <c r="K7" s="4">
        <v>65.180000000000007</v>
      </c>
      <c r="L7" s="3">
        <f t="shared" si="2"/>
        <v>0.65180000000000005</v>
      </c>
      <c r="M7" s="3">
        <f>IF(K7="","",SUM($K$3:K7)/SUM($P$3:P7))</f>
        <v>0.85821999999999987</v>
      </c>
      <c r="N7" s="16">
        <f>SUM($K$3:K7)-SUM($P$3:P7)</f>
        <v>-70.890000000000043</v>
      </c>
      <c r="P7" s="21">
        <f t="shared" si="3"/>
        <v>100</v>
      </c>
    </row>
    <row r="8" spans="1:18" x14ac:dyDescent="0.2">
      <c r="A8" s="6">
        <v>6</v>
      </c>
      <c r="B8" t="s">
        <v>16</v>
      </c>
      <c r="C8" s="5">
        <v>14047</v>
      </c>
      <c r="D8" s="4" t="e">
        <f t="shared" si="0"/>
        <v>#DIV/0!</v>
      </c>
      <c r="E8" s="3" t="e">
        <f t="shared" si="1"/>
        <v>#DIV/0!</v>
      </c>
      <c r="F8" s="3" t="e">
        <f>IF(C8="","",SUM($D$3:D8)/SUM($P$3:P8))</f>
        <v>#DIV/0!</v>
      </c>
      <c r="G8" s="16" t="e">
        <f>SUM($D$3:D8)-SUM($P$3:P8)</f>
        <v>#DIV/0!</v>
      </c>
      <c r="H8" s="18"/>
      <c r="I8" s="6">
        <v>6</v>
      </c>
      <c r="J8" t="s">
        <v>16</v>
      </c>
      <c r="K8" s="4">
        <v>35.28</v>
      </c>
      <c r="L8" s="3">
        <f t="shared" si="2"/>
        <v>0.3528</v>
      </c>
      <c r="M8" s="3">
        <f>IF(K8="","",SUM($K$3:K8)/SUM($P$3:P8))</f>
        <v>0.77398333333333336</v>
      </c>
      <c r="N8" s="16">
        <f>SUM($K$3:K8)-SUM($P$3:P8)</f>
        <v>-135.61000000000001</v>
      </c>
      <c r="P8" s="21">
        <f t="shared" si="3"/>
        <v>100</v>
      </c>
    </row>
    <row r="9" spans="1:18" x14ac:dyDescent="0.2">
      <c r="A9" s="6">
        <v>7</v>
      </c>
      <c r="B9" t="s">
        <v>15</v>
      </c>
      <c r="C9" s="5">
        <v>11584</v>
      </c>
      <c r="D9" s="4" t="e">
        <f t="shared" si="0"/>
        <v>#DIV/0!</v>
      </c>
      <c r="E9" s="3" t="e">
        <f t="shared" si="1"/>
        <v>#DIV/0!</v>
      </c>
      <c r="F9" s="3" t="e">
        <f>IF(C9="","",SUM($D$3:D9)/SUM($P$3:P9))</f>
        <v>#DIV/0!</v>
      </c>
      <c r="G9" s="16" t="e">
        <f>SUM($D$3:D9)-SUM($P$3:P9)</f>
        <v>#DIV/0!</v>
      </c>
      <c r="H9" s="18"/>
      <c r="I9" s="6">
        <v>7</v>
      </c>
      <c r="J9" t="s">
        <v>15</v>
      </c>
      <c r="K9" s="4">
        <v>50.8</v>
      </c>
      <c r="L9" s="3">
        <f t="shared" si="2"/>
        <v>0.50800000000000001</v>
      </c>
      <c r="M9" s="3">
        <f>IF(K9="","",SUM($K$3:K9)/SUM($P$3:P9))</f>
        <v>0.73598571428571424</v>
      </c>
      <c r="N9" s="16">
        <f>SUM($K$3:K9)-SUM($P$3:P9)</f>
        <v>-184.81000000000006</v>
      </c>
      <c r="P9" s="21">
        <f t="shared" si="3"/>
        <v>100</v>
      </c>
    </row>
    <row r="10" spans="1:18" x14ac:dyDescent="0.2">
      <c r="A10" s="6">
        <v>8</v>
      </c>
      <c r="B10" t="s">
        <v>14</v>
      </c>
      <c r="C10" s="5">
        <v>17341</v>
      </c>
      <c r="D10" s="4" t="e">
        <f t="shared" si="0"/>
        <v>#DIV/0!</v>
      </c>
      <c r="E10" s="3" t="e">
        <f t="shared" si="1"/>
        <v>#DIV/0!</v>
      </c>
      <c r="F10" s="3" t="e">
        <f>IF(C10="","",SUM($D$3:D10)/SUM($P$3:P10))</f>
        <v>#DIV/0!</v>
      </c>
      <c r="G10" s="16" t="e">
        <f>SUM($D$3:D10)-SUM($P$3:P10)</f>
        <v>#DIV/0!</v>
      </c>
      <c r="H10" s="18"/>
      <c r="I10" s="6">
        <v>8</v>
      </c>
      <c r="J10" t="s">
        <v>14</v>
      </c>
      <c r="K10" s="4">
        <v>76.22</v>
      </c>
      <c r="L10" s="3">
        <f t="shared" si="2"/>
        <v>0.76219999999999999</v>
      </c>
      <c r="M10" s="3">
        <f>IF(K10="","",SUM($K$3:K10)/SUM($P$3:P10))</f>
        <v>0.73926249999999993</v>
      </c>
      <c r="N10" s="16">
        <f>SUM($K$3:K10)-SUM($P$3:P10)</f>
        <v>-208.59000000000003</v>
      </c>
      <c r="P10" s="21">
        <f t="shared" si="3"/>
        <v>100</v>
      </c>
    </row>
    <row r="11" spans="1:18" x14ac:dyDescent="0.2">
      <c r="A11" s="6">
        <v>9</v>
      </c>
      <c r="B11" t="s">
        <v>12</v>
      </c>
      <c r="C11" s="5">
        <v>15626</v>
      </c>
      <c r="D11" s="4" t="e">
        <f t="shared" si="0"/>
        <v>#DIV/0!</v>
      </c>
      <c r="E11" s="3" t="e">
        <f t="shared" si="1"/>
        <v>#DIV/0!</v>
      </c>
      <c r="F11" s="3" t="e">
        <f>IF(C11="","",SUM($D$3:D11)/SUM($P$3:P11))</f>
        <v>#DIV/0!</v>
      </c>
      <c r="G11" s="16" t="e">
        <f>SUM($D$3:D11)-SUM($P$3:P11)</f>
        <v>#DIV/0!</v>
      </c>
      <c r="H11" s="18"/>
      <c r="I11" s="6">
        <v>9</v>
      </c>
      <c r="J11" t="s">
        <v>12</v>
      </c>
      <c r="K11" s="12">
        <v>48.83</v>
      </c>
      <c r="L11" s="3">
        <f t="shared" si="2"/>
        <v>0.48829999999999996</v>
      </c>
      <c r="M11" s="3">
        <f>IF(K11="","",SUM($K$3:K11)/SUM($P$3:P11))</f>
        <v>0.71137777777777778</v>
      </c>
      <c r="N11" s="16">
        <f>SUM($K$3:K11)-SUM($P$3:P11)</f>
        <v>-259.76</v>
      </c>
      <c r="P11" s="21">
        <f t="shared" si="3"/>
        <v>100</v>
      </c>
    </row>
    <row r="12" spans="1:18" x14ac:dyDescent="0.2">
      <c r="A12" s="6">
        <v>10</v>
      </c>
      <c r="B12" t="s">
        <v>11</v>
      </c>
      <c r="C12" s="5">
        <v>16360</v>
      </c>
      <c r="D12" s="4" t="e">
        <f t="shared" si="0"/>
        <v>#DIV/0!</v>
      </c>
      <c r="E12" s="3" t="e">
        <f t="shared" si="1"/>
        <v>#DIV/0!</v>
      </c>
      <c r="F12" s="3" t="e">
        <f>IF(C12="","",SUM($D$3:D12)/SUM($P$3:P12))</f>
        <v>#DIV/0!</v>
      </c>
      <c r="G12" s="16" t="e">
        <f>SUM($D$3:D12)-SUM($P$3:P12)</f>
        <v>#DIV/0!</v>
      </c>
      <c r="H12" s="18"/>
      <c r="I12" s="6">
        <v>10</v>
      </c>
      <c r="J12" t="s">
        <v>11</v>
      </c>
      <c r="K12" s="12">
        <v>216.18</v>
      </c>
      <c r="L12" s="3">
        <f t="shared" si="2"/>
        <v>2.1617999999999999</v>
      </c>
      <c r="M12" s="3">
        <f>IF(K12="","",SUM($K$3:K12)/SUM($P$3:P12))</f>
        <v>0.85642000000000007</v>
      </c>
      <c r="N12" s="16">
        <f>SUM($K$3:K12)-SUM($P$3:P12)</f>
        <v>-143.57999999999993</v>
      </c>
      <c r="P12" s="21">
        <f t="shared" si="3"/>
        <v>100</v>
      </c>
    </row>
    <row r="13" spans="1:18" x14ac:dyDescent="0.2">
      <c r="A13" s="6">
        <v>11</v>
      </c>
      <c r="B13" t="s">
        <v>10</v>
      </c>
      <c r="C13" s="5">
        <v>19761</v>
      </c>
      <c r="D13" s="4" t="e">
        <f t="shared" si="0"/>
        <v>#DIV/0!</v>
      </c>
      <c r="E13" s="3" t="e">
        <f t="shared" si="1"/>
        <v>#DIV/0!</v>
      </c>
      <c r="F13" s="3" t="e">
        <f>IF(C13="","",SUM($D$3:D13)/SUM($P$3:P13))</f>
        <v>#DIV/0!</v>
      </c>
      <c r="G13" s="16" t="e">
        <f>SUM($D$3:D13)-SUM($P$3:P13)</f>
        <v>#DIV/0!</v>
      </c>
      <c r="H13" s="18"/>
      <c r="I13" s="6">
        <v>11</v>
      </c>
      <c r="J13" t="s">
        <v>10</v>
      </c>
      <c r="K13" s="12">
        <v>125.89</v>
      </c>
      <c r="L13" s="3">
        <f t="shared" si="2"/>
        <v>1.2588999999999999</v>
      </c>
      <c r="M13" s="3">
        <f>IF(K13="","",SUM($K$3:K13)/SUM($P$3:P13))</f>
        <v>0.89300909090909097</v>
      </c>
      <c r="N13" s="16">
        <f>SUM($K$3:K13)-SUM($P$3:P13)</f>
        <v>-117.68999999999994</v>
      </c>
      <c r="P13" s="21">
        <f t="shared" si="3"/>
        <v>100</v>
      </c>
    </row>
    <row r="14" spans="1:18" x14ac:dyDescent="0.2">
      <c r="A14" s="6">
        <v>12</v>
      </c>
      <c r="B14" t="s">
        <v>9</v>
      </c>
      <c r="C14" s="5">
        <v>16977</v>
      </c>
      <c r="D14" s="4" t="e">
        <f t="shared" si="0"/>
        <v>#DIV/0!</v>
      </c>
      <c r="E14" s="3" t="e">
        <f t="shared" si="1"/>
        <v>#DIV/0!</v>
      </c>
      <c r="F14" s="3" t="e">
        <f>IF(C14="","",SUM($D$3:D14)/SUM($P$3:P14))</f>
        <v>#DIV/0!</v>
      </c>
      <c r="G14" s="16" t="e">
        <f>SUM($D$3:D14)-SUM($P$3:P14)</f>
        <v>#DIV/0!</v>
      </c>
      <c r="H14" s="18"/>
      <c r="I14" s="6">
        <v>12</v>
      </c>
      <c r="J14" t="s">
        <v>9</v>
      </c>
      <c r="K14" s="12">
        <v>197.53</v>
      </c>
      <c r="L14" s="3">
        <f t="shared" si="2"/>
        <v>1.9753000000000001</v>
      </c>
      <c r="M14" s="3">
        <f>IF(K14="","",SUM($K$3:K14)/SUM($P$3:P14))</f>
        <v>0.98320000000000007</v>
      </c>
      <c r="N14" s="16">
        <f>SUM($K$3:K14)-SUM($P$3:P14)</f>
        <v>-20.159999999999854</v>
      </c>
      <c r="P14" s="21">
        <f t="shared" si="3"/>
        <v>100</v>
      </c>
    </row>
    <row r="15" spans="1:18" x14ac:dyDescent="0.2">
      <c r="B15" s="14" t="s">
        <v>8</v>
      </c>
      <c r="C15" s="5">
        <f>SUM(C3:C14)</f>
        <v>168067</v>
      </c>
      <c r="D15" s="4" t="e">
        <f>SUM(D3:D14)</f>
        <v>#DIV/0!</v>
      </c>
      <c r="E15" s="3" t="e">
        <f t="shared" si="1"/>
        <v>#DIV/0!</v>
      </c>
      <c r="J15" s="17" t="s">
        <v>8</v>
      </c>
      <c r="K15" s="16">
        <f>SUM(K3:K14)</f>
        <v>1179.8400000000001</v>
      </c>
      <c r="L15" s="2">
        <f t="shared" si="2"/>
        <v>0.98320000000000007</v>
      </c>
      <c r="M15" s="3"/>
      <c r="P15">
        <f>SUM(P3:P14)</f>
        <v>1200</v>
      </c>
    </row>
    <row r="16" spans="1:18" x14ac:dyDescent="0.2">
      <c r="B16" s="14"/>
      <c r="C16"/>
    </row>
    <row r="17" spans="2:3" x14ac:dyDescent="0.2">
      <c r="B17" s="14"/>
      <c r="C17"/>
    </row>
    <row r="20" spans="2:3" x14ac:dyDescent="0.2">
      <c r="B20" s="14"/>
      <c r="C20" s="11"/>
    </row>
    <row r="21" spans="2:3" x14ac:dyDescent="0.2">
      <c r="B21" s="14"/>
      <c r="C21" s="11"/>
    </row>
  </sheetData>
  <mergeCells count="2">
    <mergeCell ref="B1:G1"/>
    <mergeCell ref="J1:N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H1" workbookViewId="0">
      <selection activeCell="K15" sqref="K15"/>
    </sheetView>
  </sheetViews>
  <sheetFormatPr defaultRowHeight="12.75" x14ac:dyDescent="0.2"/>
  <cols>
    <col min="1" max="1" width="7" style="6" hidden="1" customWidth="1"/>
    <col min="2" max="2" width="12.42578125" hidden="1" customWidth="1"/>
    <col min="3" max="3" width="13.140625" style="5" hidden="1" customWidth="1"/>
    <col min="4" max="4" width="0" style="4" hidden="1" customWidth="1"/>
    <col min="5" max="5" width="8.28515625" style="3" hidden="1" customWidth="1"/>
    <col min="6" max="6" width="11.28515625" style="3" hidden="1" customWidth="1"/>
    <col min="7" max="7" width="0" hidden="1" customWidth="1"/>
    <col min="10" max="10" width="11" customWidth="1"/>
    <col min="11" max="11" width="10.42578125" customWidth="1"/>
    <col min="12" max="13" width="9.140625" style="2"/>
    <col min="14" max="14" width="9.140625" customWidth="1"/>
    <col min="15" max="15" width="5.7109375" customWidth="1"/>
    <col min="16" max="16" width="13" customWidth="1"/>
    <col min="17" max="17" width="10.140625" customWidth="1"/>
    <col min="18" max="18" width="7.7109375" style="1" customWidth="1"/>
  </cols>
  <sheetData>
    <row r="1" spans="1:18" x14ac:dyDescent="0.2">
      <c r="B1" s="61" t="s">
        <v>30</v>
      </c>
      <c r="C1" s="62"/>
      <c r="D1" s="62"/>
      <c r="E1" s="62"/>
      <c r="F1" s="62"/>
      <c r="G1" s="62"/>
      <c r="H1" s="18"/>
      <c r="J1" s="61" t="s">
        <v>29</v>
      </c>
      <c r="K1" s="62"/>
      <c r="L1" s="62"/>
      <c r="M1" s="62"/>
      <c r="N1" s="62"/>
      <c r="P1" s="14" t="s">
        <v>31</v>
      </c>
      <c r="Q1" s="11">
        <v>120</v>
      </c>
    </row>
    <row r="2" spans="1:18" x14ac:dyDescent="0.2">
      <c r="B2" t="s">
        <v>27</v>
      </c>
      <c r="C2" s="20" t="s">
        <v>28</v>
      </c>
      <c r="D2" s="4" t="s">
        <v>26</v>
      </c>
      <c r="E2" s="3" t="s">
        <v>25</v>
      </c>
      <c r="F2" s="3" t="s">
        <v>24</v>
      </c>
      <c r="G2" s="14" t="s">
        <v>23</v>
      </c>
      <c r="H2" s="18"/>
      <c r="I2" s="6"/>
      <c r="J2" t="s">
        <v>27</v>
      </c>
      <c r="K2" s="4" t="s">
        <v>26</v>
      </c>
      <c r="L2" s="3" t="s">
        <v>25</v>
      </c>
      <c r="M2" s="3" t="s">
        <v>24</v>
      </c>
      <c r="N2" s="14" t="s">
        <v>23</v>
      </c>
      <c r="P2" s="14" t="s">
        <v>32</v>
      </c>
      <c r="Q2" s="11">
        <v>1200</v>
      </c>
    </row>
    <row r="3" spans="1:18" x14ac:dyDescent="0.2">
      <c r="A3" s="10">
        <v>1</v>
      </c>
      <c r="B3" t="s">
        <v>22</v>
      </c>
      <c r="C3" s="5">
        <v>8897</v>
      </c>
      <c r="D3" s="4" t="e">
        <f t="shared" ref="D3:D14" si="0">IF(C3="","",C3/$C$20)</f>
        <v>#DIV/0!</v>
      </c>
      <c r="E3" s="3" t="e">
        <f t="shared" ref="E3:E15" si="1">IF(D3="","",D3/P3)</f>
        <v>#DIV/0!</v>
      </c>
      <c r="F3" s="3" t="e">
        <f>SUM($D$3:D3)/SUM($P$3:P3)</f>
        <v>#DIV/0!</v>
      </c>
      <c r="G3" s="16" t="e">
        <f>SUM($D$3:D3)-SUM($P$3:P3)</f>
        <v>#DIV/0!</v>
      </c>
      <c r="H3" s="18"/>
      <c r="I3" s="10">
        <v>1</v>
      </c>
      <c r="J3" t="s">
        <v>22</v>
      </c>
      <c r="K3" s="4">
        <v>112.76</v>
      </c>
      <c r="L3" s="3">
        <f t="shared" ref="L3:L15" si="2">IF(K3="","",K3/P3)</f>
        <v>1.1276000000000002</v>
      </c>
      <c r="M3" s="3">
        <f>IF(K3="","",SUM($K$3:K3)/SUM($P$3:P3))</f>
        <v>1.1276000000000002</v>
      </c>
      <c r="N3" s="16">
        <f>K3-P3</f>
        <v>12.760000000000005</v>
      </c>
      <c r="P3" s="21">
        <f>Q$2/12</f>
        <v>100</v>
      </c>
    </row>
    <row r="4" spans="1:18" x14ac:dyDescent="0.2">
      <c r="A4" s="6">
        <v>2</v>
      </c>
      <c r="B4" t="s">
        <v>21</v>
      </c>
      <c r="C4" s="5">
        <v>14677</v>
      </c>
      <c r="D4" s="4" t="e">
        <f t="shared" si="0"/>
        <v>#DIV/0!</v>
      </c>
      <c r="E4" s="3" t="e">
        <f t="shared" si="1"/>
        <v>#DIV/0!</v>
      </c>
      <c r="F4" s="3" t="e">
        <f>IF(C4="","",SUM($D$3:D4)/SUM($P$3:P4))</f>
        <v>#DIV/0!</v>
      </c>
      <c r="G4" s="16" t="e">
        <f>SUM($D$3:D4)-SUM($P$3:P4)</f>
        <v>#DIV/0!</v>
      </c>
      <c r="H4" s="18"/>
      <c r="I4" s="6">
        <v>2</v>
      </c>
      <c r="J4" t="s">
        <v>21</v>
      </c>
      <c r="K4" s="4">
        <v>137.63</v>
      </c>
      <c r="L4" s="3">
        <f t="shared" si="2"/>
        <v>1.3762999999999999</v>
      </c>
      <c r="M4" s="3">
        <f>IF(K4="","",SUM($K$3:K4)/SUM($P$3:P4))</f>
        <v>1.2519499999999999</v>
      </c>
      <c r="N4" s="16">
        <f>SUM($K$3:K4)-SUM($P$3:P4)</f>
        <v>50.389999999999986</v>
      </c>
      <c r="P4" s="21">
        <f t="shared" ref="P4:P14" si="3">Q$2/12</f>
        <v>100</v>
      </c>
      <c r="Q4" s="19"/>
      <c r="R4" s="4"/>
    </row>
    <row r="5" spans="1:18" x14ac:dyDescent="0.2">
      <c r="A5" s="6">
        <v>3</v>
      </c>
      <c r="B5" t="s">
        <v>20</v>
      </c>
      <c r="C5" s="5">
        <v>11455</v>
      </c>
      <c r="D5" s="4" t="e">
        <f t="shared" si="0"/>
        <v>#DIV/0!</v>
      </c>
      <c r="E5" s="3" t="e">
        <f t="shared" si="1"/>
        <v>#DIV/0!</v>
      </c>
      <c r="F5" s="3" t="e">
        <f>IF(C5="","",SUM($D$3:D5)/SUM($P$3:P5))</f>
        <v>#DIV/0!</v>
      </c>
      <c r="G5" s="16" t="e">
        <f>SUM($D$3:D5)-SUM($P$3:P5)</f>
        <v>#DIV/0!</v>
      </c>
      <c r="H5" s="18"/>
      <c r="I5" s="6">
        <v>3</v>
      </c>
      <c r="J5" t="s">
        <v>20</v>
      </c>
      <c r="K5" s="4">
        <v>176.13</v>
      </c>
      <c r="L5" s="3">
        <f t="shared" si="2"/>
        <v>1.7612999999999999</v>
      </c>
      <c r="M5" s="3">
        <f>IF(K5="","",SUM($K$3:K5)/SUM($P$3:P5))</f>
        <v>1.4217333333333333</v>
      </c>
      <c r="N5" s="16">
        <f>SUM($K$3:K5)-SUM($P$3:P5)</f>
        <v>126.51999999999998</v>
      </c>
      <c r="P5" s="21">
        <f t="shared" si="3"/>
        <v>100</v>
      </c>
    </row>
    <row r="6" spans="1:18" x14ac:dyDescent="0.2">
      <c r="A6" s="6">
        <v>4</v>
      </c>
      <c r="B6" t="s">
        <v>19</v>
      </c>
      <c r="C6" s="5">
        <v>6205</v>
      </c>
      <c r="D6" s="4" t="e">
        <f t="shared" si="0"/>
        <v>#DIV/0!</v>
      </c>
      <c r="E6" s="3" t="e">
        <f t="shared" si="1"/>
        <v>#DIV/0!</v>
      </c>
      <c r="F6" s="3" t="e">
        <f>IF(C6="","",SUM($D$3:D6)/SUM($P$3:P6))</f>
        <v>#DIV/0!</v>
      </c>
      <c r="G6" s="16" t="e">
        <f>SUM($D$3:D6)-SUM($P$3:P6)</f>
        <v>#DIV/0!</v>
      </c>
      <c r="H6" s="18"/>
      <c r="I6" s="6">
        <v>4</v>
      </c>
      <c r="J6" t="s">
        <v>19</v>
      </c>
      <c r="K6" s="4">
        <v>107.56</v>
      </c>
      <c r="L6" s="3">
        <f t="shared" si="2"/>
        <v>1.0756000000000001</v>
      </c>
      <c r="M6" s="3">
        <f>IF(K6="","",SUM($K$3:K6)/SUM($P$3:P6))</f>
        <v>1.3351999999999997</v>
      </c>
      <c r="N6" s="16">
        <f>SUM($K$3:K6)-SUM($P$3:P6)</f>
        <v>134.07999999999993</v>
      </c>
      <c r="P6" s="21">
        <f t="shared" si="3"/>
        <v>100</v>
      </c>
    </row>
    <row r="7" spans="1:18" x14ac:dyDescent="0.2">
      <c r="A7" s="6">
        <v>5</v>
      </c>
      <c r="B7" t="s">
        <v>18</v>
      </c>
      <c r="C7" s="5">
        <v>15137</v>
      </c>
      <c r="D7" s="4" t="e">
        <f t="shared" si="0"/>
        <v>#DIV/0!</v>
      </c>
      <c r="E7" s="3" t="e">
        <f t="shared" si="1"/>
        <v>#DIV/0!</v>
      </c>
      <c r="F7" s="3" t="e">
        <f>IF(C7="","",SUM($D$3:D7)/SUM($P$3:P7))</f>
        <v>#DIV/0!</v>
      </c>
      <c r="G7" s="16" t="e">
        <f>SUM($D$3:D7)-SUM($P$3:P7)</f>
        <v>#DIV/0!</v>
      </c>
      <c r="H7" s="18"/>
      <c r="I7" s="6">
        <v>5</v>
      </c>
      <c r="J7" t="s">
        <v>18</v>
      </c>
      <c r="K7" s="4">
        <v>47.83</v>
      </c>
      <c r="L7" s="3">
        <f t="shared" si="2"/>
        <v>0.4783</v>
      </c>
      <c r="M7" s="3">
        <f>IF(K7="","",SUM($K$3:K7)/SUM($P$3:P7))</f>
        <v>1.1638199999999999</v>
      </c>
      <c r="N7" s="16">
        <f>SUM($K$3:K7)-SUM($P$3:P7)</f>
        <v>81.909999999999968</v>
      </c>
      <c r="P7" s="21">
        <f t="shared" si="3"/>
        <v>100</v>
      </c>
    </row>
    <row r="8" spans="1:18" x14ac:dyDescent="0.2">
      <c r="A8" s="6">
        <v>6</v>
      </c>
      <c r="B8" t="s">
        <v>16</v>
      </c>
      <c r="C8" s="5">
        <v>14047</v>
      </c>
      <c r="D8" s="4" t="e">
        <f t="shared" si="0"/>
        <v>#DIV/0!</v>
      </c>
      <c r="E8" s="3" t="e">
        <f t="shared" si="1"/>
        <v>#DIV/0!</v>
      </c>
      <c r="F8" s="3" t="e">
        <f>IF(C8="","",SUM($D$3:D8)/SUM($P$3:P8))</f>
        <v>#DIV/0!</v>
      </c>
      <c r="G8" s="16" t="e">
        <f>SUM($D$3:D8)-SUM($P$3:P8)</f>
        <v>#DIV/0!</v>
      </c>
      <c r="H8" s="18"/>
      <c r="I8" s="6">
        <v>6</v>
      </c>
      <c r="J8" t="s">
        <v>16</v>
      </c>
      <c r="K8" s="4">
        <v>74.510000000000005</v>
      </c>
      <c r="L8" s="3">
        <f t="shared" si="2"/>
        <v>0.7451000000000001</v>
      </c>
      <c r="M8" s="3">
        <f>IF(K8="","",SUM($K$3:K8)/SUM($P$3:P8))</f>
        <v>1.0940333333333332</v>
      </c>
      <c r="N8" s="16">
        <f>SUM($K$3:K8)-SUM($P$3:P8)</f>
        <v>56.419999999999959</v>
      </c>
      <c r="P8" s="21">
        <f t="shared" si="3"/>
        <v>100</v>
      </c>
    </row>
    <row r="9" spans="1:18" x14ac:dyDescent="0.2">
      <c r="A9" s="6">
        <v>7</v>
      </c>
      <c r="B9" t="s">
        <v>15</v>
      </c>
      <c r="C9" s="5">
        <v>11584</v>
      </c>
      <c r="D9" s="4" t="e">
        <f t="shared" si="0"/>
        <v>#DIV/0!</v>
      </c>
      <c r="E9" s="3" t="e">
        <f t="shared" si="1"/>
        <v>#DIV/0!</v>
      </c>
      <c r="F9" s="3" t="e">
        <f>IF(C9="","",SUM($D$3:D9)/SUM($P$3:P9))</f>
        <v>#DIV/0!</v>
      </c>
      <c r="G9" s="16" t="e">
        <f>SUM($D$3:D9)-SUM($P$3:P9)</f>
        <v>#DIV/0!</v>
      </c>
      <c r="H9" s="18"/>
      <c r="I9" s="6">
        <v>7</v>
      </c>
      <c r="J9" t="s">
        <v>15</v>
      </c>
      <c r="K9" s="4">
        <v>107.78</v>
      </c>
      <c r="L9" s="3">
        <f t="shared" si="2"/>
        <v>1.0778000000000001</v>
      </c>
      <c r="M9" s="3">
        <f>IF(K9="","",SUM($K$3:K9)/SUM($P$3:P9))</f>
        <v>1.0917142857142856</v>
      </c>
      <c r="N9" s="16">
        <f>SUM($K$3:K9)-SUM($P$3:P9)</f>
        <v>64.199999999999932</v>
      </c>
      <c r="P9" s="21">
        <f t="shared" si="3"/>
        <v>100</v>
      </c>
    </row>
    <row r="10" spans="1:18" x14ac:dyDescent="0.2">
      <c r="A10" s="6">
        <v>8</v>
      </c>
      <c r="B10" t="s">
        <v>14</v>
      </c>
      <c r="C10" s="5">
        <v>17341</v>
      </c>
      <c r="D10" s="4" t="e">
        <f t="shared" si="0"/>
        <v>#DIV/0!</v>
      </c>
      <c r="E10" s="3" t="e">
        <f t="shared" si="1"/>
        <v>#DIV/0!</v>
      </c>
      <c r="F10" s="3" t="e">
        <f>IF(C10="","",SUM($D$3:D10)/SUM($P$3:P10))</f>
        <v>#DIV/0!</v>
      </c>
      <c r="G10" s="16" t="e">
        <f>SUM($D$3:D10)-SUM($P$3:P10)</f>
        <v>#DIV/0!</v>
      </c>
      <c r="H10" s="18"/>
      <c r="I10" s="6">
        <v>8</v>
      </c>
      <c r="J10" t="s">
        <v>14</v>
      </c>
      <c r="K10" s="4">
        <v>107.78</v>
      </c>
      <c r="L10" s="3">
        <f t="shared" si="2"/>
        <v>1.0778000000000001</v>
      </c>
      <c r="M10" s="3">
        <f>IF(K10="","",SUM($K$3:K10)/SUM($P$3:P10))</f>
        <v>1.0899749999999999</v>
      </c>
      <c r="N10" s="16">
        <f>SUM($K$3:K10)-SUM($P$3:P10)</f>
        <v>71.979999999999905</v>
      </c>
      <c r="P10" s="21">
        <f t="shared" si="3"/>
        <v>100</v>
      </c>
    </row>
    <row r="11" spans="1:18" x14ac:dyDescent="0.2">
      <c r="A11" s="6">
        <v>9</v>
      </c>
      <c r="B11" t="s">
        <v>12</v>
      </c>
      <c r="C11" s="5">
        <v>15626</v>
      </c>
      <c r="D11" s="4" t="e">
        <f t="shared" si="0"/>
        <v>#DIV/0!</v>
      </c>
      <c r="E11" s="3" t="e">
        <f t="shared" si="1"/>
        <v>#DIV/0!</v>
      </c>
      <c r="F11" s="3" t="e">
        <f>IF(C11="","",SUM($D$3:D11)/SUM($P$3:P11))</f>
        <v>#DIV/0!</v>
      </c>
      <c r="G11" s="16" t="e">
        <f>SUM($D$3:D11)-SUM($P$3:P11)</f>
        <v>#DIV/0!</v>
      </c>
      <c r="H11" s="18"/>
      <c r="I11" s="6">
        <v>9</v>
      </c>
      <c r="J11" t="s">
        <v>12</v>
      </c>
      <c r="K11" s="12">
        <v>80.7</v>
      </c>
      <c r="L11" s="3">
        <f t="shared" si="2"/>
        <v>0.80700000000000005</v>
      </c>
      <c r="M11" s="3">
        <f>IF(K11="","",SUM($K$3:K11)/SUM($P$3:P11))</f>
        <v>1.0585333333333333</v>
      </c>
      <c r="N11" s="16">
        <f>SUM($K$3:K11)-SUM($P$3:P11)</f>
        <v>52.67999999999995</v>
      </c>
      <c r="P11" s="21">
        <f t="shared" si="3"/>
        <v>100</v>
      </c>
    </row>
    <row r="12" spans="1:18" x14ac:dyDescent="0.2">
      <c r="A12" s="6">
        <v>10</v>
      </c>
      <c r="B12" t="s">
        <v>11</v>
      </c>
      <c r="C12" s="5">
        <v>16360</v>
      </c>
      <c r="D12" s="4" t="e">
        <f t="shared" si="0"/>
        <v>#DIV/0!</v>
      </c>
      <c r="E12" s="3" t="e">
        <f t="shared" si="1"/>
        <v>#DIV/0!</v>
      </c>
      <c r="F12" s="3" t="e">
        <f>IF(C12="","",SUM($D$3:D12)/SUM($P$3:P12))</f>
        <v>#DIV/0!</v>
      </c>
      <c r="G12" s="16" t="e">
        <f>SUM($D$3:D12)-SUM($P$3:P12)</f>
        <v>#DIV/0!</v>
      </c>
      <c r="H12" s="18"/>
      <c r="I12" s="6">
        <v>10</v>
      </c>
      <c r="J12" t="s">
        <v>11</v>
      </c>
      <c r="K12" s="12">
        <v>111.11</v>
      </c>
      <c r="L12" s="3">
        <f t="shared" si="2"/>
        <v>1.1111</v>
      </c>
      <c r="M12" s="3">
        <f>IF(K12="","",SUM($K$3:K12)/SUM($P$3:P12))</f>
        <v>1.06379</v>
      </c>
      <c r="N12" s="16">
        <f>SUM($K$3:K12)-SUM($P$3:P12)</f>
        <v>63.789999999999964</v>
      </c>
      <c r="P12" s="21">
        <f t="shared" si="3"/>
        <v>100</v>
      </c>
    </row>
    <row r="13" spans="1:18" x14ac:dyDescent="0.2">
      <c r="A13" s="6">
        <v>11</v>
      </c>
      <c r="B13" t="s">
        <v>10</v>
      </c>
      <c r="C13" s="5">
        <v>19761</v>
      </c>
      <c r="D13" s="4" t="e">
        <f t="shared" si="0"/>
        <v>#DIV/0!</v>
      </c>
      <c r="E13" s="3" t="e">
        <f t="shared" si="1"/>
        <v>#DIV/0!</v>
      </c>
      <c r="F13" s="3" t="e">
        <f>IF(C13="","",SUM($D$3:D13)/SUM($P$3:P13))</f>
        <v>#DIV/0!</v>
      </c>
      <c r="G13" s="16" t="e">
        <f>SUM($D$3:D13)-SUM($P$3:P13)</f>
        <v>#DIV/0!</v>
      </c>
      <c r="H13" s="18"/>
      <c r="I13" s="6">
        <v>11</v>
      </c>
      <c r="J13" t="s">
        <v>10</v>
      </c>
      <c r="K13" s="12">
        <v>84.71</v>
      </c>
      <c r="L13" s="3">
        <f t="shared" si="2"/>
        <v>0.84709999999999996</v>
      </c>
      <c r="M13" s="3">
        <f>IF(K13="","",SUM($K$3:K13)/SUM($P$3:P13))</f>
        <v>1.0440909090909092</v>
      </c>
      <c r="N13" s="16">
        <f>SUM($K$3:K13)-SUM($P$3:P13)</f>
        <v>48.5</v>
      </c>
      <c r="P13" s="21">
        <f t="shared" si="3"/>
        <v>100</v>
      </c>
    </row>
    <row r="14" spans="1:18" x14ac:dyDescent="0.2">
      <c r="A14" s="6">
        <v>12</v>
      </c>
      <c r="B14" t="s">
        <v>9</v>
      </c>
      <c r="C14" s="5">
        <v>16977</v>
      </c>
      <c r="D14" s="4" t="e">
        <f t="shared" si="0"/>
        <v>#DIV/0!</v>
      </c>
      <c r="E14" s="3" t="e">
        <f t="shared" si="1"/>
        <v>#DIV/0!</v>
      </c>
      <c r="F14" s="3" t="e">
        <f>IF(C14="","",SUM($D$3:D14)/SUM($P$3:P14))</f>
        <v>#DIV/0!</v>
      </c>
      <c r="G14" s="16" t="e">
        <f>SUM($D$3:D14)-SUM($P$3:P14)</f>
        <v>#DIV/0!</v>
      </c>
      <c r="H14" s="18"/>
      <c r="I14" s="6">
        <v>12</v>
      </c>
      <c r="J14" t="s">
        <v>9</v>
      </c>
      <c r="K14" s="12">
        <v>95.64</v>
      </c>
      <c r="L14" s="3">
        <f t="shared" si="2"/>
        <v>0.95640000000000003</v>
      </c>
      <c r="M14" s="3">
        <f>IF(K14="","",SUM($K$3:K14)/SUM($P$3:P14))</f>
        <v>1.0367833333333334</v>
      </c>
      <c r="N14" s="16">
        <f>SUM($K$3:K14)-SUM($P$3:P14)</f>
        <v>44.1400000000001</v>
      </c>
      <c r="P14" s="21">
        <f t="shared" si="3"/>
        <v>100</v>
      </c>
    </row>
    <row r="15" spans="1:18" x14ac:dyDescent="0.2">
      <c r="B15" s="14" t="s">
        <v>8</v>
      </c>
      <c r="C15" s="5">
        <f>SUM(C3:C14)</f>
        <v>168067</v>
      </c>
      <c r="D15" s="4" t="e">
        <f>SUM(D3:D14)</f>
        <v>#DIV/0!</v>
      </c>
      <c r="E15" s="3" t="e">
        <f t="shared" si="1"/>
        <v>#DIV/0!</v>
      </c>
      <c r="J15" s="17" t="s">
        <v>8</v>
      </c>
      <c r="K15" s="16">
        <f>SUM(K3:K14)</f>
        <v>1244.1400000000001</v>
      </c>
      <c r="L15" s="2">
        <f t="shared" si="2"/>
        <v>1.0367833333333334</v>
      </c>
      <c r="M15" s="3"/>
      <c r="P15">
        <f>SUM(P3:P14)</f>
        <v>1200</v>
      </c>
    </row>
    <row r="16" spans="1:18" x14ac:dyDescent="0.2">
      <c r="B16" s="14"/>
      <c r="C16"/>
    </row>
    <row r="17" spans="2:3" x14ac:dyDescent="0.2">
      <c r="B17" s="14"/>
      <c r="C17"/>
    </row>
    <row r="20" spans="2:3" x14ac:dyDescent="0.2">
      <c r="B20" s="14"/>
      <c r="C20" s="11"/>
    </row>
    <row r="21" spans="2:3" x14ac:dyDescent="0.2">
      <c r="B21" s="14"/>
      <c r="C21" s="11"/>
    </row>
  </sheetData>
  <mergeCells count="2">
    <mergeCell ref="B1:G1"/>
    <mergeCell ref="J1:N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H1" workbookViewId="0">
      <selection activeCell="K15" sqref="K15"/>
    </sheetView>
  </sheetViews>
  <sheetFormatPr defaultRowHeight="12.75" x14ac:dyDescent="0.2"/>
  <cols>
    <col min="1" max="1" width="7" style="6" hidden="1" customWidth="1"/>
    <col min="2" max="2" width="12.42578125" hidden="1" customWidth="1"/>
    <col min="3" max="3" width="13.140625" style="5" hidden="1" customWidth="1"/>
    <col min="4" max="4" width="0" style="4" hidden="1" customWidth="1"/>
    <col min="5" max="5" width="8.28515625" style="3" hidden="1" customWidth="1"/>
    <col min="6" max="6" width="11.28515625" style="3" hidden="1" customWidth="1"/>
    <col min="7" max="7" width="0" hidden="1" customWidth="1"/>
    <col min="10" max="10" width="11" customWidth="1"/>
    <col min="11" max="11" width="10.42578125" customWidth="1"/>
    <col min="12" max="13" width="9.140625" style="2"/>
    <col min="14" max="14" width="9.140625" customWidth="1"/>
    <col min="15" max="15" width="5.7109375" customWidth="1"/>
    <col min="16" max="16" width="13" customWidth="1"/>
    <col min="17" max="17" width="10.140625" customWidth="1"/>
    <col min="18" max="18" width="7.7109375" style="1" customWidth="1"/>
  </cols>
  <sheetData>
    <row r="1" spans="1:18" x14ac:dyDescent="0.2">
      <c r="B1" s="61" t="s">
        <v>30</v>
      </c>
      <c r="C1" s="62"/>
      <c r="D1" s="62"/>
      <c r="E1" s="62"/>
      <c r="F1" s="62"/>
      <c r="G1" s="62"/>
      <c r="H1" s="18"/>
      <c r="J1" s="61" t="s">
        <v>29</v>
      </c>
      <c r="K1" s="62"/>
      <c r="L1" s="62"/>
      <c r="M1" s="62"/>
      <c r="N1" s="62"/>
      <c r="P1" s="14" t="s">
        <v>31</v>
      </c>
      <c r="Q1" s="11">
        <v>124</v>
      </c>
    </row>
    <row r="2" spans="1:18" x14ac:dyDescent="0.2">
      <c r="B2" t="s">
        <v>27</v>
      </c>
      <c r="C2" s="20" t="s">
        <v>28</v>
      </c>
      <c r="D2" s="4" t="s">
        <v>26</v>
      </c>
      <c r="E2" s="3" t="s">
        <v>25</v>
      </c>
      <c r="F2" s="3" t="s">
        <v>24</v>
      </c>
      <c r="G2" s="14" t="s">
        <v>23</v>
      </c>
      <c r="H2" s="18"/>
      <c r="I2" s="6"/>
      <c r="J2" t="s">
        <v>27</v>
      </c>
      <c r="K2" s="4" t="s">
        <v>26</v>
      </c>
      <c r="L2" s="3" t="s">
        <v>25</v>
      </c>
      <c r="M2" s="3" t="s">
        <v>24</v>
      </c>
      <c r="N2" s="14" t="s">
        <v>23</v>
      </c>
      <c r="P2" s="14" t="s">
        <v>32</v>
      </c>
      <c r="Q2" s="11">
        <v>1350</v>
      </c>
    </row>
    <row r="3" spans="1:18" x14ac:dyDescent="0.2">
      <c r="A3" s="10">
        <v>1</v>
      </c>
      <c r="B3" t="s">
        <v>22</v>
      </c>
      <c r="C3" s="5">
        <v>8897</v>
      </c>
      <c r="D3" s="4" t="e">
        <f t="shared" ref="D3:D14" si="0">IF(C3="","",C3/$C$20)</f>
        <v>#DIV/0!</v>
      </c>
      <c r="E3" s="3" t="e">
        <f t="shared" ref="E3:E15" si="1">IF(D3="","",D3/P3)</f>
        <v>#DIV/0!</v>
      </c>
      <c r="F3" s="3" t="e">
        <f>SUM($D$3:D3)/SUM($P$3:P3)</f>
        <v>#DIV/0!</v>
      </c>
      <c r="G3" s="16" t="e">
        <f>SUM($D$3:D3)-SUM($P$3:P3)</f>
        <v>#DIV/0!</v>
      </c>
      <c r="H3" s="18"/>
      <c r="I3" s="10">
        <v>1</v>
      </c>
      <c r="J3" t="s">
        <v>22</v>
      </c>
      <c r="K3" s="4">
        <v>57.54</v>
      </c>
      <c r="L3" s="3">
        <f t="shared" ref="L3:L15" si="2">IF(K3="","",K3/P3)</f>
        <v>0.51146666666666663</v>
      </c>
      <c r="M3" s="3">
        <f>IF(K3="","",SUM($K$3:K3)/SUM($P$3:P3))</f>
        <v>0.51146666666666663</v>
      </c>
      <c r="N3" s="16">
        <f>K3-P3</f>
        <v>-54.96</v>
      </c>
      <c r="P3" s="21">
        <f>Q$2/12</f>
        <v>112.5</v>
      </c>
    </row>
    <row r="4" spans="1:18" x14ac:dyDescent="0.2">
      <c r="A4" s="6">
        <v>2</v>
      </c>
      <c r="B4" t="s">
        <v>21</v>
      </c>
      <c r="C4" s="5">
        <v>14677</v>
      </c>
      <c r="D4" s="4" t="e">
        <f t="shared" si="0"/>
        <v>#DIV/0!</v>
      </c>
      <c r="E4" s="3" t="e">
        <f t="shared" si="1"/>
        <v>#DIV/0!</v>
      </c>
      <c r="F4" s="3" t="e">
        <f>IF(C4="","",SUM($D$3:D4)/SUM($P$3:P4))</f>
        <v>#DIV/0!</v>
      </c>
      <c r="G4" s="16" t="e">
        <f>SUM($D$3:D4)-SUM($P$3:P4)</f>
        <v>#DIV/0!</v>
      </c>
      <c r="H4" s="18"/>
      <c r="I4" s="6">
        <v>2</v>
      </c>
      <c r="J4" t="s">
        <v>21</v>
      </c>
      <c r="K4" s="4">
        <v>98.42</v>
      </c>
      <c r="L4" s="3">
        <f t="shared" si="2"/>
        <v>0.87484444444444442</v>
      </c>
      <c r="M4" s="3">
        <f>IF(K4="","",SUM($K$3:K4)/SUM($P$3:P4))</f>
        <v>0.69315555555555564</v>
      </c>
      <c r="N4" s="16">
        <f>SUM($K$3:K4)-SUM($P$3:P4)</f>
        <v>-69.039999999999992</v>
      </c>
      <c r="P4" s="21">
        <f t="shared" ref="P4:P14" si="3">Q$2/12</f>
        <v>112.5</v>
      </c>
      <c r="Q4" s="19"/>
      <c r="R4" s="4"/>
    </row>
    <row r="5" spans="1:18" x14ac:dyDescent="0.2">
      <c r="A5" s="6">
        <v>3</v>
      </c>
      <c r="B5" t="s">
        <v>20</v>
      </c>
      <c r="C5" s="5">
        <v>11455</v>
      </c>
      <c r="D5" s="4" t="e">
        <f t="shared" si="0"/>
        <v>#DIV/0!</v>
      </c>
      <c r="E5" s="3" t="e">
        <f t="shared" si="1"/>
        <v>#DIV/0!</v>
      </c>
      <c r="F5" s="3" t="e">
        <f>IF(C5="","",SUM($D$3:D5)/SUM($P$3:P5))</f>
        <v>#DIV/0!</v>
      </c>
      <c r="G5" s="16" t="e">
        <f>SUM($D$3:D5)-SUM($P$3:P5)</f>
        <v>#DIV/0!</v>
      </c>
      <c r="H5" s="18"/>
      <c r="I5" s="6">
        <v>3</v>
      </c>
      <c r="J5" t="s">
        <v>20</v>
      </c>
      <c r="K5" s="4">
        <v>70.81</v>
      </c>
      <c r="L5" s="3">
        <f t="shared" si="2"/>
        <v>0.62942222222222222</v>
      </c>
      <c r="M5" s="3">
        <f>IF(K5="","",SUM($K$3:K5)/SUM($P$3:P5))</f>
        <v>0.67191111111111113</v>
      </c>
      <c r="N5" s="16">
        <f>SUM($K$3:K5)-SUM($P$3:P5)</f>
        <v>-110.72999999999999</v>
      </c>
      <c r="P5" s="21">
        <f t="shared" si="3"/>
        <v>112.5</v>
      </c>
    </row>
    <row r="6" spans="1:18" x14ac:dyDescent="0.2">
      <c r="A6" s="6">
        <v>4</v>
      </c>
      <c r="B6" t="s">
        <v>19</v>
      </c>
      <c r="C6" s="5">
        <v>6205</v>
      </c>
      <c r="D6" s="4" t="e">
        <f t="shared" si="0"/>
        <v>#DIV/0!</v>
      </c>
      <c r="E6" s="3" t="e">
        <f t="shared" si="1"/>
        <v>#DIV/0!</v>
      </c>
      <c r="F6" s="3" t="e">
        <f>IF(C6="","",SUM($D$3:D6)/SUM($P$3:P6))</f>
        <v>#DIV/0!</v>
      </c>
      <c r="G6" s="16" t="e">
        <f>SUM($D$3:D6)-SUM($P$3:P6)</f>
        <v>#DIV/0!</v>
      </c>
      <c r="H6" s="18"/>
      <c r="I6" s="6">
        <v>4</v>
      </c>
      <c r="J6" t="s">
        <v>19</v>
      </c>
      <c r="K6" s="4">
        <v>61.68</v>
      </c>
      <c r="L6" s="3">
        <f t="shared" si="2"/>
        <v>0.54826666666666668</v>
      </c>
      <c r="M6" s="3">
        <f>IF(K6="","",SUM($K$3:K6)/SUM($P$3:P6))</f>
        <v>0.64100000000000001</v>
      </c>
      <c r="N6" s="16">
        <f>SUM($K$3:K6)-SUM($P$3:P6)</f>
        <v>-161.55000000000001</v>
      </c>
      <c r="P6" s="21">
        <f t="shared" si="3"/>
        <v>112.5</v>
      </c>
    </row>
    <row r="7" spans="1:18" x14ac:dyDescent="0.2">
      <c r="A7" s="6">
        <v>5</v>
      </c>
      <c r="B7" t="s">
        <v>18</v>
      </c>
      <c r="C7" s="5">
        <v>15137</v>
      </c>
      <c r="D7" s="4" t="e">
        <f t="shared" si="0"/>
        <v>#DIV/0!</v>
      </c>
      <c r="E7" s="3" t="e">
        <f t="shared" si="1"/>
        <v>#DIV/0!</v>
      </c>
      <c r="F7" s="3" t="e">
        <f>IF(C7="","",SUM($D$3:D7)/SUM($P$3:P7))</f>
        <v>#DIV/0!</v>
      </c>
      <c r="G7" s="16" t="e">
        <f>SUM($D$3:D7)-SUM($P$3:P7)</f>
        <v>#DIV/0!</v>
      </c>
      <c r="H7" s="18"/>
      <c r="I7" s="6">
        <v>5</v>
      </c>
      <c r="J7" t="s">
        <v>18</v>
      </c>
      <c r="K7" s="4">
        <v>149.55000000000001</v>
      </c>
      <c r="L7" s="3">
        <f t="shared" si="2"/>
        <v>1.3293333333333335</v>
      </c>
      <c r="M7" s="3">
        <f>IF(K7="","",SUM($K$3:K7)/SUM($P$3:P7))</f>
        <v>0.77866666666666662</v>
      </c>
      <c r="N7" s="16">
        <f>SUM($K$3:K7)-SUM($P$3:P7)</f>
        <v>-124.5</v>
      </c>
      <c r="P7" s="21">
        <f t="shared" si="3"/>
        <v>112.5</v>
      </c>
    </row>
    <row r="8" spans="1:18" x14ac:dyDescent="0.2">
      <c r="A8" s="6">
        <v>6</v>
      </c>
      <c r="B8" t="s">
        <v>16</v>
      </c>
      <c r="C8" s="5">
        <v>14047</v>
      </c>
      <c r="D8" s="4" t="e">
        <f t="shared" si="0"/>
        <v>#DIV/0!</v>
      </c>
      <c r="E8" s="3" t="e">
        <f t="shared" si="1"/>
        <v>#DIV/0!</v>
      </c>
      <c r="F8" s="3" t="e">
        <f>IF(C8="","",SUM($D$3:D8)/SUM($P$3:P8))</f>
        <v>#DIV/0!</v>
      </c>
      <c r="G8" s="16" t="e">
        <f>SUM($D$3:D8)-SUM($P$3:P8)</f>
        <v>#DIV/0!</v>
      </c>
      <c r="H8" s="18"/>
      <c r="I8" s="6">
        <v>6</v>
      </c>
      <c r="J8" t="s">
        <v>16</v>
      </c>
      <c r="K8" s="4">
        <v>137.56</v>
      </c>
      <c r="L8" s="3">
        <f t="shared" si="2"/>
        <v>1.2227555555555556</v>
      </c>
      <c r="M8" s="3">
        <f>IF(K8="","",SUM($K$3:K8)/SUM($P$3:P8))</f>
        <v>0.85268148148148137</v>
      </c>
      <c r="N8" s="16">
        <f>SUM($K$3:K8)-SUM($P$3:P8)</f>
        <v>-99.440000000000055</v>
      </c>
      <c r="P8" s="21">
        <f t="shared" si="3"/>
        <v>112.5</v>
      </c>
    </row>
    <row r="9" spans="1:18" x14ac:dyDescent="0.2">
      <c r="A9" s="6">
        <v>7</v>
      </c>
      <c r="B9" t="s">
        <v>15</v>
      </c>
      <c r="C9" s="5">
        <v>11584</v>
      </c>
      <c r="D9" s="4" t="e">
        <f t="shared" si="0"/>
        <v>#DIV/0!</v>
      </c>
      <c r="E9" s="3" t="e">
        <f t="shared" si="1"/>
        <v>#DIV/0!</v>
      </c>
      <c r="F9" s="3" t="e">
        <f>IF(C9="","",SUM($D$3:D9)/SUM($P$3:P9))</f>
        <v>#DIV/0!</v>
      </c>
      <c r="G9" s="16" t="e">
        <f>SUM($D$3:D9)-SUM($P$3:P9)</f>
        <v>#DIV/0!</v>
      </c>
      <c r="H9" s="18"/>
      <c r="I9" s="6">
        <v>7</v>
      </c>
      <c r="J9" t="s">
        <v>15</v>
      </c>
      <c r="K9" s="4">
        <v>85.21</v>
      </c>
      <c r="L9" s="3">
        <f t="shared" si="2"/>
        <v>0.75742222222222222</v>
      </c>
      <c r="M9" s="3">
        <f>IF(K9="","",SUM($K$3:K9)/SUM($P$3:P9))</f>
        <v>0.83907301587301586</v>
      </c>
      <c r="N9" s="16">
        <f>SUM($K$3:K9)-SUM($P$3:P9)</f>
        <v>-126.73000000000002</v>
      </c>
      <c r="P9" s="21">
        <f t="shared" si="3"/>
        <v>112.5</v>
      </c>
    </row>
    <row r="10" spans="1:18" x14ac:dyDescent="0.2">
      <c r="A10" s="6">
        <v>8</v>
      </c>
      <c r="B10" t="s">
        <v>14</v>
      </c>
      <c r="C10" s="5">
        <v>17341</v>
      </c>
      <c r="D10" s="4" t="e">
        <f t="shared" si="0"/>
        <v>#DIV/0!</v>
      </c>
      <c r="E10" s="3" t="e">
        <f t="shared" si="1"/>
        <v>#DIV/0!</v>
      </c>
      <c r="F10" s="3" t="e">
        <f>IF(C10="","",SUM($D$3:D10)/SUM($P$3:P10))</f>
        <v>#DIV/0!</v>
      </c>
      <c r="G10" s="16" t="e">
        <f>SUM($D$3:D10)-SUM($P$3:P10)</f>
        <v>#DIV/0!</v>
      </c>
      <c r="H10" s="18"/>
      <c r="I10" s="6">
        <v>8</v>
      </c>
      <c r="J10" t="s">
        <v>14</v>
      </c>
      <c r="K10" s="4">
        <v>94.72</v>
      </c>
      <c r="L10" s="3">
        <f t="shared" si="2"/>
        <v>0.84195555555555557</v>
      </c>
      <c r="M10" s="3">
        <f>IF(K10="","",SUM($K$3:K10)/SUM($P$3:P10))</f>
        <v>0.83943333333333336</v>
      </c>
      <c r="N10" s="16">
        <f>SUM($K$3:K10)-SUM($P$3:P10)</f>
        <v>-144.51</v>
      </c>
      <c r="P10" s="21">
        <f t="shared" si="3"/>
        <v>112.5</v>
      </c>
    </row>
    <row r="11" spans="1:18" x14ac:dyDescent="0.2">
      <c r="A11" s="6">
        <v>9</v>
      </c>
      <c r="B11" t="s">
        <v>12</v>
      </c>
      <c r="C11" s="5">
        <v>15626</v>
      </c>
      <c r="D11" s="4" t="e">
        <f t="shared" si="0"/>
        <v>#DIV/0!</v>
      </c>
      <c r="E11" s="3" t="e">
        <f t="shared" si="1"/>
        <v>#DIV/0!</v>
      </c>
      <c r="F11" s="3" t="e">
        <f>IF(C11="","",SUM($D$3:D11)/SUM($P$3:P11))</f>
        <v>#DIV/0!</v>
      </c>
      <c r="G11" s="16" t="e">
        <f>SUM($D$3:D11)-SUM($P$3:P11)</f>
        <v>#DIV/0!</v>
      </c>
      <c r="H11" s="18"/>
      <c r="I11" s="6">
        <v>9</v>
      </c>
      <c r="J11" t="s">
        <v>12</v>
      </c>
      <c r="K11" s="12">
        <v>114.71</v>
      </c>
      <c r="L11" s="3">
        <f t="shared" si="2"/>
        <v>1.0196444444444444</v>
      </c>
      <c r="M11" s="3">
        <f>IF(K11="","",SUM($K$3:K11)/SUM($P$3:P11))</f>
        <v>0.85945679012345688</v>
      </c>
      <c r="N11" s="16">
        <f>SUM($K$3:K11)-SUM($P$3:P11)</f>
        <v>-142.29999999999995</v>
      </c>
      <c r="P11" s="21">
        <f t="shared" si="3"/>
        <v>112.5</v>
      </c>
    </row>
    <row r="12" spans="1:18" x14ac:dyDescent="0.2">
      <c r="A12" s="6">
        <v>10</v>
      </c>
      <c r="B12" t="s">
        <v>11</v>
      </c>
      <c r="C12" s="5">
        <v>16360</v>
      </c>
      <c r="D12" s="4" t="e">
        <f t="shared" si="0"/>
        <v>#DIV/0!</v>
      </c>
      <c r="E12" s="3" t="e">
        <f t="shared" si="1"/>
        <v>#DIV/0!</v>
      </c>
      <c r="F12" s="3" t="e">
        <f>IF(C12="","",SUM($D$3:D12)/SUM($P$3:P12))</f>
        <v>#DIV/0!</v>
      </c>
      <c r="G12" s="16" t="e">
        <f>SUM($D$3:D12)-SUM($P$3:P12)</f>
        <v>#DIV/0!</v>
      </c>
      <c r="H12" s="18"/>
      <c r="I12" s="6">
        <v>10</v>
      </c>
      <c r="J12" t="s">
        <v>11</v>
      </c>
      <c r="K12" s="12">
        <v>79.819999999999993</v>
      </c>
      <c r="L12" s="3">
        <f t="shared" si="2"/>
        <v>0.70951111111111109</v>
      </c>
      <c r="M12" s="3">
        <f>IF(K12="","",SUM($K$3:K12)/SUM($P$3:P12))</f>
        <v>0.84446222222222223</v>
      </c>
      <c r="N12" s="16">
        <f>SUM($K$3:K12)-SUM($P$3:P12)</f>
        <v>-174.98000000000002</v>
      </c>
      <c r="P12" s="21">
        <f t="shared" si="3"/>
        <v>112.5</v>
      </c>
    </row>
    <row r="13" spans="1:18" x14ac:dyDescent="0.2">
      <c r="A13" s="6">
        <v>11</v>
      </c>
      <c r="B13" t="s">
        <v>10</v>
      </c>
      <c r="C13" s="5">
        <v>19761</v>
      </c>
      <c r="D13" s="4" t="e">
        <f t="shared" si="0"/>
        <v>#DIV/0!</v>
      </c>
      <c r="E13" s="3" t="e">
        <f t="shared" si="1"/>
        <v>#DIV/0!</v>
      </c>
      <c r="F13" s="3" t="e">
        <f>IF(C13="","",SUM($D$3:D13)/SUM($P$3:P13))</f>
        <v>#DIV/0!</v>
      </c>
      <c r="G13" s="16" t="e">
        <f>SUM($D$3:D13)-SUM($P$3:P13)</f>
        <v>#DIV/0!</v>
      </c>
      <c r="H13" s="18"/>
      <c r="I13" s="6">
        <v>11</v>
      </c>
      <c r="J13" t="s">
        <v>10</v>
      </c>
      <c r="K13" s="12">
        <v>75.599999999999994</v>
      </c>
      <c r="L13" s="3">
        <f t="shared" si="2"/>
        <v>0.67199999999999993</v>
      </c>
      <c r="M13" s="3">
        <f>IF(K13="","",SUM($K$3:K13)/SUM($P$3:P13))</f>
        <v>0.82878383838383829</v>
      </c>
      <c r="N13" s="16">
        <f>SUM($K$3:K13)-SUM($P$3:P13)</f>
        <v>-211.88000000000011</v>
      </c>
      <c r="P13" s="21">
        <f t="shared" si="3"/>
        <v>112.5</v>
      </c>
    </row>
    <row r="14" spans="1:18" x14ac:dyDescent="0.2">
      <c r="A14" s="6">
        <v>12</v>
      </c>
      <c r="B14" t="s">
        <v>9</v>
      </c>
      <c r="C14" s="5">
        <v>16977</v>
      </c>
      <c r="D14" s="4" t="e">
        <f t="shared" si="0"/>
        <v>#DIV/0!</v>
      </c>
      <c r="E14" s="3" t="e">
        <f t="shared" si="1"/>
        <v>#DIV/0!</v>
      </c>
      <c r="F14" s="3" t="e">
        <f>IF(C14="","",SUM($D$3:D14)/SUM($P$3:P14))</f>
        <v>#DIV/0!</v>
      </c>
      <c r="G14" s="16" t="e">
        <f>SUM($D$3:D14)-SUM($P$3:P14)</f>
        <v>#DIV/0!</v>
      </c>
      <c r="H14" s="18"/>
      <c r="I14" s="6">
        <v>12</v>
      </c>
      <c r="J14" t="s">
        <v>9</v>
      </c>
      <c r="K14" s="12">
        <v>230.87</v>
      </c>
      <c r="L14" s="3">
        <f t="shared" si="2"/>
        <v>2.0521777777777777</v>
      </c>
      <c r="M14" s="3">
        <f>IF(K14="","",SUM($K$3:K14)/SUM($P$3:P14))</f>
        <v>0.93073333333333319</v>
      </c>
      <c r="N14" s="16">
        <f>SUM($K$3:K14)-SUM($P$3:P14)</f>
        <v>-93.510000000000218</v>
      </c>
      <c r="P14" s="21">
        <f t="shared" si="3"/>
        <v>112.5</v>
      </c>
    </row>
    <row r="15" spans="1:18" x14ac:dyDescent="0.2">
      <c r="B15" s="14" t="s">
        <v>8</v>
      </c>
      <c r="C15" s="5">
        <f>SUM(C3:C14)</f>
        <v>168067</v>
      </c>
      <c r="D15" s="4" t="e">
        <f>SUM(D3:D14)</f>
        <v>#DIV/0!</v>
      </c>
      <c r="E15" s="3" t="e">
        <f t="shared" si="1"/>
        <v>#DIV/0!</v>
      </c>
      <c r="J15" s="17" t="s">
        <v>8</v>
      </c>
      <c r="K15" s="16">
        <f>SUM(K3:K14)</f>
        <v>1256.4899999999998</v>
      </c>
      <c r="L15" s="2">
        <f t="shared" si="2"/>
        <v>0.93073333333333319</v>
      </c>
      <c r="M15" s="3"/>
      <c r="P15">
        <f>SUM(P3:P14)</f>
        <v>1350</v>
      </c>
    </row>
    <row r="16" spans="1:18" x14ac:dyDescent="0.2">
      <c r="B16" s="14"/>
      <c r="C16"/>
    </row>
    <row r="17" spans="2:3" x14ac:dyDescent="0.2">
      <c r="B17" s="14"/>
      <c r="C17"/>
    </row>
    <row r="20" spans="2:3" x14ac:dyDescent="0.2">
      <c r="B20" s="14"/>
      <c r="C20" s="11"/>
    </row>
    <row r="21" spans="2:3" x14ac:dyDescent="0.2">
      <c r="B21" s="14"/>
      <c r="C21" s="11"/>
    </row>
  </sheetData>
  <mergeCells count="2">
    <mergeCell ref="B1:G1"/>
    <mergeCell ref="J1:N1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C25" sqref="C25"/>
    </sheetView>
  </sheetViews>
  <sheetFormatPr defaultRowHeight="12.75" x14ac:dyDescent="0.2"/>
  <cols>
    <col min="1" max="1" width="7" style="6" customWidth="1"/>
    <col min="2" max="2" width="12.42578125" customWidth="1"/>
    <col min="3" max="3" width="13.140625" style="5" customWidth="1"/>
    <col min="4" max="4" width="9.140625" style="4"/>
    <col min="5" max="5" width="8.28515625" style="3" customWidth="1"/>
    <col min="6" max="6" width="11.28515625" style="3" bestFit="1" customWidth="1"/>
    <col min="10" max="10" width="11" customWidth="1"/>
    <col min="11" max="11" width="10.42578125" customWidth="1"/>
    <col min="12" max="13" width="9.140625" style="2"/>
    <col min="14" max="14" width="9.140625" customWidth="1"/>
    <col min="15" max="15" width="5.7109375" customWidth="1"/>
    <col min="16" max="16" width="10.7109375" style="1" customWidth="1"/>
    <col min="17" max="17" width="10.140625" customWidth="1"/>
    <col min="18" max="18" width="6.140625" style="1" customWidth="1"/>
  </cols>
  <sheetData>
    <row r="1" spans="1:18" x14ac:dyDescent="0.2">
      <c r="B1" s="61" t="s">
        <v>30</v>
      </c>
      <c r="C1" s="62"/>
      <c r="D1" s="62"/>
      <c r="E1" s="62"/>
      <c r="F1" s="62"/>
      <c r="G1" s="62"/>
      <c r="H1" s="18"/>
      <c r="J1" s="61" t="s">
        <v>29</v>
      </c>
      <c r="K1" s="62"/>
      <c r="L1" s="62"/>
      <c r="M1" s="62"/>
      <c r="N1" s="62"/>
      <c r="P1" s="22" t="s">
        <v>31</v>
      </c>
      <c r="Q1" s="5">
        <v>128</v>
      </c>
    </row>
    <row r="2" spans="1:18" x14ac:dyDescent="0.2">
      <c r="B2" t="s">
        <v>27</v>
      </c>
      <c r="C2" s="20" t="s">
        <v>28</v>
      </c>
      <c r="D2" s="4" t="s">
        <v>26</v>
      </c>
      <c r="E2" s="3" t="s">
        <v>25</v>
      </c>
      <c r="F2" s="3" t="s">
        <v>24</v>
      </c>
      <c r="G2" s="14" t="s">
        <v>23</v>
      </c>
      <c r="H2" s="18"/>
      <c r="I2" s="6"/>
      <c r="J2" t="s">
        <v>27</v>
      </c>
      <c r="K2" s="4" t="s">
        <v>26</v>
      </c>
      <c r="L2" s="3" t="s">
        <v>25</v>
      </c>
      <c r="M2" s="3" t="s">
        <v>24</v>
      </c>
      <c r="N2" s="14" t="s">
        <v>23</v>
      </c>
      <c r="P2" s="22" t="s">
        <v>32</v>
      </c>
      <c r="Q2" s="5">
        <v>1400</v>
      </c>
    </row>
    <row r="3" spans="1:18" x14ac:dyDescent="0.2">
      <c r="A3" s="10">
        <v>1</v>
      </c>
      <c r="B3" t="s">
        <v>22</v>
      </c>
      <c r="C3" s="5">
        <v>8897</v>
      </c>
      <c r="D3" s="4">
        <f t="shared" ref="D3:D14" si="0">IF(C3="","",C3/$Q$1)</f>
        <v>69.5078125</v>
      </c>
      <c r="E3" s="3">
        <f t="shared" ref="E3:E15" si="1">IF(D3="","",D3/P3)</f>
        <v>0.59578124999999993</v>
      </c>
      <c r="F3" s="3">
        <f>SUM($D$3:D3)/SUM($P$3:P3)</f>
        <v>0.59578124999999993</v>
      </c>
      <c r="G3" s="16">
        <f>SUM($D$3:D3)-SUM($P$3:P3)</f>
        <v>-47.158854166666671</v>
      </c>
      <c r="H3" s="18"/>
      <c r="I3" s="10">
        <v>1</v>
      </c>
      <c r="J3" t="s">
        <v>22</v>
      </c>
      <c r="K3" s="4">
        <v>84.1</v>
      </c>
      <c r="L3" s="3">
        <f t="shared" ref="L3:L15" si="2">IF(K3="","",K3/P3)</f>
        <v>0.72085714285714275</v>
      </c>
      <c r="M3" s="3">
        <f>IF(K3="","",SUM($K$3:K3)/SUM($P$3:P3))</f>
        <v>0.72085714285714275</v>
      </c>
      <c r="N3" s="16">
        <f>K3-P3</f>
        <v>-32.566666666666677</v>
      </c>
      <c r="P3" s="11">
        <f>Q$2/12</f>
        <v>116.66666666666667</v>
      </c>
      <c r="Q3" s="19"/>
      <c r="R3" s="4"/>
    </row>
    <row r="4" spans="1:18" x14ac:dyDescent="0.2">
      <c r="A4" s="6">
        <v>2</v>
      </c>
      <c r="B4" t="s">
        <v>21</v>
      </c>
      <c r="C4" s="5">
        <v>14677</v>
      </c>
      <c r="D4" s="4">
        <f t="shared" si="0"/>
        <v>114.6640625</v>
      </c>
      <c r="E4" s="3">
        <f t="shared" si="1"/>
        <v>0.98283482142857137</v>
      </c>
      <c r="F4" s="3">
        <f>IF(C4="","",SUM($D$3:D4)/SUM($P$3:P4))</f>
        <v>0.78930803571428565</v>
      </c>
      <c r="G4" s="16">
        <f>SUM($D$3:D4)-SUM($P$3:P4)</f>
        <v>-49.161458333333343</v>
      </c>
      <c r="H4" s="18"/>
      <c r="I4" s="6">
        <v>2</v>
      </c>
      <c r="J4" t="s">
        <v>21</v>
      </c>
      <c r="K4" s="4">
        <v>97.24</v>
      </c>
      <c r="L4" s="3">
        <f t="shared" si="2"/>
        <v>0.83348571428571416</v>
      </c>
      <c r="M4" s="3">
        <f>IF(K4="","",SUM($K$3:K4)/SUM($P$3:P4))</f>
        <v>0.7771714285714284</v>
      </c>
      <c r="N4" s="16">
        <f>SUM($K$3:K4)-SUM($P$3:P4)</f>
        <v>-51.993333333333368</v>
      </c>
      <c r="P4" s="11">
        <f t="shared" ref="P4:P14" si="3">Q$2/12</f>
        <v>116.66666666666667</v>
      </c>
      <c r="Q4" s="19"/>
      <c r="R4" s="4"/>
    </row>
    <row r="5" spans="1:18" x14ac:dyDescent="0.2">
      <c r="A5" s="6">
        <v>3</v>
      </c>
      <c r="B5" t="s">
        <v>20</v>
      </c>
      <c r="C5" s="5">
        <v>11455</v>
      </c>
      <c r="D5" s="4">
        <f t="shared" si="0"/>
        <v>89.4921875</v>
      </c>
      <c r="E5" s="3">
        <f t="shared" si="1"/>
        <v>0.76707589285714284</v>
      </c>
      <c r="F5" s="3">
        <f>IF(C5="","",SUM($D$3:D5)/SUM($P$3:P5))</f>
        <v>0.78189732142857138</v>
      </c>
      <c r="G5" s="16">
        <f>SUM($D$3:D5)-SUM($P$3:P5)</f>
        <v>-76.3359375</v>
      </c>
      <c r="H5" s="18"/>
      <c r="I5" s="6">
        <v>3</v>
      </c>
      <c r="J5" t="s">
        <v>20</v>
      </c>
      <c r="K5" s="4">
        <v>46.68</v>
      </c>
      <c r="L5" s="3">
        <f t="shared" si="2"/>
        <v>0.4001142857142857</v>
      </c>
      <c r="M5" s="3">
        <f>IF(K5="","",SUM($K$3:K5)/SUM($P$3:P5))</f>
        <v>0.65148571428571422</v>
      </c>
      <c r="N5" s="16">
        <f>SUM($K$3:K5)-SUM($P$3:P5)</f>
        <v>-121.98000000000002</v>
      </c>
      <c r="P5" s="11">
        <f t="shared" si="3"/>
        <v>116.66666666666667</v>
      </c>
    </row>
    <row r="6" spans="1:18" x14ac:dyDescent="0.2">
      <c r="A6" s="6">
        <v>4</v>
      </c>
      <c r="B6" t="s">
        <v>19</v>
      </c>
      <c r="C6" s="5">
        <v>6205</v>
      </c>
      <c r="D6" s="4">
        <f t="shared" si="0"/>
        <v>48.4765625</v>
      </c>
      <c r="E6" s="3">
        <f t="shared" si="1"/>
        <v>0.41551339285714284</v>
      </c>
      <c r="F6" s="3">
        <f>IF(C6="","",SUM($D$3:D6)/SUM($P$3:P6))</f>
        <v>0.69030133928571424</v>
      </c>
      <c r="G6" s="16">
        <f>SUM($D$3:D6)-SUM($P$3:P6)</f>
        <v>-144.52604166666669</v>
      </c>
      <c r="H6" s="18"/>
      <c r="I6" s="6">
        <v>4</v>
      </c>
      <c r="J6" t="s">
        <v>19</v>
      </c>
      <c r="K6" s="4">
        <v>53.41</v>
      </c>
      <c r="L6" s="3">
        <f t="shared" si="2"/>
        <v>0.45779999999999993</v>
      </c>
      <c r="M6" s="3">
        <f>IF(K6="","",SUM($K$3:K6)/SUM($P$3:P6))</f>
        <v>0.60306428571428561</v>
      </c>
      <c r="N6" s="16">
        <f>SUM($K$3:K6)-SUM($P$3:P6)</f>
        <v>-185.23666666666674</v>
      </c>
      <c r="P6" s="11">
        <f t="shared" si="3"/>
        <v>116.66666666666667</v>
      </c>
    </row>
    <row r="7" spans="1:18" x14ac:dyDescent="0.2">
      <c r="A7" s="6">
        <v>5</v>
      </c>
      <c r="B7" t="s">
        <v>18</v>
      </c>
      <c r="C7" s="5">
        <v>15137</v>
      </c>
      <c r="D7" s="4">
        <f t="shared" si="0"/>
        <v>118.2578125</v>
      </c>
      <c r="E7" s="3">
        <f t="shared" si="1"/>
        <v>1.0136383928571429</v>
      </c>
      <c r="F7" s="3">
        <f>IF(C7="","",SUM($D$3:D7)/SUM($P$3:P7))</f>
        <v>0.75496874999999997</v>
      </c>
      <c r="G7" s="16">
        <f>SUM($D$3:D7)-SUM($P$3:P7)</f>
        <v>-142.93489583333337</v>
      </c>
      <c r="H7" s="18"/>
      <c r="I7" s="6">
        <v>5</v>
      </c>
      <c r="J7" t="s">
        <v>18</v>
      </c>
      <c r="K7" s="4">
        <v>97.04</v>
      </c>
      <c r="L7" s="3">
        <f t="shared" si="2"/>
        <v>0.83177142857142861</v>
      </c>
      <c r="M7" s="3">
        <f>IF(K7="","",SUM($K$3:K7)/SUM($P$3:P7))</f>
        <v>0.64880571428571421</v>
      </c>
      <c r="N7" s="16">
        <f>SUM($K$3:K7)-SUM($P$3:P7)</f>
        <v>-204.8633333333334</v>
      </c>
      <c r="P7" s="11">
        <f t="shared" si="3"/>
        <v>116.66666666666667</v>
      </c>
      <c r="Q7" t="s">
        <v>17</v>
      </c>
    </row>
    <row r="8" spans="1:18" x14ac:dyDescent="0.2">
      <c r="A8" s="6">
        <v>6</v>
      </c>
      <c r="B8" t="s">
        <v>16</v>
      </c>
      <c r="C8" s="5">
        <v>14047</v>
      </c>
      <c r="D8" s="4">
        <f t="shared" si="0"/>
        <v>109.7421875</v>
      </c>
      <c r="E8" s="3">
        <f t="shared" si="1"/>
        <v>0.94064732142857144</v>
      </c>
      <c r="F8" s="3">
        <f>IF(C8="","",SUM($D$3:D8)/SUM($P$3:P8))</f>
        <v>0.78591517857142856</v>
      </c>
      <c r="G8" s="16">
        <f>SUM($D$3:D8)-SUM($P$3:P8)</f>
        <v>-149.859375</v>
      </c>
      <c r="H8" s="18"/>
      <c r="I8" s="6">
        <v>6</v>
      </c>
      <c r="J8" t="s">
        <v>16</v>
      </c>
      <c r="K8" s="4">
        <v>138.22</v>
      </c>
      <c r="L8" s="3">
        <f t="shared" si="2"/>
        <v>1.1847428571428571</v>
      </c>
      <c r="M8" s="3">
        <f>IF(K8="","",SUM($K$3:K8)/SUM($P$3:P8))</f>
        <v>0.73812857142857136</v>
      </c>
      <c r="N8" s="16">
        <f>SUM($K$3:K8)-SUM($P$3:P8)</f>
        <v>-183.31000000000006</v>
      </c>
      <c r="P8" s="11">
        <f t="shared" si="3"/>
        <v>116.66666666666667</v>
      </c>
      <c r="R8" s="1">
        <f>Q8*Q1</f>
        <v>0</v>
      </c>
    </row>
    <row r="9" spans="1:18" x14ac:dyDescent="0.2">
      <c r="A9" s="6">
        <v>7</v>
      </c>
      <c r="B9" t="s">
        <v>15</v>
      </c>
      <c r="C9" s="5">
        <v>11584</v>
      </c>
      <c r="D9" s="4">
        <f t="shared" si="0"/>
        <v>90.5</v>
      </c>
      <c r="E9" s="3">
        <f t="shared" si="1"/>
        <v>0.77571428571428569</v>
      </c>
      <c r="F9" s="3">
        <f>IF(C9="","",SUM($D$3:D9)/SUM($P$3:P9))</f>
        <v>0.78445790816326533</v>
      </c>
      <c r="G9" s="16">
        <f>SUM($D$3:D9)-SUM($P$3:P9)</f>
        <v>-176.02604166666663</v>
      </c>
      <c r="H9" s="18"/>
      <c r="I9" s="6">
        <v>7</v>
      </c>
      <c r="J9" t="s">
        <v>15</v>
      </c>
      <c r="K9" s="4">
        <v>101.42</v>
      </c>
      <c r="L9" s="3">
        <f t="shared" si="2"/>
        <v>0.86931428571428571</v>
      </c>
      <c r="M9" s="3">
        <f>IF(K9="","",SUM($K$3:K9)/SUM($P$3:P9))</f>
        <v>0.75686938775510193</v>
      </c>
      <c r="N9" s="16">
        <f>SUM($K$3:K9)-SUM($P$3:P9)</f>
        <v>-198.55666666666673</v>
      </c>
      <c r="P9" s="11">
        <f t="shared" si="3"/>
        <v>116.66666666666667</v>
      </c>
    </row>
    <row r="10" spans="1:18" x14ac:dyDescent="0.2">
      <c r="A10" s="6">
        <v>8</v>
      </c>
      <c r="B10" t="s">
        <v>14</v>
      </c>
      <c r="C10" s="5">
        <v>17341</v>
      </c>
      <c r="D10" s="4">
        <f t="shared" si="0"/>
        <v>135.4765625</v>
      </c>
      <c r="E10" s="3">
        <f t="shared" si="1"/>
        <v>1.1612276785714286</v>
      </c>
      <c r="F10" s="3">
        <f>IF(C10="","",SUM($D$3:D10)/SUM($P$3:P10))</f>
        <v>0.83155412946428575</v>
      </c>
      <c r="G10" s="16">
        <f>SUM($D$3:D10)-SUM($P$3:P10)</f>
        <v>-157.21614583333326</v>
      </c>
      <c r="H10" s="18"/>
      <c r="I10" s="6">
        <v>8</v>
      </c>
      <c r="J10" t="s">
        <v>14</v>
      </c>
      <c r="K10" s="4">
        <v>128.63</v>
      </c>
      <c r="L10" s="3">
        <f t="shared" si="2"/>
        <v>1.102542857142857</v>
      </c>
      <c r="M10" s="3">
        <f>IF(K10="","",SUM($K$3:K10)/SUM($P$3:P10))</f>
        <v>0.80007857142857142</v>
      </c>
      <c r="N10" s="16">
        <f>SUM($K$3:K10)-SUM($P$3:P10)</f>
        <v>-186.59333333333336</v>
      </c>
      <c r="P10" s="11">
        <f t="shared" si="3"/>
        <v>116.66666666666667</v>
      </c>
      <c r="Q10" t="s">
        <v>13</v>
      </c>
    </row>
    <row r="11" spans="1:18" x14ac:dyDescent="0.2">
      <c r="A11" s="6">
        <v>9</v>
      </c>
      <c r="B11" t="s">
        <v>12</v>
      </c>
      <c r="C11" s="5">
        <v>15626</v>
      </c>
      <c r="D11" s="4">
        <f t="shared" si="0"/>
        <v>122.078125</v>
      </c>
      <c r="E11" s="3">
        <f t="shared" si="1"/>
        <v>1.0463839285714285</v>
      </c>
      <c r="F11" s="3">
        <f>IF(C11="","",SUM($D$3:D11)/SUM($P$3:P11))</f>
        <v>0.8554241071428571</v>
      </c>
      <c r="G11" s="16">
        <f>SUM($D$3:D11)-SUM($P$3:P11)</f>
        <v>-151.8046875</v>
      </c>
      <c r="H11" s="18"/>
      <c r="I11" s="6">
        <v>9</v>
      </c>
      <c r="J11" t="s">
        <v>12</v>
      </c>
      <c r="K11" s="12">
        <v>138.61000000000001</v>
      </c>
      <c r="L11" s="3">
        <f t="shared" si="2"/>
        <v>1.1880857142857144</v>
      </c>
      <c r="M11" s="3">
        <f>IF(K11="","",SUM($K$3:K11)/SUM($P$3:P11))</f>
        <v>0.84319047619047616</v>
      </c>
      <c r="N11" s="16">
        <f>SUM($K$3:K11)-SUM($P$3:P11)</f>
        <v>-164.65000000000009</v>
      </c>
      <c r="P11" s="11">
        <f t="shared" si="3"/>
        <v>116.66666666666667</v>
      </c>
      <c r="R11" s="1">
        <f>Q11/128</f>
        <v>0</v>
      </c>
    </row>
    <row r="12" spans="1:18" x14ac:dyDescent="0.2">
      <c r="A12" s="6">
        <v>10</v>
      </c>
      <c r="B12" t="s">
        <v>11</v>
      </c>
      <c r="C12" s="5">
        <v>16360</v>
      </c>
      <c r="D12" s="4">
        <f t="shared" si="0"/>
        <v>127.8125</v>
      </c>
      <c r="E12" s="3">
        <f t="shared" si="1"/>
        <v>1.0955357142857143</v>
      </c>
      <c r="F12" s="3">
        <f>IF(C12="","",SUM($D$3:D12)/SUM($P$3:P12))</f>
        <v>0.87943526785714277</v>
      </c>
      <c r="G12" s="16">
        <f>SUM($D$3:D12)-SUM($P$3:P12)</f>
        <v>-140.65885416666674</v>
      </c>
      <c r="H12" s="18"/>
      <c r="I12" s="6">
        <v>10</v>
      </c>
      <c r="J12" t="s">
        <v>11</v>
      </c>
      <c r="K12" s="12">
        <v>85.06</v>
      </c>
      <c r="L12" s="3">
        <f t="shared" si="2"/>
        <v>0.72908571428571423</v>
      </c>
      <c r="M12" s="3">
        <f>IF(K12="","",SUM($K$3:K12)/SUM($P$3:P12))</f>
        <v>0.83177999999999985</v>
      </c>
      <c r="N12" s="16">
        <f>SUM($K$3:K12)-SUM($P$3:P12)</f>
        <v>-196.25666666666689</v>
      </c>
      <c r="P12" s="11">
        <f t="shared" si="3"/>
        <v>116.66666666666667</v>
      </c>
    </row>
    <row r="13" spans="1:18" x14ac:dyDescent="0.2">
      <c r="A13" s="6">
        <v>11</v>
      </c>
      <c r="B13" t="s">
        <v>10</v>
      </c>
      <c r="C13" s="5">
        <v>19761</v>
      </c>
      <c r="D13" s="4">
        <f t="shared" si="0"/>
        <v>154.3828125</v>
      </c>
      <c r="E13" s="3">
        <f t="shared" si="1"/>
        <v>1.32328125</v>
      </c>
      <c r="F13" s="3">
        <f>IF(C13="","",SUM($D$3:D13)/SUM($P$3:P13))</f>
        <v>0.91978490259740253</v>
      </c>
      <c r="G13" s="16">
        <f>SUM($D$3:D13)-SUM($P$3:P13)</f>
        <v>-102.94270833333348</v>
      </c>
      <c r="H13" s="18"/>
      <c r="I13" s="6">
        <v>11</v>
      </c>
      <c r="J13" t="s">
        <v>10</v>
      </c>
      <c r="K13" s="12">
        <v>181.57</v>
      </c>
      <c r="L13" s="3">
        <f t="shared" si="2"/>
        <v>1.5563142857142855</v>
      </c>
      <c r="M13" s="3">
        <f>IF(K13="","",SUM($K$3:K13)/SUM($P$3:P13))</f>
        <v>0.89764675324675303</v>
      </c>
      <c r="N13" s="16">
        <f>SUM($K$3:K13)-SUM($P$3:P13)</f>
        <v>-131.35333333333369</v>
      </c>
      <c r="P13" s="11">
        <f t="shared" si="3"/>
        <v>116.66666666666667</v>
      </c>
    </row>
    <row r="14" spans="1:18" x14ac:dyDescent="0.2">
      <c r="A14" s="6">
        <v>12</v>
      </c>
      <c r="B14" t="s">
        <v>9</v>
      </c>
      <c r="C14" s="5">
        <v>21445</v>
      </c>
      <c r="D14" s="4">
        <f t="shared" si="0"/>
        <v>167.5390625</v>
      </c>
      <c r="E14" s="3">
        <f t="shared" si="1"/>
        <v>1.4360491071428572</v>
      </c>
      <c r="F14" s="3">
        <f>IF(C14="","",SUM($D$3:D14)/SUM($P$3:P14))</f>
        <v>0.96280691964285703</v>
      </c>
      <c r="G14" s="16">
        <f>SUM($D$3:D14)-SUM($P$3:P14)</f>
        <v>-52.070312500000227</v>
      </c>
      <c r="H14" s="18"/>
      <c r="I14" s="6">
        <v>12</v>
      </c>
      <c r="J14" t="s">
        <v>9</v>
      </c>
      <c r="K14" s="12">
        <v>167.37</v>
      </c>
      <c r="L14" s="3">
        <f t="shared" si="2"/>
        <v>1.4345999999999999</v>
      </c>
      <c r="M14" s="3">
        <f>IF(K14="","",SUM($K$3:K14)/SUM($P$3:P14))</f>
        <v>0.94239285714285692</v>
      </c>
      <c r="N14" s="16">
        <f>SUM($K$3:K14)-SUM($P$3:P14)</f>
        <v>-80.650000000000318</v>
      </c>
      <c r="P14" s="11">
        <f t="shared" si="3"/>
        <v>116.66666666666667</v>
      </c>
    </row>
    <row r="15" spans="1:18" x14ac:dyDescent="0.2">
      <c r="B15" s="14" t="s">
        <v>8</v>
      </c>
      <c r="C15" s="5">
        <f>SUM(C3:C14)</f>
        <v>172535</v>
      </c>
      <c r="D15" s="4">
        <f>SUM(D3:D14)</f>
        <v>1347.9296875</v>
      </c>
      <c r="E15" s="3">
        <f t="shared" si="1"/>
        <v>0.96280691964285703</v>
      </c>
      <c r="J15" s="17" t="s">
        <v>8</v>
      </c>
      <c r="K15" s="16">
        <f>SUM(K3:K14)</f>
        <v>1319.35</v>
      </c>
      <c r="L15" s="2">
        <f t="shared" si="2"/>
        <v>0.94239285714285692</v>
      </c>
      <c r="M15" s="3"/>
      <c r="P15" s="11">
        <f>SUM(P3:P14)</f>
        <v>1400.0000000000002</v>
      </c>
    </row>
  </sheetData>
  <mergeCells count="2">
    <mergeCell ref="B1:G1"/>
    <mergeCell ref="J1:N1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B1" workbookViewId="0">
      <selection activeCell="L15" sqref="L15"/>
    </sheetView>
  </sheetViews>
  <sheetFormatPr defaultRowHeight="12.75" x14ac:dyDescent="0.2"/>
  <cols>
    <col min="1" max="1" width="5.5703125" style="25" hidden="1" customWidth="1"/>
    <col min="2" max="2" width="17.5703125" style="38" customWidth="1"/>
    <col min="3" max="3" width="13.42578125" hidden="1" customWidth="1"/>
    <col min="4" max="4" width="13.140625" style="5" customWidth="1"/>
    <col min="5" max="5" width="9.140625" style="4"/>
    <col min="6" max="6" width="8.28515625" style="3" customWidth="1"/>
    <col min="7" max="7" width="11.85546875" style="3" bestFit="1" customWidth="1"/>
    <col min="9" max="9" width="5.85546875" customWidth="1"/>
    <col min="10" max="10" width="13.42578125" customWidth="1"/>
    <col min="11" max="11" width="10.42578125" customWidth="1"/>
    <col min="12" max="13" width="9.140625" style="2"/>
    <col min="14" max="14" width="9.140625" customWidth="1"/>
    <col min="15" max="15" width="3.7109375" customWidth="1"/>
    <col min="16" max="16" width="10.7109375" style="23" customWidth="1"/>
    <col min="17" max="17" width="17.28515625" customWidth="1"/>
    <col min="18" max="18" width="9.7109375" style="23" customWidth="1"/>
    <col min="19" max="19" width="9.7109375" customWidth="1"/>
  </cols>
  <sheetData>
    <row r="1" spans="1:19" ht="13.5" thickBot="1" x14ac:dyDescent="0.25">
      <c r="B1" s="61" t="s">
        <v>30</v>
      </c>
      <c r="C1" s="61"/>
      <c r="D1" s="61"/>
      <c r="E1" s="61"/>
      <c r="F1" s="61"/>
      <c r="G1" s="61"/>
      <c r="H1" s="61"/>
      <c r="I1" s="18"/>
      <c r="J1" s="61" t="s">
        <v>29</v>
      </c>
      <c r="K1" s="62"/>
      <c r="L1" s="62"/>
      <c r="M1" s="62"/>
      <c r="N1" s="62"/>
      <c r="O1" s="51"/>
      <c r="P1" s="63" t="s">
        <v>60</v>
      </c>
      <c r="Q1" s="62"/>
      <c r="R1" s="62"/>
      <c r="S1" s="62"/>
    </row>
    <row r="2" spans="1:19" ht="13.5" thickBot="1" x14ac:dyDescent="0.25">
      <c r="A2" s="43"/>
      <c r="B2" s="44" t="s">
        <v>35</v>
      </c>
      <c r="C2" s="45" t="s">
        <v>48</v>
      </c>
      <c r="D2" s="52" t="s">
        <v>28</v>
      </c>
      <c r="E2" s="46" t="s">
        <v>26</v>
      </c>
      <c r="F2" s="47" t="s">
        <v>25</v>
      </c>
      <c r="G2" s="47" t="s">
        <v>24</v>
      </c>
      <c r="H2" s="45" t="s">
        <v>23</v>
      </c>
      <c r="I2" s="51"/>
      <c r="J2" s="48" t="s">
        <v>27</v>
      </c>
      <c r="K2" s="53" t="s">
        <v>26</v>
      </c>
      <c r="L2" s="49" t="s">
        <v>25</v>
      </c>
      <c r="M2" s="49" t="s">
        <v>24</v>
      </c>
      <c r="N2" s="50" t="s">
        <v>23</v>
      </c>
      <c r="O2" s="51"/>
      <c r="P2" s="57" t="s">
        <v>53</v>
      </c>
      <c r="Q2" s="34" t="s">
        <v>31</v>
      </c>
      <c r="R2" s="55">
        <v>132</v>
      </c>
    </row>
    <row r="3" spans="1:19" x14ac:dyDescent="0.2">
      <c r="A3" s="24">
        <v>1</v>
      </c>
      <c r="B3" s="30" t="s">
        <v>36</v>
      </c>
      <c r="C3" s="34">
        <f ca="1">DAY(EOMONTH(DATE(YEAR(NOW()),A3+8,1),0))</f>
        <v>30</v>
      </c>
      <c r="D3" s="41">
        <v>7301</v>
      </c>
      <c r="E3" s="4">
        <f t="shared" ref="E3:E14" si="0">IF(D3="","",D3/$R$2)</f>
        <v>55.310606060606062</v>
      </c>
      <c r="F3" s="3">
        <f t="shared" ref="F3:F15" ca="1" si="1">IF(E3="","",E3/P3)</f>
        <v>0.48067550505050505</v>
      </c>
      <c r="G3" s="3">
        <f ca="1">SUM($E$3:E3)/SUM($P$3:P3)</f>
        <v>0.48067550505050505</v>
      </c>
      <c r="H3" s="16">
        <f ca="1">SUM($E$3:E3)-SUM($P$3:P3)</f>
        <v>-59.757887090078867</v>
      </c>
      <c r="I3" s="18"/>
      <c r="J3" s="34" t="str">
        <f t="shared" ref="J3:J14" si="2">B3</f>
        <v>September</v>
      </c>
      <c r="K3" s="39">
        <v>63.23</v>
      </c>
      <c r="L3" s="3">
        <f t="shared" ref="L3:L15" ca="1" si="3">IF(K3="","",K3/P3)</f>
        <v>0.54949880952380947</v>
      </c>
      <c r="M3" s="3">
        <f ca="1">IF(K3="","",SUM($K$3:K3)/SUM($P$3:P3))</f>
        <v>0.54949880952380947</v>
      </c>
      <c r="N3" s="16">
        <f ca="1">K3-P3</f>
        <v>-51.838493150684933</v>
      </c>
      <c r="O3" s="18"/>
      <c r="P3" s="13">
        <f t="shared" ref="P3:P14" ca="1" si="4">$P$15/$C$15*C3</f>
        <v>115.06849315068493</v>
      </c>
      <c r="Q3" s="34" t="s">
        <v>54</v>
      </c>
      <c r="R3" s="56">
        <f>DATE(2013,9,1)</f>
        <v>41518</v>
      </c>
    </row>
    <row r="4" spans="1:19" x14ac:dyDescent="0.2">
      <c r="A4" s="25">
        <v>2</v>
      </c>
      <c r="B4" s="30" t="s">
        <v>37</v>
      </c>
      <c r="C4" s="34">
        <f ca="1">DAY(EOMONTH(DATE(YEAR(NOW()),A4+8,1),0))</f>
        <v>31</v>
      </c>
      <c r="D4" s="41">
        <v>14948</v>
      </c>
      <c r="E4" s="4">
        <f t="shared" si="0"/>
        <v>113.24242424242425</v>
      </c>
      <c r="F4" s="3">
        <f t="shared" ca="1" si="1"/>
        <v>0.95238444351347595</v>
      </c>
      <c r="G4" s="3">
        <f ca="1">IF(D4="","",SUM($E$3:E4)/SUM($P$3:P4))</f>
        <v>0.72039644099070332</v>
      </c>
      <c r="H4" s="16">
        <f ca="1">SUM($E$3:E4)-SUM($P$3:P4)</f>
        <v>-65.419572436695717</v>
      </c>
      <c r="I4" s="18"/>
      <c r="J4" s="34" t="str">
        <f t="shared" si="2"/>
        <v>October</v>
      </c>
      <c r="K4" s="39">
        <v>123.11</v>
      </c>
      <c r="L4" s="3">
        <f t="shared" ca="1" si="3"/>
        <v>1.0353721198156682</v>
      </c>
      <c r="M4" s="3">
        <f ca="1">IF(K4="","",SUM($K$3:K4)/SUM($P$3:P4))</f>
        <v>0.79641803278688528</v>
      </c>
      <c r="N4" s="16">
        <f ca="1">SUM($K$3:K4)-SUM($P$3:P4)</f>
        <v>-47.632602739726025</v>
      </c>
      <c r="O4" s="18"/>
      <c r="P4" s="13">
        <f t="shared" ca="1" si="4"/>
        <v>118.90410958904108</v>
      </c>
      <c r="Q4" s="34" t="s">
        <v>55</v>
      </c>
      <c r="R4" s="56">
        <f>DATE(2014,8,31)</f>
        <v>41882</v>
      </c>
    </row>
    <row r="5" spans="1:19" x14ac:dyDescent="0.2">
      <c r="A5" s="25">
        <v>3</v>
      </c>
      <c r="B5" s="30" t="s">
        <v>38</v>
      </c>
      <c r="C5" s="34">
        <f ca="1">DAY(EOMONTH(DATE(YEAR(NOW()),A5+8,1),0))</f>
        <v>30</v>
      </c>
      <c r="D5" s="42">
        <v>12794</v>
      </c>
      <c r="E5" s="4">
        <f t="shared" si="0"/>
        <v>96.924242424242422</v>
      </c>
      <c r="F5" s="3">
        <f t="shared" ca="1" si="1"/>
        <v>0.84231782106782105</v>
      </c>
      <c r="G5" s="3">
        <f ca="1">IF(D5="","",SUM($E$3:E5)/SUM($P$3:P5))</f>
        <v>0.76059030255458837</v>
      </c>
      <c r="H5" s="16">
        <f ca="1">SUM($E$3:E5)-SUM($P$3:P5)</f>
        <v>-83.563823163138181</v>
      </c>
      <c r="I5" s="18"/>
      <c r="J5" s="34" t="str">
        <f t="shared" si="2"/>
        <v>November</v>
      </c>
      <c r="K5" s="39">
        <v>95.89</v>
      </c>
      <c r="L5" s="3">
        <f t="shared" ca="1" si="3"/>
        <v>0.83332976190476193</v>
      </c>
      <c r="M5" s="3">
        <f ca="1">IF(K5="","",SUM($K$3:K5)/SUM($P$3:P5))</f>
        <v>0.80858673469387765</v>
      </c>
      <c r="N5" s="16">
        <f ca="1">SUM($K$3:K5)-SUM($P$3:P5)</f>
        <v>-66.811095890410911</v>
      </c>
      <c r="O5" s="18"/>
      <c r="P5" s="13">
        <f t="shared" ca="1" si="4"/>
        <v>115.06849315068493</v>
      </c>
      <c r="Q5" s="34"/>
      <c r="R5" s="56"/>
    </row>
    <row r="6" spans="1:19" x14ac:dyDescent="0.2">
      <c r="A6" s="25">
        <v>4</v>
      </c>
      <c r="B6" s="30" t="s">
        <v>39</v>
      </c>
      <c r="C6" s="34">
        <f ca="1">DAY(EOMONTH(DATE(YEAR(NOW()),A6+8,1),0))</f>
        <v>31</v>
      </c>
      <c r="D6" s="41">
        <v>6908</v>
      </c>
      <c r="E6" s="4">
        <f t="shared" si="0"/>
        <v>52.333333333333336</v>
      </c>
      <c r="F6" s="3">
        <f t="shared" ca="1" si="1"/>
        <v>0.44013056835637487</v>
      </c>
      <c r="G6" s="3">
        <f ca="1">IF(D6="","",SUM($E$3:E6)/SUM($P$3:P6))</f>
        <v>0.67916200943864891</v>
      </c>
      <c r="H6" s="16">
        <f ca="1">SUM($E$3:E6)-SUM($P$3:P6)</f>
        <v>-150.13459941884594</v>
      </c>
      <c r="I6" s="18"/>
      <c r="J6" s="34" t="str">
        <f t="shared" si="2"/>
        <v>December</v>
      </c>
      <c r="K6" s="39">
        <v>41.38</v>
      </c>
      <c r="L6" s="3">
        <f t="shared" ca="1" si="3"/>
        <v>0.34801152073732722</v>
      </c>
      <c r="M6" s="3">
        <f ca="1">IF(K6="","",SUM($K$3:K6)/SUM($P$3:P6))</f>
        <v>0.69155532786885254</v>
      </c>
      <c r="N6" s="16">
        <f ca="1">SUM($K$3:K6)-SUM($P$3:P6)</f>
        <v>-144.33520547945199</v>
      </c>
      <c r="O6" s="18"/>
      <c r="P6" s="13">
        <f t="shared" ca="1" si="4"/>
        <v>118.90410958904108</v>
      </c>
      <c r="Q6" s="34" t="s">
        <v>56</v>
      </c>
      <c r="R6" s="54">
        <v>15</v>
      </c>
    </row>
    <row r="7" spans="1:19" x14ac:dyDescent="0.2">
      <c r="A7" s="25">
        <v>5</v>
      </c>
      <c r="B7" s="30" t="s">
        <v>40</v>
      </c>
      <c r="C7" s="34">
        <f t="shared" ref="C7:C14" ca="1" si="5">DAY(EOMONTH(DATE(YEAR(NOW()),A7-4,1),0))</f>
        <v>31</v>
      </c>
      <c r="D7" s="41">
        <v>11066</v>
      </c>
      <c r="E7" s="4">
        <f t="shared" si="0"/>
        <v>83.833333333333329</v>
      </c>
      <c r="F7" s="3">
        <f t="shared" ca="1" si="1"/>
        <v>0.70504992319508453</v>
      </c>
      <c r="G7" s="3">
        <f ca="1">IF(D7="","",SUM($E$3:E7)/SUM($P$3:P7))</f>
        <v>0.6844072730102142</v>
      </c>
      <c r="H7" s="16">
        <f ca="1">SUM($E$3:E7)-SUM($P$3:P7)</f>
        <v>-185.20537567455369</v>
      </c>
      <c r="I7" s="18"/>
      <c r="J7" s="34" t="str">
        <f t="shared" si="2"/>
        <v>January</v>
      </c>
      <c r="K7" s="39">
        <v>80.41</v>
      </c>
      <c r="L7" s="3">
        <f t="shared" ca="1" si="3"/>
        <v>0.67625921658986177</v>
      </c>
      <c r="M7" s="3">
        <f ca="1">IF(K7="","",SUM($K$3:K7)/SUM($P$3:P7))</f>
        <v>0.68845611577964527</v>
      </c>
      <c r="N7" s="16">
        <f ca="1">SUM($K$3:K7)-SUM($P$3:P7)</f>
        <v>-182.82931506849309</v>
      </c>
      <c r="O7" s="18"/>
      <c r="P7" s="13">
        <f t="shared" ca="1" si="4"/>
        <v>118.90410958904108</v>
      </c>
      <c r="Q7" s="34" t="s">
        <v>57</v>
      </c>
      <c r="R7" s="54">
        <v>9</v>
      </c>
    </row>
    <row r="8" spans="1:19" x14ac:dyDescent="0.2">
      <c r="A8" s="25">
        <v>6</v>
      </c>
      <c r="B8" s="30" t="s">
        <v>41</v>
      </c>
      <c r="C8" s="34">
        <f t="shared" ca="1" si="5"/>
        <v>28</v>
      </c>
      <c r="D8" s="41">
        <v>11482</v>
      </c>
      <c r="E8" s="4">
        <f t="shared" si="0"/>
        <v>86.984848484848484</v>
      </c>
      <c r="F8" s="3">
        <f t="shared" ca="1" si="1"/>
        <v>0.8099354514533087</v>
      </c>
      <c r="G8" s="3">
        <f ca="1">IF(D8="","",SUM($E$3:E8)/SUM($P$3:P8))</f>
        <v>0.70382599674726753</v>
      </c>
      <c r="H8" s="16">
        <f ca="1">SUM($E$3:E8)-SUM($P$3:P8)</f>
        <v>-205.61778746367781</v>
      </c>
      <c r="I8" s="18"/>
      <c r="J8" s="34" t="str">
        <f t="shared" si="2"/>
        <v>February</v>
      </c>
      <c r="K8" s="39">
        <v>88.45</v>
      </c>
      <c r="L8" s="3">
        <f t="shared" ca="1" si="3"/>
        <v>0.82357780612244913</v>
      </c>
      <c r="M8" s="3">
        <f ca="1">IF(K8="","",SUM($K$3:K8)/SUM($P$3:P8))</f>
        <v>0.70935891870560386</v>
      </c>
      <c r="N8" s="16">
        <f ca="1">SUM($K$3:K8)-SUM($P$3:P8)</f>
        <v>-201.77657534246572</v>
      </c>
      <c r="O8" s="18"/>
      <c r="P8" s="13">
        <f t="shared" ca="1" si="4"/>
        <v>107.39726027397259</v>
      </c>
      <c r="Q8" s="34" t="s">
        <v>58</v>
      </c>
      <c r="R8" s="54">
        <v>3</v>
      </c>
    </row>
    <row r="9" spans="1:19" x14ac:dyDescent="0.2">
      <c r="A9" s="25">
        <v>7</v>
      </c>
      <c r="B9" s="30" t="s">
        <v>42</v>
      </c>
      <c r="C9" s="34">
        <f t="shared" ca="1" si="5"/>
        <v>31</v>
      </c>
      <c r="D9" s="41">
        <v>8974</v>
      </c>
      <c r="E9" s="4">
        <f t="shared" si="0"/>
        <v>67.984848484848484</v>
      </c>
      <c r="F9" s="3">
        <f t="shared" ca="1" si="1"/>
        <v>0.57176197458455524</v>
      </c>
      <c r="G9" s="3">
        <f ca="1">IF(D9="","",SUM($E$3:E9)/SUM($P$3:P9))</f>
        <v>0.68451474822347469</v>
      </c>
      <c r="H9" s="16">
        <f ca="1">SUM($E$3:E9)-SUM($P$3:P9)</f>
        <v>-256.53704856787044</v>
      </c>
      <c r="I9" s="18"/>
      <c r="J9" s="34" t="str">
        <f t="shared" si="2"/>
        <v>March</v>
      </c>
      <c r="K9" s="39">
        <v>61.89</v>
      </c>
      <c r="L9" s="3">
        <f t="shared" ca="1" si="3"/>
        <v>0.5205034562211982</v>
      </c>
      <c r="M9" s="3">
        <f ca="1">IF(K9="","",SUM($K$3:K9)/SUM($P$3:P9))</f>
        <v>0.68174326145552566</v>
      </c>
      <c r="N9" s="16">
        <f ca="1">SUM($K$3:K9)-SUM($P$3:P9)</f>
        <v>-258.7906849315068</v>
      </c>
      <c r="O9" s="18"/>
      <c r="P9" s="13">
        <f t="shared" ca="1" si="4"/>
        <v>118.90410958904108</v>
      </c>
      <c r="Q9" s="34" t="s">
        <v>59</v>
      </c>
      <c r="R9" s="54">
        <f>SUM(R6:R8)</f>
        <v>27</v>
      </c>
    </row>
    <row r="10" spans="1:19" x14ac:dyDescent="0.2">
      <c r="A10" s="25">
        <v>8</v>
      </c>
      <c r="B10" s="30" t="s">
        <v>43</v>
      </c>
      <c r="C10" s="34">
        <f t="shared" ca="1" si="5"/>
        <v>30</v>
      </c>
      <c r="D10" s="41">
        <v>13860</v>
      </c>
      <c r="E10" s="4">
        <f t="shared" si="0"/>
        <v>105</v>
      </c>
      <c r="F10" s="3">
        <f t="shared" ca="1" si="1"/>
        <v>0.91249999999999998</v>
      </c>
      <c r="G10" s="3">
        <f ca="1">IF(D10="","",SUM($E$3:E10)/SUM($P$3:P10))</f>
        <v>0.71277738274122571</v>
      </c>
      <c r="H10" s="16">
        <f ca="1">SUM($E$3:E10)-SUM($P$3:P10)</f>
        <v>-266.6055417185554</v>
      </c>
      <c r="I10" s="18"/>
      <c r="J10" s="34" t="str">
        <f t="shared" si="2"/>
        <v>April</v>
      </c>
      <c r="K10" s="39">
        <v>94.65</v>
      </c>
      <c r="L10" s="3">
        <f t="shared" ca="1" si="3"/>
        <v>0.82255357142857144</v>
      </c>
      <c r="M10" s="3">
        <f ca="1">IF(K10="","",SUM($K$3:K10)/SUM($P$3:P10))</f>
        <v>0.69919908500590322</v>
      </c>
      <c r="N10" s="16">
        <f ca="1">SUM($K$3:K10)-SUM($P$3:P10)</f>
        <v>-279.20917808219178</v>
      </c>
      <c r="O10" s="18"/>
      <c r="P10" s="13">
        <f t="shared" ca="1" si="4"/>
        <v>115.06849315068493</v>
      </c>
      <c r="R10"/>
    </row>
    <row r="11" spans="1:19" x14ac:dyDescent="0.2">
      <c r="A11" s="25">
        <v>9</v>
      </c>
      <c r="B11" s="30" t="s">
        <v>44</v>
      </c>
      <c r="C11" s="34">
        <f t="shared" ca="1" si="5"/>
        <v>31</v>
      </c>
      <c r="D11" s="41">
        <v>16998</v>
      </c>
      <c r="E11" s="4">
        <f t="shared" si="0"/>
        <v>128.77272727272728</v>
      </c>
      <c r="F11" s="3">
        <f t="shared" ca="1" si="1"/>
        <v>1.0829964390448263</v>
      </c>
      <c r="G11" s="3">
        <f ca="1">IF(D11="","",SUM($E$3:E11)/SUM($P$3:P11))</f>
        <v>0.75481690928119494</v>
      </c>
      <c r="H11" s="16">
        <f ca="1">SUM($E$3:E11)-SUM($P$3:P11)</f>
        <v>-256.73692403486928</v>
      </c>
      <c r="I11" s="18"/>
      <c r="J11" s="34" t="str">
        <f t="shared" si="2"/>
        <v>May</v>
      </c>
      <c r="K11" s="40">
        <v>120.5</v>
      </c>
      <c r="L11" s="3">
        <f t="shared" ca="1" si="3"/>
        <v>1.0134216589861753</v>
      </c>
      <c r="M11" s="3">
        <f ca="1">IF(K11="","",SUM($K$3:K11)/SUM($P$3:P11))</f>
        <v>0.73488003663003665</v>
      </c>
      <c r="N11" s="16">
        <f ca="1">SUM($K$3:K11)-SUM($P$3:P11)</f>
        <v>-277.61328767123291</v>
      </c>
      <c r="O11" s="18"/>
      <c r="P11" s="13">
        <f t="shared" ca="1" si="4"/>
        <v>118.90410958904108</v>
      </c>
      <c r="R11"/>
    </row>
    <row r="12" spans="1:19" x14ac:dyDescent="0.2">
      <c r="A12" s="25">
        <v>10</v>
      </c>
      <c r="B12" s="30" t="s">
        <v>45</v>
      </c>
      <c r="C12" s="34">
        <f t="shared" ca="1" si="5"/>
        <v>30</v>
      </c>
      <c r="D12" s="41">
        <v>10182</v>
      </c>
      <c r="E12" s="4">
        <f t="shared" si="0"/>
        <v>77.13636363636364</v>
      </c>
      <c r="F12" s="3">
        <f t="shared" ca="1" si="1"/>
        <v>0.67035173160173167</v>
      </c>
      <c r="G12" s="3">
        <f ca="1">IF(D12="","",SUM($E$3:E12)/SUM($P$3:P12))</f>
        <v>0.74645402040204023</v>
      </c>
      <c r="H12" s="16">
        <f ca="1">SUM($E$3:E12)-SUM($P$3:P12)</f>
        <v>-294.66905354919049</v>
      </c>
      <c r="I12" s="18"/>
      <c r="J12" s="34" t="str">
        <f t="shared" si="2"/>
        <v>June</v>
      </c>
      <c r="K12" s="40">
        <v>82.68</v>
      </c>
      <c r="L12" s="3">
        <f t="shared" ca="1" si="3"/>
        <v>0.71852857142857152</v>
      </c>
      <c r="M12" s="3">
        <f ca="1">IF(K12="","",SUM($K$3:K12)/SUM($P$3:P12))</f>
        <v>0.73326107967939658</v>
      </c>
      <c r="N12" s="16">
        <f ca="1">SUM($K$3:K12)-SUM($P$3:P12)</f>
        <v>-310.00178082191769</v>
      </c>
      <c r="O12" s="18"/>
      <c r="P12" s="13">
        <f t="shared" ca="1" si="4"/>
        <v>115.06849315068493</v>
      </c>
      <c r="R12"/>
    </row>
    <row r="13" spans="1:19" x14ac:dyDescent="0.2">
      <c r="A13" s="25">
        <v>11</v>
      </c>
      <c r="B13" s="30" t="s">
        <v>46</v>
      </c>
      <c r="C13" s="34">
        <f t="shared" ca="1" si="5"/>
        <v>31</v>
      </c>
      <c r="D13" s="41">
        <v>9122</v>
      </c>
      <c r="E13" s="4">
        <f t="shared" si="0"/>
        <v>69.106060606060609</v>
      </c>
      <c r="F13" s="3">
        <f t="shared" ca="1" si="1"/>
        <v>0.58119152353023329</v>
      </c>
      <c r="G13" s="3">
        <f ca="1">IF(D13="","",SUM($E$3:E13)/SUM($P$3:P13))</f>
        <v>0.73111528566244133</v>
      </c>
      <c r="H13" s="16">
        <f ca="1">SUM($E$3:E13)-SUM($P$3:P13)</f>
        <v>-344.467102532171</v>
      </c>
      <c r="I13" s="18"/>
      <c r="J13" s="34" t="str">
        <f t="shared" si="2"/>
        <v>July</v>
      </c>
      <c r="K13" s="40">
        <v>65.25</v>
      </c>
      <c r="L13" s="3">
        <f t="shared" ca="1" si="3"/>
        <v>0.5487615207373272</v>
      </c>
      <c r="M13" s="3">
        <f ca="1">IF(K13="","",SUM($K$3:K13)/SUM($P$3:P13))</f>
        <v>0.71613686911890506</v>
      </c>
      <c r="N13" s="16">
        <f ca="1">SUM($K$3:K13)-SUM($P$3:P13)</f>
        <v>-363.65589041095882</v>
      </c>
      <c r="O13" s="18"/>
      <c r="P13" s="13">
        <f t="shared" ca="1" si="4"/>
        <v>118.90410958904108</v>
      </c>
      <c r="R13"/>
    </row>
    <row r="14" spans="1:19" x14ac:dyDescent="0.2">
      <c r="A14" s="25">
        <v>12</v>
      </c>
      <c r="B14" s="30" t="s">
        <v>47</v>
      </c>
      <c r="C14" s="34">
        <f t="shared" ca="1" si="5"/>
        <v>31</v>
      </c>
      <c r="D14" s="41">
        <v>18034</v>
      </c>
      <c r="E14" s="4">
        <f t="shared" si="0"/>
        <v>136.62121212121212</v>
      </c>
      <c r="F14" s="3">
        <f t="shared" ca="1" si="1"/>
        <v>1.1490032816645721</v>
      </c>
      <c r="G14" s="3">
        <f ca="1">IF(D14="","",SUM($E$3:E14)/SUM($P$3:P14))</f>
        <v>0.76660714285714282</v>
      </c>
      <c r="H14" s="16">
        <f ca="1">SUM($E$3:E14)-SUM($P$3:P14)</f>
        <v>-326.75</v>
      </c>
      <c r="I14" s="18"/>
      <c r="J14" s="34" t="str">
        <f t="shared" si="2"/>
        <v>August</v>
      </c>
      <c r="K14" s="40">
        <v>112.1</v>
      </c>
      <c r="L14" s="3">
        <f t="shared" ca="1" si="3"/>
        <v>0.94277649769585259</v>
      </c>
      <c r="M14" s="3">
        <f ca="1">IF(K14="","",SUM($K$3:K14)/SUM($P$3:P14))</f>
        <v>0.73538571428571431</v>
      </c>
      <c r="N14" s="16">
        <f ca="1">SUM($K$3:K14)-SUM($P$3:P14)</f>
        <v>-370.46000000000004</v>
      </c>
      <c r="O14" s="18"/>
      <c r="P14" s="13">
        <f t="shared" ca="1" si="4"/>
        <v>118.90410958904108</v>
      </c>
      <c r="R14"/>
    </row>
    <row r="15" spans="1:19" x14ac:dyDescent="0.2">
      <c r="B15" s="34" t="s">
        <v>8</v>
      </c>
      <c r="C15" s="14">
        <f ca="1">SUM(C3:C14)</f>
        <v>365</v>
      </c>
      <c r="D15" s="5">
        <f>SUM(D3:D14)</f>
        <v>141669</v>
      </c>
      <c r="E15" s="4">
        <f>SUM(E3:E14)</f>
        <v>1073.25</v>
      </c>
      <c r="F15" s="3">
        <f t="shared" si="1"/>
        <v>0.76660714285714282</v>
      </c>
      <c r="I15" s="18"/>
      <c r="J15" s="60" t="s">
        <v>8</v>
      </c>
      <c r="K15" s="60">
        <f>SUM(K3:K14)</f>
        <v>1029.54</v>
      </c>
      <c r="L15" s="3">
        <f t="shared" si="3"/>
        <v>0.73538571428571431</v>
      </c>
      <c r="M15" s="3"/>
      <c r="O15" s="18"/>
      <c r="P15" s="38">
        <v>1400</v>
      </c>
    </row>
    <row r="16" spans="1:19" x14ac:dyDescent="0.2">
      <c r="C16" s="14"/>
      <c r="D16"/>
      <c r="R16" s="34"/>
    </row>
    <row r="17" spans="2:18" x14ac:dyDescent="0.2">
      <c r="C17" s="14"/>
      <c r="D17"/>
    </row>
    <row r="18" spans="2:18" x14ac:dyDescent="0.2">
      <c r="B18" s="36" t="s">
        <v>7</v>
      </c>
      <c r="C18" s="36"/>
      <c r="D18"/>
    </row>
    <row r="19" spans="2:18" x14ac:dyDescent="0.2">
      <c r="B19" s="35" t="s">
        <v>35</v>
      </c>
      <c r="C19" s="35"/>
      <c r="D19" s="31" t="str">
        <f ca="1">LOOKUP(IF(MONTH(NOW())&lt;9, MONTH(NOW())+4, MONTH(NOW())-8), A3:A14, B3:B14)</f>
        <v>March</v>
      </c>
      <c r="P19" s="30"/>
    </row>
    <row r="20" spans="2:18" x14ac:dyDescent="0.2">
      <c r="B20" s="35" t="s">
        <v>34</v>
      </c>
      <c r="C20" s="35"/>
      <c r="D20" s="28">
        <f ca="1">NETWORKDAYS(DATE(YEAR(TODAY()),MONTH(TODAY()),1),DATE(YEAR(TODAY()),MONTH(TODAY()),DAY(EOMONTH(TODAY(),MONTH(TODAY())))))</f>
        <v>22</v>
      </c>
      <c r="F20" s="9"/>
      <c r="G20" s="8"/>
      <c r="H20" s="7"/>
      <c r="P20" s="27"/>
      <c r="R20" s="30"/>
    </row>
    <row r="21" spans="2:18" x14ac:dyDescent="0.2">
      <c r="B21" s="35" t="s">
        <v>6</v>
      </c>
      <c r="C21" s="35"/>
      <c r="D21" s="28">
        <f ca="1">NETWORKDAYS(TODAY(),DATE(YEAR(TODAY()),MONTH(TODAY()),DAY(EOMONTH(TODAY(),MONTH(TODAY())))))-E21</f>
        <v>12</v>
      </c>
      <c r="F21" s="9"/>
      <c r="G21" s="8"/>
      <c r="R21" s="27"/>
    </row>
    <row r="22" spans="2:18" x14ac:dyDescent="0.2">
      <c r="B22" s="35" t="s">
        <v>50</v>
      </c>
      <c r="C22" s="35"/>
      <c r="D22" s="5">
        <f ca="1">LOOKUP(IF(MONTH(NOW())&lt;9, MONTH(NOW())+4, MONTH(NOW())-8), A3:A14, P3:P14)*R2-LOOKUP(IF(MONTH(NOW())&lt;9, MONTH(NOW())+4, MONTH(NOW())-8), A3:A14, D3:D14)</f>
        <v>6721.3424657534233</v>
      </c>
      <c r="F22" s="9"/>
      <c r="G22" s="8"/>
      <c r="H22" s="7"/>
    </row>
    <row r="23" spans="2:18" x14ac:dyDescent="0.2">
      <c r="B23" s="35" t="s">
        <v>49</v>
      </c>
      <c r="C23" s="35"/>
      <c r="D23" s="13">
        <f ca="1">D22/R2</f>
        <v>50.9192611041926</v>
      </c>
      <c r="F23" s="9"/>
      <c r="G23" s="5"/>
      <c r="H23" s="7"/>
    </row>
    <row r="24" spans="2:18" x14ac:dyDescent="0.2">
      <c r="B24" s="35"/>
      <c r="C24" s="15"/>
      <c r="D24" s="13"/>
      <c r="F24" s="4"/>
      <c r="G24" s="5"/>
      <c r="H24" s="7"/>
    </row>
    <row r="25" spans="2:18" x14ac:dyDescent="0.2">
      <c r="B25" s="35" t="s">
        <v>1</v>
      </c>
      <c r="C25" s="35"/>
      <c r="D25" s="4">
        <f ca="1">LOOKUP(IF(MONTH(NOW())&lt;9, MONTH(NOW())+4, MONTH(NOW())-8), A3:A14, P3:P14)/D20</f>
        <v>5.4047322540473219</v>
      </c>
      <c r="F25" s="4"/>
      <c r="G25" s="5"/>
      <c r="J25" s="59"/>
    </row>
    <row r="26" spans="2:18" x14ac:dyDescent="0.2">
      <c r="B26" s="35" t="s">
        <v>0</v>
      </c>
      <c r="C26" s="35"/>
      <c r="D26" s="4">
        <f ca="1">D23/D21</f>
        <v>4.2432717586827167</v>
      </c>
      <c r="F26" s="4"/>
      <c r="G26" s="5"/>
      <c r="H26" s="7"/>
      <c r="J26" s="59"/>
    </row>
    <row r="27" spans="2:18" x14ac:dyDescent="0.2">
      <c r="B27" s="35"/>
      <c r="C27" s="14"/>
      <c r="D27"/>
      <c r="F27" s="4"/>
      <c r="G27" s="5"/>
    </row>
    <row r="28" spans="2:18" x14ac:dyDescent="0.2">
      <c r="B28" s="35" t="s">
        <v>51</v>
      </c>
      <c r="C28" s="38"/>
      <c r="D28" s="5">
        <f ca="1">LOOKUP(IF(MONTH(NOW())&lt;9, MONTH(NOW())+4, MONTH(NOW())-8), A3:A14, P3:P14)*R2*((D20-D21)/D20)</f>
        <v>7134.2465753424649</v>
      </c>
      <c r="G28" s="5"/>
      <c r="H28" s="33"/>
    </row>
    <row r="29" spans="2:18" x14ac:dyDescent="0.2">
      <c r="B29" s="35" t="s">
        <v>52</v>
      </c>
      <c r="C29" s="38"/>
      <c r="D29" s="3">
        <f ca="1">LOOKUP(IF(MONTH(NOW())&lt;9, MONTH(NOW())+4, MONTH(NOW())-8), A3:A14, D3:D14)/D28</f>
        <v>1.2578763440860217</v>
      </c>
      <c r="F29" s="13"/>
      <c r="G29" s="5"/>
      <c r="P29" s="32"/>
    </row>
    <row r="30" spans="2:18" x14ac:dyDescent="0.2">
      <c r="B30" s="15"/>
      <c r="F30" s="38"/>
      <c r="G30" s="5"/>
      <c r="H30" s="14"/>
      <c r="P30" s="32"/>
      <c r="R30" s="32"/>
    </row>
    <row r="31" spans="2:18" x14ac:dyDescent="0.2">
      <c r="B31" s="37" t="s">
        <v>5</v>
      </c>
      <c r="C31" s="37"/>
      <c r="D31" s="25"/>
      <c r="F31" s="38"/>
      <c r="G31" s="5"/>
      <c r="R31" s="32"/>
    </row>
    <row r="32" spans="2:18" x14ac:dyDescent="0.2">
      <c r="B32" s="35" t="s">
        <v>4</v>
      </c>
      <c r="C32" s="35"/>
      <c r="D32" s="5">
        <f>D15</f>
        <v>141669</v>
      </c>
      <c r="E32" s="12"/>
      <c r="F32" s="38"/>
      <c r="G32" s="8"/>
      <c r="H32" s="7"/>
    </row>
    <row r="33" spans="2:9" x14ac:dyDescent="0.2">
      <c r="B33" s="35" t="s">
        <v>3</v>
      </c>
      <c r="C33" s="35"/>
      <c r="D33" s="4">
        <f>E15</f>
        <v>1073.25</v>
      </c>
      <c r="F33" s="38"/>
      <c r="G33" s="8"/>
      <c r="H33" s="7"/>
    </row>
    <row r="34" spans="2:9" x14ac:dyDescent="0.2">
      <c r="B34" s="35"/>
      <c r="C34" s="35"/>
      <c r="D34" s="13"/>
      <c r="F34" s="38"/>
      <c r="G34" s="8"/>
      <c r="H34" s="7"/>
    </row>
    <row r="35" spans="2:9" x14ac:dyDescent="0.2">
      <c r="B35" s="35" t="s">
        <v>33</v>
      </c>
      <c r="C35" s="38"/>
      <c r="D35" s="25">
        <f>NETWORKDAYS(R3,R4)-R9</f>
        <v>233</v>
      </c>
      <c r="F35" s="38"/>
      <c r="G35" s="38"/>
      <c r="H35" s="38"/>
    </row>
    <row r="36" spans="2:9" x14ac:dyDescent="0.2">
      <c r="B36" s="35" t="s">
        <v>2</v>
      </c>
      <c r="C36" s="38"/>
      <c r="D36" s="25">
        <f ca="1">ROUND(NETWORKDAYS(TODAY(),R4)-R9*(NETWORKDAYS(TODAY(),R4)/NETWORKDAYS(R3,R4)),0)</f>
        <v>-594</v>
      </c>
      <c r="F36" s="38"/>
      <c r="G36" s="28"/>
      <c r="H36" s="12"/>
      <c r="I36" s="5"/>
    </row>
    <row r="37" spans="2:9" x14ac:dyDescent="0.2">
      <c r="B37" s="35" t="s">
        <v>50</v>
      </c>
      <c r="C37" s="35"/>
      <c r="D37" s="11">
        <f>(P15*R2)-D15</f>
        <v>43131</v>
      </c>
      <c r="F37" s="38"/>
      <c r="G37" s="8"/>
      <c r="H37" s="12"/>
    </row>
    <row r="38" spans="2:9" x14ac:dyDescent="0.2">
      <c r="B38" s="35" t="s">
        <v>49</v>
      </c>
      <c r="C38" s="35"/>
      <c r="D38" s="25">
        <f>P15-D33</f>
        <v>326.75</v>
      </c>
      <c r="F38" s="38"/>
      <c r="G38" s="8"/>
      <c r="H38" s="7"/>
    </row>
    <row r="39" spans="2:9" x14ac:dyDescent="0.2">
      <c r="B39" s="35"/>
      <c r="C39" s="35"/>
      <c r="D39" s="25"/>
      <c r="F39" s="38"/>
      <c r="G39" s="8"/>
      <c r="H39" s="7"/>
    </row>
    <row r="40" spans="2:9" x14ac:dyDescent="0.2">
      <c r="B40" s="35" t="s">
        <v>1</v>
      </c>
      <c r="C40" s="35"/>
      <c r="D40" s="4">
        <f>P15/D35</f>
        <v>6.0085836909871242</v>
      </c>
      <c r="F40" s="38"/>
      <c r="G40" s="8"/>
      <c r="H40" s="7"/>
    </row>
    <row r="41" spans="2:9" x14ac:dyDescent="0.2">
      <c r="B41" s="35" t="s">
        <v>0</v>
      </c>
      <c r="C41" s="35"/>
      <c r="D41" s="4">
        <f ca="1">D38/D36</f>
        <v>-0.55008417508417506</v>
      </c>
      <c r="F41" s="38"/>
      <c r="G41" s="8"/>
      <c r="H41" s="7"/>
    </row>
    <row r="42" spans="2:9" x14ac:dyDescent="0.2">
      <c r="F42" s="38"/>
    </row>
    <row r="43" spans="2:9" x14ac:dyDescent="0.2">
      <c r="B43" s="35"/>
      <c r="C43" s="38"/>
      <c r="F43" s="38"/>
    </row>
    <row r="44" spans="2:9" x14ac:dyDescent="0.2">
      <c r="B44" s="35"/>
      <c r="C44" s="38"/>
      <c r="D44" s="3"/>
    </row>
    <row r="45" spans="2:9" x14ac:dyDescent="0.2">
      <c r="D45" s="29"/>
    </row>
    <row r="46" spans="2:9" x14ac:dyDescent="0.2">
      <c r="D46" s="29"/>
    </row>
    <row r="47" spans="2:9" x14ac:dyDescent="0.2">
      <c r="D47" s="25"/>
    </row>
    <row r="48" spans="2:9" x14ac:dyDescent="0.2">
      <c r="D48" s="25"/>
    </row>
    <row r="49" spans="4:4" x14ac:dyDescent="0.2">
      <c r="D49" s="26"/>
    </row>
  </sheetData>
  <mergeCells count="3">
    <mergeCell ref="P1:S1"/>
    <mergeCell ref="J1:N1"/>
    <mergeCell ref="B1:H1"/>
  </mergeCells>
  <pageMargins left="0.7" right="0.7" top="0.75" bottom="0.75" header="0.3" footer="0.3"/>
  <pageSetup orientation="portrait" horizontalDpi="1200" verticalDpi="1200" r:id="rId1"/>
  <ignoredErrors>
    <ignoredError sqref="M4:M13 N4:N1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topLeftCell="B1" workbookViewId="0">
      <selection activeCell="D35" sqref="D35"/>
    </sheetView>
  </sheetViews>
  <sheetFormatPr defaultRowHeight="12.75" x14ac:dyDescent="0.2"/>
  <cols>
    <col min="1" max="1" width="5.5703125" style="38" hidden="1" customWidth="1"/>
    <col min="2" max="2" width="17.5703125" style="38" customWidth="1"/>
    <col min="3" max="3" width="13.42578125" hidden="1" customWidth="1"/>
    <col min="4" max="4" width="13.140625" style="5" customWidth="1"/>
    <col min="5" max="5" width="9.140625" style="4"/>
    <col min="6" max="6" width="8.28515625" style="3" customWidth="1"/>
    <col min="7" max="7" width="11.85546875" style="3" bestFit="1" customWidth="1"/>
    <col min="9" max="9" width="5.85546875" customWidth="1"/>
    <col min="10" max="10" width="13.42578125" customWidth="1"/>
    <col min="11" max="11" width="10.42578125" customWidth="1"/>
    <col min="12" max="13" width="9.140625" style="2"/>
    <col min="14" max="14" width="9.140625" customWidth="1"/>
    <col min="15" max="15" width="3.7109375" customWidth="1"/>
    <col min="16" max="16" width="10.7109375" style="58" customWidth="1"/>
    <col min="17" max="17" width="17.28515625" customWidth="1"/>
    <col min="18" max="18" width="9.7109375" style="58" customWidth="1"/>
    <col min="19" max="19" width="9.7109375" customWidth="1"/>
  </cols>
  <sheetData>
    <row r="1" spans="1:19" ht="13.5" thickBot="1" x14ac:dyDescent="0.25">
      <c r="B1" s="61" t="s">
        <v>30</v>
      </c>
      <c r="C1" s="61"/>
      <c r="D1" s="61"/>
      <c r="E1" s="61"/>
      <c r="F1" s="61"/>
      <c r="G1" s="61"/>
      <c r="H1" s="61"/>
      <c r="I1" s="18"/>
      <c r="J1" s="61" t="s">
        <v>29</v>
      </c>
      <c r="K1" s="62"/>
      <c r="L1" s="62"/>
      <c r="M1" s="62"/>
      <c r="N1" s="62"/>
      <c r="O1" s="51"/>
      <c r="P1" s="63" t="s">
        <v>60</v>
      </c>
      <c r="Q1" s="62"/>
      <c r="R1" s="62"/>
      <c r="S1" s="62"/>
    </row>
    <row r="2" spans="1:19" ht="13.5" thickBot="1" x14ac:dyDescent="0.25">
      <c r="A2" s="43"/>
      <c r="B2" s="44" t="s">
        <v>35</v>
      </c>
      <c r="C2" s="45" t="s">
        <v>48</v>
      </c>
      <c r="D2" s="52" t="s">
        <v>28</v>
      </c>
      <c r="E2" s="46" t="s">
        <v>26</v>
      </c>
      <c r="F2" s="47" t="s">
        <v>25</v>
      </c>
      <c r="G2" s="47" t="s">
        <v>24</v>
      </c>
      <c r="H2" s="45" t="s">
        <v>23</v>
      </c>
      <c r="I2" s="51"/>
      <c r="J2" s="48" t="s">
        <v>27</v>
      </c>
      <c r="K2" s="53" t="s">
        <v>26</v>
      </c>
      <c r="L2" s="49" t="s">
        <v>25</v>
      </c>
      <c r="M2" s="49" t="s">
        <v>24</v>
      </c>
      <c r="N2" s="50" t="s">
        <v>23</v>
      </c>
      <c r="O2" s="51"/>
      <c r="P2" s="57" t="s">
        <v>53</v>
      </c>
      <c r="Q2" s="58" t="s">
        <v>31</v>
      </c>
      <c r="R2" s="55"/>
    </row>
    <row r="3" spans="1:19" x14ac:dyDescent="0.2">
      <c r="A3" s="35">
        <v>1</v>
      </c>
      <c r="B3" s="58" t="s">
        <v>36</v>
      </c>
      <c r="C3" s="58">
        <f ca="1">DAY(EOMONTH(DATE(YEAR(NOW()),A3+8,1),0))</f>
        <v>30</v>
      </c>
      <c r="D3" s="41"/>
      <c r="E3" s="4" t="str">
        <f t="shared" ref="E3:E14" si="0">IF(D3="","",D3/$R$2)</f>
        <v/>
      </c>
      <c r="F3" s="3" t="str">
        <f t="shared" ref="F3:F15" si="1">IF(E3="","",E3/P3)</f>
        <v/>
      </c>
      <c r="G3" s="3" t="str">
        <f>IF(D3="","",SUM($E$3:E3)/SUM($P$3:P3))</f>
        <v/>
      </c>
      <c r="H3" s="16">
        <f ca="1">SUM($E$3:E3)-SUM($P$3:P3)</f>
        <v>0</v>
      </c>
      <c r="I3" s="18"/>
      <c r="J3" s="58" t="str">
        <f t="shared" ref="J3:J14" si="2">B3</f>
        <v>September</v>
      </c>
      <c r="K3" s="39"/>
      <c r="L3" s="3" t="str">
        <f t="shared" ref="L3:L15" si="3">IF(K3="","",K3/P3)</f>
        <v/>
      </c>
      <c r="M3" s="3" t="str">
        <f>IF(K3="","",SUM($K$3:K3)/SUM($P$3:P3))</f>
        <v/>
      </c>
      <c r="N3" s="16">
        <f ca="1">K3-P3</f>
        <v>0</v>
      </c>
      <c r="O3" s="18"/>
      <c r="P3" s="13">
        <f t="shared" ref="P3:P14" ca="1" si="4">$P$15/$C$15*C3</f>
        <v>0</v>
      </c>
      <c r="Q3" s="58" t="s">
        <v>54</v>
      </c>
      <c r="R3" s="56"/>
    </row>
    <row r="4" spans="1:19" x14ac:dyDescent="0.2">
      <c r="A4" s="38">
        <v>2</v>
      </c>
      <c r="B4" s="58" t="s">
        <v>37</v>
      </c>
      <c r="C4" s="58">
        <f ca="1">DAY(EOMONTH(DATE(YEAR(NOW()),A4+8,1),0))</f>
        <v>31</v>
      </c>
      <c r="D4" s="41"/>
      <c r="E4" s="4" t="str">
        <f t="shared" si="0"/>
        <v/>
      </c>
      <c r="F4" s="3" t="str">
        <f t="shared" si="1"/>
        <v/>
      </c>
      <c r="G4" s="3" t="str">
        <f>IF(D4="","",SUM($E$3:E4)/SUM($P$3:P4))</f>
        <v/>
      </c>
      <c r="H4" s="16">
        <f ca="1">SUM($E$3:E4)-SUM($P$3:P4)</f>
        <v>0</v>
      </c>
      <c r="I4" s="18"/>
      <c r="J4" s="58" t="str">
        <f t="shared" si="2"/>
        <v>October</v>
      </c>
      <c r="K4" s="39"/>
      <c r="L4" s="3" t="str">
        <f t="shared" si="3"/>
        <v/>
      </c>
      <c r="M4" s="3" t="str">
        <f>IF(K4="","",SUM($K$3:K4)/SUM($P$3:P4))</f>
        <v/>
      </c>
      <c r="N4" s="16">
        <f ca="1">SUM($K$3:K4)-SUM($P$3:P4)</f>
        <v>0</v>
      </c>
      <c r="O4" s="18"/>
      <c r="P4" s="13">
        <f t="shared" ca="1" si="4"/>
        <v>0</v>
      </c>
      <c r="Q4" s="58" t="s">
        <v>55</v>
      </c>
      <c r="R4" s="56"/>
    </row>
    <row r="5" spans="1:19" x14ac:dyDescent="0.2">
      <c r="A5" s="38">
        <v>3</v>
      </c>
      <c r="B5" s="58" t="s">
        <v>38</v>
      </c>
      <c r="C5" s="58">
        <f ca="1">DAY(EOMONTH(DATE(YEAR(NOW()),A5+8,1),0))</f>
        <v>30</v>
      </c>
      <c r="D5" s="42"/>
      <c r="E5" s="4" t="str">
        <f t="shared" si="0"/>
        <v/>
      </c>
      <c r="F5" s="3" t="str">
        <f t="shared" si="1"/>
        <v/>
      </c>
      <c r="G5" s="3" t="str">
        <f>IF(D5="","",SUM($E$3:E5)/SUM($P$3:P5))</f>
        <v/>
      </c>
      <c r="H5" s="16">
        <f ca="1">SUM($E$3:E5)-SUM($P$3:P5)</f>
        <v>0</v>
      </c>
      <c r="I5" s="18"/>
      <c r="J5" s="58" t="str">
        <f t="shared" si="2"/>
        <v>November</v>
      </c>
      <c r="K5" s="39"/>
      <c r="L5" s="3" t="str">
        <f t="shared" si="3"/>
        <v/>
      </c>
      <c r="M5" s="3" t="str">
        <f>IF(K5="","",SUM($K$3:K5)/SUM($P$3:P5))</f>
        <v/>
      </c>
      <c r="N5" s="16">
        <f ca="1">SUM($K$3:K5)-SUM($P$3:P5)</f>
        <v>0</v>
      </c>
      <c r="O5" s="18"/>
      <c r="P5" s="13">
        <f t="shared" ca="1" si="4"/>
        <v>0</v>
      </c>
      <c r="Q5" s="58"/>
      <c r="R5" s="56"/>
    </row>
    <row r="6" spans="1:19" x14ac:dyDescent="0.2">
      <c r="A6" s="38">
        <v>4</v>
      </c>
      <c r="B6" s="58" t="s">
        <v>39</v>
      </c>
      <c r="C6" s="58">
        <f ca="1">DAY(EOMONTH(DATE(YEAR(NOW()),A6+8,1),0))</f>
        <v>31</v>
      </c>
      <c r="D6" s="41"/>
      <c r="E6" s="4" t="str">
        <f t="shared" si="0"/>
        <v/>
      </c>
      <c r="F6" s="3" t="str">
        <f t="shared" si="1"/>
        <v/>
      </c>
      <c r="G6" s="3" t="str">
        <f>IF(D6="","",SUM($E$3:E6)/SUM($P$3:P6))</f>
        <v/>
      </c>
      <c r="H6" s="16">
        <f ca="1">SUM($E$3:E6)-SUM($P$3:P6)</f>
        <v>0</v>
      </c>
      <c r="I6" s="18"/>
      <c r="J6" s="58" t="str">
        <f t="shared" si="2"/>
        <v>December</v>
      </c>
      <c r="K6" s="39"/>
      <c r="L6" s="3" t="str">
        <f t="shared" si="3"/>
        <v/>
      </c>
      <c r="M6" s="3" t="str">
        <f>IF(K6="","",SUM($K$3:K6)/SUM($P$3:P6))</f>
        <v/>
      </c>
      <c r="N6" s="16">
        <f ca="1">SUM($K$3:K6)-SUM($P$3:P6)</f>
        <v>0</v>
      </c>
      <c r="O6" s="18"/>
      <c r="P6" s="13">
        <f t="shared" ca="1" si="4"/>
        <v>0</v>
      </c>
      <c r="Q6" s="58" t="s">
        <v>56</v>
      </c>
      <c r="R6" s="54"/>
    </row>
    <row r="7" spans="1:19" x14ac:dyDescent="0.2">
      <c r="A7" s="38">
        <v>5</v>
      </c>
      <c r="B7" s="58" t="s">
        <v>40</v>
      </c>
      <c r="C7" s="58">
        <f t="shared" ref="C7:C14" ca="1" si="5">DAY(EOMONTH(DATE(YEAR(NOW()),A7-4,1),0))</f>
        <v>31</v>
      </c>
      <c r="D7" s="41"/>
      <c r="E7" s="4" t="str">
        <f t="shared" si="0"/>
        <v/>
      </c>
      <c r="F7" s="3" t="str">
        <f t="shared" si="1"/>
        <v/>
      </c>
      <c r="G7" s="3" t="str">
        <f>IF(D7="","",SUM($E$3:E7)/SUM($P$3:P7))</f>
        <v/>
      </c>
      <c r="H7" s="16">
        <f ca="1">SUM($E$3:E7)-SUM($P$3:P7)</f>
        <v>0</v>
      </c>
      <c r="I7" s="18"/>
      <c r="J7" s="58" t="str">
        <f t="shared" si="2"/>
        <v>January</v>
      </c>
      <c r="K7" s="39"/>
      <c r="L7" s="3" t="str">
        <f t="shared" si="3"/>
        <v/>
      </c>
      <c r="M7" s="3" t="str">
        <f>IF(K7="","",SUM($K$3:K7)/SUM($P$3:P7))</f>
        <v/>
      </c>
      <c r="N7" s="16">
        <f ca="1">SUM($K$3:K7)-SUM($P$3:P7)</f>
        <v>0</v>
      </c>
      <c r="O7" s="18"/>
      <c r="P7" s="13">
        <f t="shared" ca="1" si="4"/>
        <v>0</v>
      </c>
      <c r="Q7" s="58" t="s">
        <v>57</v>
      </c>
      <c r="R7" s="54"/>
    </row>
    <row r="8" spans="1:19" x14ac:dyDescent="0.2">
      <c r="A8" s="38">
        <v>6</v>
      </c>
      <c r="B8" s="58" t="s">
        <v>41</v>
      </c>
      <c r="C8" s="58">
        <f t="shared" ca="1" si="5"/>
        <v>28</v>
      </c>
      <c r="D8" s="41"/>
      <c r="E8" s="4" t="str">
        <f t="shared" si="0"/>
        <v/>
      </c>
      <c r="F8" s="3" t="str">
        <f t="shared" si="1"/>
        <v/>
      </c>
      <c r="G8" s="3" t="str">
        <f>IF(D8="","",SUM($E$3:E8)/SUM($P$3:P8))</f>
        <v/>
      </c>
      <c r="H8" s="16">
        <f ca="1">SUM($E$3:E8)-SUM($P$3:P8)</f>
        <v>0</v>
      </c>
      <c r="I8" s="18"/>
      <c r="J8" s="58" t="str">
        <f t="shared" si="2"/>
        <v>February</v>
      </c>
      <c r="K8" s="39"/>
      <c r="L8" s="3" t="str">
        <f t="shared" si="3"/>
        <v/>
      </c>
      <c r="M8" s="3" t="str">
        <f>IF(K8="","",SUM($K$3:K8)/SUM($P$3:P8))</f>
        <v/>
      </c>
      <c r="N8" s="16">
        <f ca="1">SUM($K$3:K8)-SUM($P$3:P8)</f>
        <v>0</v>
      </c>
      <c r="O8" s="18"/>
      <c r="P8" s="13">
        <f t="shared" ca="1" si="4"/>
        <v>0</v>
      </c>
      <c r="Q8" s="58" t="s">
        <v>58</v>
      </c>
      <c r="R8" s="54"/>
    </row>
    <row r="9" spans="1:19" x14ac:dyDescent="0.2">
      <c r="A9" s="38">
        <v>7</v>
      </c>
      <c r="B9" s="58" t="s">
        <v>42</v>
      </c>
      <c r="C9" s="58">
        <f t="shared" ca="1" si="5"/>
        <v>31</v>
      </c>
      <c r="D9" s="41"/>
      <c r="E9" s="4" t="str">
        <f t="shared" si="0"/>
        <v/>
      </c>
      <c r="F9" s="3" t="str">
        <f t="shared" si="1"/>
        <v/>
      </c>
      <c r="G9" s="3" t="str">
        <f>IF(D9="","",SUM($E$3:E9)/SUM($P$3:P9))</f>
        <v/>
      </c>
      <c r="H9" s="16">
        <f ca="1">SUM($E$3:E9)-SUM($P$3:P9)</f>
        <v>0</v>
      </c>
      <c r="I9" s="18"/>
      <c r="J9" s="58" t="str">
        <f t="shared" si="2"/>
        <v>March</v>
      </c>
      <c r="K9" s="39"/>
      <c r="L9" s="3" t="str">
        <f t="shared" si="3"/>
        <v/>
      </c>
      <c r="M9" s="3" t="str">
        <f>IF(K9="","",SUM($K$3:K9)/SUM($P$3:P9))</f>
        <v/>
      </c>
      <c r="N9" s="16">
        <f ca="1">SUM($K$3:K9)-SUM($P$3:P9)</f>
        <v>0</v>
      </c>
      <c r="O9" s="18"/>
      <c r="P9" s="13">
        <f t="shared" ca="1" si="4"/>
        <v>0</v>
      </c>
      <c r="Q9" s="58" t="s">
        <v>59</v>
      </c>
      <c r="R9" s="65" t="str">
        <f>IF(SUM(R6:R8), SUM(R6:R8), "")</f>
        <v/>
      </c>
    </row>
    <row r="10" spans="1:19" x14ac:dyDescent="0.2">
      <c r="A10" s="38">
        <v>8</v>
      </c>
      <c r="B10" s="58" t="s">
        <v>43</v>
      </c>
      <c r="C10" s="58">
        <f t="shared" ca="1" si="5"/>
        <v>30</v>
      </c>
      <c r="D10" s="41"/>
      <c r="E10" s="4" t="str">
        <f t="shared" si="0"/>
        <v/>
      </c>
      <c r="F10" s="3" t="str">
        <f t="shared" si="1"/>
        <v/>
      </c>
      <c r="G10" s="3" t="str">
        <f>IF(D10="","",SUM($E$3:E10)/SUM($P$3:P10))</f>
        <v/>
      </c>
      <c r="H10" s="16">
        <f ca="1">SUM($E$3:E10)-SUM($P$3:P10)</f>
        <v>0</v>
      </c>
      <c r="I10" s="18"/>
      <c r="J10" s="58" t="str">
        <f t="shared" si="2"/>
        <v>April</v>
      </c>
      <c r="K10" s="39"/>
      <c r="L10" s="3" t="str">
        <f t="shared" si="3"/>
        <v/>
      </c>
      <c r="M10" s="3" t="str">
        <f>IF(K10="","",SUM($K$3:K10)/SUM($P$3:P10))</f>
        <v/>
      </c>
      <c r="N10" s="16">
        <f ca="1">SUM($K$3:K10)-SUM($P$3:P10)</f>
        <v>0</v>
      </c>
      <c r="O10" s="18"/>
      <c r="P10" s="13">
        <f t="shared" ca="1" si="4"/>
        <v>0</v>
      </c>
      <c r="R10"/>
    </row>
    <row r="11" spans="1:19" x14ac:dyDescent="0.2">
      <c r="A11" s="38">
        <v>9</v>
      </c>
      <c r="B11" s="58" t="s">
        <v>44</v>
      </c>
      <c r="C11" s="58">
        <f t="shared" ca="1" si="5"/>
        <v>31</v>
      </c>
      <c r="D11" s="41"/>
      <c r="E11" s="4" t="str">
        <f t="shared" si="0"/>
        <v/>
      </c>
      <c r="F11" s="3" t="str">
        <f t="shared" si="1"/>
        <v/>
      </c>
      <c r="G11" s="3" t="str">
        <f>IF(D11="","",SUM($E$3:E11)/SUM($P$3:P11))</f>
        <v/>
      </c>
      <c r="H11" s="16">
        <f ca="1">SUM($E$3:E11)-SUM($P$3:P11)</f>
        <v>0</v>
      </c>
      <c r="I11" s="18"/>
      <c r="J11" s="58" t="str">
        <f t="shared" si="2"/>
        <v>May</v>
      </c>
      <c r="K11" s="40"/>
      <c r="L11" s="3" t="str">
        <f t="shared" si="3"/>
        <v/>
      </c>
      <c r="M11" s="3" t="str">
        <f>IF(K11="","",SUM($K$3:K11)/SUM($P$3:P11))</f>
        <v/>
      </c>
      <c r="N11" s="16">
        <f ca="1">SUM($K$3:K11)-SUM($P$3:P11)</f>
        <v>0</v>
      </c>
      <c r="O11" s="18"/>
      <c r="P11" s="13">
        <f t="shared" ca="1" si="4"/>
        <v>0</v>
      </c>
      <c r="R11"/>
    </row>
    <row r="12" spans="1:19" x14ac:dyDescent="0.2">
      <c r="A12" s="38">
        <v>10</v>
      </c>
      <c r="B12" s="58" t="s">
        <v>45</v>
      </c>
      <c r="C12" s="58">
        <f t="shared" ca="1" si="5"/>
        <v>30</v>
      </c>
      <c r="D12" s="41"/>
      <c r="E12" s="4" t="str">
        <f t="shared" si="0"/>
        <v/>
      </c>
      <c r="F12" s="3" t="str">
        <f t="shared" si="1"/>
        <v/>
      </c>
      <c r="G12" s="3" t="str">
        <f>IF(D12="","",SUM($E$3:E12)/SUM($P$3:P12))</f>
        <v/>
      </c>
      <c r="H12" s="16">
        <f ca="1">SUM($E$3:E12)-SUM($P$3:P12)</f>
        <v>0</v>
      </c>
      <c r="I12" s="18"/>
      <c r="J12" s="58" t="str">
        <f t="shared" si="2"/>
        <v>June</v>
      </c>
      <c r="K12" s="40"/>
      <c r="L12" s="3" t="str">
        <f t="shared" si="3"/>
        <v/>
      </c>
      <c r="M12" s="3" t="str">
        <f>IF(K12="","",SUM($K$3:K12)/SUM($P$3:P12))</f>
        <v/>
      </c>
      <c r="N12" s="16">
        <f ca="1">SUM($K$3:K12)-SUM($P$3:P12)</f>
        <v>0</v>
      </c>
      <c r="O12" s="18"/>
      <c r="P12" s="13">
        <f t="shared" ca="1" si="4"/>
        <v>0</v>
      </c>
      <c r="R12"/>
    </row>
    <row r="13" spans="1:19" x14ac:dyDescent="0.2">
      <c r="A13" s="38">
        <v>11</v>
      </c>
      <c r="B13" s="58" t="s">
        <v>46</v>
      </c>
      <c r="C13" s="58">
        <f t="shared" ca="1" si="5"/>
        <v>31</v>
      </c>
      <c r="D13" s="41"/>
      <c r="E13" s="4" t="str">
        <f t="shared" si="0"/>
        <v/>
      </c>
      <c r="F13" s="3" t="str">
        <f t="shared" si="1"/>
        <v/>
      </c>
      <c r="G13" s="3" t="str">
        <f>IF(D13="","",SUM($E$3:E13)/SUM($P$3:P13))</f>
        <v/>
      </c>
      <c r="H13" s="16">
        <f ca="1">SUM($E$3:E13)-SUM($P$3:P13)</f>
        <v>0</v>
      </c>
      <c r="I13" s="18"/>
      <c r="J13" s="58" t="str">
        <f t="shared" si="2"/>
        <v>July</v>
      </c>
      <c r="K13" s="40"/>
      <c r="L13" s="3" t="str">
        <f t="shared" si="3"/>
        <v/>
      </c>
      <c r="M13" s="3" t="str">
        <f>IF(K13="","",SUM($K$3:K13)/SUM($P$3:P13))</f>
        <v/>
      </c>
      <c r="N13" s="16">
        <f ca="1">SUM($K$3:K13)-SUM($P$3:P13)</f>
        <v>0</v>
      </c>
      <c r="O13" s="18"/>
      <c r="P13" s="13">
        <f t="shared" ca="1" si="4"/>
        <v>0</v>
      </c>
      <c r="R13"/>
    </row>
    <row r="14" spans="1:19" x14ac:dyDescent="0.2">
      <c r="A14" s="38">
        <v>12</v>
      </c>
      <c r="B14" s="58" t="s">
        <v>47</v>
      </c>
      <c r="C14" s="58">
        <f t="shared" ca="1" si="5"/>
        <v>31</v>
      </c>
      <c r="D14" s="41"/>
      <c r="E14" s="4" t="str">
        <f t="shared" si="0"/>
        <v/>
      </c>
      <c r="F14" s="3" t="str">
        <f t="shared" si="1"/>
        <v/>
      </c>
      <c r="G14" s="3" t="str">
        <f>IF(D14="","",SUM($E$3:E14)/SUM($P$3:P14))</f>
        <v/>
      </c>
      <c r="H14" s="16">
        <f ca="1">SUM($E$3:E14)-SUM($P$3:P14)</f>
        <v>0</v>
      </c>
      <c r="I14" s="18"/>
      <c r="J14" s="58" t="str">
        <f t="shared" si="2"/>
        <v>August</v>
      </c>
      <c r="K14" s="40"/>
      <c r="L14" s="3" t="str">
        <f t="shared" si="3"/>
        <v/>
      </c>
      <c r="M14" s="3" t="str">
        <f>IF(K14="","",SUM($K$3:K14)/SUM($P$3:P14))</f>
        <v/>
      </c>
      <c r="N14" s="16">
        <f ca="1">SUM($K$3:K14)-SUM($P$3:P14)</f>
        <v>0</v>
      </c>
      <c r="O14" s="18"/>
      <c r="P14" s="13">
        <f t="shared" ca="1" si="4"/>
        <v>0</v>
      </c>
      <c r="R14"/>
    </row>
    <row r="15" spans="1:19" x14ac:dyDescent="0.2">
      <c r="B15" s="58" t="s">
        <v>8</v>
      </c>
      <c r="C15" s="14">
        <f ca="1">SUM(C3:C14)</f>
        <v>365</v>
      </c>
      <c r="D15" s="5">
        <f>SUM(D3:D14)</f>
        <v>0</v>
      </c>
      <c r="E15" s="4">
        <f>SUM(E3:E14)</f>
        <v>0</v>
      </c>
      <c r="F15" s="3" t="str">
        <f>IF(E15=0,"",E15/P15)</f>
        <v/>
      </c>
      <c r="I15" s="18"/>
      <c r="J15" s="17" t="s">
        <v>8</v>
      </c>
      <c r="K15" s="16">
        <f>SUM(K3:K14)</f>
        <v>0</v>
      </c>
      <c r="L15" s="2" t="str">
        <f>IF(K15=0,"",K15/P15)</f>
        <v/>
      </c>
      <c r="M15" s="3"/>
      <c r="O15" s="18"/>
      <c r="P15" s="64"/>
    </row>
    <row r="16" spans="1:19" x14ac:dyDescent="0.2">
      <c r="C16" s="14"/>
      <c r="D16"/>
    </row>
    <row r="17" spans="2:8" x14ac:dyDescent="0.2">
      <c r="C17" s="14"/>
      <c r="D17"/>
    </row>
    <row r="18" spans="2:8" x14ac:dyDescent="0.2">
      <c r="B18" s="36" t="s">
        <v>7</v>
      </c>
      <c r="C18" s="36"/>
      <c r="D18"/>
    </row>
    <row r="19" spans="2:8" x14ac:dyDescent="0.2">
      <c r="B19" s="35" t="s">
        <v>35</v>
      </c>
      <c r="C19" s="35"/>
      <c r="D19" s="38" t="str">
        <f ca="1">LOOKUP(IF(MONTH(NOW())&lt;9, MONTH(NOW())+4, MONTH(NOW())-8), A3:A14, B3:B14)</f>
        <v>March</v>
      </c>
    </row>
    <row r="20" spans="2:8" x14ac:dyDescent="0.2">
      <c r="B20" s="35" t="s">
        <v>34</v>
      </c>
      <c r="C20" s="35"/>
      <c r="D20" s="38">
        <f ca="1">NETWORKDAYS(DATE(YEAR(TODAY()),MONTH(TODAY()),1),DATE(YEAR(TODAY()),MONTH(TODAY()),DAY(EOMONTH(TODAY(),MONTH(TODAY())))))</f>
        <v>22</v>
      </c>
      <c r="F20" s="9"/>
      <c r="G20" s="8"/>
      <c r="H20" s="7"/>
    </row>
    <row r="21" spans="2:8" x14ac:dyDescent="0.2">
      <c r="B21" s="35" t="s">
        <v>6</v>
      </c>
      <c r="C21" s="35"/>
      <c r="D21" s="38">
        <f ca="1">NETWORKDAYS(TODAY(),DATE(YEAR(TODAY()),MONTH(TODAY()),DAY(EOMONTH(TODAY(),MONTH(TODAY())))))-E21</f>
        <v>12</v>
      </c>
      <c r="F21" s="9"/>
      <c r="G21" s="8"/>
    </row>
    <row r="22" spans="2:8" x14ac:dyDescent="0.2">
      <c r="B22" s="35" t="s">
        <v>50</v>
      </c>
      <c r="C22" s="35"/>
      <c r="D22" s="5">
        <f ca="1">LOOKUP(IF(MONTH(NOW())&lt;9, MONTH(NOW())+4, MONTH(NOW())-8), A3:A14, P3:P14)*R2-LOOKUP(IF(MONTH(NOW())&lt;9, MONTH(NOW())+4, MONTH(NOW())-8), A3:A14, D3:D14)</f>
        <v>0</v>
      </c>
      <c r="F22" s="9"/>
      <c r="G22" s="8"/>
      <c r="H22" s="16"/>
    </row>
    <row r="23" spans="2:8" x14ac:dyDescent="0.2">
      <c r="B23" s="35" t="s">
        <v>49</v>
      </c>
      <c r="C23" s="35"/>
      <c r="D23" s="13" t="str">
        <f ca="1">IF(D22=0, "", D22/R2)</f>
        <v/>
      </c>
      <c r="F23" s="9"/>
      <c r="G23" s="5"/>
      <c r="H23" s="7"/>
    </row>
    <row r="24" spans="2:8" x14ac:dyDescent="0.2">
      <c r="B24" s="35"/>
      <c r="C24" s="15"/>
      <c r="D24" s="13"/>
      <c r="F24" s="4"/>
      <c r="G24" s="5"/>
      <c r="H24" s="7"/>
    </row>
    <row r="25" spans="2:8" x14ac:dyDescent="0.2">
      <c r="B25" s="35" t="s">
        <v>1</v>
      </c>
      <c r="C25" s="35"/>
      <c r="D25" s="4">
        <f ca="1">LOOKUP(IF(MONTH(NOW())&lt;9, MONTH(NOW())+4, MONTH(NOW())-8), A3:A14, P3:P14)/D20</f>
        <v>0</v>
      </c>
      <c r="F25" s="4"/>
      <c r="G25" s="5"/>
    </row>
    <row r="26" spans="2:8" x14ac:dyDescent="0.2">
      <c r="B26" s="35" t="s">
        <v>0</v>
      </c>
      <c r="C26" s="35"/>
      <c r="D26" s="4" t="str">
        <f ca="1">IF(D23="", "", D23/D21)</f>
        <v/>
      </c>
      <c r="F26" s="4"/>
      <c r="G26" s="5"/>
      <c r="H26" s="7"/>
    </row>
    <row r="27" spans="2:8" x14ac:dyDescent="0.2">
      <c r="B27" s="35"/>
      <c r="C27" s="14"/>
      <c r="D27"/>
      <c r="F27" s="4"/>
      <c r="G27" s="5"/>
    </row>
    <row r="28" spans="2:8" x14ac:dyDescent="0.2">
      <c r="B28" s="35" t="s">
        <v>51</v>
      </c>
      <c r="C28" s="38"/>
      <c r="D28" s="5">
        <f ca="1">LOOKUP(IF(MONTH(NOW())&lt;9, MONTH(NOW())+4, MONTH(NOW())-8), A3:A14, P3:P14)*R2*((D20-D21)/D20)</f>
        <v>0</v>
      </c>
      <c r="G28" s="5"/>
      <c r="H28" s="33"/>
    </row>
    <row r="29" spans="2:8" x14ac:dyDescent="0.2">
      <c r="B29" s="35" t="s">
        <v>52</v>
      </c>
      <c r="C29" s="38"/>
      <c r="D29" s="3" t="str">
        <f ca="1">IF(D28=0, "", LOOKUP(IF(MONTH(NOW())&lt;9, MONTH(NOW())+4, MONTH(NOW())-8), A3:A14, D3:D14)/D28)</f>
        <v/>
      </c>
      <c r="F29" s="13"/>
      <c r="G29" s="5"/>
    </row>
    <row r="30" spans="2:8" x14ac:dyDescent="0.2">
      <c r="B30" s="15"/>
      <c r="F30" s="38"/>
      <c r="G30" s="5"/>
      <c r="H30" s="14"/>
    </row>
    <row r="31" spans="2:8" x14ac:dyDescent="0.2">
      <c r="B31" s="37" t="s">
        <v>5</v>
      </c>
      <c r="C31" s="37"/>
      <c r="D31" s="38"/>
      <c r="F31" s="38"/>
      <c r="G31" s="5"/>
    </row>
    <row r="32" spans="2:8" x14ac:dyDescent="0.2">
      <c r="B32" s="35" t="s">
        <v>4</v>
      </c>
      <c r="C32" s="35"/>
      <c r="D32" s="5">
        <f>D15</f>
        <v>0</v>
      </c>
      <c r="E32" s="12"/>
      <c r="F32" s="38"/>
      <c r="G32" s="8"/>
      <c r="H32" s="7"/>
    </row>
    <row r="33" spans="2:9" x14ac:dyDescent="0.2">
      <c r="B33" s="35" t="s">
        <v>3</v>
      </c>
      <c r="C33" s="35"/>
      <c r="D33" s="4">
        <f>E15</f>
        <v>0</v>
      </c>
      <c r="F33" s="38"/>
      <c r="G33" s="8"/>
      <c r="H33" s="7"/>
    </row>
    <row r="34" spans="2:9" x14ac:dyDescent="0.2">
      <c r="B34" s="35"/>
      <c r="C34" s="35"/>
      <c r="D34" s="13"/>
      <c r="F34" s="38"/>
      <c r="G34" s="8"/>
      <c r="H34" s="7"/>
    </row>
    <row r="35" spans="2:9" x14ac:dyDescent="0.2">
      <c r="B35" s="35" t="s">
        <v>33</v>
      </c>
      <c r="C35" s="38"/>
      <c r="D35" s="38" t="e">
        <f>NETWORKDAYS(R3,R4)-R9</f>
        <v>#VALUE!</v>
      </c>
      <c r="F35" s="38"/>
      <c r="G35" s="38"/>
      <c r="H35" s="38"/>
    </row>
    <row r="36" spans="2:9" x14ac:dyDescent="0.2">
      <c r="B36" s="35" t="s">
        <v>2</v>
      </c>
      <c r="C36" s="38"/>
      <c r="D36" s="38" t="e">
        <f ca="1">ROUND(NETWORKDAYS(TODAY(),R4)-R9*(NETWORKDAYS(TODAY(),R4)/NETWORKDAYS(R3,R4)),0)</f>
        <v>#VALUE!</v>
      </c>
      <c r="F36" s="38"/>
      <c r="G36" s="38"/>
      <c r="H36" s="12"/>
      <c r="I36" s="5"/>
    </row>
    <row r="37" spans="2:9" x14ac:dyDescent="0.2">
      <c r="B37" s="35" t="s">
        <v>50</v>
      </c>
      <c r="C37" s="35"/>
      <c r="D37" s="11">
        <f>(P15*R2)-D15</f>
        <v>0</v>
      </c>
      <c r="F37" s="38"/>
      <c r="G37" s="8"/>
      <c r="H37" s="12"/>
    </row>
    <row r="38" spans="2:9" x14ac:dyDescent="0.2">
      <c r="B38" s="35" t="s">
        <v>49</v>
      </c>
      <c r="C38" s="35"/>
      <c r="D38" s="38">
        <f>P15-D33</f>
        <v>0</v>
      </c>
      <c r="F38" s="38"/>
      <c r="G38" s="8"/>
      <c r="H38" s="7"/>
    </row>
    <row r="39" spans="2:9" x14ac:dyDescent="0.2">
      <c r="B39" s="35"/>
      <c r="C39" s="35"/>
      <c r="D39" s="38"/>
      <c r="F39" s="38"/>
      <c r="G39" s="8"/>
      <c r="H39" s="7"/>
    </row>
    <row r="40" spans="2:9" x14ac:dyDescent="0.2">
      <c r="B40" s="35" t="s">
        <v>1</v>
      </c>
      <c r="C40" s="35"/>
      <c r="D40" s="4" t="e">
        <f>P15/D35</f>
        <v>#VALUE!</v>
      </c>
      <c r="F40" s="38"/>
      <c r="G40" s="8"/>
      <c r="H40" s="7"/>
    </row>
    <row r="41" spans="2:9" x14ac:dyDescent="0.2">
      <c r="B41" s="35" t="s">
        <v>0</v>
      </c>
      <c r="C41" s="35"/>
      <c r="D41" s="4" t="e">
        <f ca="1">D38/D36</f>
        <v>#VALUE!</v>
      </c>
      <c r="F41" s="38"/>
      <c r="G41" s="8"/>
      <c r="H41" s="7"/>
    </row>
    <row r="42" spans="2:9" x14ac:dyDescent="0.2">
      <c r="F42" s="38"/>
    </row>
    <row r="43" spans="2:9" x14ac:dyDescent="0.2">
      <c r="B43" s="35"/>
      <c r="C43" s="38"/>
      <c r="F43" s="38"/>
    </row>
    <row r="44" spans="2:9" x14ac:dyDescent="0.2">
      <c r="B44" s="35"/>
      <c r="C44" s="38"/>
      <c r="D44" s="3"/>
    </row>
    <row r="45" spans="2:9" x14ac:dyDescent="0.2">
      <c r="D45" s="29"/>
    </row>
    <row r="46" spans="2:9" x14ac:dyDescent="0.2">
      <c r="D46" s="29"/>
    </row>
    <row r="47" spans="2:9" x14ac:dyDescent="0.2">
      <c r="D47" s="38"/>
    </row>
    <row r="48" spans="2:9" x14ac:dyDescent="0.2">
      <c r="D48" s="38"/>
    </row>
    <row r="49" spans="4:4" x14ac:dyDescent="0.2">
      <c r="D49" s="26"/>
    </row>
  </sheetData>
  <mergeCells count="3">
    <mergeCell ref="B1:H1"/>
    <mergeCell ref="J1:N1"/>
    <mergeCell ref="P1:S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'2015'!StartCell</vt:lpstr>
      <vt:lpstr>StartCell</vt:lpstr>
    </vt:vector>
  </TitlesOfParts>
  <Company>SLW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(Billing).xlsx</dc:title>
  <dc:creator>Patrick McNally</dc:creator>
  <cp:lastModifiedBy>Patrick McNally</cp:lastModifiedBy>
  <dcterms:created xsi:type="dcterms:W3CDTF">2013-08-29T18:24:32Z</dcterms:created>
  <dcterms:modified xsi:type="dcterms:W3CDTF">2017-03-15T20:25:11Z</dcterms:modified>
</cp:coreProperties>
</file>