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ÒNIX\EMISIONES, RENOVACIONES, ETC\"/>
    </mc:Choice>
  </mc:AlternateContent>
  <bookViews>
    <workbookView xWindow="0" yWindow="0" windowWidth="20490" windowHeight="7350"/>
  </bookViews>
  <sheets>
    <sheet name="Cuestionario Especial" sheetId="2" r:id="rId1"/>
    <sheet name="Resumen cuota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2" l="1"/>
  <c r="C104" i="2" l="1"/>
  <c r="G99" i="2"/>
  <c r="G98" i="2"/>
  <c r="E98" i="2"/>
  <c r="E99" i="2" s="1"/>
  <c r="F29" i="3"/>
  <c r="F35" i="3"/>
  <c r="F33" i="3"/>
  <c r="F28" i="3"/>
  <c r="F34" i="3"/>
  <c r="F32" i="3"/>
  <c r="C35" i="3"/>
  <c r="C36" i="3" s="1"/>
  <c r="M40" i="3"/>
  <c r="C32" i="3"/>
  <c r="K52" i="3"/>
  <c r="N59" i="3" s="1"/>
  <c r="C29" i="3"/>
  <c r="C28" i="3"/>
  <c r="F36" i="3" l="1"/>
  <c r="N57" i="3"/>
  <c r="N58" i="3"/>
  <c r="C30" i="3"/>
  <c r="N54" i="3"/>
  <c r="C33" i="3"/>
  <c r="C38" i="3" s="1"/>
  <c r="N55" i="3"/>
  <c r="N52" i="3"/>
  <c r="N53" i="3"/>
  <c r="N56" i="3"/>
  <c r="C40" i="3" l="1"/>
  <c r="C43" i="3" s="1"/>
  <c r="C44" i="3" s="1"/>
  <c r="D93" i="2" s="1"/>
  <c r="C41" i="3" l="1"/>
</calcChain>
</file>

<file path=xl/sharedStrings.xml><?xml version="1.0" encoding="utf-8"?>
<sst xmlns="http://schemas.openxmlformats.org/spreadsheetml/2006/main" count="474" uniqueCount="365">
  <si>
    <t>Medidas de Seguridad</t>
  </si>
  <si>
    <t>No</t>
  </si>
  <si>
    <t>Datos Generales</t>
  </si>
  <si>
    <t>Razón social completa del asegurado sin abreviaturas o iniciales.</t>
  </si>
  <si>
    <t>Calle</t>
  </si>
  <si>
    <t>Num. Int.</t>
  </si>
  <si>
    <t>Num. Ext.</t>
  </si>
  <si>
    <t>Colonia</t>
  </si>
  <si>
    <t>Nuevo León</t>
  </si>
  <si>
    <t>Municipio</t>
  </si>
  <si>
    <t>Estado</t>
  </si>
  <si>
    <t>País</t>
  </si>
  <si>
    <t>Código Postal</t>
  </si>
  <si>
    <t>%</t>
  </si>
  <si>
    <t>Empleados</t>
  </si>
  <si>
    <t>Forma de Pago</t>
  </si>
  <si>
    <t>Contado</t>
  </si>
  <si>
    <t>¿Dónde?</t>
  </si>
  <si>
    <t>Oficiales</t>
  </si>
  <si>
    <t>Frontera</t>
  </si>
  <si>
    <t>Comentarios Adicionales</t>
  </si>
  <si>
    <t>Notas Importantes</t>
  </si>
  <si>
    <r>
      <rPr>
        <sz val="11"/>
        <color indexed="8"/>
        <rFont val="Calibri"/>
        <family val="2"/>
      </rPr>
      <t>●</t>
    </r>
    <r>
      <rPr>
        <sz val="11"/>
        <color indexed="8"/>
        <rFont val="Century Gothic"/>
        <family val="2"/>
      </rPr>
      <t xml:space="preserve"> Este documento solo constituye una solicitud, por lo tanto, no representa garantía alguna de que la misma será aceptada por la compañía de seguros. Y ni que en caso de suscribirse concuerde totalmente con los términos de la solicitud.</t>
    </r>
  </si>
  <si>
    <t>● Si al momento de presentar la información para la suscripción se ocultan, modifican o alteran información, tratando de hacer incurrir en error a la compañía; la cotización que se entregó quedara nula y sin valor alguno.</t>
  </si>
  <si>
    <t>Nombre(s)</t>
  </si>
  <si>
    <t>Apellido Paterno</t>
  </si>
  <si>
    <t>Apellido Materno</t>
  </si>
  <si>
    <t>Edad</t>
  </si>
  <si>
    <t>Estados</t>
  </si>
  <si>
    <t>Tipo de Flotilla</t>
  </si>
  <si>
    <t>Día</t>
  </si>
  <si>
    <t>Mes</t>
  </si>
  <si>
    <t>Año</t>
  </si>
  <si>
    <t>Respuesta</t>
  </si>
  <si>
    <t>Exención de Deducible</t>
  </si>
  <si>
    <t>Traslado de Mercancía</t>
  </si>
  <si>
    <t>Aseguradoras</t>
  </si>
  <si>
    <t>Periodicidad</t>
  </si>
  <si>
    <t>Tecnología</t>
  </si>
  <si>
    <t>Nivel</t>
  </si>
  <si>
    <t>Sanción</t>
  </si>
  <si>
    <t>horarios de manejo</t>
  </si>
  <si>
    <t>kms</t>
  </si>
  <si>
    <t>horas</t>
  </si>
  <si>
    <t>años</t>
  </si>
  <si>
    <t>pago</t>
  </si>
  <si>
    <t>sanciones</t>
  </si>
  <si>
    <t>licencias</t>
  </si>
  <si>
    <t>usos</t>
  </si>
  <si>
    <t>tipo</t>
  </si>
  <si>
    <t>Seguridad</t>
  </si>
  <si>
    <t>Servicio</t>
  </si>
  <si>
    <t>carreteras</t>
  </si>
  <si>
    <t>Aguascalientes</t>
  </si>
  <si>
    <t>Ambas</t>
  </si>
  <si>
    <t>Enero</t>
  </si>
  <si>
    <t>Sí</t>
  </si>
  <si>
    <t>Arizona</t>
  </si>
  <si>
    <t>DM</t>
  </si>
  <si>
    <t>Propio</t>
  </si>
  <si>
    <t>Afirme</t>
  </si>
  <si>
    <t>Semanal</t>
  </si>
  <si>
    <t>Mensual</t>
  </si>
  <si>
    <t>Computacional</t>
  </si>
  <si>
    <t>Alto</t>
  </si>
  <si>
    <t>Baja</t>
  </si>
  <si>
    <t>11:00 p.m. - 05:00 a.m.</t>
  </si>
  <si>
    <t>menos de 10,000 kms.</t>
  </si>
  <si>
    <t>sin descanso</t>
  </si>
  <si>
    <t>1 - 5 años</t>
  </si>
  <si>
    <t>Viaje</t>
  </si>
  <si>
    <t>Pago de deducible</t>
  </si>
  <si>
    <t>Licencia Tipo B</t>
  </si>
  <si>
    <t>Particular</t>
  </si>
  <si>
    <t>Utilitarios</t>
  </si>
  <si>
    <t>Localizador Satelital GPS</t>
  </si>
  <si>
    <t>Transporte de Personal</t>
  </si>
  <si>
    <t>Estatal</t>
  </si>
  <si>
    <t>Baja California Norte</t>
  </si>
  <si>
    <t>Febrero</t>
  </si>
  <si>
    <t>Californa</t>
  </si>
  <si>
    <t>RT</t>
  </si>
  <si>
    <t>Tercero</t>
  </si>
  <si>
    <t>AIG Seguros</t>
  </si>
  <si>
    <t>Quincenal</t>
  </si>
  <si>
    <t>Bimestre</t>
  </si>
  <si>
    <t>Satelital</t>
  </si>
  <si>
    <t>Medio</t>
  </si>
  <si>
    <t>Acta Administrativa</t>
  </si>
  <si>
    <t>05:00 a.m. - 06:00 p.m.</t>
  </si>
  <si>
    <t>entre 10,000 y 25,000 kms.</t>
  </si>
  <si>
    <t>1 - 4 horas</t>
  </si>
  <si>
    <t>5 - 10 años</t>
  </si>
  <si>
    <t>Contaporte</t>
  </si>
  <si>
    <t>Pago de daños</t>
  </si>
  <si>
    <t>Licencia Tipo E</t>
  </si>
  <si>
    <t>Comercial</t>
  </si>
  <si>
    <t>Alarma Sonora</t>
  </si>
  <si>
    <t>Transporte Escolar</t>
  </si>
  <si>
    <t>Federal</t>
  </si>
  <si>
    <t>Baja California Sur</t>
  </si>
  <si>
    <t>Marzo</t>
  </si>
  <si>
    <t>Nuevo México</t>
  </si>
  <si>
    <t>DM &amp; RT</t>
  </si>
  <si>
    <t>Allianz México</t>
  </si>
  <si>
    <t>Trimestre</t>
  </si>
  <si>
    <t>Bajo</t>
  </si>
  <si>
    <t>06:00 p.m. - 11:00 p.m.</t>
  </si>
  <si>
    <t>más de 25,000 kms.</t>
  </si>
  <si>
    <t>4 - 8 horas</t>
  </si>
  <si>
    <t>más de 10 años</t>
  </si>
  <si>
    <t>Despido</t>
  </si>
  <si>
    <t>Reparto</t>
  </si>
  <si>
    <t>Directivos</t>
  </si>
  <si>
    <t>Ninguna</t>
  </si>
  <si>
    <t>Turismo</t>
  </si>
  <si>
    <t>Ciudad</t>
  </si>
  <si>
    <t>Campeche</t>
  </si>
  <si>
    <t>Abril</t>
  </si>
  <si>
    <t>Texas</t>
  </si>
  <si>
    <t>ANA</t>
  </si>
  <si>
    <t>Trimestral</t>
  </si>
  <si>
    <t>Cuatrimestre</t>
  </si>
  <si>
    <t>8 - 12 horas</t>
  </si>
  <si>
    <t>Vigentes</t>
  </si>
  <si>
    <t>Mensajería</t>
  </si>
  <si>
    <t>Foráneo Rura Corta *</t>
  </si>
  <si>
    <t>Autopista</t>
  </si>
  <si>
    <t>Chiapas</t>
  </si>
  <si>
    <t>Mayo</t>
  </si>
  <si>
    <t>Assurant Daños</t>
  </si>
  <si>
    <t>Semestral</t>
  </si>
  <si>
    <t>más de 12 horas</t>
  </si>
  <si>
    <t>Canceladas</t>
  </si>
  <si>
    <t>Emergencia</t>
  </si>
  <si>
    <t>Foráneo Ruta Larga</t>
  </si>
  <si>
    <t>Ciudad de México</t>
  </si>
  <si>
    <t>Junio</t>
  </si>
  <si>
    <t>Atlas</t>
  </si>
  <si>
    <t>Anual</t>
  </si>
  <si>
    <t>Refrendos</t>
  </si>
  <si>
    <t>Renta</t>
  </si>
  <si>
    <t>Local</t>
  </si>
  <si>
    <t>Chihuahua</t>
  </si>
  <si>
    <t>Julio</t>
  </si>
  <si>
    <t>AXA Seguros</t>
  </si>
  <si>
    <t>1 día semanal</t>
  </si>
  <si>
    <t>Taxi</t>
  </si>
  <si>
    <t>Coahuila</t>
  </si>
  <si>
    <t>Agosto</t>
  </si>
  <si>
    <t>Banorte</t>
  </si>
  <si>
    <t>2 días quincenal</t>
  </si>
  <si>
    <t>Taxi Turístico</t>
  </si>
  <si>
    <t>Colima</t>
  </si>
  <si>
    <t>Septiembre</t>
  </si>
  <si>
    <t>BBVA Seguros</t>
  </si>
  <si>
    <t>Patrulla</t>
  </si>
  <si>
    <t>Durango</t>
  </si>
  <si>
    <t>Octubre</t>
  </si>
  <si>
    <t>Cardif Seguros Generales</t>
  </si>
  <si>
    <t>Auto Escuela</t>
  </si>
  <si>
    <t>Estado de México</t>
  </si>
  <si>
    <t>Noviembre</t>
  </si>
  <si>
    <t>Chubb Seguros México</t>
  </si>
  <si>
    <t>Guanajuato</t>
  </si>
  <si>
    <t>Diciembre</t>
  </si>
  <si>
    <t>Citibanamex Seguros</t>
  </si>
  <si>
    <t>Guerrero</t>
  </si>
  <si>
    <t>Crabi</t>
  </si>
  <si>
    <t>Hidalgo</t>
  </si>
  <si>
    <t>El Águila</t>
  </si>
  <si>
    <t>Jalisco</t>
  </si>
  <si>
    <t>El Potosí</t>
  </si>
  <si>
    <t>Michoacán</t>
  </si>
  <si>
    <t>G.N.P.</t>
  </si>
  <si>
    <t>Morelos</t>
  </si>
  <si>
    <t>General de Seguros</t>
  </si>
  <si>
    <t>Nayarit</t>
  </si>
  <si>
    <t>HDI Seguros</t>
  </si>
  <si>
    <t>Inbursa</t>
  </si>
  <si>
    <t>Oaxaca</t>
  </si>
  <si>
    <t>La Latinoamericana</t>
  </si>
  <si>
    <t>Puebla</t>
  </si>
  <si>
    <t>Mapfre México</t>
  </si>
  <si>
    <t>Querétaro</t>
  </si>
  <si>
    <t>Patrimonial Daños</t>
  </si>
  <si>
    <t>Quintana Roo</t>
  </si>
  <si>
    <t>Patrimonial Inbursa</t>
  </si>
  <si>
    <t>San Luis Potosí</t>
  </si>
  <si>
    <t>Primero Seguros</t>
  </si>
  <si>
    <t>Sinaloa</t>
  </si>
  <si>
    <t>Quálitas</t>
  </si>
  <si>
    <t>Sonora</t>
  </si>
  <si>
    <t>Seguros Azteca Daños</t>
  </si>
  <si>
    <t>Tabasco</t>
  </si>
  <si>
    <t>Seguros SURA</t>
  </si>
  <si>
    <t>Tamaulipas</t>
  </si>
  <si>
    <t>Sompo Japan</t>
  </si>
  <si>
    <t>Tlaxcala</t>
  </si>
  <si>
    <t>Tokio Marine</t>
  </si>
  <si>
    <t>Veracruz</t>
  </si>
  <si>
    <t>Ve Por Más</t>
  </si>
  <si>
    <t>Yucatán</t>
  </si>
  <si>
    <t>Virginia Surety</t>
  </si>
  <si>
    <t>Zacatecas</t>
  </si>
  <si>
    <t>Zurich Daños</t>
  </si>
  <si>
    <t>Zurich Santander</t>
  </si>
  <si>
    <t>Empresa para la que labora</t>
  </si>
  <si>
    <t>Puesto en la Empresa</t>
  </si>
  <si>
    <t>Nombre</t>
  </si>
  <si>
    <t>Parentezco</t>
  </si>
  <si>
    <t>Descripción de la Unidad</t>
  </si>
  <si>
    <t>Modelo</t>
  </si>
  <si>
    <t>Uso del Vehículo</t>
  </si>
  <si>
    <t>Fecha de Facturación</t>
  </si>
  <si>
    <t>¿Cuenta con chofer?</t>
  </si>
  <si>
    <t>Si es afirmativo, proporcionar</t>
  </si>
  <si>
    <t>Estado Civil</t>
  </si>
  <si>
    <t>Sexo</t>
  </si>
  <si>
    <t>Femenino</t>
  </si>
  <si>
    <t>Masculino</t>
  </si>
  <si>
    <t>Soltero</t>
  </si>
  <si>
    <t>Casado</t>
  </si>
  <si>
    <t>Divorciado</t>
  </si>
  <si>
    <t>Unión Libre</t>
  </si>
  <si>
    <t>¿Cuenta con escolta?</t>
  </si>
  <si>
    <t>¿Cuenta con alarma?</t>
  </si>
  <si>
    <t>Marca</t>
  </si>
  <si>
    <t>Tipo</t>
  </si>
  <si>
    <t>¿Cuenta con blindaje?</t>
  </si>
  <si>
    <t>Valor</t>
  </si>
  <si>
    <t>¿Cuenta con estacionamiento?</t>
  </si>
  <si>
    <t>Ramo</t>
  </si>
  <si>
    <t>Número de Póliza</t>
  </si>
  <si>
    <t>PARTICULAR</t>
  </si>
  <si>
    <t>Cuestionario de Suscripción Vehículos &gt; $2,000,000</t>
  </si>
  <si>
    <t>Domicilio de resguardo</t>
  </si>
  <si>
    <r>
      <t xml:space="preserve">Actividad económica </t>
    </r>
    <r>
      <rPr>
        <b/>
        <sz val="11"/>
        <color theme="0"/>
        <rFont val="Century Gothic"/>
        <family val="2"/>
      </rPr>
      <t>detallada</t>
    </r>
    <r>
      <rPr>
        <sz val="11"/>
        <color theme="0"/>
        <rFont val="Century Gothic"/>
        <family val="2"/>
      </rPr>
      <t xml:space="preserve"> (no solo "empresario" o "comerciante")</t>
    </r>
  </si>
  <si>
    <t>Frecuencia uso semanal</t>
  </si>
  <si>
    <t>En caso de contar con polizas activas en CHUBB favor de mencionar número y ramo.</t>
  </si>
  <si>
    <t>¿Es el único conductor de la unidad?</t>
  </si>
  <si>
    <t>Nombre de agente/bróker solicitante</t>
  </si>
  <si>
    <t>Clave de agente</t>
  </si>
  <si>
    <t>Datos del Vehículo</t>
  </si>
  <si>
    <t>Autos Chubb | Cuestionario de Suscripción</t>
  </si>
  <si>
    <t>Fecha de Solicitud</t>
  </si>
  <si>
    <t xml:space="preserve"> </t>
  </si>
  <si>
    <t>Tipo de Vehículo</t>
  </si>
  <si>
    <t>DEPORTIVO PORSCHE&lt;3.5 MILL</t>
  </si>
  <si>
    <t>DEPORTIVO PORSCHE&gt;3.5 MILL</t>
  </si>
  <si>
    <t>ELECTRICO TESLA</t>
  </si>
  <si>
    <t>LUJO BMW</t>
  </si>
  <si>
    <t>DEPORTIVO MCLAREN</t>
  </si>
  <si>
    <t>CUOTAS</t>
  </si>
  <si>
    <t>SUV LAMBORGHINI</t>
  </si>
  <si>
    <t>SUV LAND ROVER</t>
  </si>
  <si>
    <t>DIRECCIÓN AUTOS</t>
  </si>
  <si>
    <t>BLINDADO</t>
  </si>
  <si>
    <t>SUV MERCEDES BENZ</t>
  </si>
  <si>
    <t>SUV BMW</t>
  </si>
  <si>
    <t>SUV MASERATI</t>
  </si>
  <si>
    <t>LUJO MERCEDES BENZ</t>
  </si>
  <si>
    <t>DEPORTIVO FERRARI</t>
  </si>
  <si>
    <t>LUJO BENTLEY</t>
  </si>
  <si>
    <t>LUJO ROLLS ROYCE</t>
  </si>
  <si>
    <t>DEPORTIVO LAMBORGHINI</t>
  </si>
  <si>
    <t>LUJO MASERATI</t>
  </si>
  <si>
    <t>DEPORTIVO AUDI&lt;3.5 MILL</t>
  </si>
  <si>
    <t>DEPORTIVO AUDI&gt;3.5 MILL</t>
  </si>
  <si>
    <t>DEPORTIVO BMW&gt;3.5 MILL</t>
  </si>
  <si>
    <t>SUV</t>
  </si>
  <si>
    <t>BMW</t>
  </si>
  <si>
    <t>MASERATI</t>
  </si>
  <si>
    <t>DEPORTIVO</t>
  </si>
  <si>
    <t>ELECTRICO</t>
  </si>
  <si>
    <t>TESLA</t>
  </si>
  <si>
    <t>LAMBORGHINI</t>
  </si>
  <si>
    <t>FERRARI</t>
  </si>
  <si>
    <t>LUJO</t>
  </si>
  <si>
    <t>BENTLEY</t>
  </si>
  <si>
    <t>MCLAREN</t>
  </si>
  <si>
    <t>LAND ROVER</t>
  </si>
  <si>
    <t>MERCEDES BENZ</t>
  </si>
  <si>
    <t>ROLLS ROYCE</t>
  </si>
  <si>
    <t>Mayor</t>
  </si>
  <si>
    <t>Menor</t>
  </si>
  <si>
    <t>AUDI</t>
  </si>
  <si>
    <t>PORSCHE</t>
  </si>
  <si>
    <t>Tipo Vehiculo</t>
  </si>
  <si>
    <t>SA</t>
  </si>
  <si>
    <t>Cuota</t>
  </si>
  <si>
    <t>OTRAS</t>
  </si>
  <si>
    <t>Frecunecia</t>
  </si>
  <si>
    <t>Tipo Vehículo</t>
  </si>
  <si>
    <t>Suma Asegurada</t>
  </si>
  <si>
    <t>ELECTRICO OTRAS</t>
  </si>
  <si>
    <t>DEPORTIVO BMW&lt;3.5 MILL</t>
  </si>
  <si>
    <t>SUMA ASEGURADA</t>
  </si>
  <si>
    <t>BLINDADO BLINDADO</t>
  </si>
  <si>
    <t>RESUMEN</t>
  </si>
  <si>
    <t>SUSCRIPCION AUTOS &gt; 2M</t>
  </si>
  <si>
    <t>CHEVROLET</t>
  </si>
  <si>
    <t>SUV CHEVROLET</t>
  </si>
  <si>
    <t>Recargo</t>
  </si>
  <si>
    <t>Recargo x Estado</t>
  </si>
  <si>
    <t>Cuota Ajustada</t>
  </si>
  <si>
    <r>
      <t xml:space="preserve">Contratante y/o Conductor habitual </t>
    </r>
    <r>
      <rPr>
        <b/>
        <sz val="11"/>
        <color theme="0"/>
        <rFont val="Century Gothic"/>
        <family val="2"/>
      </rPr>
      <t>(PERSONA FÍSICA)</t>
    </r>
  </si>
  <si>
    <t>Nuevo/Seminuevo</t>
  </si>
  <si>
    <t>GWP Portafolio</t>
  </si>
  <si>
    <t>GWP Autos</t>
  </si>
  <si>
    <t>% Sin Est</t>
  </si>
  <si>
    <t>Direccion</t>
  </si>
  <si>
    <t>Check</t>
  </si>
  <si>
    <t>SI</t>
  </si>
  <si>
    <t>Edad &gt; 50</t>
  </si>
  <si>
    <t>Reciprocidad cliente &gt; 50k</t>
  </si>
  <si>
    <t>Reciprocidad agente &gt; 1m &lt; 70%</t>
  </si>
  <si>
    <t>Experiencia Propia</t>
  </si>
  <si>
    <t>Numeros de Poliza</t>
  </si>
  <si>
    <t>Cuenta con unidades vigente que actualmente maneje</t>
  </si>
  <si>
    <t>Nuevo</t>
  </si>
  <si>
    <t>Seminuevo</t>
  </si>
  <si>
    <t>Primas potenciales en otra compañía</t>
  </si>
  <si>
    <t>Reciprocidad Cliente</t>
  </si>
  <si>
    <t>Cuota inicial</t>
  </si>
  <si>
    <t>Llenado</t>
  </si>
  <si>
    <t>NO</t>
  </si>
  <si>
    <t xml:space="preserve">Poliza con Chubb </t>
  </si>
  <si>
    <t>No poliza conChubb</t>
  </si>
  <si>
    <t>Cuenta con experiencia SIN siniestro</t>
  </si>
  <si>
    <t>Primas del cliente con Chubb</t>
  </si>
  <si>
    <t>Descuento Total</t>
  </si>
  <si>
    <t>¿Cuenta con seguridad en el estacionamiento?</t>
  </si>
  <si>
    <t>¿Tipo de seguridad?</t>
  </si>
  <si>
    <t>Aprobación UW</t>
  </si>
  <si>
    <t>Aprobado por</t>
  </si>
  <si>
    <t>Paquete</t>
  </si>
  <si>
    <t>AMPLIA DEDUCIBLE 5 y 10</t>
  </si>
  <si>
    <t>AMPLIA DEDUCIBLE 3 y 5</t>
  </si>
  <si>
    <t>INTEGRAL</t>
  </si>
  <si>
    <t>Prima Total Autorizada</t>
  </si>
  <si>
    <t>¿Participa en carreras?</t>
  </si>
  <si>
    <t>Prima sugerida</t>
  </si>
  <si>
    <t>Prima UW</t>
  </si>
  <si>
    <t>Cuota UW</t>
  </si>
  <si>
    <t>Cuota sugerida</t>
  </si>
  <si>
    <t xml:space="preserve">Ricardo Gabriel Serna </t>
  </si>
  <si>
    <t>Israel Alejandro Pineda Ortiz</t>
  </si>
  <si>
    <t>Carolina Montemayor</t>
  </si>
  <si>
    <t>Gabriel Urrutia Garcia</t>
  </si>
  <si>
    <t>Tai - Kuan Ly</t>
  </si>
  <si>
    <t>Fecha de Autorización</t>
  </si>
  <si>
    <t>Género</t>
  </si>
  <si>
    <t>Nota: en caso de requerir descuento superior al permitido en sistema subir revire por medio de capping.</t>
  </si>
  <si>
    <t>*Llenado exclusivo Autos UW</t>
  </si>
  <si>
    <t>Coberturas</t>
  </si>
  <si>
    <t>DAÑOS MATERIALES</t>
  </si>
  <si>
    <t>ROBO TOTAL</t>
  </si>
  <si>
    <t>RESPONSABILIDAD CIVIL BIENES</t>
  </si>
  <si>
    <t>RESPONSABILIDAD CIVIL PERSONAS</t>
  </si>
  <si>
    <t>Deducubles</t>
  </si>
  <si>
    <t>RESPONSABILIDAD CIVIL POR DAÑOS A TERCEROS</t>
  </si>
  <si>
    <t>GASTOS MÉDICOS OCUPANTES</t>
  </si>
  <si>
    <t>*Se consideran Sumas Aseguradas máximas al ser amparadas, no implica que se tenga que cotizar asi.</t>
  </si>
  <si>
    <t>*Todos los paquetes son sin la cobertura de CAP, pero se pueden agregar con cobro adicional.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</si>
</sst>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000%"/>
    <numFmt numFmtId="166" formatCode="0.0%"/>
    <numFmt numFmtId="167" formatCode="&quot;$&quot;#,##0.00"/>
    <numFmt numFmtId="168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sz val="11"/>
      <color rgb="FF0070C0"/>
      <name val="Century Gothic"/>
      <family val="2"/>
    </font>
    <font>
      <b/>
      <sz val="11"/>
      <color rgb="FF0070C0"/>
      <name val="Century Gothic"/>
      <family val="2"/>
    </font>
    <font>
      <sz val="11"/>
      <color indexed="8"/>
      <name val="Calibri"/>
      <family val="2"/>
    </font>
    <font>
      <b/>
      <sz val="11"/>
      <color theme="0"/>
      <name val="Century Gothic"/>
      <family val="2"/>
    </font>
    <font>
      <b/>
      <sz val="14"/>
      <color theme="0"/>
      <name val="Century Gothic"/>
      <family val="2"/>
    </font>
    <font>
      <sz val="11"/>
      <color rgb="FFFF0000"/>
      <name val="Century Gothic"/>
      <family val="2"/>
    </font>
    <font>
      <b/>
      <sz val="16"/>
      <color theme="1"/>
      <name val="Century Gothic"/>
      <family val="2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sz val="14"/>
      <color theme="1"/>
      <name val="Century Gothic"/>
      <family val="2"/>
    </font>
    <font>
      <sz val="11"/>
      <color theme="8"/>
      <name val="Century Gothic"/>
      <family val="2"/>
    </font>
    <font>
      <b/>
      <sz val="11"/>
      <color theme="8"/>
      <name val="Century Gothic"/>
      <family val="2"/>
    </font>
    <font>
      <sz val="12"/>
      <color theme="8"/>
      <name val="Century Gothic"/>
      <family val="2"/>
    </font>
    <font>
      <i/>
      <sz val="10"/>
      <color theme="1"/>
      <name val="Century Gothic"/>
      <family val="2"/>
    </font>
    <font>
      <i/>
      <sz val="9"/>
      <color theme="1"/>
      <name val="Century Gothic"/>
      <family val="2"/>
    </font>
    <font>
      <i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5C1D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hair">
        <color rgb="FF0070C0"/>
      </bottom>
      <diagonal/>
    </border>
    <border>
      <left/>
      <right/>
      <top style="hair">
        <color rgb="FF0070C0"/>
      </top>
      <bottom/>
      <diagonal/>
    </border>
    <border>
      <left/>
      <right/>
      <top style="hair">
        <color rgb="FF0070C0"/>
      </top>
      <bottom style="hair">
        <color rgb="FF0070C0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rgb="FF0070C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rgb="FF0070C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rgb="FF0070C0"/>
      </bottom>
      <diagonal/>
    </border>
    <border>
      <left/>
      <right/>
      <top style="hair">
        <color rgb="FF0070C0"/>
      </top>
      <bottom style="medium">
        <color indexed="64"/>
      </bottom>
      <diagonal/>
    </border>
    <border>
      <left/>
      <right style="medium">
        <color indexed="64"/>
      </right>
      <top style="hair">
        <color rgb="FF0070C0"/>
      </top>
      <bottom style="medium">
        <color indexed="64"/>
      </bottom>
      <diagonal/>
    </border>
    <border>
      <left/>
      <right style="medium">
        <color indexed="64"/>
      </right>
      <top style="hair">
        <color rgb="FF0070C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/>
      <bottom style="hair">
        <color rgb="FF0070C0"/>
      </bottom>
      <diagonal/>
    </border>
    <border>
      <left style="medium">
        <color indexed="64"/>
      </left>
      <right/>
      <top style="hair">
        <color rgb="FF0070C0"/>
      </top>
      <bottom style="hair">
        <color rgb="FF0070C0"/>
      </bottom>
      <diagonal/>
    </border>
    <border>
      <left/>
      <right style="medium">
        <color indexed="64"/>
      </right>
      <top style="hair">
        <color rgb="FF0070C0"/>
      </top>
      <bottom style="hair">
        <color rgb="FF0070C0"/>
      </bottom>
      <diagonal/>
    </border>
    <border>
      <left style="medium">
        <color indexed="64"/>
      </left>
      <right/>
      <top style="hair">
        <color rgb="FF0070C0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rgb="FF0070C0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rgb="FF0070C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8">
    <xf numFmtId="0" fontId="0" fillId="0" borderId="0" xfId="0"/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 wrapText="1"/>
      <protection locked="0"/>
    </xf>
    <xf numFmtId="166" fontId="17" fillId="2" borderId="14" xfId="2" applyNumberFormat="1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14" fontId="6" fillId="2" borderId="13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hidden="1"/>
    </xf>
    <xf numFmtId="1" fontId="4" fillId="2" borderId="0" xfId="0" applyNumberFormat="1" applyFont="1" applyFill="1" applyAlignment="1" applyProtection="1">
      <alignment horizontal="center"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6" fillId="2" borderId="6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left" vertical="center"/>
      <protection hidden="1"/>
    </xf>
    <xf numFmtId="0" fontId="4" fillId="2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4" fillId="2" borderId="10" xfId="0" applyFont="1" applyFill="1" applyBorder="1" applyAlignment="1" applyProtection="1">
      <alignment horizontal="center" vertical="center"/>
      <protection hidden="1"/>
    </xf>
    <xf numFmtId="0" fontId="4" fillId="2" borderId="13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5" borderId="37" xfId="0" applyFont="1" applyFill="1" applyBorder="1" applyAlignment="1" applyProtection="1">
      <alignment vertical="center"/>
      <protection hidden="1"/>
    </xf>
    <xf numFmtId="0" fontId="4" fillId="2" borderId="8" xfId="0" applyFont="1" applyFill="1" applyBorder="1" applyAlignment="1" applyProtection="1">
      <alignment horizontal="center" vertical="center"/>
      <protection hidden="1"/>
    </xf>
    <xf numFmtId="0" fontId="5" fillId="5" borderId="38" xfId="0" applyFont="1" applyFill="1" applyBorder="1" applyAlignment="1" applyProtection="1">
      <alignment vertical="center"/>
      <protection hidden="1"/>
    </xf>
    <xf numFmtId="0" fontId="5" fillId="5" borderId="39" xfId="0" applyFont="1" applyFill="1" applyBorder="1" applyAlignment="1" applyProtection="1">
      <alignment vertical="center"/>
      <protection hidden="1"/>
    </xf>
    <xf numFmtId="0" fontId="4" fillId="2" borderId="14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4" fillId="2" borderId="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4" fillId="0" borderId="13" xfId="0" applyFont="1" applyFill="1" applyBorder="1" applyAlignment="1" applyProtection="1">
      <alignment horizontal="left" vertical="center"/>
      <protection hidden="1"/>
    </xf>
    <xf numFmtId="0" fontId="4" fillId="0" borderId="13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5" fillId="5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horizontal="left" vertical="center"/>
      <protection hidden="1"/>
    </xf>
    <xf numFmtId="0" fontId="10" fillId="0" borderId="0" xfId="0" applyFont="1" applyFill="1" applyAlignment="1" applyProtection="1">
      <alignment horizontal="center" vertical="center"/>
      <protection hidden="1"/>
    </xf>
    <xf numFmtId="0" fontId="5" fillId="5" borderId="5" xfId="0" applyFont="1" applyFill="1" applyBorder="1" applyAlignment="1" applyProtection="1">
      <alignment vertical="center"/>
      <protection hidden="1"/>
    </xf>
    <xf numFmtId="0" fontId="5" fillId="2" borderId="6" xfId="0" applyFont="1" applyFill="1" applyBorder="1" applyAlignment="1" applyProtection="1">
      <alignment horizontal="center" vertical="center"/>
      <protection hidden="1"/>
    </xf>
    <xf numFmtId="0" fontId="11" fillId="2" borderId="6" xfId="0" applyFont="1" applyFill="1" applyBorder="1" applyAlignment="1" applyProtection="1">
      <alignment horizontal="center" vertical="center"/>
      <protection hidden="1"/>
    </xf>
    <xf numFmtId="0" fontId="5" fillId="2" borderId="8" xfId="0" applyFont="1" applyFill="1" applyBorder="1" applyAlignment="1" applyProtection="1">
      <alignment horizontal="center" vertical="center"/>
      <protection hidden="1"/>
    </xf>
    <xf numFmtId="0" fontId="5" fillId="5" borderId="9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1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3" fillId="2" borderId="9" xfId="0" applyFont="1" applyFill="1" applyBorder="1" applyProtection="1">
      <protection hidden="1"/>
    </xf>
    <xf numFmtId="0" fontId="5" fillId="5" borderId="12" xfId="0" applyFont="1" applyFill="1" applyBorder="1" applyAlignment="1" applyProtection="1">
      <alignment vertical="center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5" fillId="5" borderId="13" xfId="0" applyFont="1" applyFill="1" applyBorder="1" applyAlignment="1" applyProtection="1">
      <alignment vertical="center"/>
      <protection hidden="1"/>
    </xf>
    <xf numFmtId="0" fontId="3" fillId="2" borderId="0" xfId="0" applyFont="1" applyFill="1" applyProtection="1">
      <protection hidden="1"/>
    </xf>
    <xf numFmtId="0" fontId="4" fillId="2" borderId="0" xfId="0" applyFont="1" applyFill="1" applyAlignment="1" applyProtection="1">
      <alignment horizontal="justify" vertical="center" wrapText="1"/>
      <protection hidden="1"/>
    </xf>
    <xf numFmtId="0" fontId="4" fillId="2" borderId="5" xfId="0" applyFont="1" applyFill="1" applyBorder="1" applyAlignment="1" applyProtection="1">
      <alignment horizontal="justify" vertical="center" wrapText="1"/>
      <protection hidden="1"/>
    </xf>
    <xf numFmtId="0" fontId="4" fillId="2" borderId="6" xfId="0" applyFont="1" applyFill="1" applyBorder="1" applyAlignment="1" applyProtection="1">
      <alignment horizontal="justify" vertical="center" wrapText="1"/>
      <protection hidden="1"/>
    </xf>
    <xf numFmtId="0" fontId="4" fillId="2" borderId="8" xfId="0" applyFont="1" applyFill="1" applyBorder="1" applyAlignment="1" applyProtection="1">
      <alignment horizontal="justify" vertical="center" wrapText="1"/>
      <protection hidden="1"/>
    </xf>
    <xf numFmtId="0" fontId="4" fillId="2" borderId="9" xfId="0" applyFont="1" applyFill="1" applyBorder="1" applyAlignment="1" applyProtection="1">
      <alignment horizontal="justify" vertical="center" wrapText="1"/>
      <protection hidden="1"/>
    </xf>
    <xf numFmtId="0" fontId="4" fillId="2" borderId="0" xfId="0" applyFont="1" applyFill="1" applyBorder="1" applyAlignment="1" applyProtection="1">
      <alignment horizontal="justify" vertical="center" wrapText="1"/>
      <protection hidden="1"/>
    </xf>
    <xf numFmtId="0" fontId="4" fillId="2" borderId="10" xfId="0" applyFont="1" applyFill="1" applyBorder="1" applyAlignment="1" applyProtection="1">
      <alignment horizontal="justify" vertical="center" wrapText="1"/>
      <protection hidden="1"/>
    </xf>
    <xf numFmtId="0" fontId="4" fillId="2" borderId="12" xfId="0" applyFont="1" applyFill="1" applyBorder="1" applyAlignment="1" applyProtection="1">
      <alignment horizontal="justify" vertical="center" wrapText="1"/>
      <protection hidden="1"/>
    </xf>
    <xf numFmtId="0" fontId="4" fillId="2" borderId="13" xfId="0" applyFont="1" applyFill="1" applyBorder="1" applyAlignment="1" applyProtection="1">
      <alignment horizontal="justify" vertical="center" wrapText="1"/>
      <protection hidden="1"/>
    </xf>
    <xf numFmtId="0" fontId="16" fillId="2" borderId="13" xfId="0" applyFont="1" applyFill="1" applyBorder="1" applyAlignment="1" applyProtection="1">
      <alignment horizontal="center" vertical="center" wrapText="1"/>
      <protection hidden="1"/>
    </xf>
    <xf numFmtId="0" fontId="4" fillId="2" borderId="13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left" vertical="center"/>
      <protection hidden="1"/>
    </xf>
    <xf numFmtId="0" fontId="6" fillId="2" borderId="6" xfId="0" applyFont="1" applyFill="1" applyBorder="1" applyAlignment="1" applyProtection="1">
      <alignment horizontal="center" vertical="center" wrapText="1"/>
      <protection hidden="1"/>
    </xf>
    <xf numFmtId="0" fontId="16" fillId="2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Border="1" applyProtection="1">
      <protection hidden="1"/>
    </xf>
    <xf numFmtId="0" fontId="0" fillId="0" borderId="10" xfId="0" applyBorder="1" applyProtection="1">
      <protection hidden="1"/>
    </xf>
    <xf numFmtId="0" fontId="4" fillId="2" borderId="9" xfId="0" applyFont="1" applyFill="1" applyBorder="1" applyAlignment="1" applyProtection="1">
      <alignment horizontal="left" vertical="center" wrapText="1"/>
      <protection hidden="1"/>
    </xf>
    <xf numFmtId="0" fontId="16" fillId="2" borderId="10" xfId="0" applyFont="1" applyFill="1" applyBorder="1" applyAlignment="1" applyProtection="1">
      <alignment horizontal="center" vertical="center" wrapText="1"/>
      <protection hidden="1"/>
    </xf>
    <xf numFmtId="0" fontId="4" fillId="2" borderId="12" xfId="0" applyFont="1" applyFill="1" applyBorder="1" applyAlignment="1" applyProtection="1">
      <alignment horizontal="center" vertical="center"/>
      <protection hidden="1"/>
    </xf>
    <xf numFmtId="0" fontId="16" fillId="2" borderId="14" xfId="0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Border="1" applyAlignment="1" applyProtection="1">
      <alignment vertical="top" wrapText="1"/>
      <protection hidden="1"/>
    </xf>
    <xf numFmtId="0" fontId="20" fillId="0" borderId="10" xfId="0" applyFont="1" applyBorder="1" applyAlignment="1" applyProtection="1">
      <alignment vertical="top" wrapText="1"/>
      <protection hidden="1"/>
    </xf>
    <xf numFmtId="0" fontId="4" fillId="2" borderId="5" xfId="0" applyFont="1" applyFill="1" applyBorder="1" applyAlignment="1" applyProtection="1">
      <alignment horizontal="center" vertical="center"/>
      <protection hidden="1"/>
    </xf>
    <xf numFmtId="0" fontId="6" fillId="2" borderId="40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16" fillId="2" borderId="14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5" fontId="4" fillId="2" borderId="0" xfId="2" applyNumberFormat="1" applyFont="1" applyFill="1" applyProtection="1">
      <protection hidden="1"/>
    </xf>
    <xf numFmtId="166" fontId="4" fillId="2" borderId="0" xfId="2" applyNumberFormat="1" applyFont="1" applyFill="1" applyProtection="1">
      <protection hidden="1"/>
    </xf>
    <xf numFmtId="0" fontId="11" fillId="2" borderId="0" xfId="0" applyFont="1" applyFill="1" applyProtection="1">
      <protection hidden="1"/>
    </xf>
    <xf numFmtId="0" fontId="4" fillId="3" borderId="0" xfId="0" applyFont="1" applyFill="1" applyProtection="1">
      <protection hidden="1"/>
    </xf>
    <xf numFmtId="10" fontId="4" fillId="2" borderId="0" xfId="0" applyNumberFormat="1" applyFont="1" applyFill="1" applyProtection="1">
      <protection hidden="1"/>
    </xf>
    <xf numFmtId="0" fontId="4" fillId="2" borderId="34" xfId="0" applyFont="1" applyFill="1" applyBorder="1" applyProtection="1">
      <protection hidden="1"/>
    </xf>
    <xf numFmtId="0" fontId="4" fillId="2" borderId="34" xfId="0" applyFont="1" applyFill="1" applyBorder="1" applyAlignment="1" applyProtection="1">
      <alignment horizontal="center"/>
      <protection hidden="1"/>
    </xf>
    <xf numFmtId="0" fontId="9" fillId="5" borderId="15" xfId="0" applyFont="1" applyFill="1" applyBorder="1" applyProtection="1">
      <protection hidden="1"/>
    </xf>
    <xf numFmtId="0" fontId="4" fillId="2" borderId="15" xfId="0" applyFont="1" applyFill="1" applyBorder="1" applyAlignment="1" applyProtection="1">
      <alignment horizontal="center"/>
      <protection hidden="1"/>
    </xf>
    <xf numFmtId="0" fontId="4" fillId="2" borderId="30" xfId="0" applyFont="1" applyFill="1" applyBorder="1" applyProtection="1">
      <protection hidden="1"/>
    </xf>
    <xf numFmtId="0" fontId="4" fillId="2" borderId="32" xfId="0" applyFont="1" applyFill="1" applyBorder="1" applyProtection="1">
      <protection hidden="1"/>
    </xf>
    <xf numFmtId="0" fontId="4" fillId="2" borderId="36" xfId="0" applyFont="1" applyFill="1" applyBorder="1" applyProtection="1">
      <protection hidden="1"/>
    </xf>
    <xf numFmtId="3" fontId="4" fillId="2" borderId="0" xfId="0" applyNumberFormat="1" applyFont="1" applyFill="1" applyProtection="1">
      <protection hidden="1"/>
    </xf>
    <xf numFmtId="164" fontId="4" fillId="2" borderId="15" xfId="0" applyNumberFormat="1" applyFont="1" applyFill="1" applyBorder="1" applyProtection="1">
      <protection hidden="1"/>
    </xf>
    <xf numFmtId="10" fontId="4" fillId="2" borderId="34" xfId="0" applyNumberFormat="1" applyFont="1" applyFill="1" applyBorder="1" applyProtection="1">
      <protection hidden="1"/>
    </xf>
    <xf numFmtId="10" fontId="4" fillId="2" borderId="15" xfId="2" applyNumberFormat="1" applyFont="1" applyFill="1" applyBorder="1" applyProtection="1">
      <protection hidden="1"/>
    </xf>
    <xf numFmtId="0" fontId="4" fillId="2" borderId="31" xfId="0" applyFont="1" applyFill="1" applyBorder="1" applyProtection="1">
      <protection hidden="1"/>
    </xf>
    <xf numFmtId="10" fontId="4" fillId="2" borderId="35" xfId="0" applyNumberFormat="1" applyFont="1" applyFill="1" applyBorder="1" applyProtection="1">
      <protection hidden="1"/>
    </xf>
    <xf numFmtId="10" fontId="4" fillId="2" borderId="0" xfId="2" applyNumberFormat="1" applyFont="1" applyFill="1" applyProtection="1">
      <protection hidden="1"/>
    </xf>
    <xf numFmtId="10" fontId="4" fillId="2" borderId="36" xfId="0" applyNumberFormat="1" applyFont="1" applyFill="1" applyBorder="1" applyProtection="1">
      <protection hidden="1"/>
    </xf>
    <xf numFmtId="0" fontId="13" fillId="2" borderId="33" xfId="0" applyFont="1" applyFill="1" applyBorder="1" applyProtection="1">
      <protection hidden="1"/>
    </xf>
    <xf numFmtId="10" fontId="13" fillId="2" borderId="15" xfId="0" applyNumberFormat="1" applyFont="1" applyFill="1" applyBorder="1" applyProtection="1">
      <protection hidden="1"/>
    </xf>
    <xf numFmtId="10" fontId="13" fillId="0" borderId="15" xfId="2" applyNumberFormat="1" applyFont="1" applyFill="1" applyBorder="1" applyProtection="1">
      <protection hidden="1"/>
    </xf>
    <xf numFmtId="164" fontId="13" fillId="0" borderId="15" xfId="0" applyNumberFormat="1" applyFont="1" applyFill="1" applyBorder="1" applyProtection="1">
      <protection hidden="1"/>
    </xf>
    <xf numFmtId="2" fontId="4" fillId="2" borderId="0" xfId="0" applyNumberFormat="1" applyFont="1" applyFill="1" applyProtection="1">
      <protection hidden="1"/>
    </xf>
    <xf numFmtId="0" fontId="4" fillId="2" borderId="34" xfId="0" applyFont="1" applyFill="1" applyBorder="1" applyAlignment="1" applyProtection="1">
      <alignment horizontal="center"/>
      <protection locked="0"/>
    </xf>
    <xf numFmtId="0" fontId="4" fillId="2" borderId="36" xfId="0" applyFont="1" applyFill="1" applyBorder="1" applyAlignment="1" applyProtection="1">
      <alignment horizontal="center"/>
      <protection locked="0"/>
    </xf>
    <xf numFmtId="0" fontId="13" fillId="4" borderId="15" xfId="0" applyFont="1" applyFill="1" applyBorder="1" applyProtection="1">
      <protection locked="0"/>
    </xf>
    <xf numFmtId="10" fontId="13" fillId="4" borderId="15" xfId="2" applyNumberFormat="1" applyFont="1" applyFill="1" applyBorder="1" applyProtection="1">
      <protection locked="0"/>
    </xf>
    <xf numFmtId="164" fontId="13" fillId="4" borderId="15" xfId="0" applyNumberFormat="1" applyFont="1" applyFill="1" applyBorder="1" applyProtection="1">
      <protection locked="0"/>
    </xf>
    <xf numFmtId="14" fontId="6" fillId="2" borderId="6" xfId="0" applyNumberFormat="1" applyFont="1" applyFill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vertical="top" wrapText="1"/>
      <protection hidden="1"/>
    </xf>
    <xf numFmtId="0" fontId="14" fillId="2" borderId="6" xfId="0" applyFont="1" applyFill="1" applyBorder="1" applyAlignment="1" applyProtection="1">
      <alignment horizontal="center" vertical="center"/>
      <protection hidden="1"/>
    </xf>
    <xf numFmtId="168" fontId="16" fillId="2" borderId="0" xfId="0" applyNumberFormat="1" applyFont="1" applyFill="1" applyBorder="1" applyAlignment="1" applyProtection="1">
      <alignment horizontal="center" vertical="center" wrapText="1"/>
      <protection hidden="1"/>
    </xf>
    <xf numFmtId="0" fontId="14" fillId="2" borderId="9" xfId="0" applyFont="1" applyFill="1" applyBorder="1" applyAlignment="1" applyProtection="1">
      <alignment horizontal="left" vertical="center" wrapText="1"/>
      <protection hidden="1"/>
    </xf>
    <xf numFmtId="0" fontId="14" fillId="2" borderId="0" xfId="0" applyFont="1" applyFill="1" applyBorder="1" applyAlignment="1" applyProtection="1">
      <alignment horizontal="left" vertical="center" wrapText="1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14" fillId="2" borderId="12" xfId="0" applyFont="1" applyFill="1" applyBorder="1" applyAlignment="1" applyProtection="1">
      <alignment horizontal="left" vertical="center"/>
      <protection hidden="1"/>
    </xf>
    <xf numFmtId="0" fontId="21" fillId="0" borderId="0" xfId="0" applyFont="1"/>
    <xf numFmtId="0" fontId="3" fillId="2" borderId="9" xfId="0" applyFont="1" applyFill="1" applyBorder="1" applyAlignment="1" applyProtection="1">
      <alignment horizontal="center" vertical="center"/>
      <protection hidden="1"/>
    </xf>
    <xf numFmtId="0" fontId="14" fillId="2" borderId="9" xfId="0" applyFont="1" applyFill="1" applyBorder="1" applyAlignment="1" applyProtection="1">
      <alignment horizontal="left" vertical="center" wrapText="1"/>
      <protection hidden="1"/>
    </xf>
    <xf numFmtId="0" fontId="14" fillId="2" borderId="0" xfId="0" applyFont="1" applyFill="1" applyBorder="1" applyAlignment="1" applyProtection="1">
      <alignment horizontal="left" vertical="center" wrapText="1"/>
      <protection hidden="1"/>
    </xf>
    <xf numFmtId="168" fontId="16" fillId="2" borderId="0" xfId="0" applyNumberFormat="1" applyFont="1" applyFill="1" applyBorder="1" applyAlignment="1" applyProtection="1">
      <alignment horizontal="center" vertical="center" wrapText="1"/>
      <protection hidden="1"/>
    </xf>
    <xf numFmtId="0" fontId="0" fillId="7" borderId="0" xfId="0" applyFill="1" applyBorder="1" applyAlignment="1">
      <alignment horizontal="center"/>
    </xf>
    <xf numFmtId="0" fontId="14" fillId="2" borderId="6" xfId="0" applyFont="1" applyFill="1" applyBorder="1" applyAlignment="1" applyProtection="1">
      <alignment horizontal="center" vertical="center"/>
      <protection hidden="1"/>
    </xf>
    <xf numFmtId="166" fontId="16" fillId="2" borderId="0" xfId="2" applyNumberFormat="1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6" fillId="2" borderId="10" xfId="0" applyFont="1" applyFill="1" applyBorder="1" applyAlignment="1" applyProtection="1">
      <alignment horizontal="center" vertical="center"/>
      <protection hidden="1"/>
    </xf>
    <xf numFmtId="0" fontId="5" fillId="5" borderId="0" xfId="0" applyFont="1" applyFill="1" applyBorder="1" applyAlignment="1" applyProtection="1">
      <alignment horizontal="center" vertical="center"/>
      <protection hidden="1"/>
    </xf>
    <xf numFmtId="14" fontId="6" fillId="2" borderId="1" xfId="0" applyNumberFormat="1" applyFont="1" applyFill="1" applyBorder="1" applyAlignment="1" applyProtection="1">
      <alignment horizontal="center" vertical="center"/>
      <protection locked="0"/>
    </xf>
    <xf numFmtId="14" fontId="6" fillId="2" borderId="11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right" vertical="center"/>
      <protection hidden="1"/>
    </xf>
    <xf numFmtId="168" fontId="1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28" xfId="0" applyFont="1" applyFill="1" applyBorder="1" applyAlignment="1" applyProtection="1">
      <alignment horizontal="center" vertical="center" wrapText="1"/>
      <protection locked="0"/>
    </xf>
    <xf numFmtId="0" fontId="16" fillId="2" borderId="4" xfId="0" applyFont="1" applyFill="1" applyBorder="1" applyAlignment="1" applyProtection="1">
      <alignment horizontal="center" vertical="center" wrapText="1"/>
      <protection locked="0"/>
    </xf>
    <xf numFmtId="0" fontId="16" fillId="2" borderId="29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hidden="1"/>
    </xf>
    <xf numFmtId="168" fontId="18" fillId="2" borderId="4" xfId="0" applyNumberFormat="1" applyFont="1" applyFill="1" applyBorder="1" applyAlignment="1" applyProtection="1">
      <alignment horizontal="center" vertical="center" wrapText="1"/>
      <protection locked="0"/>
    </xf>
    <xf numFmtId="168" fontId="1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left" vertical="center" wrapText="1"/>
      <protection hidden="1"/>
    </xf>
    <xf numFmtId="0" fontId="4" fillId="2" borderId="10" xfId="0" applyFont="1" applyFill="1" applyBorder="1" applyAlignment="1" applyProtection="1">
      <alignment horizontal="left" vertical="center" wrapText="1"/>
      <protection hidden="1"/>
    </xf>
    <xf numFmtId="0" fontId="4" fillId="2" borderId="5" xfId="0" applyFont="1" applyFill="1" applyBorder="1" applyAlignment="1" applyProtection="1">
      <alignment horizontal="left" vertical="center" wrapText="1"/>
      <protection hidden="1"/>
    </xf>
    <xf numFmtId="0" fontId="4" fillId="2" borderId="6" xfId="0" applyFont="1" applyFill="1" applyBorder="1" applyAlignment="1" applyProtection="1">
      <alignment horizontal="left" vertical="center" wrapText="1"/>
      <protection hidden="1"/>
    </xf>
    <xf numFmtId="0" fontId="4" fillId="2" borderId="8" xfId="0" applyFont="1" applyFill="1" applyBorder="1" applyAlignment="1" applyProtection="1">
      <alignment horizontal="left" vertical="center" wrapText="1"/>
      <protection hidden="1"/>
    </xf>
    <xf numFmtId="0" fontId="10" fillId="5" borderId="20" xfId="0" applyFont="1" applyFill="1" applyBorder="1" applyAlignment="1" applyProtection="1">
      <alignment horizontal="center" vertical="center"/>
      <protection hidden="1"/>
    </xf>
    <xf numFmtId="0" fontId="10" fillId="5" borderId="21" xfId="0" applyFont="1" applyFill="1" applyBorder="1" applyAlignment="1" applyProtection="1">
      <alignment horizontal="center" vertical="center"/>
      <protection hidden="1"/>
    </xf>
    <xf numFmtId="0" fontId="10" fillId="5" borderId="22" xfId="0" applyFont="1" applyFill="1" applyBorder="1" applyAlignment="1" applyProtection="1">
      <alignment horizontal="center" vertical="center"/>
      <protection hidden="1"/>
    </xf>
    <xf numFmtId="0" fontId="5" fillId="6" borderId="5" xfId="0" applyFont="1" applyFill="1" applyBorder="1" applyAlignment="1" applyProtection="1">
      <alignment horizontal="left" vertical="center"/>
      <protection hidden="1"/>
    </xf>
    <xf numFmtId="0" fontId="5" fillId="6" borderId="9" xfId="0" applyFont="1" applyFill="1" applyBorder="1" applyAlignment="1" applyProtection="1">
      <alignment horizontal="left" vertical="center"/>
      <protection hidden="1"/>
    </xf>
    <xf numFmtId="0" fontId="5" fillId="6" borderId="12" xfId="0" applyFont="1" applyFill="1" applyBorder="1" applyAlignment="1" applyProtection="1">
      <alignment horizontal="left" vertical="center"/>
      <protection hidden="1"/>
    </xf>
    <xf numFmtId="0" fontId="10" fillId="6" borderId="20" xfId="0" applyFont="1" applyFill="1" applyBorder="1" applyAlignment="1" applyProtection="1">
      <alignment horizontal="center"/>
      <protection hidden="1"/>
    </xf>
    <xf numFmtId="0" fontId="10" fillId="6" borderId="21" xfId="0" applyFont="1" applyFill="1" applyBorder="1" applyAlignment="1" applyProtection="1">
      <alignment horizontal="center"/>
      <protection hidden="1"/>
    </xf>
    <xf numFmtId="0" fontId="10" fillId="6" borderId="22" xfId="0" applyFont="1" applyFill="1" applyBorder="1" applyAlignment="1" applyProtection="1">
      <alignment horizontal="center"/>
      <protection hidden="1"/>
    </xf>
    <xf numFmtId="0" fontId="16" fillId="2" borderId="24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11" xfId="0" applyFont="1" applyFill="1" applyBorder="1" applyAlignment="1" applyProtection="1">
      <alignment horizontal="center" vertical="center"/>
      <protection locked="0"/>
    </xf>
    <xf numFmtId="0" fontId="16" fillId="2" borderId="25" xfId="0" applyFont="1" applyFill="1" applyBorder="1" applyAlignment="1" applyProtection="1">
      <alignment horizontal="center" vertical="center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6" fillId="2" borderId="26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left" vertical="center"/>
      <protection hidden="1"/>
    </xf>
    <xf numFmtId="0" fontId="5" fillId="5" borderId="6" xfId="0" applyFont="1" applyFill="1" applyBorder="1" applyAlignment="1" applyProtection="1">
      <alignment horizontal="left" vertical="center"/>
      <protection hidden="1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5" fillId="5" borderId="12" xfId="0" applyFont="1" applyFill="1" applyBorder="1" applyAlignment="1" applyProtection="1">
      <alignment horizontal="left" vertical="center"/>
      <protection hidden="1"/>
    </xf>
    <xf numFmtId="0" fontId="5" fillId="5" borderId="13" xfId="0" applyFont="1" applyFill="1" applyBorder="1" applyAlignment="1" applyProtection="1">
      <alignment horizontal="left" vertical="center"/>
      <protection hidden="1"/>
    </xf>
    <xf numFmtId="0" fontId="6" fillId="2" borderId="13" xfId="0" applyFont="1" applyFill="1" applyBorder="1" applyAlignment="1" applyProtection="1">
      <alignment horizontal="center" vertical="center" wrapText="1"/>
      <protection locked="0"/>
    </xf>
    <xf numFmtId="0" fontId="6" fillId="2" borderId="16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18" xfId="0" applyFont="1" applyFill="1" applyBorder="1" applyAlignment="1" applyProtection="1">
      <alignment horizontal="center" vertical="center"/>
      <protection hidden="1"/>
    </xf>
    <xf numFmtId="0" fontId="16" fillId="2" borderId="7" xfId="0" applyFont="1" applyFill="1" applyBorder="1" applyAlignment="1" applyProtection="1">
      <alignment horizontal="center" vertical="center" wrapText="1"/>
      <protection locked="0"/>
    </xf>
    <xf numFmtId="44" fontId="6" fillId="2" borderId="13" xfId="1" applyFont="1" applyFill="1" applyBorder="1" applyAlignment="1" applyProtection="1">
      <alignment horizontal="center" vertical="center"/>
      <protection locked="0"/>
    </xf>
    <xf numFmtId="0" fontId="5" fillId="5" borderId="13" xfId="0" applyFont="1" applyFill="1" applyBorder="1" applyAlignment="1" applyProtection="1">
      <alignment horizontal="center" vertical="center"/>
      <protection hidden="1"/>
    </xf>
    <xf numFmtId="168" fontId="7" fillId="2" borderId="13" xfId="1" applyNumberFormat="1" applyFont="1" applyFill="1" applyBorder="1" applyAlignment="1" applyProtection="1">
      <alignment horizontal="center" vertical="center"/>
      <protection locked="0"/>
    </xf>
    <xf numFmtId="168" fontId="7" fillId="2" borderId="1" xfId="3" applyNumberFormat="1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left" vertical="center"/>
      <protection hidden="1"/>
    </xf>
    <xf numFmtId="0" fontId="5" fillId="5" borderId="0" xfId="0" applyFont="1" applyFill="1" applyBorder="1" applyAlignment="1" applyProtection="1">
      <alignment horizontal="left" vertical="center"/>
      <protection hidden="1"/>
    </xf>
    <xf numFmtId="0" fontId="5" fillId="5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 wrapText="1"/>
      <protection hidden="1"/>
    </xf>
    <xf numFmtId="0" fontId="5" fillId="5" borderId="37" xfId="0" applyFont="1" applyFill="1" applyBorder="1" applyAlignment="1" applyProtection="1">
      <alignment horizontal="left" vertical="center"/>
      <protection hidden="1"/>
    </xf>
    <xf numFmtId="0" fontId="5" fillId="5" borderId="38" xfId="0" applyFont="1" applyFill="1" applyBorder="1" applyAlignment="1" applyProtection="1">
      <alignment horizontal="left" vertical="center"/>
      <protection hidden="1"/>
    </xf>
    <xf numFmtId="0" fontId="5" fillId="5" borderId="39" xfId="0" applyFont="1" applyFill="1" applyBorder="1" applyAlignment="1" applyProtection="1">
      <alignment horizontal="left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4" fillId="2" borderId="18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5" fillId="5" borderId="37" xfId="0" applyNumberFormat="1" applyFont="1" applyFill="1" applyBorder="1" applyAlignment="1" applyProtection="1">
      <alignment horizontal="center" vertical="center" wrapText="1"/>
      <protection hidden="1"/>
    </xf>
    <xf numFmtId="0" fontId="5" fillId="5" borderId="38" xfId="0" applyNumberFormat="1" applyFont="1" applyFill="1" applyBorder="1" applyAlignment="1" applyProtection="1">
      <alignment horizontal="center" vertical="center" wrapText="1"/>
      <protection hidden="1"/>
    </xf>
    <xf numFmtId="0" fontId="5" fillId="5" borderId="39" xfId="0" applyNumberFormat="1" applyFont="1" applyFill="1" applyBorder="1" applyAlignment="1" applyProtection="1">
      <alignment horizontal="center" vertical="center" wrapText="1"/>
      <protection hidden="1"/>
    </xf>
    <xf numFmtId="0" fontId="16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left" vertical="center"/>
      <protection hidden="1"/>
    </xf>
    <xf numFmtId="168" fontId="16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16" fillId="2" borderId="6" xfId="0" applyFont="1" applyFill="1" applyBorder="1" applyAlignment="1" applyProtection="1">
      <alignment horizontal="left" vertical="center" wrapText="1"/>
      <protection locked="0"/>
    </xf>
    <xf numFmtId="167" fontId="16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 applyProtection="1">
      <alignment horizontal="left" vertical="center" wrapText="1"/>
      <protection hidden="1"/>
    </xf>
    <xf numFmtId="0" fontId="16" fillId="2" borderId="3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left" vertical="top" wrapText="1"/>
      <protection hidden="1"/>
    </xf>
    <xf numFmtId="0" fontId="19" fillId="0" borderId="10" xfId="0" applyFont="1" applyBorder="1" applyAlignment="1" applyProtection="1">
      <alignment horizontal="left" vertical="top" wrapText="1"/>
      <protection hidden="1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horizontal="center"/>
      <protection hidden="1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u val="none"/>
        <color theme="0"/>
      </font>
      <fill>
        <patternFill patternType="solid"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u val="none"/>
        <color theme="0"/>
      </font>
      <fill>
        <patternFill patternType="solid"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25C1D1"/>
      <color rgb="FF11E4DF"/>
      <color rgb="FF09D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8087</xdr:colOff>
      <xdr:row>0</xdr:row>
      <xdr:rowOff>623</xdr:rowOff>
    </xdr:from>
    <xdr:to>
      <xdr:col>1</xdr:col>
      <xdr:colOff>1788584</xdr:colOff>
      <xdr:row>3</xdr:row>
      <xdr:rowOff>156972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6FC90787-CD6C-4F0E-87EE-6052083F3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670" y="623"/>
          <a:ext cx="1780497" cy="759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C1D1"/>
  </sheetPr>
  <dimension ref="B1:L109"/>
  <sheetViews>
    <sheetView showGridLines="0" tabSelected="1" zoomScale="80" zoomScaleNormal="80" workbookViewId="0">
      <selection activeCell="C46" sqref="C46:D46"/>
    </sheetView>
  </sheetViews>
  <sheetFormatPr baseColWidth="10" defaultColWidth="0" defaultRowHeight="16.5" zeroHeight="1" x14ac:dyDescent="0.25"/>
  <cols>
    <col min="1" max="1" width="3.7109375" style="9" customWidth="1"/>
    <col min="2" max="2" width="38.42578125" style="9" customWidth="1"/>
    <col min="3" max="3" width="40.28515625" style="9" customWidth="1"/>
    <col min="4" max="4" width="14.5703125" style="9" customWidth="1"/>
    <col min="5" max="5" width="13.28515625" style="9" bestFit="1" customWidth="1"/>
    <col min="6" max="6" width="8.28515625" style="9" customWidth="1"/>
    <col min="7" max="7" width="11.42578125" style="9" customWidth="1"/>
    <col min="8" max="8" width="9.85546875" style="9" customWidth="1"/>
    <col min="9" max="9" width="11.42578125" style="9" customWidth="1"/>
    <col min="10" max="10" width="13" style="9" customWidth="1"/>
    <col min="11" max="11" width="13" style="9" bestFit="1" customWidth="1"/>
    <col min="12" max="12" width="11.42578125" style="9" customWidth="1"/>
    <col min="13" max="13" width="3.7109375" style="9" customWidth="1"/>
    <col min="14" max="16384" width="0" style="9" hidden="1"/>
  </cols>
  <sheetData>
    <row r="1" spans="2:12" s="7" customFormat="1" x14ac:dyDescent="0.25">
      <c r="C1" s="7" t="s">
        <v>246</v>
      </c>
      <c r="J1" s="8"/>
      <c r="K1" s="8"/>
    </row>
    <row r="2" spans="2:12" s="7" customFormat="1" ht="20.25" x14ac:dyDescent="0.25">
      <c r="B2" s="180" t="s">
        <v>256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</row>
    <row r="3" spans="2:12" s="7" customFormat="1" ht="15" customHeight="1" x14ac:dyDescent="0.25">
      <c r="B3" s="190" t="s">
        <v>235</v>
      </c>
      <c r="C3" s="190"/>
      <c r="D3" s="190"/>
      <c r="E3" s="190"/>
      <c r="F3" s="190"/>
      <c r="G3" s="190"/>
      <c r="H3" s="190"/>
      <c r="I3" s="190"/>
      <c r="J3" s="190"/>
      <c r="K3" s="190"/>
      <c r="L3" s="190"/>
    </row>
    <row r="4" spans="2:12" ht="17.25" thickBot="1" x14ac:dyDescent="0.3"/>
    <row r="5" spans="2:12" ht="18.75" thickBot="1" x14ac:dyDescent="0.3">
      <c r="B5" s="146" t="s">
        <v>2</v>
      </c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6" spans="2:12" ht="17.25" thickBot="1" x14ac:dyDescent="0.3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2:12" ht="14.45" customHeight="1" x14ac:dyDescent="0.25">
      <c r="B7" s="191" t="s">
        <v>306</v>
      </c>
      <c r="C7" s="73"/>
      <c r="D7" s="11"/>
      <c r="E7" s="163"/>
      <c r="F7" s="163"/>
      <c r="G7" s="163"/>
      <c r="H7" s="163"/>
      <c r="I7" s="11"/>
      <c r="J7" s="163"/>
      <c r="K7" s="163"/>
      <c r="L7" s="167"/>
    </row>
    <row r="8" spans="2:12" x14ac:dyDescent="0.25">
      <c r="B8" s="192"/>
      <c r="C8" s="119" t="s">
        <v>24</v>
      </c>
      <c r="D8" s="13"/>
      <c r="E8" s="179" t="s">
        <v>25</v>
      </c>
      <c r="F8" s="179"/>
      <c r="G8" s="179"/>
      <c r="H8" s="179"/>
      <c r="I8" s="13"/>
      <c r="J8" s="179" t="s">
        <v>26</v>
      </c>
      <c r="K8" s="179"/>
      <c r="L8" s="188"/>
    </row>
    <row r="9" spans="2:12" x14ac:dyDescent="0.25">
      <c r="B9" s="192"/>
      <c r="C9" s="119"/>
      <c r="D9" s="13"/>
      <c r="E9" s="115"/>
      <c r="F9" s="115"/>
      <c r="G9" s="115"/>
      <c r="H9" s="115"/>
      <c r="I9" s="13"/>
      <c r="J9" s="115"/>
      <c r="K9" s="115"/>
      <c r="L9" s="116"/>
    </row>
    <row r="10" spans="2:12" ht="14.45" customHeight="1" x14ac:dyDescent="0.25">
      <c r="B10" s="192"/>
      <c r="C10" s="189"/>
      <c r="D10" s="126"/>
      <c r="E10" s="126"/>
      <c r="F10" s="126"/>
      <c r="G10" s="126"/>
      <c r="H10" s="126"/>
      <c r="I10" s="126"/>
      <c r="J10" s="126"/>
      <c r="K10" s="126"/>
      <c r="L10" s="127"/>
    </row>
    <row r="11" spans="2:12" ht="17.25" thickBot="1" x14ac:dyDescent="0.3">
      <c r="B11" s="193"/>
      <c r="C11" s="168" t="s">
        <v>3</v>
      </c>
      <c r="D11" s="169"/>
      <c r="E11" s="169"/>
      <c r="F11" s="169"/>
      <c r="G11" s="169"/>
      <c r="H11" s="169"/>
      <c r="I11" s="169"/>
      <c r="J11" s="169"/>
      <c r="K11" s="169"/>
      <c r="L11" s="170"/>
    </row>
    <row r="12" spans="2:12" ht="17.25" thickBot="1" x14ac:dyDescent="0.3">
      <c r="B12" s="14"/>
    </row>
    <row r="13" spans="2:12" ht="14.45" customHeight="1" x14ac:dyDescent="0.25">
      <c r="B13" s="181" t="s">
        <v>236</v>
      </c>
      <c r="C13" s="73"/>
      <c r="D13" s="15"/>
      <c r="E13" s="1"/>
      <c r="F13" s="15"/>
      <c r="G13" s="1"/>
      <c r="H13" s="15"/>
      <c r="I13" s="163"/>
      <c r="J13" s="163"/>
      <c r="K13" s="163"/>
      <c r="L13" s="167"/>
    </row>
    <row r="14" spans="2:12" x14ac:dyDescent="0.25">
      <c r="B14" s="182"/>
      <c r="C14" s="27" t="s">
        <v>4</v>
      </c>
      <c r="D14" s="16"/>
      <c r="E14" s="17" t="s">
        <v>5</v>
      </c>
      <c r="F14" s="16"/>
      <c r="G14" s="16" t="s">
        <v>6</v>
      </c>
      <c r="H14" s="16"/>
      <c r="I14" s="184" t="s">
        <v>7</v>
      </c>
      <c r="J14" s="184"/>
      <c r="K14" s="184"/>
      <c r="L14" s="185"/>
    </row>
    <row r="15" spans="2:12" x14ac:dyDescent="0.25">
      <c r="B15" s="182"/>
      <c r="C15" s="27"/>
      <c r="D15" s="16"/>
      <c r="E15" s="16"/>
      <c r="F15" s="16"/>
      <c r="G15" s="16"/>
      <c r="H15" s="16"/>
      <c r="I15" s="16"/>
      <c r="J15" s="16"/>
      <c r="K15" s="16"/>
      <c r="L15" s="18"/>
    </row>
    <row r="16" spans="2:12" x14ac:dyDescent="0.25">
      <c r="B16" s="182"/>
      <c r="C16" s="74"/>
      <c r="D16" s="16"/>
      <c r="E16" s="126"/>
      <c r="F16" s="126"/>
      <c r="G16" s="16"/>
      <c r="H16" s="126"/>
      <c r="I16" s="126"/>
      <c r="J16" s="16"/>
      <c r="K16" s="126"/>
      <c r="L16" s="127"/>
    </row>
    <row r="17" spans="2:12" ht="17.25" thickBot="1" x14ac:dyDescent="0.3">
      <c r="B17" s="183"/>
      <c r="C17" s="68" t="s">
        <v>9</v>
      </c>
      <c r="D17" s="19"/>
      <c r="E17" s="186" t="s">
        <v>10</v>
      </c>
      <c r="F17" s="186"/>
      <c r="G17" s="19"/>
      <c r="H17" s="186" t="s">
        <v>11</v>
      </c>
      <c r="I17" s="186"/>
      <c r="J17" s="19"/>
      <c r="K17" s="186" t="s">
        <v>12</v>
      </c>
      <c r="L17" s="187"/>
    </row>
    <row r="18" spans="2:12" s="20" customFormat="1" ht="15.75" thickBot="1" x14ac:dyDescent="0.3"/>
    <row r="19" spans="2:12" x14ac:dyDescent="0.25">
      <c r="B19" s="21" t="s">
        <v>217</v>
      </c>
      <c r="C19" s="73"/>
      <c r="D19" s="15"/>
      <c r="E19" s="15"/>
      <c r="F19" s="15"/>
      <c r="G19" s="15"/>
      <c r="H19" s="15"/>
      <c r="I19" s="15"/>
      <c r="J19" s="15"/>
      <c r="K19" s="15"/>
      <c r="L19" s="22"/>
    </row>
    <row r="20" spans="2:12" x14ac:dyDescent="0.25">
      <c r="B20" s="23" t="s">
        <v>27</v>
      </c>
      <c r="C20" s="74"/>
      <c r="D20" s="16"/>
      <c r="E20" s="16"/>
      <c r="F20" s="16"/>
      <c r="G20" s="16"/>
      <c r="H20" s="16"/>
      <c r="I20" s="16"/>
      <c r="J20" s="16"/>
      <c r="K20" s="16"/>
      <c r="L20" s="18"/>
    </row>
    <row r="21" spans="2:12" ht="17.25" thickBot="1" x14ac:dyDescent="0.3">
      <c r="B21" s="24" t="s">
        <v>352</v>
      </c>
      <c r="C21" s="75"/>
      <c r="D21" s="19"/>
      <c r="E21" s="19"/>
      <c r="F21" s="19"/>
      <c r="G21" s="19"/>
      <c r="H21" s="19"/>
      <c r="I21" s="19"/>
      <c r="J21" s="19"/>
      <c r="K21" s="19"/>
      <c r="L21" s="25"/>
    </row>
    <row r="22" spans="2:12" ht="17.25" thickBot="1" x14ac:dyDescent="0.3">
      <c r="B22" s="16"/>
      <c r="C22" s="26"/>
      <c r="D22" s="16"/>
      <c r="E22" s="16"/>
      <c r="F22" s="16"/>
      <c r="G22" s="16"/>
      <c r="H22" s="16"/>
      <c r="I22" s="16"/>
      <c r="J22" s="16"/>
      <c r="K22" s="16"/>
      <c r="L22" s="16"/>
    </row>
    <row r="23" spans="2:12" x14ac:dyDescent="0.25">
      <c r="B23" s="161" t="s">
        <v>237</v>
      </c>
      <c r="C23" s="162"/>
      <c r="D23" s="163"/>
      <c r="E23" s="163"/>
      <c r="F23" s="163"/>
      <c r="G23" s="163"/>
      <c r="H23" s="163"/>
      <c r="I23" s="163"/>
      <c r="J23" s="15"/>
      <c r="K23" s="15"/>
      <c r="L23" s="22"/>
    </row>
    <row r="24" spans="2:12" x14ac:dyDescent="0.25">
      <c r="B24" s="27"/>
      <c r="C24" s="16"/>
      <c r="D24" s="16"/>
      <c r="E24" s="16"/>
      <c r="F24" s="16"/>
      <c r="G24" s="16"/>
      <c r="H24" s="16"/>
      <c r="I24" s="16"/>
      <c r="J24" s="16"/>
      <c r="K24" s="16"/>
      <c r="L24" s="18"/>
    </row>
    <row r="25" spans="2:12" x14ac:dyDescent="0.25">
      <c r="B25" s="176" t="s">
        <v>207</v>
      </c>
      <c r="C25" s="177"/>
      <c r="D25" s="126"/>
      <c r="E25" s="126"/>
      <c r="F25" s="126"/>
      <c r="G25" s="126"/>
      <c r="H25" s="126"/>
      <c r="I25" s="126"/>
      <c r="J25" s="16"/>
      <c r="K25" s="16"/>
      <c r="L25" s="18"/>
    </row>
    <row r="26" spans="2:12" x14ac:dyDescent="0.25">
      <c r="B26" s="27"/>
      <c r="C26" s="16"/>
      <c r="D26" s="16"/>
      <c r="E26" s="16"/>
      <c r="F26" s="16"/>
      <c r="G26" s="16"/>
      <c r="H26" s="16"/>
      <c r="I26" s="16"/>
      <c r="J26" s="16"/>
      <c r="K26" s="16"/>
      <c r="L26" s="18"/>
    </row>
    <row r="27" spans="2:12" x14ac:dyDescent="0.25">
      <c r="B27" s="176" t="s">
        <v>208</v>
      </c>
      <c r="C27" s="177"/>
      <c r="D27" s="126"/>
      <c r="E27" s="126"/>
      <c r="F27" s="126"/>
      <c r="G27" s="126"/>
      <c r="H27" s="126"/>
      <c r="I27" s="126"/>
      <c r="J27" s="16"/>
      <c r="K27" s="16"/>
      <c r="L27" s="18"/>
    </row>
    <row r="28" spans="2:12" x14ac:dyDescent="0.25">
      <c r="B28" s="27"/>
      <c r="C28" s="16"/>
      <c r="D28" s="28"/>
      <c r="E28" s="28"/>
      <c r="F28" s="28"/>
      <c r="G28" s="28"/>
      <c r="H28" s="28"/>
      <c r="I28" s="28"/>
      <c r="J28" s="16"/>
      <c r="K28" s="16"/>
      <c r="L28" s="18"/>
    </row>
    <row r="29" spans="2:12" ht="15" customHeight="1" thickBot="1" x14ac:dyDescent="0.3">
      <c r="B29" s="164" t="s">
        <v>240</v>
      </c>
      <c r="C29" s="165"/>
      <c r="D29" s="166"/>
      <c r="E29" s="166"/>
      <c r="F29" s="29"/>
      <c r="G29" s="30"/>
      <c r="H29" s="30"/>
      <c r="I29" s="30"/>
      <c r="J29" s="19"/>
      <c r="K29" s="19"/>
      <c r="L29" s="25"/>
    </row>
    <row r="30" spans="2:12" x14ac:dyDescent="0.25"/>
    <row r="31" spans="2:12" x14ac:dyDescent="0.25">
      <c r="B31" s="178" t="s">
        <v>209</v>
      </c>
      <c r="C31" s="2"/>
      <c r="D31" s="31"/>
      <c r="E31" s="126"/>
      <c r="F31" s="126"/>
      <c r="G31" s="126"/>
      <c r="H31" s="126"/>
      <c r="I31" s="31"/>
      <c r="J31" s="126"/>
      <c r="K31" s="126"/>
      <c r="L31" s="126"/>
    </row>
    <row r="32" spans="2:12" x14ac:dyDescent="0.25">
      <c r="B32" s="178"/>
      <c r="C32" s="12" t="s">
        <v>24</v>
      </c>
      <c r="D32" s="13"/>
      <c r="E32" s="179" t="s">
        <v>25</v>
      </c>
      <c r="F32" s="179"/>
      <c r="G32" s="179"/>
      <c r="H32" s="179"/>
      <c r="I32" s="13"/>
      <c r="J32" s="179" t="s">
        <v>26</v>
      </c>
      <c r="K32" s="179"/>
      <c r="L32" s="179"/>
    </row>
    <row r="33" spans="2:12" x14ac:dyDescent="0.25">
      <c r="B33" s="32" t="s">
        <v>27</v>
      </c>
      <c r="C33" s="2"/>
      <c r="D33" s="13" t="s">
        <v>44</v>
      </c>
      <c r="E33" s="178" t="s">
        <v>210</v>
      </c>
      <c r="F33" s="178"/>
      <c r="G33" s="178"/>
      <c r="H33" s="178"/>
      <c r="I33" s="126"/>
      <c r="J33" s="126"/>
      <c r="K33" s="126"/>
      <c r="L33" s="126"/>
    </row>
    <row r="34" spans="2:12" x14ac:dyDescent="0.25">
      <c r="B34" s="32" t="s">
        <v>352</v>
      </c>
      <c r="C34" s="2"/>
      <c r="D34" s="13"/>
      <c r="E34" s="33"/>
      <c r="F34" s="33"/>
      <c r="G34" s="33"/>
      <c r="H34" s="33"/>
      <c r="I34" s="28"/>
      <c r="J34" s="28"/>
      <c r="K34" s="28"/>
      <c r="L34" s="28"/>
    </row>
    <row r="35" spans="2:12" ht="17.25" thickBot="1" x14ac:dyDescent="0.3"/>
    <row r="36" spans="2:12" ht="18.75" thickBot="1" x14ac:dyDescent="0.3">
      <c r="B36" s="146" t="s">
        <v>243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8"/>
    </row>
    <row r="37" spans="2:12" ht="18.75" thickBot="1" x14ac:dyDescent="0.3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2" x14ac:dyDescent="0.25">
      <c r="B38" s="35" t="s">
        <v>247</v>
      </c>
      <c r="C38" s="163"/>
      <c r="D38" s="163"/>
      <c r="E38" s="163"/>
      <c r="F38" s="163"/>
      <c r="G38" s="36"/>
      <c r="H38" s="36"/>
      <c r="I38" s="37"/>
      <c r="J38" s="36"/>
      <c r="K38" s="36"/>
      <c r="L38" s="38"/>
    </row>
    <row r="39" spans="2:12" x14ac:dyDescent="0.25">
      <c r="B39" s="39" t="s">
        <v>227</v>
      </c>
      <c r="C39" s="126"/>
      <c r="D39" s="126"/>
      <c r="E39" s="126"/>
      <c r="F39" s="126"/>
      <c r="G39" s="40"/>
      <c r="H39" s="16"/>
      <c r="I39" s="130" t="s">
        <v>341</v>
      </c>
      <c r="J39" s="130"/>
      <c r="K39" s="41" t="s">
        <v>56</v>
      </c>
      <c r="L39" s="42"/>
    </row>
    <row r="40" spans="2:12" x14ac:dyDescent="0.25">
      <c r="B40" s="39" t="s">
        <v>211</v>
      </c>
      <c r="C40" s="126"/>
      <c r="D40" s="126"/>
      <c r="E40" s="126"/>
      <c r="F40" s="126"/>
      <c r="G40" s="40"/>
      <c r="H40" s="16"/>
      <c r="I40" s="16"/>
      <c r="J40" s="43"/>
      <c r="K40" s="128"/>
      <c r="L40" s="129"/>
    </row>
    <row r="41" spans="2:12" x14ac:dyDescent="0.25">
      <c r="B41" s="27"/>
      <c r="C41" s="40"/>
      <c r="D41" s="40"/>
      <c r="E41" s="40"/>
      <c r="F41" s="40"/>
      <c r="G41" s="40"/>
      <c r="H41" s="40"/>
      <c r="I41" s="40"/>
      <c r="J41" s="40"/>
      <c r="K41" s="40"/>
      <c r="L41" s="42"/>
    </row>
    <row r="42" spans="2:12" x14ac:dyDescent="0.25">
      <c r="B42" s="39" t="s">
        <v>213</v>
      </c>
      <c r="C42" s="126" t="s">
        <v>234</v>
      </c>
      <c r="D42" s="126"/>
      <c r="E42" s="40"/>
      <c r="F42" s="130" t="s">
        <v>307</v>
      </c>
      <c r="G42" s="130"/>
      <c r="H42" s="130"/>
      <c r="I42" s="126" t="s">
        <v>320</v>
      </c>
      <c r="J42" s="126"/>
      <c r="K42" s="126"/>
      <c r="L42" s="127"/>
    </row>
    <row r="43" spans="2:12" x14ac:dyDescent="0.25">
      <c r="B43" s="27"/>
      <c r="C43" s="40"/>
      <c r="D43" s="40"/>
      <c r="E43" s="40"/>
      <c r="F43" s="16"/>
      <c r="G43" s="16"/>
      <c r="H43" s="16"/>
      <c r="I43" s="16"/>
      <c r="J43" s="16"/>
      <c r="K43" s="16"/>
      <c r="L43" s="18"/>
    </row>
    <row r="44" spans="2:12" x14ac:dyDescent="0.25">
      <c r="B44" s="39" t="s">
        <v>238</v>
      </c>
      <c r="C44" s="126"/>
      <c r="D44" s="126"/>
      <c r="E44" s="40"/>
      <c r="F44" s="130" t="s">
        <v>212</v>
      </c>
      <c r="G44" s="130"/>
      <c r="H44" s="130"/>
      <c r="I44" s="126"/>
      <c r="J44" s="126"/>
      <c r="K44" s="126"/>
      <c r="L44" s="127"/>
    </row>
    <row r="45" spans="2:12" x14ac:dyDescent="0.25">
      <c r="B45" s="27"/>
      <c r="C45" s="40"/>
      <c r="D45" s="40"/>
      <c r="E45" s="40"/>
      <c r="F45" s="40"/>
      <c r="G45" s="40"/>
      <c r="H45" s="40"/>
      <c r="I45" s="40"/>
      <c r="J45" s="40"/>
      <c r="K45" s="40"/>
      <c r="L45" s="42"/>
    </row>
    <row r="46" spans="2:12" x14ac:dyDescent="0.25">
      <c r="B46" s="39" t="s">
        <v>294</v>
      </c>
      <c r="C46" s="175"/>
      <c r="D46" s="175"/>
      <c r="E46" s="40"/>
      <c r="F46" s="130" t="s">
        <v>214</v>
      </c>
      <c r="G46" s="130"/>
      <c r="H46" s="130"/>
      <c r="I46" s="131"/>
      <c r="J46" s="131"/>
      <c r="K46" s="131"/>
      <c r="L46" s="132"/>
    </row>
    <row r="47" spans="2:12" x14ac:dyDescent="0.3">
      <c r="B47" s="44"/>
      <c r="C47" s="40"/>
      <c r="D47" s="40"/>
      <c r="E47" s="40"/>
      <c r="F47" s="40"/>
      <c r="G47" s="40"/>
      <c r="H47" s="40"/>
      <c r="I47" s="40"/>
      <c r="J47" s="12"/>
      <c r="K47" s="40"/>
      <c r="L47" s="42"/>
    </row>
    <row r="48" spans="2:12" x14ac:dyDescent="0.25">
      <c r="B48" s="39" t="s">
        <v>241</v>
      </c>
      <c r="C48" s="126"/>
      <c r="D48" s="126"/>
      <c r="E48" s="40"/>
      <c r="F48" s="130" t="s">
        <v>242</v>
      </c>
      <c r="G48" s="130"/>
      <c r="H48" s="130"/>
      <c r="I48" s="126"/>
      <c r="J48" s="126"/>
      <c r="K48" s="126"/>
      <c r="L48" s="127"/>
    </row>
    <row r="49" spans="2:12" x14ac:dyDescent="0.3">
      <c r="B49" s="44"/>
      <c r="C49" s="40"/>
      <c r="D49" s="40"/>
      <c r="E49" s="40"/>
      <c r="F49" s="40"/>
      <c r="G49" s="40"/>
      <c r="H49" s="40"/>
      <c r="I49" s="40"/>
      <c r="J49" s="12"/>
      <c r="K49" s="40"/>
      <c r="L49" s="42"/>
    </row>
    <row r="50" spans="2:12" ht="17.25" thickBot="1" x14ac:dyDescent="0.3">
      <c r="B50" s="45" t="s">
        <v>308</v>
      </c>
      <c r="C50" s="172"/>
      <c r="D50" s="172"/>
      <c r="E50" s="46"/>
      <c r="F50" s="173" t="s">
        <v>309</v>
      </c>
      <c r="G50" s="173"/>
      <c r="H50" s="173"/>
      <c r="I50" s="174">
        <v>1000001</v>
      </c>
      <c r="J50" s="174"/>
      <c r="K50" s="47" t="s">
        <v>310</v>
      </c>
      <c r="L50" s="4">
        <v>0.69</v>
      </c>
    </row>
    <row r="51" spans="2:12" x14ac:dyDescent="0.25"/>
    <row r="52" spans="2:12" ht="17.25" thickBot="1" x14ac:dyDescent="0.35">
      <c r="B52" s="48"/>
      <c r="C52" s="49"/>
      <c r="D52" s="49"/>
      <c r="E52" s="49"/>
      <c r="F52" s="49"/>
      <c r="G52" s="49"/>
      <c r="H52" s="49"/>
      <c r="I52" s="49"/>
      <c r="J52" s="49"/>
      <c r="K52" s="49"/>
    </row>
    <row r="53" spans="2:12" x14ac:dyDescent="0.25">
      <c r="B53" s="181" t="s">
        <v>0</v>
      </c>
      <c r="C53" s="50" t="s">
        <v>215</v>
      </c>
      <c r="D53" s="171"/>
      <c r="E53" s="171"/>
      <c r="F53" s="51"/>
      <c r="G53" s="144" t="s">
        <v>225</v>
      </c>
      <c r="H53" s="144"/>
      <c r="I53" s="144"/>
      <c r="J53" s="171"/>
      <c r="K53" s="171"/>
      <c r="L53" s="52"/>
    </row>
    <row r="54" spans="2:12" x14ac:dyDescent="0.25">
      <c r="B54" s="182"/>
      <c r="C54" s="53" t="s">
        <v>216</v>
      </c>
      <c r="D54" s="54" t="s">
        <v>27</v>
      </c>
      <c r="E54" s="5"/>
      <c r="F54" s="54" t="s">
        <v>44</v>
      </c>
      <c r="G54" s="138" t="s">
        <v>216</v>
      </c>
      <c r="H54" s="138"/>
      <c r="I54" s="138"/>
      <c r="J54" s="54" t="s">
        <v>27</v>
      </c>
      <c r="K54" s="5"/>
      <c r="L54" s="55" t="s">
        <v>44</v>
      </c>
    </row>
    <row r="55" spans="2:12" x14ac:dyDescent="0.25">
      <c r="B55" s="182"/>
      <c r="C55" s="53"/>
      <c r="D55" s="54" t="s">
        <v>217</v>
      </c>
      <c r="E55" s="5"/>
      <c r="F55" s="54"/>
      <c r="G55" s="54"/>
      <c r="H55" s="54"/>
      <c r="I55" s="54"/>
      <c r="J55" s="54" t="s">
        <v>217</v>
      </c>
      <c r="K55" s="5"/>
      <c r="L55" s="55"/>
    </row>
    <row r="56" spans="2:12" x14ac:dyDescent="0.25">
      <c r="B56" s="182"/>
      <c r="C56" s="53"/>
      <c r="D56" s="54" t="s">
        <v>352</v>
      </c>
      <c r="E56" s="5"/>
      <c r="F56" s="54"/>
      <c r="G56" s="54"/>
      <c r="H56" s="54"/>
      <c r="I56" s="54"/>
      <c r="J56" s="54" t="s">
        <v>352</v>
      </c>
      <c r="K56" s="5"/>
      <c r="L56" s="55"/>
    </row>
    <row r="57" spans="2:12" x14ac:dyDescent="0.25">
      <c r="B57" s="182"/>
      <c r="C57" s="53"/>
      <c r="D57" s="54"/>
      <c r="E57" s="54"/>
      <c r="F57" s="54"/>
      <c r="G57" s="54"/>
      <c r="H57" s="54"/>
      <c r="I57" s="54"/>
      <c r="J57" s="54"/>
      <c r="K57" s="54"/>
      <c r="L57" s="18"/>
    </row>
    <row r="58" spans="2:12" ht="14.45" customHeight="1" x14ac:dyDescent="0.25">
      <c r="B58" s="182"/>
      <c r="C58" s="53" t="s">
        <v>226</v>
      </c>
      <c r="D58" s="156"/>
      <c r="E58" s="156"/>
      <c r="F58" s="54"/>
      <c r="G58" s="138" t="s">
        <v>229</v>
      </c>
      <c r="H58" s="138"/>
      <c r="I58" s="138"/>
      <c r="J58" s="156"/>
      <c r="K58" s="156"/>
      <c r="L58" s="55"/>
    </row>
    <row r="59" spans="2:12" ht="14.45" customHeight="1" x14ac:dyDescent="0.25">
      <c r="B59" s="182"/>
      <c r="C59" s="53" t="s">
        <v>216</v>
      </c>
      <c r="D59" s="54" t="s">
        <v>228</v>
      </c>
      <c r="E59" s="156"/>
      <c r="F59" s="156"/>
      <c r="G59" s="138" t="s">
        <v>216</v>
      </c>
      <c r="H59" s="138"/>
      <c r="I59" s="138"/>
      <c r="J59" s="54" t="s">
        <v>230</v>
      </c>
      <c r="K59" s="156"/>
      <c r="L59" s="157"/>
    </row>
    <row r="60" spans="2:12" ht="14.45" customHeight="1" x14ac:dyDescent="0.25">
      <c r="B60" s="182"/>
      <c r="C60" s="53"/>
      <c r="D60" s="54" t="s">
        <v>227</v>
      </c>
      <c r="E60" s="156"/>
      <c r="F60" s="156"/>
      <c r="G60" s="54"/>
      <c r="H60" s="54"/>
      <c r="I60" s="54"/>
      <c r="J60" s="54" t="s">
        <v>39</v>
      </c>
      <c r="K60" s="156"/>
      <c r="L60" s="157"/>
    </row>
    <row r="61" spans="2:12" x14ac:dyDescent="0.25">
      <c r="B61" s="182"/>
      <c r="C61" s="53"/>
      <c r="D61" s="54"/>
      <c r="E61" s="54"/>
      <c r="F61" s="54"/>
      <c r="G61" s="54"/>
      <c r="H61" s="54"/>
      <c r="I61" s="54"/>
      <c r="J61" s="54"/>
      <c r="K61" s="54"/>
      <c r="L61" s="18"/>
    </row>
    <row r="62" spans="2:12" ht="13.5" customHeight="1" x14ac:dyDescent="0.25">
      <c r="B62" s="182"/>
      <c r="C62" s="53" t="s">
        <v>231</v>
      </c>
      <c r="D62" s="3"/>
      <c r="E62" s="64"/>
      <c r="F62" s="64"/>
      <c r="G62" s="138" t="s">
        <v>332</v>
      </c>
      <c r="H62" s="138"/>
      <c r="I62" s="138"/>
      <c r="J62" s="199" t="s">
        <v>1</v>
      </c>
      <c r="K62" s="199"/>
      <c r="L62" s="18"/>
    </row>
    <row r="63" spans="2:12" ht="15" customHeight="1" thickBot="1" x14ac:dyDescent="0.3">
      <c r="B63" s="183"/>
      <c r="C63" s="56" t="s">
        <v>216</v>
      </c>
      <c r="D63" s="57" t="s">
        <v>17</v>
      </c>
      <c r="E63" s="194"/>
      <c r="F63" s="194"/>
      <c r="G63" s="200"/>
      <c r="H63" s="200"/>
      <c r="I63" s="200"/>
      <c r="J63" s="59" t="s">
        <v>333</v>
      </c>
      <c r="K63" s="57"/>
      <c r="L63" s="76"/>
    </row>
    <row r="64" spans="2:12" ht="17.25" thickBot="1" x14ac:dyDescent="0.35">
      <c r="B64" s="48"/>
      <c r="C64" s="49"/>
      <c r="D64" s="49"/>
      <c r="E64" s="60"/>
      <c r="F64" s="60"/>
      <c r="G64" s="49"/>
      <c r="H64" s="49"/>
      <c r="I64" s="49"/>
      <c r="J64" s="49"/>
      <c r="K64" s="49"/>
    </row>
    <row r="65" spans="2:12" x14ac:dyDescent="0.25">
      <c r="B65" s="161" t="s">
        <v>323</v>
      </c>
      <c r="C65" s="61" t="s">
        <v>239</v>
      </c>
      <c r="D65" s="51"/>
      <c r="E65" s="62"/>
      <c r="F65" s="62"/>
      <c r="G65" s="51"/>
      <c r="H65" s="51"/>
      <c r="I65" s="51"/>
      <c r="J65" s="51"/>
      <c r="K65" s="51"/>
      <c r="L65" s="22"/>
    </row>
    <row r="66" spans="2:12" ht="14.45" customHeight="1" x14ac:dyDescent="0.25">
      <c r="B66" s="176"/>
      <c r="C66" s="53" t="s">
        <v>232</v>
      </c>
      <c r="D66" s="136"/>
      <c r="E66" s="136"/>
      <c r="F66" s="63"/>
      <c r="G66" s="16"/>
      <c r="H66" s="63"/>
      <c r="I66" s="63"/>
      <c r="J66" s="63"/>
      <c r="K66" s="64"/>
      <c r="L66" s="65"/>
    </row>
    <row r="67" spans="2:12" ht="14.45" customHeight="1" x14ac:dyDescent="0.25">
      <c r="B67" s="176"/>
      <c r="C67" s="53" t="s">
        <v>318</v>
      </c>
      <c r="D67" s="135"/>
      <c r="E67" s="135"/>
      <c r="F67" s="63"/>
      <c r="G67" s="138" t="s">
        <v>322</v>
      </c>
      <c r="H67" s="138"/>
      <c r="I67" s="138"/>
      <c r="J67" s="138"/>
      <c r="K67" s="139"/>
      <c r="L67" s="140"/>
    </row>
    <row r="68" spans="2:12" ht="38.25" customHeight="1" x14ac:dyDescent="0.25">
      <c r="B68" s="176"/>
      <c r="C68" s="66" t="s">
        <v>319</v>
      </c>
      <c r="D68" s="201"/>
      <c r="E68" s="201"/>
      <c r="F68" s="63"/>
      <c r="G68" s="63"/>
      <c r="H68" s="63"/>
      <c r="I68" s="63"/>
      <c r="J68" s="63"/>
      <c r="K68" s="63"/>
      <c r="L68" s="67"/>
    </row>
    <row r="69" spans="2:12" ht="22.5" customHeight="1" x14ac:dyDescent="0.25">
      <c r="B69" s="176"/>
      <c r="C69" s="53" t="s">
        <v>233</v>
      </c>
      <c r="D69" s="137"/>
      <c r="E69" s="137"/>
      <c r="F69" s="63"/>
      <c r="G69" s="63"/>
      <c r="H69" s="63"/>
      <c r="I69" s="63"/>
      <c r="J69" s="63"/>
      <c r="K69" s="63"/>
      <c r="L69" s="67"/>
    </row>
    <row r="70" spans="2:12" ht="22.5" customHeight="1" x14ac:dyDescent="0.25">
      <c r="B70" s="176"/>
      <c r="C70" s="53" t="s">
        <v>330</v>
      </c>
      <c r="D70" s="134"/>
      <c r="E70" s="134"/>
      <c r="F70" s="63"/>
      <c r="G70" s="63"/>
      <c r="H70" s="63"/>
      <c r="I70" s="63"/>
      <c r="J70" s="63"/>
      <c r="K70" s="63"/>
      <c r="L70" s="67"/>
    </row>
    <row r="71" spans="2:12" ht="17.25" thickBot="1" x14ac:dyDescent="0.3">
      <c r="B71" s="164"/>
      <c r="C71" s="68"/>
      <c r="D71" s="58"/>
      <c r="E71" s="58"/>
      <c r="F71" s="58"/>
      <c r="G71" s="58"/>
      <c r="H71" s="58"/>
      <c r="I71" s="58"/>
      <c r="J71" s="58"/>
      <c r="K71" s="58"/>
      <c r="L71" s="69"/>
    </row>
    <row r="72" spans="2:12" ht="17.25" thickBot="1" x14ac:dyDescent="0.35">
      <c r="B72" s="48"/>
      <c r="C72" s="49"/>
      <c r="D72" s="49"/>
      <c r="E72" s="60"/>
      <c r="F72" s="60"/>
      <c r="G72" s="49"/>
      <c r="H72" s="49"/>
      <c r="I72" s="49"/>
      <c r="J72" s="49"/>
      <c r="K72" s="49"/>
    </row>
    <row r="73" spans="2:12" ht="18.75" thickBot="1" x14ac:dyDescent="0.3">
      <c r="B73" s="146" t="s">
        <v>20</v>
      </c>
      <c r="C73" s="147"/>
      <c r="D73" s="147"/>
      <c r="E73" s="147"/>
      <c r="F73" s="147"/>
      <c r="G73" s="147"/>
      <c r="H73" s="147"/>
      <c r="I73" s="147"/>
      <c r="J73" s="147"/>
      <c r="K73" s="147"/>
      <c r="L73" s="148"/>
    </row>
    <row r="74" spans="2:12" x14ac:dyDescent="0.25">
      <c r="B74" s="72"/>
      <c r="C74" s="15"/>
      <c r="D74" s="15"/>
      <c r="E74" s="15"/>
      <c r="F74" s="15"/>
      <c r="G74" s="15"/>
      <c r="H74" s="15"/>
      <c r="I74" s="15"/>
      <c r="J74" s="15"/>
      <c r="K74" s="15"/>
      <c r="L74" s="22"/>
    </row>
    <row r="75" spans="2:12" ht="14.45" customHeight="1" x14ac:dyDescent="0.25">
      <c r="B75" s="155"/>
      <c r="C75" s="156"/>
      <c r="D75" s="156"/>
      <c r="E75" s="156"/>
      <c r="F75" s="156"/>
      <c r="G75" s="156"/>
      <c r="H75" s="156"/>
      <c r="I75" s="156"/>
      <c r="J75" s="156"/>
      <c r="K75" s="156"/>
      <c r="L75" s="157"/>
    </row>
    <row r="76" spans="2:12" ht="14.45" customHeight="1" x14ac:dyDescent="0.25">
      <c r="B76" s="158"/>
      <c r="C76" s="159"/>
      <c r="D76" s="159"/>
      <c r="E76" s="159"/>
      <c r="F76" s="159"/>
      <c r="G76" s="159"/>
      <c r="H76" s="159"/>
      <c r="I76" s="159"/>
      <c r="J76" s="159"/>
      <c r="K76" s="159"/>
      <c r="L76" s="160"/>
    </row>
    <row r="77" spans="2:12" ht="15" customHeight="1" thickBot="1" x14ac:dyDescent="0.3">
      <c r="B77" s="204"/>
      <c r="C77" s="205"/>
      <c r="D77" s="205"/>
      <c r="E77" s="205"/>
      <c r="F77" s="205"/>
      <c r="G77" s="205"/>
      <c r="H77" s="205"/>
      <c r="I77" s="205"/>
      <c r="J77" s="205"/>
      <c r="K77" s="205"/>
      <c r="L77" s="206"/>
    </row>
    <row r="78" spans="2:12" ht="18.75" thickBot="1" x14ac:dyDescent="0.3">
      <c r="B78" s="146" t="s">
        <v>21</v>
      </c>
      <c r="C78" s="147"/>
      <c r="D78" s="147"/>
      <c r="E78" s="147"/>
      <c r="F78" s="147"/>
      <c r="G78" s="147"/>
      <c r="H78" s="147"/>
      <c r="I78" s="147"/>
      <c r="J78" s="147"/>
      <c r="K78" s="147"/>
      <c r="L78" s="148"/>
    </row>
    <row r="79" spans="2:12" ht="14.45" customHeight="1" x14ac:dyDescent="0.25">
      <c r="B79" s="143" t="s">
        <v>22</v>
      </c>
      <c r="C79" s="144"/>
      <c r="D79" s="144"/>
      <c r="E79" s="144"/>
      <c r="F79" s="144"/>
      <c r="G79" s="144"/>
      <c r="H79" s="144"/>
      <c r="I79" s="144"/>
      <c r="J79" s="144"/>
      <c r="K79" s="144"/>
      <c r="L79" s="145"/>
    </row>
    <row r="80" spans="2:12" ht="16.5" customHeight="1" x14ac:dyDescent="0.25">
      <c r="B80" s="141"/>
      <c r="C80" s="138"/>
      <c r="D80" s="138"/>
      <c r="E80" s="138"/>
      <c r="F80" s="138"/>
      <c r="G80" s="138"/>
      <c r="H80" s="138"/>
      <c r="I80" s="138"/>
      <c r="J80" s="138"/>
      <c r="K80" s="138"/>
      <c r="L80" s="142"/>
    </row>
    <row r="81" spans="2:12" x14ac:dyDescent="0.25">
      <c r="B81" s="53"/>
      <c r="C81" s="54"/>
      <c r="D81" s="54"/>
      <c r="E81" s="54"/>
      <c r="F81" s="54"/>
      <c r="G81" s="54"/>
      <c r="H81" s="54"/>
      <c r="I81" s="54"/>
      <c r="J81" s="54"/>
      <c r="K81" s="54"/>
      <c r="L81" s="55"/>
    </row>
    <row r="82" spans="2:12" ht="16.5" customHeight="1" x14ac:dyDescent="0.25">
      <c r="B82" s="141" t="s">
        <v>23</v>
      </c>
      <c r="C82" s="138"/>
      <c r="D82" s="138"/>
      <c r="E82" s="138"/>
      <c r="F82" s="138"/>
      <c r="G82" s="138"/>
      <c r="H82" s="138"/>
      <c r="I82" s="138"/>
      <c r="J82" s="138"/>
      <c r="K82" s="138"/>
      <c r="L82" s="142"/>
    </row>
    <row r="83" spans="2:12" x14ac:dyDescent="0.25">
      <c r="B83" s="141"/>
      <c r="C83" s="138"/>
      <c r="D83" s="138"/>
      <c r="E83" s="138"/>
      <c r="F83" s="138"/>
      <c r="G83" s="138"/>
      <c r="H83" s="138"/>
      <c r="I83" s="138"/>
      <c r="J83" s="138"/>
      <c r="K83" s="138"/>
      <c r="L83" s="142"/>
    </row>
    <row r="84" spans="2:12" x14ac:dyDescent="0.25">
      <c r="B84" s="27"/>
      <c r="C84" s="16"/>
      <c r="D84" s="16"/>
      <c r="E84" s="16"/>
      <c r="F84" s="16"/>
      <c r="G84" s="16"/>
      <c r="H84" s="16"/>
      <c r="I84" s="16"/>
      <c r="J84" s="16"/>
      <c r="K84" s="16"/>
      <c r="L84" s="18"/>
    </row>
    <row r="85" spans="2:12" ht="17.25" thickBot="1" x14ac:dyDescent="0.3">
      <c r="B85" s="68" t="s">
        <v>245</v>
      </c>
      <c r="C85" s="6"/>
      <c r="D85" s="19"/>
      <c r="E85" s="19"/>
      <c r="F85" s="19"/>
      <c r="G85" s="19"/>
      <c r="H85" s="19"/>
      <c r="I85" s="19"/>
      <c r="J85" s="19"/>
      <c r="K85" s="19"/>
      <c r="L85" s="25"/>
    </row>
    <row r="86" spans="2:12" customFormat="1" ht="15" x14ac:dyDescent="0.25"/>
    <row r="87" spans="2:12" customFormat="1" ht="21" x14ac:dyDescent="0.35">
      <c r="B87" s="118" t="str">
        <f>"Falta llenar "&amp;IF(OR(C7="",E7="",J7=""),"- Nombre Completo","")&amp;IF(OR(C13="",E13="",I13="",C16="",E16="")," - Direccion Completa", "")&amp;IF(C21=""," - Actividad Económica","")&amp;IF(C19=""," - Estado Civil","")&amp;IF(C20=""," - Edad","")&amp;IF(C21=""," - Género","")</f>
        <v>Falta llenar - Nombre Completo - Direccion Completa - Actividad Económica - Estado Civil - Edad - Género</v>
      </c>
    </row>
    <row r="88" spans="2:12" customFormat="1" ht="15.75" thickBot="1" x14ac:dyDescent="0.3"/>
    <row r="89" spans="2:12" ht="18.75" thickBot="1" x14ac:dyDescent="0.3">
      <c r="B89" s="152" t="s">
        <v>354</v>
      </c>
      <c r="C89" s="153"/>
      <c r="D89" s="153"/>
      <c r="E89" s="153"/>
      <c r="F89" s="153"/>
      <c r="G89" s="153"/>
      <c r="H89" s="153"/>
      <c r="I89" s="153"/>
      <c r="J89" s="153"/>
      <c r="K89" s="153"/>
      <c r="L89" s="154"/>
    </row>
    <row r="90" spans="2:12" ht="13.5" customHeight="1" x14ac:dyDescent="0.25">
      <c r="B90" s="149" t="s">
        <v>334</v>
      </c>
      <c r="C90" s="61" t="s">
        <v>336</v>
      </c>
      <c r="D90" s="197"/>
      <c r="E90" s="197"/>
      <c r="F90" s="197"/>
      <c r="G90" s="15"/>
      <c r="H90" s="15"/>
      <c r="I90" s="195" t="s">
        <v>351</v>
      </c>
      <c r="J90" s="195"/>
      <c r="K90" s="109"/>
      <c r="L90" s="22"/>
    </row>
    <row r="91" spans="2:12" ht="16.5" customHeight="1" x14ac:dyDescent="0.25">
      <c r="B91" s="150"/>
      <c r="C91" s="53"/>
      <c r="D91" s="202" t="s">
        <v>364</v>
      </c>
      <c r="E91" s="202"/>
      <c r="F91" s="202"/>
      <c r="G91" s="202"/>
      <c r="H91" s="202"/>
      <c r="I91" s="202"/>
      <c r="J91" s="63"/>
      <c r="K91" s="64"/>
      <c r="L91" s="65"/>
    </row>
    <row r="92" spans="2:12" x14ac:dyDescent="0.25">
      <c r="B92" s="150"/>
      <c r="C92" s="53"/>
      <c r="D92" s="202"/>
      <c r="E92" s="202"/>
      <c r="F92" s="202"/>
      <c r="G92" s="202"/>
      <c r="H92" s="202"/>
      <c r="I92" s="202"/>
      <c r="J92" s="63"/>
      <c r="K92" s="64"/>
      <c r="L92" s="65"/>
    </row>
    <row r="93" spans="2:12" ht="14.45" customHeight="1" x14ac:dyDescent="0.25">
      <c r="B93" s="150"/>
      <c r="C93" s="53" t="s">
        <v>340</v>
      </c>
      <c r="D93" s="196" t="e">
        <f>'Resumen cuota'!C44</f>
        <v>#N/A</v>
      </c>
      <c r="E93" s="196"/>
      <c r="F93" s="64"/>
      <c r="G93" s="64"/>
      <c r="H93" s="202" t="s">
        <v>353</v>
      </c>
      <c r="I93" s="202"/>
      <c r="J93" s="202"/>
      <c r="K93" s="202"/>
      <c r="L93" s="203"/>
    </row>
    <row r="94" spans="2:12" x14ac:dyDescent="0.25">
      <c r="B94" s="150"/>
      <c r="C94" s="66"/>
      <c r="D94" s="64"/>
      <c r="E94" s="64"/>
      <c r="F94" s="63"/>
      <c r="G94" s="63"/>
      <c r="H94" s="202"/>
      <c r="I94" s="202"/>
      <c r="J94" s="202"/>
      <c r="K94" s="202"/>
      <c r="L94" s="203"/>
    </row>
    <row r="95" spans="2:12" x14ac:dyDescent="0.25">
      <c r="B95" s="150"/>
      <c r="C95" s="53" t="s">
        <v>335</v>
      </c>
      <c r="D95" s="198"/>
      <c r="E95" s="198"/>
      <c r="F95" s="63"/>
      <c r="G95" s="63"/>
      <c r="H95" s="70"/>
      <c r="I95" s="70"/>
      <c r="J95" s="70"/>
      <c r="K95" s="70"/>
      <c r="L95" s="71"/>
    </row>
    <row r="96" spans="2:12" ht="17.25" thickBot="1" x14ac:dyDescent="0.3">
      <c r="B96" s="151"/>
      <c r="C96" s="68"/>
      <c r="D96" s="58"/>
      <c r="E96" s="58"/>
      <c r="F96" s="58"/>
      <c r="G96" s="58"/>
      <c r="H96" s="58"/>
      <c r="I96" s="58"/>
      <c r="J96" s="58"/>
      <c r="K96" s="58"/>
      <c r="L96" s="69"/>
    </row>
    <row r="97" spans="2:12" customFormat="1" x14ac:dyDescent="0.25">
      <c r="B97" s="149" t="s">
        <v>355</v>
      </c>
      <c r="C97" s="61"/>
      <c r="D97" s="15"/>
      <c r="E97" s="124" t="s">
        <v>294</v>
      </c>
      <c r="F97" s="124"/>
      <c r="G97" s="124" t="s">
        <v>360</v>
      </c>
      <c r="H97" s="124"/>
      <c r="I97" s="15"/>
      <c r="J97" s="111"/>
      <c r="K97" s="15"/>
      <c r="L97" s="22"/>
    </row>
    <row r="98" spans="2:12" customFormat="1" x14ac:dyDescent="0.25">
      <c r="B98" s="150"/>
      <c r="C98" s="120" t="s">
        <v>356</v>
      </c>
      <c r="D98" s="121"/>
      <c r="E98" s="122">
        <f>C46</f>
        <v>0</v>
      </c>
      <c r="F98" s="122"/>
      <c r="G98" s="125">
        <f>IF(D90="AMPLIA DEDUCIBLE 3 y 5",3%,5%)</f>
        <v>0.05</v>
      </c>
      <c r="H98" s="125"/>
      <c r="I98" s="16"/>
      <c r="J98" s="112"/>
      <c r="K98" s="16"/>
      <c r="L98" s="65"/>
    </row>
    <row r="99" spans="2:12" x14ac:dyDescent="0.25">
      <c r="B99" s="150"/>
      <c r="C99" s="120" t="s">
        <v>357</v>
      </c>
      <c r="D99" s="121"/>
      <c r="E99" s="122">
        <f>E98</f>
        <v>0</v>
      </c>
      <c r="F99" s="122"/>
      <c r="G99" s="125">
        <f>IF(D90="AMPLIA DEDUCIBLE 3 y 5",5%,10%)</f>
        <v>0.1</v>
      </c>
      <c r="H99" s="125"/>
      <c r="I99" s="16"/>
      <c r="J99" s="63"/>
      <c r="K99" s="16"/>
      <c r="L99" s="65"/>
    </row>
    <row r="100" spans="2:12" ht="14.45" customHeight="1" x14ac:dyDescent="0.25">
      <c r="B100" s="150"/>
      <c r="C100" s="120" t="s">
        <v>361</v>
      </c>
      <c r="D100" s="121"/>
      <c r="E100" s="122">
        <v>3000000</v>
      </c>
      <c r="F100" s="122"/>
      <c r="G100" s="123"/>
      <c r="H100" s="123"/>
      <c r="I100" s="16"/>
      <c r="J100" s="64"/>
      <c r="K100" s="16"/>
      <c r="L100" s="110"/>
    </row>
    <row r="101" spans="2:12" x14ac:dyDescent="0.25">
      <c r="B101" s="150"/>
      <c r="C101" s="120" t="s">
        <v>358</v>
      </c>
      <c r="D101" s="121"/>
      <c r="E101" s="122">
        <v>50000</v>
      </c>
      <c r="F101" s="122"/>
      <c r="G101" s="123"/>
      <c r="H101" s="123"/>
      <c r="I101" s="16"/>
      <c r="J101" s="63"/>
      <c r="K101" s="16"/>
      <c r="L101" s="110"/>
    </row>
    <row r="102" spans="2:12" x14ac:dyDescent="0.25">
      <c r="B102" s="150"/>
      <c r="C102" s="120" t="s">
        <v>359</v>
      </c>
      <c r="D102" s="121"/>
      <c r="E102" s="122">
        <v>100000</v>
      </c>
      <c r="F102" s="122"/>
      <c r="G102" s="123"/>
      <c r="H102" s="123"/>
      <c r="I102" s="16"/>
      <c r="J102" s="63"/>
      <c r="K102" s="16"/>
      <c r="L102" s="71"/>
    </row>
    <row r="103" spans="2:12" x14ac:dyDescent="0.25">
      <c r="B103" s="150"/>
      <c r="C103" s="120" t="s">
        <v>362</v>
      </c>
      <c r="D103" s="121"/>
      <c r="E103" s="122">
        <v>1000000</v>
      </c>
      <c r="F103" s="122"/>
      <c r="G103" s="123"/>
      <c r="H103" s="123"/>
      <c r="I103" s="16"/>
      <c r="J103" s="63"/>
      <c r="K103" s="16"/>
      <c r="L103" s="71"/>
    </row>
    <row r="104" spans="2:12" x14ac:dyDescent="0.25">
      <c r="B104" s="150"/>
      <c r="C104" s="120" t="str">
        <f>IF(D90="INTEGRAL","CEROCIBLE","")</f>
        <v/>
      </c>
      <c r="D104" s="121"/>
      <c r="E104"/>
      <c r="F104"/>
      <c r="G104"/>
      <c r="H104"/>
      <c r="I104" s="16"/>
      <c r="J104" s="63"/>
      <c r="K104" s="16"/>
      <c r="L104" s="71"/>
    </row>
    <row r="105" spans="2:12" x14ac:dyDescent="0.25">
      <c r="B105" s="150"/>
      <c r="C105" s="113"/>
      <c r="D105" s="114"/>
      <c r="E105"/>
      <c r="F105"/>
      <c r="G105"/>
      <c r="H105"/>
      <c r="I105" s="16"/>
      <c r="J105" s="63"/>
      <c r="K105" s="16"/>
      <c r="L105" s="71"/>
    </row>
    <row r="106" spans="2:12" ht="17.25" thickBot="1" x14ac:dyDescent="0.3">
      <c r="B106" s="151"/>
      <c r="C106" s="117" t="s">
        <v>363</v>
      </c>
      <c r="D106" s="19"/>
      <c r="E106" s="58"/>
      <c r="F106" s="58"/>
      <c r="G106" s="58"/>
      <c r="H106" s="58"/>
      <c r="I106" s="58"/>
      <c r="J106" s="58"/>
      <c r="K106" s="58"/>
      <c r="L106" s="69"/>
    </row>
    <row r="107" spans="2:12" x14ac:dyDescent="0.25">
      <c r="B107"/>
      <c r="C107"/>
      <c r="D107"/>
      <c r="E107"/>
      <c r="F107"/>
      <c r="G107"/>
      <c r="H107"/>
      <c r="I107"/>
      <c r="J107"/>
      <c r="K107"/>
      <c r="L107"/>
    </row>
    <row r="108" spans="2:12" x14ac:dyDescent="0.25">
      <c r="B108" s="133" t="s">
        <v>244</v>
      </c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</row>
    <row r="109" spans="2:12" x14ac:dyDescent="0.25"/>
  </sheetData>
  <sheetProtection algorithmName="SHA-512" hashValue="YvgILHUtHKhTWS3VSzp5GkPVH6zgrRoFHv8ZmuNX0r/xe2omrEt0+dk0Jvnt1IwEM/2Fao3shRwWok/XLmCAQQ==" saltValue="VXZn05vnA24gahsWzex5Xw==" spinCount="100000" sheet="1" objects="1" scenarios="1"/>
  <dataConsolidate/>
  <mergeCells count="117">
    <mergeCell ref="E63:F63"/>
    <mergeCell ref="I90:J90"/>
    <mergeCell ref="D93:E93"/>
    <mergeCell ref="D90:F90"/>
    <mergeCell ref="D95:E95"/>
    <mergeCell ref="J62:K62"/>
    <mergeCell ref="G62:I63"/>
    <mergeCell ref="B53:B63"/>
    <mergeCell ref="B65:B71"/>
    <mergeCell ref="D68:E68"/>
    <mergeCell ref="H93:L94"/>
    <mergeCell ref="D91:I92"/>
    <mergeCell ref="K59:L59"/>
    <mergeCell ref="K60:L60"/>
    <mergeCell ref="G59:I59"/>
    <mergeCell ref="E59:F59"/>
    <mergeCell ref="E60:F60"/>
    <mergeCell ref="B77:L77"/>
    <mergeCell ref="B2:L2"/>
    <mergeCell ref="B5:L5"/>
    <mergeCell ref="B13:B17"/>
    <mergeCell ref="I13:L13"/>
    <mergeCell ref="I14:L14"/>
    <mergeCell ref="E16:F16"/>
    <mergeCell ref="H16:I16"/>
    <mergeCell ref="K16:L16"/>
    <mergeCell ref="E17:F17"/>
    <mergeCell ref="H17:I17"/>
    <mergeCell ref="K17:L17"/>
    <mergeCell ref="E7:H7"/>
    <mergeCell ref="E8:H8"/>
    <mergeCell ref="J8:L8"/>
    <mergeCell ref="C10:L10"/>
    <mergeCell ref="B3:L3"/>
    <mergeCell ref="B7:B11"/>
    <mergeCell ref="I39:J39"/>
    <mergeCell ref="C42:D42"/>
    <mergeCell ref="C44:D44"/>
    <mergeCell ref="B25:C25"/>
    <mergeCell ref="E33:H33"/>
    <mergeCell ref="D27:I27"/>
    <mergeCell ref="E31:H31"/>
    <mergeCell ref="J31:L31"/>
    <mergeCell ref="E32:H32"/>
    <mergeCell ref="J32:L32"/>
    <mergeCell ref="I33:L33"/>
    <mergeCell ref="B31:B32"/>
    <mergeCell ref="B27:C27"/>
    <mergeCell ref="B23:C23"/>
    <mergeCell ref="D23:I23"/>
    <mergeCell ref="B29:C29"/>
    <mergeCell ref="D29:E29"/>
    <mergeCell ref="J7:L7"/>
    <mergeCell ref="B36:L36"/>
    <mergeCell ref="D25:I25"/>
    <mergeCell ref="C11:L11"/>
    <mergeCell ref="J58:K58"/>
    <mergeCell ref="D53:E53"/>
    <mergeCell ref="G53:I53"/>
    <mergeCell ref="G54:I54"/>
    <mergeCell ref="J53:K53"/>
    <mergeCell ref="D58:E58"/>
    <mergeCell ref="G58:I58"/>
    <mergeCell ref="C50:D50"/>
    <mergeCell ref="F50:H50"/>
    <mergeCell ref="I50:J50"/>
    <mergeCell ref="C38:F38"/>
    <mergeCell ref="C46:D46"/>
    <mergeCell ref="F48:H48"/>
    <mergeCell ref="F42:H42"/>
    <mergeCell ref="I42:L42"/>
    <mergeCell ref="I48:L48"/>
    <mergeCell ref="C48:D48"/>
    <mergeCell ref="I44:L44"/>
    <mergeCell ref="K40:L40"/>
    <mergeCell ref="C40:F40"/>
    <mergeCell ref="F46:H46"/>
    <mergeCell ref="I46:L46"/>
    <mergeCell ref="F44:H44"/>
    <mergeCell ref="C39:F39"/>
    <mergeCell ref="B108:L108"/>
    <mergeCell ref="D70:E70"/>
    <mergeCell ref="D67:E67"/>
    <mergeCell ref="D66:E66"/>
    <mergeCell ref="D69:E69"/>
    <mergeCell ref="G67:J67"/>
    <mergeCell ref="K67:L67"/>
    <mergeCell ref="B82:L83"/>
    <mergeCell ref="B79:L80"/>
    <mergeCell ref="B73:L73"/>
    <mergeCell ref="B78:L78"/>
    <mergeCell ref="B90:B96"/>
    <mergeCell ref="B89:L89"/>
    <mergeCell ref="B97:B106"/>
    <mergeCell ref="B75:L75"/>
    <mergeCell ref="B76:L76"/>
    <mergeCell ref="E97:F97"/>
    <mergeCell ref="E98:F98"/>
    <mergeCell ref="E99:F99"/>
    <mergeCell ref="G101:H101"/>
    <mergeCell ref="C100:D100"/>
    <mergeCell ref="G100:H100"/>
    <mergeCell ref="G97:H97"/>
    <mergeCell ref="G98:H98"/>
    <mergeCell ref="G99:H99"/>
    <mergeCell ref="C101:D101"/>
    <mergeCell ref="C104:D104"/>
    <mergeCell ref="E103:F103"/>
    <mergeCell ref="C102:D102"/>
    <mergeCell ref="C99:D99"/>
    <mergeCell ref="C98:D98"/>
    <mergeCell ref="C103:D103"/>
    <mergeCell ref="G102:H102"/>
    <mergeCell ref="G103:H103"/>
    <mergeCell ref="E100:F100"/>
    <mergeCell ref="E101:F101"/>
    <mergeCell ref="E102:F102"/>
  </mergeCells>
  <conditionalFormatting sqref="B31:L34">
    <cfRule type="expression" dxfId="61" priority="69">
      <formula>$D$29="Sí"</formula>
    </cfRule>
  </conditionalFormatting>
  <conditionalFormatting sqref="K39">
    <cfRule type="expression" dxfId="60" priority="68">
      <formula>$C$38&lt;&gt;"DEPORTIVO"</formula>
    </cfRule>
  </conditionalFormatting>
  <conditionalFormatting sqref="I39">
    <cfRule type="expression" dxfId="59" priority="67">
      <formula>$C$38&lt;&gt;"DEPORTIVO"</formula>
    </cfRule>
  </conditionalFormatting>
  <conditionalFormatting sqref="C7">
    <cfRule type="cellIs" dxfId="58" priority="66" operator="equal">
      <formula>""</formula>
    </cfRule>
  </conditionalFormatting>
  <conditionalFormatting sqref="J7">
    <cfRule type="cellIs" dxfId="57" priority="64" operator="equal">
      <formula>""</formula>
    </cfRule>
  </conditionalFormatting>
  <conditionalFormatting sqref="C10:L10">
    <cfRule type="cellIs" dxfId="56" priority="63" operator="equal">
      <formula>""</formula>
    </cfRule>
  </conditionalFormatting>
  <conditionalFormatting sqref="E13">
    <cfRule type="cellIs" dxfId="55" priority="61" operator="equal">
      <formula>""</formula>
    </cfRule>
  </conditionalFormatting>
  <conditionalFormatting sqref="C16">
    <cfRule type="cellIs" dxfId="54" priority="58" operator="equal">
      <formula>""</formula>
    </cfRule>
  </conditionalFormatting>
  <conditionalFormatting sqref="E16:F16">
    <cfRule type="cellIs" dxfId="53" priority="57" operator="equal">
      <formula>""</formula>
    </cfRule>
  </conditionalFormatting>
  <conditionalFormatting sqref="E7">
    <cfRule type="cellIs" dxfId="52" priority="54" operator="equal">
      <formula>""</formula>
    </cfRule>
  </conditionalFormatting>
  <conditionalFormatting sqref="G13">
    <cfRule type="cellIs" dxfId="51" priority="53" operator="equal">
      <formula>""</formula>
    </cfRule>
  </conditionalFormatting>
  <conditionalFormatting sqref="I13">
    <cfRule type="cellIs" dxfId="50" priority="52" operator="equal">
      <formula>""</formula>
    </cfRule>
  </conditionalFormatting>
  <conditionalFormatting sqref="C13">
    <cfRule type="cellIs" dxfId="49" priority="51" operator="equal">
      <formula>""</formula>
    </cfRule>
  </conditionalFormatting>
  <conditionalFormatting sqref="H16:I16">
    <cfRule type="cellIs" dxfId="48" priority="50" operator="equal">
      <formula>""</formula>
    </cfRule>
  </conditionalFormatting>
  <conditionalFormatting sqref="K16:L16">
    <cfRule type="cellIs" dxfId="47" priority="49" operator="equal">
      <formula>""</formula>
    </cfRule>
  </conditionalFormatting>
  <conditionalFormatting sqref="C19">
    <cfRule type="cellIs" dxfId="46" priority="48" operator="equal">
      <formula>""</formula>
    </cfRule>
  </conditionalFormatting>
  <conditionalFormatting sqref="C20">
    <cfRule type="cellIs" dxfId="45" priority="47" operator="equal">
      <formula>""</formula>
    </cfRule>
  </conditionalFormatting>
  <conditionalFormatting sqref="C21">
    <cfRule type="cellIs" dxfId="44" priority="46" operator="equal">
      <formula>""</formula>
    </cfRule>
  </conditionalFormatting>
  <conditionalFormatting sqref="D23:I23">
    <cfRule type="cellIs" dxfId="43" priority="45" operator="equal">
      <formula>""</formula>
    </cfRule>
  </conditionalFormatting>
  <conditionalFormatting sqref="D25:I25">
    <cfRule type="cellIs" dxfId="42" priority="44" operator="equal">
      <formula>""</formula>
    </cfRule>
  </conditionalFormatting>
  <conditionalFormatting sqref="D27:I27">
    <cfRule type="cellIs" dxfId="41" priority="43" operator="equal">
      <formula>""</formula>
    </cfRule>
  </conditionalFormatting>
  <conditionalFormatting sqref="D29:E29">
    <cfRule type="cellIs" dxfId="40" priority="42" operator="equal">
      <formula>""</formula>
    </cfRule>
  </conditionalFormatting>
  <conditionalFormatting sqref="C38:F38">
    <cfRule type="cellIs" dxfId="39" priority="41" operator="equal">
      <formula>""</formula>
    </cfRule>
  </conditionalFormatting>
  <conditionalFormatting sqref="C39:F39">
    <cfRule type="cellIs" dxfId="38" priority="40" operator="equal">
      <formula>""</formula>
    </cfRule>
  </conditionalFormatting>
  <conditionalFormatting sqref="C40:F40">
    <cfRule type="cellIs" dxfId="37" priority="39" operator="equal">
      <formula>""</formula>
    </cfRule>
  </conditionalFormatting>
  <conditionalFormatting sqref="C42:D42">
    <cfRule type="cellIs" dxfId="36" priority="38" operator="equal">
      <formula>""</formula>
    </cfRule>
  </conditionalFormatting>
  <conditionalFormatting sqref="C44:D44">
    <cfRule type="cellIs" dxfId="35" priority="37" operator="equal">
      <formula>""</formula>
    </cfRule>
  </conditionalFormatting>
  <conditionalFormatting sqref="C46:D46">
    <cfRule type="cellIs" dxfId="34" priority="36" operator="equal">
      <formula>""</formula>
    </cfRule>
  </conditionalFormatting>
  <conditionalFormatting sqref="C48:D48">
    <cfRule type="cellIs" dxfId="33" priority="35" operator="equal">
      <formula>""</formula>
    </cfRule>
  </conditionalFormatting>
  <conditionalFormatting sqref="C50:D50">
    <cfRule type="cellIs" dxfId="32" priority="34" operator="equal">
      <formula>""</formula>
    </cfRule>
  </conditionalFormatting>
  <conditionalFormatting sqref="I50:J50">
    <cfRule type="cellIs" dxfId="31" priority="33" operator="equal">
      <formula>""</formula>
    </cfRule>
  </conditionalFormatting>
  <conditionalFormatting sqref="L50">
    <cfRule type="cellIs" dxfId="30" priority="32" operator="equal">
      <formula>""</formula>
    </cfRule>
  </conditionalFormatting>
  <conditionalFormatting sqref="I42:L42">
    <cfRule type="cellIs" dxfId="29" priority="31" operator="equal">
      <formula>""</formula>
    </cfRule>
  </conditionalFormatting>
  <conditionalFormatting sqref="I44:L44">
    <cfRule type="cellIs" dxfId="28" priority="30" operator="equal">
      <formula>""</formula>
    </cfRule>
  </conditionalFormatting>
  <conditionalFormatting sqref="I46:L46">
    <cfRule type="cellIs" dxfId="27" priority="29" operator="equal">
      <formula>""</formula>
    </cfRule>
  </conditionalFormatting>
  <conditionalFormatting sqref="I48:L48">
    <cfRule type="cellIs" dxfId="26" priority="28" operator="equal">
      <formula>""</formula>
    </cfRule>
  </conditionalFormatting>
  <conditionalFormatting sqref="D53:E53">
    <cfRule type="cellIs" dxfId="25" priority="27" operator="equal">
      <formula>""</formula>
    </cfRule>
  </conditionalFormatting>
  <conditionalFormatting sqref="J53:K53">
    <cfRule type="cellIs" dxfId="24" priority="26" operator="equal">
      <formula>""</formula>
    </cfRule>
  </conditionalFormatting>
  <conditionalFormatting sqref="E54">
    <cfRule type="cellIs" dxfId="23" priority="25" operator="equal">
      <formula>$D$53="No"</formula>
    </cfRule>
  </conditionalFormatting>
  <conditionalFormatting sqref="D58">
    <cfRule type="cellIs" dxfId="22" priority="19" operator="equal">
      <formula>""</formula>
    </cfRule>
  </conditionalFormatting>
  <conditionalFormatting sqref="J58">
    <cfRule type="cellIs" dxfId="21" priority="18" operator="equal">
      <formula>""</formula>
    </cfRule>
  </conditionalFormatting>
  <conditionalFormatting sqref="E55">
    <cfRule type="cellIs" dxfId="20" priority="17" operator="equal">
      <formula>$D$53="No"</formula>
    </cfRule>
  </conditionalFormatting>
  <conditionalFormatting sqref="E56">
    <cfRule type="cellIs" dxfId="19" priority="16" operator="equal">
      <formula>$D$53="No"</formula>
    </cfRule>
  </conditionalFormatting>
  <conditionalFormatting sqref="K54">
    <cfRule type="cellIs" dxfId="18" priority="15" operator="equal">
      <formula>$J$53="No"</formula>
    </cfRule>
  </conditionalFormatting>
  <conditionalFormatting sqref="K55">
    <cfRule type="cellIs" dxfId="17" priority="10" operator="equal">
      <formula>$J$53="No"</formula>
    </cfRule>
  </conditionalFormatting>
  <conditionalFormatting sqref="K56">
    <cfRule type="cellIs" dxfId="16" priority="9" operator="equal">
      <formula>$J$53="No"</formula>
    </cfRule>
  </conditionalFormatting>
  <conditionalFormatting sqref="E59">
    <cfRule type="cellIs" dxfId="15" priority="8" operator="equal">
      <formula>$D$58="No"</formula>
    </cfRule>
  </conditionalFormatting>
  <conditionalFormatting sqref="E60">
    <cfRule type="cellIs" dxfId="14" priority="6" operator="equal">
      <formula>$D$58="No"</formula>
    </cfRule>
  </conditionalFormatting>
  <conditionalFormatting sqref="K59">
    <cfRule type="cellIs" dxfId="13" priority="5" operator="equal">
      <formula>$J$58="No"</formula>
    </cfRule>
  </conditionalFormatting>
  <conditionalFormatting sqref="K60">
    <cfRule type="cellIs" dxfId="12" priority="3" operator="equal">
      <formula>$J$58="No"</formula>
    </cfRule>
  </conditionalFormatting>
  <conditionalFormatting sqref="E63">
    <cfRule type="cellIs" dxfId="11" priority="2" operator="equal">
      <formula>$D$62="No"</formula>
    </cfRule>
  </conditionalFormatting>
  <conditionalFormatting sqref="L63">
    <cfRule type="cellIs" dxfId="10" priority="1" operator="equal">
      <formula>$J$62="No"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'Resumen cuota'!$H$3:$H$34</xm:f>
          </x14:formula1>
          <xm:sqref>E16:F16</xm:sqref>
        </x14:dataValidation>
        <x14:dataValidation type="list" allowBlank="1" showInputMessage="1" showErrorMessage="1">
          <x14:formula1>
            <xm:f>'Resumen cuota'!$X$3:$X$102</xm:f>
          </x14:formula1>
          <xm:sqref>G20 K54 E54 C33 C20</xm:sqref>
        </x14:dataValidation>
        <x14:dataValidation type="list" allowBlank="1" showInputMessage="1" showErrorMessage="1">
          <x14:formula1>
            <xm:f>'Resumen cuota'!$M$3:$M$4</xm:f>
          </x14:formula1>
          <xm:sqref>D53 D68 D29 D62 J58 D58 J53 J62 K39</xm:sqref>
        </x14:dataValidation>
        <x14:dataValidation type="list" allowBlank="1" showInputMessage="1" showErrorMessage="1">
          <x14:formula1>
            <xm:f>'Resumen cuota'!$M$17:$M$18</xm:f>
          </x14:formula1>
          <xm:sqref>K20:L20 C21 C34 K56 E56</xm:sqref>
        </x14:dataValidation>
        <x14:dataValidation type="list" allowBlank="1" showInputMessage="1" showErrorMessage="1">
          <x14:formula1>
            <xm:f>'Resumen cuota'!$N$17:$N$20</xm:f>
          </x14:formula1>
          <xm:sqref>E55 C19 K55</xm:sqref>
        </x14:dataValidation>
        <x14:dataValidation type="list" allowBlank="1" showInputMessage="1" showErrorMessage="1">
          <x14:formula1>
            <xm:f>'Resumen cuota'!$M$52:$M$56</xm:f>
          </x14:formula1>
          <xm:sqref>C38:F38</xm:sqref>
        </x14:dataValidation>
        <x14:dataValidation type="list" allowBlank="1" showInputMessage="1" showErrorMessage="1">
          <x14:formula1>
            <xm:f>'Resumen cuota'!$N$52:$N$59</xm:f>
          </x14:formula1>
          <xm:sqref>C39:F39</xm:sqref>
        </x14:dataValidation>
        <x14:dataValidation type="list" allowBlank="1" showInputMessage="1" showErrorMessage="1">
          <x14:formula1>
            <xm:f>'Resumen cuota'!$P$52:$P$58</xm:f>
          </x14:formula1>
          <xm:sqref>C44:D44</xm:sqref>
        </x14:dataValidation>
        <x14:dataValidation type="list" allowBlank="1" showInputMessage="1" showErrorMessage="1">
          <x14:formula1>
            <xm:f>'Resumen cuota'!$AQ$25:$AQ$26</xm:f>
          </x14:formula1>
          <xm:sqref>I42:L42</xm:sqref>
        </x14:dataValidation>
        <x14:dataValidation type="list" allowBlank="1" showInputMessage="1" showErrorMessage="1">
          <x14:formula1>
            <xm:f>'Resumen cuota'!$U$26:$U$28</xm:f>
          </x14:formula1>
          <xm:sqref>D90</xm:sqref>
        </x14:dataValidation>
        <x14:dataValidation type="list" allowBlank="1" showInputMessage="1" showErrorMessage="1">
          <x14:formula1>
            <xm:f>'Resumen cuota'!$U$35:$U$39</xm:f>
          </x14:formula1>
          <xm:sqref>D95:E95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5C1D1"/>
  </sheetPr>
  <dimension ref="B1:AQ102"/>
  <sheetViews>
    <sheetView showGridLines="0" topLeftCell="A24" zoomScale="90" zoomScaleNormal="90" workbookViewId="0">
      <selection activeCell="A24" sqref="A24"/>
    </sheetView>
  </sheetViews>
  <sheetFormatPr baseColWidth="10" defaultColWidth="11.42578125" defaultRowHeight="16.5" x14ac:dyDescent="0.3"/>
  <cols>
    <col min="1" max="1" width="11.42578125" style="77"/>
    <col min="2" max="2" width="21.140625" style="77" bestFit="1" customWidth="1"/>
    <col min="3" max="3" width="16.140625" style="77" bestFit="1" customWidth="1"/>
    <col min="4" max="4" width="25.140625" style="77" customWidth="1"/>
    <col min="5" max="5" width="36.5703125" style="77" bestFit="1" customWidth="1"/>
    <col min="6" max="6" width="22.28515625" style="77" bestFit="1" customWidth="1"/>
    <col min="7" max="7" width="17.28515625" style="77" customWidth="1"/>
    <col min="8" max="8" width="38.85546875" style="77" hidden="1" customWidth="1"/>
    <col min="9" max="9" width="15.28515625" style="77" hidden="1" customWidth="1"/>
    <col min="10" max="10" width="4.42578125" style="77" hidden="1" customWidth="1"/>
    <col min="11" max="11" width="16.7109375" style="77" hidden="1" customWidth="1"/>
    <col min="12" max="12" width="22.140625" style="77" customWidth="1"/>
    <col min="13" max="13" width="32.5703125" style="77" hidden="1" customWidth="1"/>
    <col min="14" max="14" width="15.140625" style="77" hidden="1" customWidth="1"/>
    <col min="15" max="15" width="17.28515625" style="77" hidden="1" customWidth="1"/>
    <col min="16" max="19" width="14.85546875" style="77" hidden="1" customWidth="1"/>
    <col min="20" max="20" width="34.28515625" style="77" hidden="1" customWidth="1"/>
    <col min="21" max="22" width="11.42578125" style="77" hidden="1" customWidth="1"/>
    <col min="23" max="23" width="28" style="77" hidden="1" customWidth="1"/>
    <col min="24" max="24" width="11.42578125" style="77" hidden="1" customWidth="1"/>
    <col min="25" max="25" width="17.140625" style="77" hidden="1" customWidth="1"/>
    <col min="26" max="28" width="11.42578125" style="77" hidden="1" customWidth="1"/>
    <col min="29" max="29" width="21.7109375" style="77" hidden="1" customWidth="1"/>
    <col min="30" max="30" width="23.42578125" style="77" hidden="1" customWidth="1"/>
    <col min="31" max="31" width="27.42578125" style="77" hidden="1" customWidth="1"/>
    <col min="32" max="41" width="11.42578125" style="77" hidden="1" customWidth="1"/>
    <col min="42" max="43" width="0" style="77" hidden="1" customWidth="1"/>
    <col min="44" max="16384" width="11.42578125" style="77"/>
  </cols>
  <sheetData>
    <row r="1" spans="4:41" hidden="1" x14ac:dyDescent="0.3"/>
    <row r="2" spans="4:41" hidden="1" x14ac:dyDescent="0.3">
      <c r="D2" s="78"/>
      <c r="H2" s="77" t="s">
        <v>28</v>
      </c>
      <c r="I2" s="77" t="s">
        <v>29</v>
      </c>
      <c r="J2" s="77" t="s">
        <v>30</v>
      </c>
      <c r="K2" s="77" t="s">
        <v>31</v>
      </c>
      <c r="L2" s="77" t="s">
        <v>32</v>
      </c>
      <c r="M2" s="77" t="s">
        <v>33</v>
      </c>
      <c r="N2" s="77" t="s">
        <v>19</v>
      </c>
      <c r="T2" s="77" t="s">
        <v>34</v>
      </c>
      <c r="U2" s="77" t="s">
        <v>35</v>
      </c>
      <c r="W2" s="77" t="s">
        <v>36</v>
      </c>
      <c r="X2" s="77" t="s">
        <v>13</v>
      </c>
      <c r="Y2" s="77" t="s">
        <v>15</v>
      </c>
      <c r="Z2" s="77" t="s">
        <v>37</v>
      </c>
      <c r="AA2" s="77" t="s">
        <v>38</v>
      </c>
      <c r="AB2" s="77" t="s">
        <v>39</v>
      </c>
      <c r="AC2" s="77" t="s">
        <v>40</v>
      </c>
      <c r="AD2" s="77" t="s">
        <v>41</v>
      </c>
      <c r="AE2" s="77" t="s">
        <v>42</v>
      </c>
      <c r="AF2" s="77" t="s">
        <v>43</v>
      </c>
      <c r="AG2" s="77" t="s">
        <v>44</v>
      </c>
      <c r="AH2" s="77" t="s">
        <v>45</v>
      </c>
      <c r="AI2" s="77" t="s">
        <v>46</v>
      </c>
      <c r="AJ2" s="77" t="s">
        <v>47</v>
      </c>
      <c r="AK2" s="77" t="s">
        <v>48</v>
      </c>
      <c r="AL2" s="77" t="s">
        <v>49</v>
      </c>
      <c r="AM2" s="77" t="s">
        <v>50</v>
      </c>
      <c r="AN2" s="77" t="s">
        <v>51</v>
      </c>
      <c r="AO2" s="77" t="s">
        <v>52</v>
      </c>
    </row>
    <row r="3" spans="4:41" hidden="1" x14ac:dyDescent="0.3">
      <c r="H3" s="77" t="s">
        <v>53</v>
      </c>
      <c r="I3" s="77" t="s">
        <v>54</v>
      </c>
      <c r="J3" s="77">
        <v>1</v>
      </c>
      <c r="K3" s="77" t="s">
        <v>55</v>
      </c>
      <c r="L3" s="77">
        <v>2020</v>
      </c>
      <c r="M3" s="77" t="s">
        <v>56</v>
      </c>
      <c r="N3" s="77" t="s">
        <v>57</v>
      </c>
      <c r="T3" s="77" t="s">
        <v>58</v>
      </c>
      <c r="U3" s="77" t="s">
        <v>59</v>
      </c>
      <c r="W3" s="77" t="s">
        <v>60</v>
      </c>
      <c r="X3" s="77">
        <v>1</v>
      </c>
      <c r="Y3" s="77" t="s">
        <v>61</v>
      </c>
      <c r="Z3" s="77" t="s">
        <v>62</v>
      </c>
      <c r="AA3" s="77" t="s">
        <v>63</v>
      </c>
      <c r="AB3" s="77" t="s">
        <v>64</v>
      </c>
      <c r="AC3" s="77" t="s">
        <v>65</v>
      </c>
      <c r="AD3" s="77" t="s">
        <v>66</v>
      </c>
      <c r="AE3" s="77" t="s">
        <v>67</v>
      </c>
      <c r="AF3" s="77" t="s">
        <v>68</v>
      </c>
      <c r="AG3" s="77" t="s">
        <v>69</v>
      </c>
      <c r="AH3" s="77" t="s">
        <v>70</v>
      </c>
      <c r="AI3" s="77" t="s">
        <v>71</v>
      </c>
      <c r="AJ3" s="77" t="s">
        <v>72</v>
      </c>
      <c r="AK3" s="77" t="s">
        <v>73</v>
      </c>
      <c r="AL3" s="77" t="s">
        <v>74</v>
      </c>
      <c r="AM3" s="77" t="s">
        <v>75</v>
      </c>
      <c r="AN3" s="77" t="s">
        <v>76</v>
      </c>
      <c r="AO3" s="77" t="s">
        <v>77</v>
      </c>
    </row>
    <row r="4" spans="4:41" hidden="1" x14ac:dyDescent="0.3">
      <c r="H4" s="77" t="s">
        <v>78</v>
      </c>
      <c r="I4" s="77" t="s">
        <v>14</v>
      </c>
      <c r="J4" s="77">
        <v>2</v>
      </c>
      <c r="K4" s="77" t="s">
        <v>79</v>
      </c>
      <c r="L4" s="77">
        <v>2021</v>
      </c>
      <c r="M4" s="77" t="s">
        <v>1</v>
      </c>
      <c r="N4" s="77" t="s">
        <v>80</v>
      </c>
      <c r="T4" s="77" t="s">
        <v>81</v>
      </c>
      <c r="U4" s="77" t="s">
        <v>82</v>
      </c>
      <c r="W4" s="77" t="s">
        <v>83</v>
      </c>
      <c r="X4" s="77">
        <v>2</v>
      </c>
      <c r="Y4" s="77" t="s">
        <v>84</v>
      </c>
      <c r="Z4" s="77" t="s">
        <v>85</v>
      </c>
      <c r="AA4" s="77" t="s">
        <v>86</v>
      </c>
      <c r="AB4" s="77" t="s">
        <v>87</v>
      </c>
      <c r="AC4" s="77" t="s">
        <v>88</v>
      </c>
      <c r="AD4" s="77" t="s">
        <v>89</v>
      </c>
      <c r="AE4" s="77" t="s">
        <v>90</v>
      </c>
      <c r="AF4" s="77" t="s">
        <v>91</v>
      </c>
      <c r="AG4" s="77" t="s">
        <v>92</v>
      </c>
      <c r="AH4" s="77" t="s">
        <v>93</v>
      </c>
      <c r="AI4" s="77" t="s">
        <v>94</v>
      </c>
      <c r="AJ4" s="77" t="s">
        <v>95</v>
      </c>
      <c r="AK4" s="77" t="s">
        <v>96</v>
      </c>
      <c r="AL4" s="77" t="s">
        <v>14</v>
      </c>
      <c r="AM4" s="77" t="s">
        <v>97</v>
      </c>
      <c r="AN4" s="77" t="s">
        <v>98</v>
      </c>
      <c r="AO4" s="77" t="s">
        <v>99</v>
      </c>
    </row>
    <row r="5" spans="4:41" hidden="1" x14ac:dyDescent="0.3">
      <c r="H5" s="77" t="s">
        <v>100</v>
      </c>
      <c r="I5" s="77" t="s">
        <v>18</v>
      </c>
      <c r="J5" s="77">
        <v>3</v>
      </c>
      <c r="K5" s="77" t="s">
        <v>101</v>
      </c>
      <c r="L5" s="77">
        <v>2022</v>
      </c>
      <c r="N5" s="77" t="s">
        <v>102</v>
      </c>
      <c r="T5" s="77" t="s">
        <v>103</v>
      </c>
      <c r="W5" s="77" t="s">
        <v>104</v>
      </c>
      <c r="X5" s="77">
        <v>3</v>
      </c>
      <c r="Y5" s="77" t="s">
        <v>62</v>
      </c>
      <c r="Z5" s="77" t="s">
        <v>105</v>
      </c>
      <c r="AB5" s="77" t="s">
        <v>106</v>
      </c>
      <c r="AD5" s="77" t="s">
        <v>107</v>
      </c>
      <c r="AE5" s="77" t="s">
        <v>108</v>
      </c>
      <c r="AF5" s="77" t="s">
        <v>109</v>
      </c>
      <c r="AG5" s="77" t="s">
        <v>110</v>
      </c>
      <c r="AI5" s="77" t="s">
        <v>111</v>
      </c>
      <c r="AK5" s="77" t="s">
        <v>112</v>
      </c>
      <c r="AL5" s="77" t="s">
        <v>113</v>
      </c>
      <c r="AM5" s="77" t="s">
        <v>114</v>
      </c>
      <c r="AN5" s="77" t="s">
        <v>115</v>
      </c>
      <c r="AO5" s="77" t="s">
        <v>116</v>
      </c>
    </row>
    <row r="6" spans="4:41" hidden="1" x14ac:dyDescent="0.3">
      <c r="H6" s="77" t="s">
        <v>117</v>
      </c>
      <c r="J6" s="77">
        <v>4</v>
      </c>
      <c r="K6" s="77" t="s">
        <v>118</v>
      </c>
      <c r="L6" s="77">
        <v>2023</v>
      </c>
      <c r="N6" s="77" t="s">
        <v>119</v>
      </c>
      <c r="W6" s="77" t="s">
        <v>120</v>
      </c>
      <c r="X6" s="77">
        <v>4</v>
      </c>
      <c r="Y6" s="77" t="s">
        <v>121</v>
      </c>
      <c r="Z6" s="77" t="s">
        <v>122</v>
      </c>
      <c r="AF6" s="77" t="s">
        <v>123</v>
      </c>
      <c r="AJ6" s="77" t="s">
        <v>124</v>
      </c>
      <c r="AK6" s="77" t="s">
        <v>125</v>
      </c>
      <c r="AN6" s="77" t="s">
        <v>126</v>
      </c>
      <c r="AO6" s="77" t="s">
        <v>127</v>
      </c>
    </row>
    <row r="7" spans="4:41" hidden="1" x14ac:dyDescent="0.3">
      <c r="H7" s="77" t="s">
        <v>128</v>
      </c>
      <c r="J7" s="77">
        <v>5</v>
      </c>
      <c r="K7" s="77" t="s">
        <v>129</v>
      </c>
      <c r="L7" s="77">
        <v>2024</v>
      </c>
      <c r="W7" s="77" t="s">
        <v>130</v>
      </c>
      <c r="X7" s="77">
        <v>5</v>
      </c>
      <c r="Y7" s="77" t="s">
        <v>131</v>
      </c>
      <c r="Z7" s="77" t="s">
        <v>131</v>
      </c>
      <c r="AF7" s="77" t="s">
        <v>132</v>
      </c>
      <c r="AJ7" s="77" t="s">
        <v>133</v>
      </c>
      <c r="AK7" s="77" t="s">
        <v>134</v>
      </c>
      <c r="AN7" s="77" t="s">
        <v>135</v>
      </c>
    </row>
    <row r="8" spans="4:41" hidden="1" x14ac:dyDescent="0.3">
      <c r="E8" s="79"/>
      <c r="H8" s="77" t="s">
        <v>136</v>
      </c>
      <c r="J8" s="77">
        <v>6</v>
      </c>
      <c r="K8" s="77" t="s">
        <v>137</v>
      </c>
      <c r="L8" s="77">
        <v>2025</v>
      </c>
      <c r="W8" s="77" t="s">
        <v>138</v>
      </c>
      <c r="X8" s="77">
        <v>6</v>
      </c>
      <c r="Y8" s="77" t="s">
        <v>16</v>
      </c>
      <c r="Z8" s="77" t="s">
        <v>139</v>
      </c>
      <c r="AJ8" s="77" t="s">
        <v>140</v>
      </c>
      <c r="AK8" s="77" t="s">
        <v>141</v>
      </c>
      <c r="AN8" s="77" t="s">
        <v>142</v>
      </c>
    </row>
    <row r="9" spans="4:41" hidden="1" x14ac:dyDescent="0.3">
      <c r="E9" s="80"/>
      <c r="H9" s="77" t="s">
        <v>143</v>
      </c>
      <c r="J9" s="77">
        <v>7</v>
      </c>
      <c r="K9" s="77" t="s">
        <v>144</v>
      </c>
      <c r="L9" s="77">
        <v>2026</v>
      </c>
      <c r="W9" s="77" t="s">
        <v>145</v>
      </c>
      <c r="X9" s="77">
        <v>7</v>
      </c>
      <c r="AF9" s="77" t="s">
        <v>146</v>
      </c>
      <c r="AK9" s="77" t="s">
        <v>147</v>
      </c>
    </row>
    <row r="10" spans="4:41" hidden="1" x14ac:dyDescent="0.3">
      <c r="H10" s="77" t="s">
        <v>148</v>
      </c>
      <c r="J10" s="77">
        <v>8</v>
      </c>
      <c r="K10" s="77" t="s">
        <v>149</v>
      </c>
      <c r="L10" s="77">
        <v>2027</v>
      </c>
      <c r="W10" s="77" t="s">
        <v>150</v>
      </c>
      <c r="X10" s="77">
        <v>8</v>
      </c>
      <c r="AF10" s="77" t="s">
        <v>151</v>
      </c>
      <c r="AK10" s="77" t="s">
        <v>152</v>
      </c>
    </row>
    <row r="11" spans="4:41" hidden="1" x14ac:dyDescent="0.3">
      <c r="H11" s="77" t="s">
        <v>153</v>
      </c>
      <c r="J11" s="77">
        <v>9</v>
      </c>
      <c r="K11" s="77" t="s">
        <v>154</v>
      </c>
      <c r="L11" s="77">
        <v>2028</v>
      </c>
      <c r="W11" s="77" t="s">
        <v>155</v>
      </c>
      <c r="X11" s="77">
        <v>9</v>
      </c>
      <c r="AK11" s="77" t="s">
        <v>156</v>
      </c>
    </row>
    <row r="12" spans="4:41" hidden="1" x14ac:dyDescent="0.3">
      <c r="H12" s="77" t="s">
        <v>157</v>
      </c>
      <c r="J12" s="77">
        <v>10</v>
      </c>
      <c r="K12" s="77" t="s">
        <v>158</v>
      </c>
      <c r="L12" s="77">
        <v>2029</v>
      </c>
      <c r="W12" s="77" t="s">
        <v>159</v>
      </c>
      <c r="X12" s="77">
        <v>10</v>
      </c>
      <c r="AK12" s="77" t="s">
        <v>160</v>
      </c>
    </row>
    <row r="13" spans="4:41" hidden="1" x14ac:dyDescent="0.3">
      <c r="H13" s="77" t="s">
        <v>161</v>
      </c>
      <c r="J13" s="77">
        <v>11</v>
      </c>
      <c r="K13" s="77" t="s">
        <v>162</v>
      </c>
      <c r="L13" s="77">
        <v>2030</v>
      </c>
      <c r="W13" s="77" t="s">
        <v>163</v>
      </c>
      <c r="X13" s="77">
        <v>11</v>
      </c>
    </row>
    <row r="14" spans="4:41" hidden="1" x14ac:dyDescent="0.3">
      <c r="H14" s="77" t="s">
        <v>164</v>
      </c>
      <c r="J14" s="77">
        <v>12</v>
      </c>
      <c r="K14" s="77" t="s">
        <v>165</v>
      </c>
      <c r="W14" s="77" t="s">
        <v>166</v>
      </c>
      <c r="X14" s="77">
        <v>12</v>
      </c>
    </row>
    <row r="15" spans="4:41" hidden="1" x14ac:dyDescent="0.3">
      <c r="H15" s="77" t="s">
        <v>167</v>
      </c>
      <c r="J15" s="77">
        <v>13</v>
      </c>
      <c r="W15" s="77" t="s">
        <v>168</v>
      </c>
      <c r="X15" s="77">
        <v>13</v>
      </c>
    </row>
    <row r="16" spans="4:41" hidden="1" x14ac:dyDescent="0.3">
      <c r="H16" s="77" t="s">
        <v>169</v>
      </c>
      <c r="J16" s="77">
        <v>14</v>
      </c>
      <c r="M16" s="77" t="s">
        <v>218</v>
      </c>
      <c r="N16" s="77" t="s">
        <v>217</v>
      </c>
      <c r="W16" s="77" t="s">
        <v>170</v>
      </c>
      <c r="X16" s="77">
        <v>14</v>
      </c>
    </row>
    <row r="17" spans="2:43" hidden="1" x14ac:dyDescent="0.3">
      <c r="H17" s="77" t="s">
        <v>171</v>
      </c>
      <c r="J17" s="77">
        <v>15</v>
      </c>
      <c r="M17" s="77" t="s">
        <v>219</v>
      </c>
      <c r="N17" s="77" t="s">
        <v>221</v>
      </c>
      <c r="W17" s="77" t="s">
        <v>172</v>
      </c>
      <c r="X17" s="77">
        <v>15</v>
      </c>
    </row>
    <row r="18" spans="2:43" hidden="1" x14ac:dyDescent="0.3">
      <c r="H18" s="77" t="s">
        <v>173</v>
      </c>
      <c r="J18" s="77">
        <v>16</v>
      </c>
      <c r="M18" s="77" t="s">
        <v>220</v>
      </c>
      <c r="N18" s="77" t="s">
        <v>222</v>
      </c>
      <c r="W18" s="77" t="s">
        <v>174</v>
      </c>
      <c r="X18" s="77">
        <v>16</v>
      </c>
    </row>
    <row r="19" spans="2:43" hidden="1" x14ac:dyDescent="0.3">
      <c r="H19" s="77" t="s">
        <v>175</v>
      </c>
      <c r="J19" s="77">
        <v>17</v>
      </c>
      <c r="N19" s="77" t="s">
        <v>223</v>
      </c>
      <c r="W19" s="77" t="s">
        <v>176</v>
      </c>
      <c r="X19" s="77">
        <v>17</v>
      </c>
    </row>
    <row r="20" spans="2:43" hidden="1" x14ac:dyDescent="0.3">
      <c r="H20" s="77" t="s">
        <v>177</v>
      </c>
      <c r="J20" s="77">
        <v>18</v>
      </c>
      <c r="N20" s="77" t="s">
        <v>224</v>
      </c>
      <c r="W20" s="77" t="s">
        <v>178</v>
      </c>
      <c r="X20" s="77">
        <v>18</v>
      </c>
    </row>
    <row r="21" spans="2:43" hidden="1" x14ac:dyDescent="0.3">
      <c r="H21" s="77" t="s">
        <v>8</v>
      </c>
      <c r="J21" s="77">
        <v>19</v>
      </c>
      <c r="W21" s="77" t="s">
        <v>179</v>
      </c>
      <c r="X21" s="77">
        <v>19</v>
      </c>
    </row>
    <row r="22" spans="2:43" hidden="1" x14ac:dyDescent="0.3">
      <c r="H22" s="77" t="s">
        <v>180</v>
      </c>
      <c r="J22" s="77">
        <v>20</v>
      </c>
      <c r="W22" s="77" t="s">
        <v>181</v>
      </c>
      <c r="X22" s="77">
        <v>20</v>
      </c>
    </row>
    <row r="23" spans="2:43" hidden="1" x14ac:dyDescent="0.3">
      <c r="H23" s="77" t="s">
        <v>182</v>
      </c>
      <c r="J23" s="77">
        <v>21</v>
      </c>
      <c r="W23" s="77" t="s">
        <v>183</v>
      </c>
      <c r="X23" s="77">
        <v>21</v>
      </c>
    </row>
    <row r="24" spans="2:43" x14ac:dyDescent="0.3">
      <c r="H24" s="77" t="s">
        <v>184</v>
      </c>
      <c r="J24" s="77">
        <v>22</v>
      </c>
      <c r="M24" s="81" t="s">
        <v>253</v>
      </c>
      <c r="N24" s="77" t="s">
        <v>288</v>
      </c>
      <c r="O24" s="77" t="s">
        <v>227</v>
      </c>
      <c r="P24" s="77" t="s">
        <v>289</v>
      </c>
      <c r="Q24" s="77" t="s">
        <v>289</v>
      </c>
      <c r="R24" s="77" t="s">
        <v>290</v>
      </c>
      <c r="W24" s="77" t="s">
        <v>185</v>
      </c>
      <c r="X24" s="77">
        <v>22</v>
      </c>
    </row>
    <row r="25" spans="2:43" x14ac:dyDescent="0.3">
      <c r="B25" s="207" t="s">
        <v>299</v>
      </c>
      <c r="C25" s="207"/>
      <c r="H25" s="77" t="s">
        <v>186</v>
      </c>
      <c r="J25" s="77">
        <v>23</v>
      </c>
      <c r="M25" s="77" t="s">
        <v>258</v>
      </c>
      <c r="N25" s="77" t="s">
        <v>270</v>
      </c>
      <c r="O25" s="77" t="s">
        <v>282</v>
      </c>
      <c r="P25" s="82"/>
      <c r="Q25" s="82"/>
      <c r="R25" s="83">
        <v>3.2000000000000001E-2</v>
      </c>
      <c r="S25" s="83"/>
      <c r="W25" s="77" t="s">
        <v>187</v>
      </c>
      <c r="X25" s="77">
        <v>23</v>
      </c>
      <c r="AQ25" s="77" t="s">
        <v>320</v>
      </c>
    </row>
    <row r="26" spans="2:43" x14ac:dyDescent="0.3">
      <c r="B26" s="207" t="s">
        <v>300</v>
      </c>
      <c r="C26" s="207"/>
      <c r="H26" s="77" t="s">
        <v>188</v>
      </c>
      <c r="J26" s="77">
        <v>24</v>
      </c>
      <c r="M26" s="77" t="s">
        <v>259</v>
      </c>
      <c r="N26" s="77" t="s">
        <v>270</v>
      </c>
      <c r="O26" s="77" t="s">
        <v>271</v>
      </c>
      <c r="P26" s="82"/>
      <c r="Q26" s="82"/>
      <c r="R26" s="83">
        <v>3.2000000000000001E-2</v>
      </c>
      <c r="S26" s="83"/>
      <c r="U26" s="83" t="s">
        <v>337</v>
      </c>
      <c r="W26" s="77" t="s">
        <v>189</v>
      </c>
      <c r="X26" s="77">
        <v>24</v>
      </c>
      <c r="AQ26" s="77" t="s">
        <v>321</v>
      </c>
    </row>
    <row r="27" spans="2:43" x14ac:dyDescent="0.3">
      <c r="F27" s="84" t="s">
        <v>325</v>
      </c>
      <c r="G27" s="85" t="s">
        <v>312</v>
      </c>
      <c r="H27" s="77" t="s">
        <v>190</v>
      </c>
      <c r="J27" s="77">
        <v>25</v>
      </c>
      <c r="M27" s="77" t="s">
        <v>260</v>
      </c>
      <c r="N27" s="77" t="s">
        <v>270</v>
      </c>
      <c r="O27" s="77" t="s">
        <v>272</v>
      </c>
      <c r="P27" s="82"/>
      <c r="Q27" s="82"/>
      <c r="R27" s="83">
        <v>3.2000000000000001E-2</v>
      </c>
      <c r="S27" s="83"/>
      <c r="U27" s="83" t="s">
        <v>338</v>
      </c>
      <c r="W27" s="77" t="s">
        <v>191</v>
      </c>
      <c r="X27" s="77">
        <v>25</v>
      </c>
    </row>
    <row r="28" spans="2:43" x14ac:dyDescent="0.3">
      <c r="B28" s="86" t="s">
        <v>293</v>
      </c>
      <c r="C28" s="87">
        <f>'Cuestionario Especial'!C38</f>
        <v>0</v>
      </c>
      <c r="E28" s="88" t="s">
        <v>311</v>
      </c>
      <c r="F28" s="84" t="str">
        <f>IF('Cuestionario Especial'!C13="","NO","SI")</f>
        <v>NO</v>
      </c>
      <c r="G28" s="104" t="s">
        <v>313</v>
      </c>
      <c r="H28" s="77" t="s">
        <v>192</v>
      </c>
      <c r="J28" s="77">
        <v>26</v>
      </c>
      <c r="M28" s="77" t="s">
        <v>254</v>
      </c>
      <c r="N28" s="77" t="s">
        <v>270</v>
      </c>
      <c r="O28" s="77" t="s">
        <v>276</v>
      </c>
      <c r="P28" s="82"/>
      <c r="Q28" s="82"/>
      <c r="R28" s="83">
        <v>4.2000000000000003E-2</v>
      </c>
      <c r="S28" s="83"/>
      <c r="U28" s="77" t="s">
        <v>339</v>
      </c>
      <c r="W28" s="77" t="s">
        <v>193</v>
      </c>
      <c r="X28" s="77">
        <v>26</v>
      </c>
    </row>
    <row r="29" spans="2:43" x14ac:dyDescent="0.3">
      <c r="B29" s="86" t="s">
        <v>227</v>
      </c>
      <c r="C29" s="87">
        <f>'Cuestionario Especial'!C39</f>
        <v>0</v>
      </c>
      <c r="E29" s="89" t="s">
        <v>329</v>
      </c>
      <c r="F29" s="90" t="str">
        <f>IF('Cuestionario Especial'!D69="","NO Cuenta con Experiencia","Cuenta con Experiencia")</f>
        <v>NO Cuenta con Experiencia</v>
      </c>
      <c r="G29" s="105" t="s">
        <v>313</v>
      </c>
      <c r="H29" s="77" t="s">
        <v>194</v>
      </c>
      <c r="J29" s="77">
        <v>27</v>
      </c>
      <c r="M29" s="77" t="s">
        <v>255</v>
      </c>
      <c r="N29" s="77" t="s">
        <v>270</v>
      </c>
      <c r="O29" s="77" t="s">
        <v>281</v>
      </c>
      <c r="P29" s="82"/>
      <c r="Q29" s="82"/>
      <c r="R29" s="83">
        <v>3.5000000000000003E-2</v>
      </c>
      <c r="S29" s="83"/>
      <c r="W29" s="77" t="s">
        <v>195</v>
      </c>
      <c r="X29" s="77">
        <v>27</v>
      </c>
    </row>
    <row r="30" spans="2:43" x14ac:dyDescent="0.3">
      <c r="B30" s="86" t="s">
        <v>297</v>
      </c>
      <c r="C30" s="87" t="str">
        <f>IF(C32&lt;3500000,"&lt;3.5 MILL","&gt;3.5 MILL")</f>
        <v>&lt;3.5 MILL</v>
      </c>
      <c r="H30" s="77" t="s">
        <v>196</v>
      </c>
      <c r="J30" s="77">
        <v>28</v>
      </c>
      <c r="M30" s="77" t="s">
        <v>302</v>
      </c>
      <c r="N30" s="77" t="s">
        <v>270</v>
      </c>
      <c r="O30" s="77" t="s">
        <v>301</v>
      </c>
      <c r="P30" s="82"/>
      <c r="Q30" s="82"/>
      <c r="R30" s="83">
        <v>3.5000000000000003E-2</v>
      </c>
      <c r="S30" s="83"/>
      <c r="W30" s="77" t="s">
        <v>197</v>
      </c>
      <c r="X30" s="77">
        <v>28</v>
      </c>
    </row>
    <row r="31" spans="2:43" x14ac:dyDescent="0.3">
      <c r="H31" s="77" t="s">
        <v>198</v>
      </c>
      <c r="J31" s="77">
        <v>29</v>
      </c>
      <c r="M31" s="77" t="s">
        <v>248</v>
      </c>
      <c r="N31" s="77" t="s">
        <v>273</v>
      </c>
      <c r="O31" s="77" t="s">
        <v>287</v>
      </c>
      <c r="P31" s="77" t="s">
        <v>285</v>
      </c>
      <c r="Q31" s="91">
        <v>3500000</v>
      </c>
      <c r="R31" s="83">
        <v>3.5000000000000003E-2</v>
      </c>
      <c r="S31" s="83"/>
      <c r="W31" s="77" t="s">
        <v>199</v>
      </c>
      <c r="X31" s="77">
        <v>29</v>
      </c>
    </row>
    <row r="32" spans="2:43" x14ac:dyDescent="0.3">
      <c r="B32" s="86" t="s">
        <v>294</v>
      </c>
      <c r="C32" s="92">
        <f>'Cuestionario Especial'!C46</f>
        <v>0</v>
      </c>
      <c r="E32" s="88" t="s">
        <v>314</v>
      </c>
      <c r="F32" s="93">
        <f>IF('Cuestionario Especial'!C20&gt;50,-0.25%,0)</f>
        <v>0</v>
      </c>
      <c r="H32" s="77" t="s">
        <v>200</v>
      </c>
      <c r="J32" s="77">
        <v>30</v>
      </c>
      <c r="M32" s="77" t="s">
        <v>249</v>
      </c>
      <c r="N32" s="77" t="s">
        <v>273</v>
      </c>
      <c r="O32" s="77" t="s">
        <v>287</v>
      </c>
      <c r="P32" s="77" t="s">
        <v>284</v>
      </c>
      <c r="Q32" s="91">
        <v>3500000</v>
      </c>
      <c r="R32" s="83">
        <v>4.2000000000000003E-2</v>
      </c>
      <c r="S32" s="83"/>
      <c r="W32" s="77" t="s">
        <v>201</v>
      </c>
      <c r="X32" s="77">
        <v>30</v>
      </c>
    </row>
    <row r="33" spans="2:24" x14ac:dyDescent="0.3">
      <c r="B33" s="86" t="s">
        <v>324</v>
      </c>
      <c r="C33" s="94" t="e">
        <f>IF(AND(C28="ELECTRICO",C29="OTRAS"),R47,IF(C29="OTRAS",R49,IF(C28="DEPORTIVO",IF(OR(C29="AUDI",C29="BMW",C29="PROSCHE"),VLOOKUP(C28&amp;" "&amp;C29&amp;IF(C32&lt;3500000,"&lt;3.5 MILL","&gt;3.5 MILL"),$M$25:$R$48,6,0),VLOOKUP(C28&amp;" "&amp;C29,$M$25:$R$48,6,0)),VLOOKUP(C28&amp;" "&amp;C29,$M$25:$R$48,6,0))))</f>
        <v>#N/A</v>
      </c>
      <c r="E33" s="95" t="s">
        <v>315</v>
      </c>
      <c r="F33" s="96">
        <f>IF('Cuestionario Especial'!K67&gt;50000,-0.2%,0)</f>
        <v>0</v>
      </c>
      <c r="H33" s="77" t="s">
        <v>202</v>
      </c>
      <c r="J33" s="77">
        <v>31</v>
      </c>
      <c r="M33" s="77" t="s">
        <v>267</v>
      </c>
      <c r="N33" s="77" t="s">
        <v>273</v>
      </c>
      <c r="O33" s="77" t="s">
        <v>286</v>
      </c>
      <c r="P33" s="77" t="s">
        <v>285</v>
      </c>
      <c r="Q33" s="91">
        <v>3500000</v>
      </c>
      <c r="R33" s="83">
        <v>3.5000000000000003E-2</v>
      </c>
      <c r="S33" s="83"/>
      <c r="T33" s="77" t="s">
        <v>313</v>
      </c>
      <c r="W33" s="77" t="s">
        <v>203</v>
      </c>
      <c r="X33" s="77">
        <v>31</v>
      </c>
    </row>
    <row r="34" spans="2:24" x14ac:dyDescent="0.3">
      <c r="E34" s="95" t="s">
        <v>316</v>
      </c>
      <c r="F34" s="96">
        <f>IF(AND('Cuestionario Especial'!I50&gt; 1000000,'Cuestionario Especial'!L50&lt;70%),-0.15%,0)</f>
        <v>-1.5E-3</v>
      </c>
      <c r="H34" s="77" t="s">
        <v>204</v>
      </c>
      <c r="M34" s="77" t="s">
        <v>268</v>
      </c>
      <c r="N34" s="77" t="s">
        <v>273</v>
      </c>
      <c r="O34" s="77" t="s">
        <v>286</v>
      </c>
      <c r="P34" s="77" t="s">
        <v>284</v>
      </c>
      <c r="Q34" s="91">
        <v>3500000</v>
      </c>
      <c r="R34" s="97">
        <v>4.2000000000000003E-2</v>
      </c>
      <c r="S34" s="97"/>
      <c r="T34" s="77" t="s">
        <v>326</v>
      </c>
      <c r="W34" s="77" t="s">
        <v>205</v>
      </c>
      <c r="X34" s="77">
        <v>32</v>
      </c>
    </row>
    <row r="35" spans="2:24" x14ac:dyDescent="0.3">
      <c r="B35" s="86" t="s">
        <v>10</v>
      </c>
      <c r="C35" s="87">
        <f>'Cuestionario Especial'!E16</f>
        <v>0</v>
      </c>
      <c r="E35" s="89" t="s">
        <v>317</v>
      </c>
      <c r="F35" s="98">
        <f>IF(G29="SI",-0.4%,0)</f>
        <v>-4.0000000000000001E-3</v>
      </c>
      <c r="M35" s="77" t="s">
        <v>296</v>
      </c>
      <c r="N35" s="77" t="s">
        <v>273</v>
      </c>
      <c r="O35" s="77" t="s">
        <v>271</v>
      </c>
      <c r="P35" s="77" t="s">
        <v>285</v>
      </c>
      <c r="Q35" s="91">
        <v>3500000</v>
      </c>
      <c r="R35" s="83">
        <v>3.5000000000000003E-2</v>
      </c>
      <c r="S35" s="83"/>
      <c r="U35" s="77" t="s">
        <v>350</v>
      </c>
      <c r="W35" s="77" t="s">
        <v>206</v>
      </c>
      <c r="X35" s="77">
        <v>33</v>
      </c>
    </row>
    <row r="36" spans="2:24" x14ac:dyDescent="0.3">
      <c r="B36" s="86" t="s">
        <v>304</v>
      </c>
      <c r="C36" s="87" t="e">
        <f>VLOOKUP(C35,$M$61:$N$93,2,0)</f>
        <v>#N/A</v>
      </c>
      <c r="E36" s="99" t="s">
        <v>331</v>
      </c>
      <c r="F36" s="100">
        <f>SUM(F32:F35)</f>
        <v>-5.4999999999999997E-3</v>
      </c>
      <c r="M36" s="77" t="s">
        <v>269</v>
      </c>
      <c r="N36" s="77" t="s">
        <v>273</v>
      </c>
      <c r="O36" s="77" t="s">
        <v>271</v>
      </c>
      <c r="P36" s="77" t="s">
        <v>284</v>
      </c>
      <c r="Q36" s="91">
        <v>3500000</v>
      </c>
      <c r="R36" s="97">
        <v>4.2000000000000003E-2</v>
      </c>
      <c r="S36" s="97"/>
      <c r="T36" s="77" t="s">
        <v>327</v>
      </c>
      <c r="U36" s="77" t="s">
        <v>346</v>
      </c>
      <c r="X36" s="77">
        <v>34</v>
      </c>
    </row>
    <row r="37" spans="2:24" x14ac:dyDescent="0.3">
      <c r="M37" s="77" t="s">
        <v>265</v>
      </c>
      <c r="N37" s="77" t="s">
        <v>273</v>
      </c>
      <c r="O37" s="77" t="s">
        <v>276</v>
      </c>
      <c r="P37" s="82"/>
      <c r="R37" s="83">
        <v>4.2000000000000003E-2</v>
      </c>
      <c r="S37" s="83"/>
      <c r="T37" s="77" t="s">
        <v>328</v>
      </c>
      <c r="U37" s="77" t="s">
        <v>347</v>
      </c>
      <c r="X37" s="77">
        <v>35</v>
      </c>
    </row>
    <row r="38" spans="2:24" x14ac:dyDescent="0.3">
      <c r="B38" s="86" t="s">
        <v>305</v>
      </c>
      <c r="C38" s="94" t="e">
        <f>C33*(C36)</f>
        <v>#N/A</v>
      </c>
      <c r="M38" s="77" t="s">
        <v>262</v>
      </c>
      <c r="N38" s="77" t="s">
        <v>273</v>
      </c>
      <c r="O38" s="77" t="s">
        <v>277</v>
      </c>
      <c r="P38" s="82"/>
      <c r="R38" s="83">
        <v>4.2000000000000003E-2</v>
      </c>
      <c r="S38" s="83"/>
      <c r="U38" s="77" t="s">
        <v>349</v>
      </c>
      <c r="X38" s="77">
        <v>36</v>
      </c>
    </row>
    <row r="39" spans="2:24" x14ac:dyDescent="0.3">
      <c r="B39" s="20"/>
      <c r="C39" s="20"/>
      <c r="M39" s="77" t="s">
        <v>252</v>
      </c>
      <c r="N39" s="77" t="s">
        <v>273</v>
      </c>
      <c r="O39" s="77" t="s">
        <v>280</v>
      </c>
      <c r="P39" s="82"/>
      <c r="R39" s="83">
        <v>4.2000000000000003E-2</v>
      </c>
      <c r="S39" s="83"/>
      <c r="U39" s="77" t="s">
        <v>348</v>
      </c>
      <c r="X39" s="77">
        <v>37</v>
      </c>
    </row>
    <row r="40" spans="2:24" x14ac:dyDescent="0.3">
      <c r="B40" s="86" t="s">
        <v>345</v>
      </c>
      <c r="C40" s="101" t="e">
        <f>C38+F36</f>
        <v>#N/A</v>
      </c>
      <c r="M40" s="77" t="str">
        <f>N40&amp;" "&amp;O40</f>
        <v>DEPORTIVO CHEVROLET</v>
      </c>
      <c r="N40" s="77" t="s">
        <v>273</v>
      </c>
      <c r="O40" s="77" t="s">
        <v>301</v>
      </c>
      <c r="P40" s="82"/>
      <c r="R40" s="83">
        <v>4.2000000000000003E-2</v>
      </c>
      <c r="S40" s="83"/>
      <c r="X40" s="77">
        <v>38</v>
      </c>
    </row>
    <row r="41" spans="2:24" x14ac:dyDescent="0.3">
      <c r="B41" s="86" t="s">
        <v>342</v>
      </c>
      <c r="C41" s="102" t="e">
        <f>C40*C32</f>
        <v>#N/A</v>
      </c>
      <c r="M41" s="77" t="s">
        <v>263</v>
      </c>
      <c r="N41" s="77" t="s">
        <v>278</v>
      </c>
      <c r="O41" s="77" t="s">
        <v>279</v>
      </c>
      <c r="P41" s="82"/>
      <c r="R41" s="83">
        <v>3.5000000000000003E-2</v>
      </c>
      <c r="S41" s="83"/>
      <c r="X41" s="77">
        <v>39</v>
      </c>
    </row>
    <row r="42" spans="2:24" x14ac:dyDescent="0.3">
      <c r="M42" s="77" t="s">
        <v>264</v>
      </c>
      <c r="N42" s="77" t="s">
        <v>278</v>
      </c>
      <c r="O42" s="77" t="s">
        <v>283</v>
      </c>
      <c r="P42" s="82"/>
      <c r="R42" s="83">
        <v>3.5000000000000003E-2</v>
      </c>
      <c r="S42" s="83"/>
      <c r="X42" s="77">
        <v>40</v>
      </c>
    </row>
    <row r="43" spans="2:24" x14ac:dyDescent="0.3">
      <c r="B43" s="106" t="s">
        <v>344</v>
      </c>
      <c r="C43" s="107" t="e">
        <f>C40</f>
        <v>#N/A</v>
      </c>
      <c r="M43" s="77" t="s">
        <v>261</v>
      </c>
      <c r="N43" s="77" t="s">
        <v>278</v>
      </c>
      <c r="O43" s="77" t="s">
        <v>282</v>
      </c>
      <c r="P43" s="82"/>
      <c r="R43" s="83">
        <v>3.4000000000000002E-2</v>
      </c>
      <c r="S43" s="83"/>
      <c r="X43" s="77">
        <v>41</v>
      </c>
    </row>
    <row r="44" spans="2:24" x14ac:dyDescent="0.3">
      <c r="B44" s="106" t="s">
        <v>343</v>
      </c>
      <c r="C44" s="108" t="e">
        <f>C43*C32</f>
        <v>#N/A</v>
      </c>
      <c r="M44" s="77" t="s">
        <v>251</v>
      </c>
      <c r="N44" s="77" t="s">
        <v>278</v>
      </c>
      <c r="O44" s="77" t="s">
        <v>271</v>
      </c>
      <c r="P44" s="82"/>
      <c r="R44" s="83">
        <v>3.4000000000000002E-2</v>
      </c>
      <c r="S44" s="83"/>
      <c r="X44" s="77">
        <v>42</v>
      </c>
    </row>
    <row r="45" spans="2:24" x14ac:dyDescent="0.3">
      <c r="M45" s="77" t="s">
        <v>266</v>
      </c>
      <c r="N45" s="77" t="s">
        <v>278</v>
      </c>
      <c r="O45" s="77" t="s">
        <v>272</v>
      </c>
      <c r="P45" s="82"/>
      <c r="R45" s="83">
        <v>3.7999999999999999E-2</v>
      </c>
      <c r="S45" s="83"/>
      <c r="X45" s="77">
        <v>43</v>
      </c>
    </row>
    <row r="46" spans="2:24" x14ac:dyDescent="0.3">
      <c r="M46" s="77" t="s">
        <v>250</v>
      </c>
      <c r="N46" s="77" t="s">
        <v>274</v>
      </c>
      <c r="O46" s="77" t="s">
        <v>275</v>
      </c>
      <c r="P46" s="82"/>
      <c r="R46" s="83">
        <v>5.1999999999999998E-2</v>
      </c>
      <c r="S46" s="83"/>
      <c r="X46" s="77">
        <v>44</v>
      </c>
    </row>
    <row r="47" spans="2:24" x14ac:dyDescent="0.3">
      <c r="M47" s="77" t="s">
        <v>295</v>
      </c>
      <c r="N47" s="77" t="s">
        <v>274</v>
      </c>
      <c r="O47" s="77" t="s">
        <v>291</v>
      </c>
      <c r="P47" s="82"/>
      <c r="R47" s="83">
        <v>5.1999999999999998E-2</v>
      </c>
      <c r="S47" s="83"/>
      <c r="X47" s="77">
        <v>45</v>
      </c>
    </row>
    <row r="48" spans="2:24" x14ac:dyDescent="0.3">
      <c r="M48" s="77" t="s">
        <v>298</v>
      </c>
      <c r="N48" s="77" t="s">
        <v>257</v>
      </c>
      <c r="O48" s="77" t="s">
        <v>257</v>
      </c>
      <c r="P48" s="82"/>
      <c r="R48" s="83">
        <v>0.04</v>
      </c>
      <c r="S48" s="83"/>
      <c r="X48" s="77">
        <v>46</v>
      </c>
    </row>
    <row r="49" spans="11:24" x14ac:dyDescent="0.3">
      <c r="M49" s="82"/>
      <c r="N49" s="82"/>
      <c r="O49" s="77" t="s">
        <v>291</v>
      </c>
      <c r="P49" s="82"/>
      <c r="R49" s="83">
        <v>4.2000000000000003E-2</v>
      </c>
      <c r="S49" s="83"/>
      <c r="X49" s="77">
        <v>47</v>
      </c>
    </row>
    <row r="50" spans="11:24" x14ac:dyDescent="0.3">
      <c r="M50" s="77" t="s">
        <v>288</v>
      </c>
      <c r="N50" s="77" t="s">
        <v>227</v>
      </c>
      <c r="P50" s="77" t="s">
        <v>292</v>
      </c>
      <c r="X50" s="77">
        <v>48</v>
      </c>
    </row>
    <row r="51" spans="11:24" x14ac:dyDescent="0.3">
      <c r="X51" s="77">
        <v>49</v>
      </c>
    </row>
    <row r="52" spans="11:24" x14ac:dyDescent="0.3">
      <c r="K52" s="77">
        <f>'Cuestionario Especial'!C38</f>
        <v>0</v>
      </c>
      <c r="M52" s="77" t="s">
        <v>270</v>
      </c>
      <c r="N52" s="77" t="str">
        <f>IF($K$52="SUV",O25,IF(K52="DEPORTIVO",O31,IF(K52="LUJO",O41,IF(K52="ELECTRICO",O46,IF(K52="BLINDADO",O48,"")))))</f>
        <v/>
      </c>
      <c r="P52" s="77">
        <v>1</v>
      </c>
      <c r="X52" s="77">
        <v>50</v>
      </c>
    </row>
    <row r="53" spans="11:24" x14ac:dyDescent="0.3">
      <c r="M53" s="77" t="s">
        <v>273</v>
      </c>
      <c r="N53" s="77" t="str">
        <f>IF($K$52="SUV",O26,IF(K52="DEPORTIVO",O33,IF(K52="LUJO",O42,IF(K52="ELECTRICO",O47,IF(K52="BLINDADO","","")))))</f>
        <v/>
      </c>
      <c r="P53" s="77">
        <v>2</v>
      </c>
      <c r="X53" s="77">
        <v>51</v>
      </c>
    </row>
    <row r="54" spans="11:24" x14ac:dyDescent="0.3">
      <c r="M54" s="77" t="s">
        <v>278</v>
      </c>
      <c r="N54" s="77" t="str">
        <f>IF($K$52="SUV",O27,IF(K52="DEPORTIVO",O35,IF(K52="LUJO",O43,IF(K52="ELECTRICO","",IF(K52="BLINDADO","","")))))</f>
        <v/>
      </c>
      <c r="P54" s="77">
        <v>3</v>
      </c>
      <c r="X54" s="77">
        <v>52</v>
      </c>
    </row>
    <row r="55" spans="11:24" x14ac:dyDescent="0.3">
      <c r="M55" s="77" t="s">
        <v>274</v>
      </c>
      <c r="N55" s="77" t="str">
        <f>IF($K$52="SUV",O28,IF(K52="DEPORTIVO",O37,IF(K52="LUJO",O44,IF(K52="ELECTRICO","",IF(K52="BLINDADO","","")))))</f>
        <v/>
      </c>
      <c r="P55" s="77">
        <v>4</v>
      </c>
      <c r="X55" s="77">
        <v>53</v>
      </c>
    </row>
    <row r="56" spans="11:24" x14ac:dyDescent="0.3">
      <c r="M56" s="77" t="s">
        <v>257</v>
      </c>
      <c r="N56" s="77" t="str">
        <f>IF($K$52="SUV",O29,IF(K52="DEPORTIVO",O38,IF(K52="LUJO",O45,IF(K52="ELECTRICO","",IF(K52="BLINDADO","","")))))</f>
        <v/>
      </c>
      <c r="P56" s="77">
        <v>5</v>
      </c>
      <c r="X56" s="77">
        <v>54</v>
      </c>
    </row>
    <row r="57" spans="11:24" x14ac:dyDescent="0.3">
      <c r="M57" s="20"/>
      <c r="N57" s="77" t="str">
        <f>IF($K$52="SUV",O30,IF(K52="DEPORTIVO",O31,IF(K52="LUJO",O49,IF(K52="ELECTRICO","",IF(K52="BLINDADO","","")))))</f>
        <v/>
      </c>
      <c r="P57" s="77">
        <v>6</v>
      </c>
      <c r="X57" s="77">
        <v>55</v>
      </c>
    </row>
    <row r="58" spans="11:24" x14ac:dyDescent="0.3">
      <c r="M58" s="20"/>
      <c r="N58" s="77" t="str">
        <f>IF($K$52="SUV",O49,IF(K52="DEPORTIVO",O40,IF(K52="LUJO","",IF(K52="ELECTRICO","",IF(K52="BLINDADO","","")))))</f>
        <v/>
      </c>
      <c r="P58" s="77">
        <v>7</v>
      </c>
      <c r="X58" s="77">
        <v>56</v>
      </c>
    </row>
    <row r="59" spans="11:24" x14ac:dyDescent="0.3">
      <c r="M59" s="20"/>
      <c r="N59" s="77" t="str">
        <f>IF($K$52="SUV","",IF(K52="DEPORTIVO",O49,IF(K52="LUJO","",IF(K52="ELECTRICO","",IF(K52="BLINDADO","","")))))</f>
        <v/>
      </c>
      <c r="X59" s="77">
        <v>57</v>
      </c>
    </row>
    <row r="60" spans="11:24" x14ac:dyDescent="0.3">
      <c r="M60" s="20"/>
      <c r="X60" s="77">
        <v>58</v>
      </c>
    </row>
    <row r="61" spans="11:24" x14ac:dyDescent="0.3">
      <c r="M61" s="77" t="s">
        <v>28</v>
      </c>
      <c r="N61" s="77" t="s">
        <v>303</v>
      </c>
      <c r="X61" s="77">
        <v>59</v>
      </c>
    </row>
    <row r="62" spans="11:24" x14ac:dyDescent="0.3">
      <c r="M62" s="77" t="s">
        <v>53</v>
      </c>
      <c r="N62" s="103">
        <v>1</v>
      </c>
      <c r="X62" s="77">
        <v>60</v>
      </c>
    </row>
    <row r="63" spans="11:24" x14ac:dyDescent="0.3">
      <c r="M63" s="77" t="s">
        <v>78</v>
      </c>
      <c r="N63" s="103">
        <v>1</v>
      </c>
      <c r="X63" s="77">
        <v>61</v>
      </c>
    </row>
    <row r="64" spans="11:24" x14ac:dyDescent="0.3">
      <c r="M64" s="77" t="s">
        <v>100</v>
      </c>
      <c r="N64" s="103">
        <v>1</v>
      </c>
      <c r="X64" s="77">
        <v>62</v>
      </c>
    </row>
    <row r="65" spans="13:24" x14ac:dyDescent="0.3">
      <c r="M65" s="77" t="s">
        <v>117</v>
      </c>
      <c r="N65" s="103">
        <v>1</v>
      </c>
      <c r="X65" s="77">
        <v>63</v>
      </c>
    </row>
    <row r="66" spans="13:24" x14ac:dyDescent="0.3">
      <c r="M66" s="77" t="s">
        <v>128</v>
      </c>
      <c r="N66" s="103">
        <v>1</v>
      </c>
      <c r="X66" s="77">
        <v>64</v>
      </c>
    </row>
    <row r="67" spans="13:24" x14ac:dyDescent="0.3">
      <c r="M67" s="77" t="s">
        <v>136</v>
      </c>
      <c r="N67" s="103">
        <v>1</v>
      </c>
      <c r="X67" s="77">
        <v>65</v>
      </c>
    </row>
    <row r="68" spans="13:24" x14ac:dyDescent="0.3">
      <c r="M68" s="77" t="s">
        <v>143</v>
      </c>
      <c r="N68" s="103">
        <v>1</v>
      </c>
      <c r="X68" s="77">
        <v>66</v>
      </c>
    </row>
    <row r="69" spans="13:24" x14ac:dyDescent="0.3">
      <c r="M69" s="77" t="s">
        <v>148</v>
      </c>
      <c r="N69" s="103">
        <v>1</v>
      </c>
      <c r="X69" s="77">
        <v>67</v>
      </c>
    </row>
    <row r="70" spans="13:24" x14ac:dyDescent="0.3">
      <c r="M70" s="77" t="s">
        <v>153</v>
      </c>
      <c r="N70" s="103">
        <v>1</v>
      </c>
      <c r="X70" s="77">
        <v>68</v>
      </c>
    </row>
    <row r="71" spans="13:24" x14ac:dyDescent="0.3">
      <c r="M71" s="77" t="s">
        <v>157</v>
      </c>
      <c r="N71" s="103">
        <v>1</v>
      </c>
      <c r="X71" s="77">
        <v>69</v>
      </c>
    </row>
    <row r="72" spans="13:24" x14ac:dyDescent="0.3">
      <c r="M72" s="77" t="s">
        <v>161</v>
      </c>
      <c r="N72" s="103">
        <v>1.1000000000000001</v>
      </c>
      <c r="X72" s="77">
        <v>70</v>
      </c>
    </row>
    <row r="73" spans="13:24" x14ac:dyDescent="0.3">
      <c r="M73" s="77" t="s">
        <v>164</v>
      </c>
      <c r="N73" s="103">
        <v>1</v>
      </c>
      <c r="X73" s="77">
        <v>71</v>
      </c>
    </row>
    <row r="74" spans="13:24" x14ac:dyDescent="0.3">
      <c r="M74" s="77" t="s">
        <v>167</v>
      </c>
      <c r="N74" s="103">
        <v>1.1000000000000001</v>
      </c>
      <c r="X74" s="77">
        <v>72</v>
      </c>
    </row>
    <row r="75" spans="13:24" x14ac:dyDescent="0.3">
      <c r="M75" s="77" t="s">
        <v>169</v>
      </c>
      <c r="N75" s="103">
        <v>1</v>
      </c>
      <c r="X75" s="77">
        <v>73</v>
      </c>
    </row>
    <row r="76" spans="13:24" x14ac:dyDescent="0.3">
      <c r="M76" s="77" t="s">
        <v>171</v>
      </c>
      <c r="N76" s="103">
        <v>1.05</v>
      </c>
      <c r="X76" s="77">
        <v>74</v>
      </c>
    </row>
    <row r="77" spans="13:24" x14ac:dyDescent="0.3">
      <c r="M77" s="77" t="s">
        <v>173</v>
      </c>
      <c r="N77" s="103">
        <v>1.1000000000000001</v>
      </c>
      <c r="X77" s="77">
        <v>75</v>
      </c>
    </row>
    <row r="78" spans="13:24" x14ac:dyDescent="0.3">
      <c r="M78" s="77" t="s">
        <v>175</v>
      </c>
      <c r="N78" s="103">
        <v>1</v>
      </c>
      <c r="X78" s="77">
        <v>76</v>
      </c>
    </row>
    <row r="79" spans="13:24" x14ac:dyDescent="0.3">
      <c r="M79" s="77" t="s">
        <v>177</v>
      </c>
      <c r="N79" s="103">
        <v>1</v>
      </c>
      <c r="X79" s="77">
        <v>77</v>
      </c>
    </row>
    <row r="80" spans="13:24" x14ac:dyDescent="0.3">
      <c r="M80" s="77" t="s">
        <v>8</v>
      </c>
      <c r="N80" s="103">
        <v>1</v>
      </c>
      <c r="X80" s="77">
        <v>78</v>
      </c>
    </row>
    <row r="81" spans="13:24" x14ac:dyDescent="0.3">
      <c r="M81" s="77" t="s">
        <v>180</v>
      </c>
      <c r="N81" s="103">
        <v>1</v>
      </c>
      <c r="X81" s="77">
        <v>79</v>
      </c>
    </row>
    <row r="82" spans="13:24" x14ac:dyDescent="0.3">
      <c r="M82" s="77" t="s">
        <v>182</v>
      </c>
      <c r="N82" s="103">
        <v>1</v>
      </c>
      <c r="X82" s="77">
        <v>80</v>
      </c>
    </row>
    <row r="83" spans="13:24" x14ac:dyDescent="0.3">
      <c r="M83" s="77" t="s">
        <v>184</v>
      </c>
      <c r="N83" s="103">
        <v>1</v>
      </c>
      <c r="X83" s="77">
        <v>81</v>
      </c>
    </row>
    <row r="84" spans="13:24" x14ac:dyDescent="0.3">
      <c r="M84" s="77" t="s">
        <v>186</v>
      </c>
      <c r="N84" s="103">
        <v>1</v>
      </c>
      <c r="X84" s="77">
        <v>82</v>
      </c>
    </row>
    <row r="85" spans="13:24" x14ac:dyDescent="0.3">
      <c r="M85" s="77" t="s">
        <v>188</v>
      </c>
      <c r="N85" s="103">
        <v>1</v>
      </c>
      <c r="X85" s="77">
        <v>83</v>
      </c>
    </row>
    <row r="86" spans="13:24" x14ac:dyDescent="0.3">
      <c r="M86" s="77" t="s">
        <v>190</v>
      </c>
      <c r="N86" s="103">
        <v>1.1000000000000001</v>
      </c>
      <c r="X86" s="77">
        <v>84</v>
      </c>
    </row>
    <row r="87" spans="13:24" x14ac:dyDescent="0.3">
      <c r="M87" s="77" t="s">
        <v>192</v>
      </c>
      <c r="N87" s="103">
        <v>1</v>
      </c>
      <c r="X87" s="77">
        <v>85</v>
      </c>
    </row>
    <row r="88" spans="13:24" x14ac:dyDescent="0.3">
      <c r="M88" s="77" t="s">
        <v>194</v>
      </c>
      <c r="N88" s="103">
        <v>1</v>
      </c>
      <c r="X88" s="77">
        <v>86</v>
      </c>
    </row>
    <row r="89" spans="13:24" x14ac:dyDescent="0.3">
      <c r="M89" s="77" t="s">
        <v>196</v>
      </c>
      <c r="N89" s="103">
        <v>1.1000000000000001</v>
      </c>
      <c r="X89" s="77">
        <v>87</v>
      </c>
    </row>
    <row r="90" spans="13:24" x14ac:dyDescent="0.3">
      <c r="M90" s="77" t="s">
        <v>198</v>
      </c>
      <c r="N90" s="103">
        <v>1</v>
      </c>
      <c r="X90" s="77">
        <v>88</v>
      </c>
    </row>
    <row r="91" spans="13:24" x14ac:dyDescent="0.3">
      <c r="M91" s="77" t="s">
        <v>200</v>
      </c>
      <c r="N91" s="103">
        <v>1</v>
      </c>
      <c r="X91" s="77">
        <v>89</v>
      </c>
    </row>
    <row r="92" spans="13:24" x14ac:dyDescent="0.3">
      <c r="M92" s="77" t="s">
        <v>202</v>
      </c>
      <c r="N92" s="103">
        <v>1</v>
      </c>
      <c r="X92" s="77">
        <v>90</v>
      </c>
    </row>
    <row r="93" spans="13:24" x14ac:dyDescent="0.3">
      <c r="M93" s="77" t="s">
        <v>204</v>
      </c>
      <c r="N93" s="103">
        <v>1.1000000000000001</v>
      </c>
      <c r="X93" s="77">
        <v>91</v>
      </c>
    </row>
    <row r="94" spans="13:24" x14ac:dyDescent="0.3">
      <c r="X94" s="77">
        <v>92</v>
      </c>
    </row>
    <row r="95" spans="13:24" x14ac:dyDescent="0.3">
      <c r="X95" s="77">
        <v>93</v>
      </c>
    </row>
    <row r="96" spans="13:24" x14ac:dyDescent="0.3">
      <c r="X96" s="77">
        <v>94</v>
      </c>
    </row>
    <row r="97" spans="24:24" x14ac:dyDescent="0.3">
      <c r="X97" s="77">
        <v>95</v>
      </c>
    </row>
    <row r="98" spans="24:24" x14ac:dyDescent="0.3">
      <c r="X98" s="77">
        <v>96</v>
      </c>
    </row>
    <row r="99" spans="24:24" x14ac:dyDescent="0.3">
      <c r="X99" s="77">
        <v>97</v>
      </c>
    </row>
    <row r="100" spans="24:24" x14ac:dyDescent="0.3">
      <c r="X100" s="77">
        <v>98</v>
      </c>
    </row>
    <row r="101" spans="24:24" x14ac:dyDescent="0.3">
      <c r="X101" s="77">
        <v>99</v>
      </c>
    </row>
    <row r="102" spans="24:24" x14ac:dyDescent="0.3">
      <c r="X102" s="77">
        <v>100</v>
      </c>
    </row>
  </sheetData>
  <sheetProtection algorithmName="SHA-512" hashValue="qS6592X0g3RxK/VTbMDM2g2XZHFqWRs8XJmMab34CrwGT5j4MOm7eD0hmTaFQGpHV1hmpgnUWB/ApXSYA63yOA==" saltValue="wKj4q0/KA35aAHlScB+YgA==" spinCount="100000" sheet="1" objects="1" scenarios="1"/>
  <mergeCells count="2">
    <mergeCell ref="B25:C25"/>
    <mergeCell ref="B26:C26"/>
  </mergeCells>
  <conditionalFormatting sqref="F28">
    <cfRule type="cellIs" dxfId="9" priority="9" operator="equal">
      <formula>"NO"</formula>
    </cfRule>
    <cfRule type="cellIs" dxfId="8" priority="10" operator="equal">
      <formula>"SI"</formula>
    </cfRule>
  </conditionalFormatting>
  <conditionalFormatting sqref="G28">
    <cfRule type="cellIs" dxfId="7" priority="7" operator="equal">
      <formula>"NO"</formula>
    </cfRule>
    <cfRule type="cellIs" dxfId="6" priority="8" operator="equal">
      <formula>"SI"</formula>
    </cfRule>
  </conditionalFormatting>
  <conditionalFormatting sqref="G29">
    <cfRule type="cellIs" dxfId="5" priority="5" operator="equal">
      <formula>"NO"</formula>
    </cfRule>
    <cfRule type="cellIs" dxfId="4" priority="6" operator="equal">
      <formula>"SI"</formula>
    </cfRule>
  </conditionalFormatting>
  <conditionalFormatting sqref="F29">
    <cfRule type="cellIs" dxfId="3" priority="1" operator="equal">
      <formula>"NO Cuenta con Experiencia"</formula>
    </cfRule>
    <cfRule type="cellIs" dxfId="2" priority="2" operator="equal">
      <formula>"Cuenta con Experiencia"</formula>
    </cfRule>
    <cfRule type="cellIs" dxfId="1" priority="3" operator="equal">
      <formula>"NO"</formula>
    </cfRule>
    <cfRule type="cellIs" dxfId="0" priority="4" operator="equal">
      <formula>"SI"</formula>
    </cfRule>
  </conditionalFormatting>
  <dataValidations count="1">
    <dataValidation type="list" allowBlank="1" showInputMessage="1" showErrorMessage="1" sqref="G29">
      <formula1>$T$32:$T$34</formula1>
    </dataValidation>
  </dataValidations>
  <pageMargins left="0.7" right="0.7" top="0.75" bottom="0.75" header="0.3" footer="0.3"/>
  <pageSetup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Cuestionario Especial</vt:lpstr>
      <vt:lpstr>Resumen cuota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Balderas</dc:creator>
  <cp:lastModifiedBy>HP</cp:lastModifiedBy>
  <cp:lastPrinted>2020-12-16T15:21:28Z</cp:lastPrinted>
  <dcterms:created xsi:type="dcterms:W3CDTF">2020-12-16T04:28:17Z</dcterms:created>
  <dcterms:modified xsi:type="dcterms:W3CDTF">2023-06-09T14:20:36Z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5fc5bc-c9e2-44ae-bd42-5c3cbdd817bc_Enabled">
    <vt:lpwstr>true</vt:lpwstr>
  </property>
  <property fmtid="{D5CDD505-2E9C-101B-9397-08002B2CF9AE}" pid="3" name="MSIP_Label_d35fc5bc-c9e2-44ae-bd42-5c3cbdd817bc_SetDate">
    <vt:lpwstr>2021-11-23T21:21:01Z</vt:lpwstr>
  </property>
  <property fmtid="{D5CDD505-2E9C-101B-9397-08002B2CF9AE}" pid="4" name="MSIP_Label_d35fc5bc-c9e2-44ae-bd42-5c3cbdd817bc_Method">
    <vt:lpwstr>Standard</vt:lpwstr>
  </property>
  <property fmtid="{D5CDD505-2E9C-101B-9397-08002B2CF9AE}" pid="5" name="MSIP_Label_d35fc5bc-c9e2-44ae-bd42-5c3cbdd817bc_Name">
    <vt:lpwstr>Yellow Data - LATAM</vt:lpwstr>
  </property>
  <property fmtid="{D5CDD505-2E9C-101B-9397-08002B2CF9AE}" pid="6" name="MSIP_Label_d35fc5bc-c9e2-44ae-bd42-5c3cbdd817bc_SiteId">
    <vt:lpwstr>fffcdc91-d561-4287-aebc-78d2466eec29</vt:lpwstr>
  </property>
  <property fmtid="{D5CDD505-2E9C-101B-9397-08002B2CF9AE}" pid="7" name="MSIP_Label_d35fc5bc-c9e2-44ae-bd42-5c3cbdd817bc_ActionId">
    <vt:lpwstr>6ecb7d9e-de63-4c22-9660-abccf4dc5436</vt:lpwstr>
  </property>
  <property fmtid="{D5CDD505-2E9C-101B-9397-08002B2CF9AE}" pid="8" name="MSIP_Label_d35fc5bc-c9e2-44ae-bd42-5c3cbdd817bc_ContentBits">
    <vt:lpwstr>0</vt:lpwstr>
  </property>
</Properties>
</file>