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5.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drawings/drawing6.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drawings/drawing7.xml" ContentType="application/vnd.openxmlformats-officedocument.drawing+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drawings/drawing8.xml" ContentType="application/vnd.openxmlformats-officedocument.drawing+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drawings/drawing9.xml" ContentType="application/vnd.openxmlformats-officedocument.drawing+xml"/>
  <Override PartName="/xl/embeddings/oleObject1.bin" ContentType="application/vnd.openxmlformats-officedocument.oleObject"/>
  <Override PartName="/xl/drawings/drawing10.xml" ContentType="application/vnd.openxmlformats-officedocument.drawing+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C:\Users\ADMIN\Desktop\GASTOS MEDICOS\"/>
    </mc:Choice>
  </mc:AlternateContent>
  <workbookProtection workbookAlgorithmName="SHA-512" workbookHashValue="n0MlE5cwiZztoK4m+8pi0ZU7v5FngDAZJafk5GhYh2Yu52pgda4XL9RIiJ72i6MMBSB5kawdGUyauvKrQUCOXA==" workbookSaltValue="FquZh5hQIM160UyFmuB47Q==" workbookSpinCount="100000" lockStructure="1"/>
  <bookViews>
    <workbookView xWindow="0" yWindow="0" windowWidth="19200" windowHeight="7310" tabRatio="746"/>
  </bookViews>
  <sheets>
    <sheet name="Portada" sheetId="14" r:id="rId1"/>
    <sheet name="Validador" sheetId="29" state="hidden" r:id="rId2"/>
    <sheet name="Catálogo actividades" sheetId="30" state="hidden" r:id="rId3"/>
    <sheet name="Cotizador" sheetId="10" state="hidden" r:id="rId4"/>
    <sheet name="TARIFA" sheetId="7" state="veryHidden" r:id="rId5"/>
    <sheet name="Cotización Sub5" sheetId="9" state="hidden" r:id="rId6"/>
    <sheet name="Cotización Sub4" sheetId="25" state="hidden" r:id="rId7"/>
    <sheet name="Cotización Sub3" sheetId="26" state="hidden" r:id="rId8"/>
    <sheet name="Cotización Sub2" sheetId="27" state="hidden" r:id="rId9"/>
    <sheet name="Cotización Sub1" sheetId="28" state="hidden" r:id="rId10"/>
    <sheet name="FACT COB BASICA" sheetId="1" state="veryHidden" r:id="rId11"/>
    <sheet name="OT" sheetId="17" state="hidden" r:id="rId12"/>
    <sheet name="FACT COB ADICIONALES" sheetId="8" state="veryHidden" r:id="rId13"/>
  </sheets>
  <externalReferences>
    <externalReference r:id="rId14"/>
    <externalReference r:id="rId15"/>
    <externalReference r:id="rId16"/>
  </externalReferences>
  <definedNames>
    <definedName name="_xlnm._FilterDatabase" localSheetId="12" hidden="1">'FACT COB ADICIONALES'!$E$4:$G$36</definedName>
    <definedName name="_xlnm._FilterDatabase" localSheetId="10" hidden="1">'FACT COB BASICA'!$X$4:$Y$36</definedName>
    <definedName name="_xlnm._FilterDatabase" localSheetId="1" hidden="1">Validador!$C$30:$I$31</definedName>
    <definedName name="agente_d">#REF!</definedName>
    <definedName name="_xlnm.Print_Area" localSheetId="9">'Cotización Sub1'!$A$1:$CT$126</definedName>
    <definedName name="_xlnm.Print_Area" localSheetId="8">'Cotización Sub2'!$A$1:$CT$155</definedName>
    <definedName name="_xlnm.Print_Area" localSheetId="7">'Cotización Sub3'!$A$1:$CT$184</definedName>
    <definedName name="_xlnm.Print_Area" localSheetId="6">'Cotización Sub4'!$A$1:$CT$213</definedName>
    <definedName name="_xlnm.Print_Area" localSheetId="5">'Cotización Sub5'!$A$1:$CT$242</definedName>
    <definedName name="BONOS">'[1]Subgrupos Trad'!#REF!</definedName>
    <definedName name="carga">[2]margenes!$C$17</definedName>
    <definedName name="COMAGEN">'[1]Subgrupos Trad'!#REF!</definedName>
    <definedName name="COMPROM">'[1]Subgrupos Trad'!#REF!</definedName>
    <definedName name="cuotas_tar">'[1]Cuotas de Riesgo'!$P$13:$AC$89</definedName>
    <definedName name="GTOSADM">'[1]Subgrupos Trad'!#REF!</definedName>
    <definedName name="inivig_d">#REF!</definedName>
    <definedName name="promo_d">#REF!</definedName>
    <definedName name="SAMI">'[3]Datos a Cotizar'!$B$11</definedName>
    <definedName name="SAMI_D">#REF!</definedName>
    <definedName name="UTILIDAD">'[1]Subgrupos Trad'!#REF!</definedName>
    <definedName name="vigini">'[1]Subgrupos Trad'!$B$9</definedName>
    <definedName name="wrn.unico._1" localSheetId="12" hidden="1">{"global_por_cobertura","EDAD",FALSE,"Cotización";"global_por_cobertura","EDAD2",FALSE,"Cotización";"global_por_cobertura","EDAD3",FALSE,"Cotización";"parámetros","EDAD",FALSE,"Cotización";"parámetros","EDAD2",FALSE,"Cotización";"parámetros","EDAD3",FALSE,"Cotización";"total","EDAD",FALSE,"Cotización";"total","EDAD2",FALSE,"Cotización";"total","EDAD3",FALSE,"Cotización"}</definedName>
    <definedName name="wrn.unico._1" localSheetId="0" hidden="1">{"global_por_cobertura","EDAD",FALSE,"Cotización";"global_por_cobertura","EDAD2",FALSE,"Cotización";"global_por_cobertura","EDAD3",FALSE,"Cotización";"parámetros","EDAD",FALSE,"Cotización";"parámetros","EDAD2",FALSE,"Cotización";"parámetros","EDAD3",FALSE,"Cotización";"total","EDAD",FALSE,"Cotización";"total","EDAD2",FALSE,"Cotización";"total","EDAD3",FALSE,"Cotización"}</definedName>
    <definedName name="Z_D339B376_07DB_4450_A7F1_EEB5D167E9AC_.wvu.FilterData" localSheetId="12" hidden="1">'FACT COB ADICIONALES'!#REF!</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6" i="29" l="1"/>
  <c r="O5" i="1" l="1"/>
  <c r="CE52" i="9" l="1"/>
  <c r="BQ52" i="9"/>
  <c r="BC52" i="9"/>
  <c r="AO52" i="9"/>
  <c r="AA52" i="9"/>
  <c r="BX52" i="25"/>
  <c r="BR52" i="26"/>
  <c r="BJ52" i="25"/>
  <c r="BJ52" i="27"/>
  <c r="BD52" i="26"/>
  <c r="AV52" i="25"/>
  <c r="BC52" i="28"/>
  <c r="AV52" i="27"/>
  <c r="AP52" i="26"/>
  <c r="AH52" i="25"/>
  <c r="BC47" i="9"/>
  <c r="C171" i="7" l="1"/>
  <c r="C137" i="7"/>
  <c r="C103" i="7"/>
  <c r="C69" i="7"/>
  <c r="C35" i="7"/>
  <c r="B69" i="7"/>
  <c r="B103" i="7"/>
  <c r="B137" i="7"/>
  <c r="B171" i="7"/>
  <c r="B35" i="7"/>
  <c r="F47" i="17" l="1"/>
  <c r="I47" i="17"/>
  <c r="G47" i="17"/>
  <c r="H47" i="17"/>
  <c r="D171" i="7"/>
  <c r="D137" i="7"/>
  <c r="D103" i="7"/>
  <c r="D69" i="7"/>
  <c r="E47" i="17"/>
  <c r="D35" i="7"/>
  <c r="G30" i="29" l="1"/>
  <c r="I7" i="29"/>
  <c r="I25" i="29" l="1"/>
  <c r="H26" i="29"/>
  <c r="I26" i="29" s="1"/>
  <c r="H25" i="29"/>
  <c r="H24" i="29"/>
  <c r="I24" i="29" s="1"/>
  <c r="H23" i="29"/>
  <c r="I23" i="29" s="1"/>
  <c r="H22" i="29"/>
  <c r="I22" i="29" s="1"/>
  <c r="I20" i="29"/>
  <c r="H16" i="29"/>
  <c r="I16" i="29" l="1"/>
  <c r="B41" i="29"/>
  <c r="CD16" i="28" l="1"/>
  <c r="CD16" i="27"/>
  <c r="CD16" i="26"/>
  <c r="CD16" i="25"/>
  <c r="CD16" i="9"/>
  <c r="G16" i="17"/>
  <c r="S16" i="25"/>
  <c r="S16" i="28" l="1"/>
  <c r="S16" i="27"/>
  <c r="S16" i="26"/>
  <c r="S16" i="9"/>
  <c r="I30" i="29" l="1"/>
  <c r="I28" i="29" s="1"/>
  <c r="G27" i="29"/>
  <c r="C27" i="29"/>
  <c r="I9" i="29"/>
  <c r="I5" i="29" l="1"/>
  <c r="H27" i="29"/>
  <c r="I27" i="29" s="1"/>
  <c r="J11" i="29" l="1"/>
  <c r="I11" i="29"/>
  <c r="G15" i="17"/>
  <c r="D18" i="17"/>
  <c r="S15" i="28" l="1"/>
  <c r="S14" i="28"/>
  <c r="S13" i="28"/>
  <c r="S15" i="27"/>
  <c r="S14" i="27"/>
  <c r="S13" i="27"/>
  <c r="S15" i="26"/>
  <c r="S14" i="26"/>
  <c r="S13" i="26"/>
  <c r="S15" i="25"/>
  <c r="S14" i="25"/>
  <c r="S13" i="25"/>
  <c r="CN6" i="28"/>
  <c r="CN6" i="27"/>
  <c r="CN6" i="26"/>
  <c r="CN6" i="25"/>
  <c r="CN6" i="9"/>
  <c r="B120" i="28"/>
  <c r="BC51" i="28"/>
  <c r="BC50" i="28"/>
  <c r="BC49" i="28"/>
  <c r="BC48" i="28"/>
  <c r="BC47" i="28"/>
  <c r="BC46" i="28"/>
  <c r="BC45" i="28"/>
  <c r="BC44" i="28"/>
  <c r="BC43" i="28"/>
  <c r="BC42" i="28"/>
  <c r="BC41" i="28"/>
  <c r="BC40" i="28"/>
  <c r="BC36" i="28"/>
  <c r="BC37" i="28" s="1"/>
  <c r="BC38" i="28" s="1"/>
  <c r="BC34" i="28"/>
  <c r="BC28" i="28"/>
  <c r="BC27" i="28"/>
  <c r="BC26" i="28"/>
  <c r="BC25" i="28"/>
  <c r="BC23" i="28"/>
  <c r="BC24" i="28" s="1"/>
  <c r="BU9" i="28"/>
  <c r="K9" i="28"/>
  <c r="BU8" i="28"/>
  <c r="K8" i="28"/>
  <c r="B149" i="27"/>
  <c r="BJ51" i="27"/>
  <c r="AV51" i="27"/>
  <c r="BJ50" i="27"/>
  <c r="AV50" i="27"/>
  <c r="BJ49" i="27"/>
  <c r="AV49" i="27"/>
  <c r="BJ48" i="27"/>
  <c r="AV48" i="27"/>
  <c r="BJ47" i="27"/>
  <c r="AV47" i="27"/>
  <c r="BJ46" i="27"/>
  <c r="AV46" i="27"/>
  <c r="BJ45" i="27"/>
  <c r="AV45" i="27"/>
  <c r="BJ44" i="27"/>
  <c r="AV44" i="27"/>
  <c r="BJ43" i="27"/>
  <c r="AV43" i="27"/>
  <c r="BJ42" i="27"/>
  <c r="AV42" i="27"/>
  <c r="BJ41" i="27"/>
  <c r="AV41" i="27"/>
  <c r="BJ40" i="27"/>
  <c r="AV40" i="27"/>
  <c r="BJ36" i="27"/>
  <c r="BJ37" i="27" s="1"/>
  <c r="BJ38" i="27" s="1"/>
  <c r="AV36" i="27"/>
  <c r="AV37" i="27" s="1"/>
  <c r="AV38" i="27" s="1"/>
  <c r="BJ34" i="27"/>
  <c r="AV34" i="27"/>
  <c r="BJ28" i="27"/>
  <c r="AV28" i="27"/>
  <c r="BJ27" i="27"/>
  <c r="AV27" i="27"/>
  <c r="BJ26" i="27"/>
  <c r="AV26" i="27"/>
  <c r="BJ25" i="27"/>
  <c r="AV25" i="27"/>
  <c r="BJ23" i="27"/>
  <c r="BJ24" i="27" s="1"/>
  <c r="AV23" i="27"/>
  <c r="AV24" i="27" s="1"/>
  <c r="BU9" i="27"/>
  <c r="K9" i="27"/>
  <c r="BU8" i="27"/>
  <c r="K8" i="27"/>
  <c r="BR28" i="26"/>
  <c r="BR27" i="26"/>
  <c r="BD28" i="26"/>
  <c r="BD27" i="26"/>
  <c r="AP28" i="26"/>
  <c r="AP27" i="26"/>
  <c r="BX28" i="25"/>
  <c r="BX27" i="25"/>
  <c r="BJ28" i="25"/>
  <c r="BJ27" i="25"/>
  <c r="AV28" i="25"/>
  <c r="AV27" i="25"/>
  <c r="AH28" i="25"/>
  <c r="AH27" i="25"/>
  <c r="CE28" i="9"/>
  <c r="CE27" i="9"/>
  <c r="BQ28" i="9"/>
  <c r="BQ27" i="9"/>
  <c r="BC28" i="9"/>
  <c r="BC27" i="9"/>
  <c r="AO28" i="9"/>
  <c r="AO27" i="9"/>
  <c r="AA28" i="9"/>
  <c r="AA27" i="9"/>
  <c r="B178" i="26" l="1"/>
  <c r="BR51" i="26"/>
  <c r="BD51" i="26"/>
  <c r="AP51" i="26"/>
  <c r="BR50" i="26"/>
  <c r="BD50" i="26"/>
  <c r="AP50" i="26"/>
  <c r="BR49" i="26"/>
  <c r="BD49" i="26"/>
  <c r="AP49" i="26"/>
  <c r="BR48" i="26"/>
  <c r="BD48" i="26"/>
  <c r="AP48" i="26"/>
  <c r="BR47" i="26"/>
  <c r="BD47" i="26"/>
  <c r="AP47" i="26"/>
  <c r="BR46" i="26"/>
  <c r="BD46" i="26"/>
  <c r="AP46" i="26"/>
  <c r="BR45" i="26"/>
  <c r="BD45" i="26"/>
  <c r="AP45" i="26"/>
  <c r="BR44" i="26"/>
  <c r="BD44" i="26"/>
  <c r="AP44" i="26"/>
  <c r="BR43" i="26"/>
  <c r="BD43" i="26"/>
  <c r="AP43" i="26"/>
  <c r="BR42" i="26"/>
  <c r="BD42" i="26"/>
  <c r="AP42" i="26"/>
  <c r="BR41" i="26"/>
  <c r="BD41" i="26"/>
  <c r="AP41" i="26"/>
  <c r="BR40" i="26"/>
  <c r="BD40" i="26"/>
  <c r="AP40" i="26"/>
  <c r="BR36" i="26"/>
  <c r="BR37" i="26" s="1"/>
  <c r="BR38" i="26" s="1"/>
  <c r="BD36" i="26"/>
  <c r="BD37" i="26" s="1"/>
  <c r="BD38" i="26" s="1"/>
  <c r="AP36" i="26"/>
  <c r="AP37" i="26" s="1"/>
  <c r="AP38" i="26" s="1"/>
  <c r="BR34" i="26"/>
  <c r="BD34" i="26"/>
  <c r="AP34" i="26"/>
  <c r="BR26" i="26"/>
  <c r="BD26" i="26"/>
  <c r="AP26" i="26"/>
  <c r="BR25" i="26"/>
  <c r="BD25" i="26"/>
  <c r="AP25" i="26"/>
  <c r="BR23" i="26"/>
  <c r="BR24" i="26" s="1"/>
  <c r="BD23" i="26"/>
  <c r="BD24" i="26" s="1"/>
  <c r="AP23" i="26"/>
  <c r="AP24" i="26" s="1"/>
  <c r="BU9" i="26"/>
  <c r="K9" i="26"/>
  <c r="BU8" i="26"/>
  <c r="K8" i="26"/>
  <c r="B207" i="25"/>
  <c r="BX51" i="25"/>
  <c r="BJ51" i="25"/>
  <c r="AV51" i="25"/>
  <c r="AH51" i="25"/>
  <c r="BX50" i="25"/>
  <c r="BJ50" i="25"/>
  <c r="AV50" i="25"/>
  <c r="AH50" i="25"/>
  <c r="BX49" i="25"/>
  <c r="BJ49" i="25"/>
  <c r="AV49" i="25"/>
  <c r="AH49" i="25"/>
  <c r="BX48" i="25"/>
  <c r="BJ48" i="25"/>
  <c r="AV48" i="25"/>
  <c r="AH48" i="25"/>
  <c r="BX47" i="25"/>
  <c r="BJ47" i="25"/>
  <c r="AV47" i="25"/>
  <c r="AH47" i="25"/>
  <c r="BX46" i="25"/>
  <c r="BJ46" i="25"/>
  <c r="AV46" i="25"/>
  <c r="AH46" i="25"/>
  <c r="BX45" i="25"/>
  <c r="BJ45" i="25"/>
  <c r="AV45" i="25"/>
  <c r="AH45" i="25"/>
  <c r="BX44" i="25"/>
  <c r="BJ44" i="25"/>
  <c r="AV44" i="25"/>
  <c r="AH44" i="25"/>
  <c r="BX43" i="25"/>
  <c r="BJ43" i="25"/>
  <c r="AV43" i="25"/>
  <c r="AH43" i="25"/>
  <c r="BX42" i="25"/>
  <c r="BJ42" i="25"/>
  <c r="AV42" i="25"/>
  <c r="AH42" i="25"/>
  <c r="BX41" i="25"/>
  <c r="BJ41" i="25"/>
  <c r="AV41" i="25"/>
  <c r="AH41" i="25"/>
  <c r="BX40" i="25"/>
  <c r="BJ40" i="25"/>
  <c r="AV40" i="25"/>
  <c r="AH40" i="25"/>
  <c r="BX36" i="25"/>
  <c r="BX37" i="25" s="1"/>
  <c r="BX38" i="25" s="1"/>
  <c r="BJ36" i="25"/>
  <c r="BJ37" i="25" s="1"/>
  <c r="BJ38" i="25" s="1"/>
  <c r="AV36" i="25"/>
  <c r="AV37" i="25" s="1"/>
  <c r="AV38" i="25" s="1"/>
  <c r="AH36" i="25"/>
  <c r="AH37" i="25" s="1"/>
  <c r="AH38" i="25" s="1"/>
  <c r="BX34" i="25"/>
  <c r="BJ34" i="25"/>
  <c r="AV34" i="25"/>
  <c r="AH34" i="25"/>
  <c r="BX26" i="25"/>
  <c r="BJ26" i="25"/>
  <c r="AV26" i="25"/>
  <c r="AH26" i="25"/>
  <c r="BX25" i="25"/>
  <c r="BJ25" i="25"/>
  <c r="AV25" i="25"/>
  <c r="AH25" i="25"/>
  <c r="BX23" i="25"/>
  <c r="BX24" i="25" s="1"/>
  <c r="BJ23" i="25"/>
  <c r="BJ24" i="25" s="1"/>
  <c r="AV23" i="25"/>
  <c r="AV24" i="25" s="1"/>
  <c r="AH23" i="25"/>
  <c r="AH24" i="25" s="1"/>
  <c r="BU9" i="25"/>
  <c r="K9" i="25"/>
  <c r="BU8" i="25"/>
  <c r="K8" i="25"/>
  <c r="CE51" i="9"/>
  <c r="CE50" i="9"/>
  <c r="CE49" i="9"/>
  <c r="CE48" i="9"/>
  <c r="CE47" i="9"/>
  <c r="CE46" i="9"/>
  <c r="CE45" i="9"/>
  <c r="CE44" i="9"/>
  <c r="CE43" i="9"/>
  <c r="CE42" i="9"/>
  <c r="CE41" i="9"/>
  <c r="CE40" i="9"/>
  <c r="CE36" i="9"/>
  <c r="CE34" i="9"/>
  <c r="BQ51" i="9"/>
  <c r="BQ50" i="9"/>
  <c r="BQ49" i="9"/>
  <c r="BQ48" i="9"/>
  <c r="BQ47" i="9"/>
  <c r="BQ46" i="9"/>
  <c r="BQ45" i="9"/>
  <c r="BQ44" i="9"/>
  <c r="BQ43" i="9"/>
  <c r="BQ42" i="9"/>
  <c r="BQ41" i="9"/>
  <c r="BQ40" i="9"/>
  <c r="BQ36" i="9"/>
  <c r="BQ34" i="9"/>
  <c r="BC51" i="9"/>
  <c r="BC50" i="9"/>
  <c r="BC49" i="9"/>
  <c r="BC48" i="9"/>
  <c r="BC46" i="9"/>
  <c r="BC45" i="9"/>
  <c r="BC44" i="9"/>
  <c r="BC43" i="9"/>
  <c r="BC42" i="9"/>
  <c r="BC41" i="9"/>
  <c r="BC40" i="9"/>
  <c r="BC36" i="9"/>
  <c r="BC34" i="9"/>
  <c r="AO51" i="9"/>
  <c r="AO50" i="9"/>
  <c r="AO49" i="9"/>
  <c r="AO48" i="9"/>
  <c r="AO47" i="9"/>
  <c r="AO46" i="9"/>
  <c r="AO45" i="9"/>
  <c r="AO44" i="9"/>
  <c r="AO43" i="9"/>
  <c r="AO42" i="9"/>
  <c r="AO41" i="9"/>
  <c r="AO40" i="9"/>
  <c r="AO36" i="9"/>
  <c r="AO34" i="9"/>
  <c r="AA51" i="9"/>
  <c r="AA50" i="9"/>
  <c r="AA49" i="9"/>
  <c r="AA48" i="9"/>
  <c r="AA47" i="9"/>
  <c r="AA46" i="9"/>
  <c r="AA45" i="9"/>
  <c r="AA44" i="9"/>
  <c r="AA43" i="9"/>
  <c r="AA42" i="9"/>
  <c r="AA41" i="9"/>
  <c r="AA40" i="9"/>
  <c r="AA36" i="9"/>
  <c r="AA34" i="9"/>
  <c r="AA23" i="9"/>
  <c r="AA24" i="9" s="1"/>
  <c r="AO23" i="9"/>
  <c r="AO24" i="9" s="1"/>
  <c r="BC23" i="9"/>
  <c r="BC24" i="9" s="1"/>
  <c r="BQ23" i="9"/>
  <c r="BQ24" i="9" s="1"/>
  <c r="CE23" i="9"/>
  <c r="CE24" i="9" s="1"/>
  <c r="AA25" i="9"/>
  <c r="AO25" i="9"/>
  <c r="BC25" i="9"/>
  <c r="BQ25" i="9"/>
  <c r="CE25" i="9"/>
  <c r="AA26" i="9"/>
  <c r="AO26" i="9"/>
  <c r="BC26" i="9"/>
  <c r="BQ26" i="9"/>
  <c r="CE26" i="9"/>
  <c r="Y21" i="10" l="1"/>
  <c r="V21" i="10"/>
  <c r="BX21" i="25" s="1"/>
  <c r="S21" i="10"/>
  <c r="P21" i="10"/>
  <c r="BJ21" i="27" s="1"/>
  <c r="M21" i="10"/>
  <c r="AV21" i="27" l="1"/>
  <c r="BC21" i="28"/>
  <c r="BD21" i="26"/>
  <c r="AV21" i="25"/>
  <c r="AP21" i="26"/>
  <c r="AH21" i="25"/>
  <c r="BJ21" i="25"/>
  <c r="BR21" i="26"/>
  <c r="V22" i="10"/>
  <c r="BQ21" i="9"/>
  <c r="M22" i="10"/>
  <c r="AA21" i="9"/>
  <c r="Y22" i="10"/>
  <c r="CE22" i="9" s="1"/>
  <c r="CE21" i="9"/>
  <c r="P22" i="10"/>
  <c r="BJ22" i="27" s="1"/>
  <c r="AO21" i="9"/>
  <c r="S22" i="10"/>
  <c r="BC21" i="9"/>
  <c r="AV22" i="27" l="1"/>
  <c r="BC22" i="28"/>
  <c r="BC22" i="9"/>
  <c r="BR22" i="26"/>
  <c r="BJ22" i="25"/>
  <c r="BQ22" i="9"/>
  <c r="BX22" i="25"/>
  <c r="AO22" i="9"/>
  <c r="BD22" i="26"/>
  <c r="AV22" i="25"/>
  <c r="AA22" i="9"/>
  <c r="AH22" i="25"/>
  <c r="AP22" i="26"/>
  <c r="D17" i="17"/>
  <c r="I17" i="17" s="1"/>
  <c r="A16" i="17"/>
  <c r="A15" i="17"/>
  <c r="K12" i="17" l="1"/>
  <c r="A12" i="17"/>
  <c r="A9" i="17"/>
  <c r="A6" i="17"/>
  <c r="A5" i="17"/>
  <c r="K9" i="9" l="1"/>
  <c r="S15" i="9"/>
  <c r="B151" i="7"/>
  <c r="I34" i="17" s="1"/>
  <c r="B117" i="7"/>
  <c r="H34" i="17" s="1"/>
  <c r="B83" i="7"/>
  <c r="G34" i="17" s="1"/>
  <c r="B49" i="7"/>
  <c r="F34" i="17" s="1"/>
  <c r="B15" i="7"/>
  <c r="E34" i="17" s="1"/>
  <c r="B150" i="7"/>
  <c r="I33" i="17" s="1"/>
  <c r="B116" i="7"/>
  <c r="H33" i="17" s="1"/>
  <c r="B82" i="7"/>
  <c r="G33" i="17" s="1"/>
  <c r="B48" i="7"/>
  <c r="F33" i="17" s="1"/>
  <c r="B14" i="7"/>
  <c r="E33" i="17" s="1"/>
  <c r="BS3" i="10" l="1"/>
  <c r="AH2524" i="10" l="1"/>
  <c r="AH2523" i="10"/>
  <c r="AH2522" i="10"/>
  <c r="AH2521" i="10"/>
  <c r="AH2520" i="10"/>
  <c r="AH2519" i="10"/>
  <c r="AH2518" i="10"/>
  <c r="AH2517" i="10"/>
  <c r="AH2516" i="10"/>
  <c r="AH2515" i="10"/>
  <c r="AH2514" i="10"/>
  <c r="AH2513" i="10"/>
  <c r="AH2512" i="10"/>
  <c r="AH2511" i="10"/>
  <c r="AH2510" i="10"/>
  <c r="AH2509" i="10"/>
  <c r="AH2508" i="10"/>
  <c r="AH2507" i="10"/>
  <c r="AH2506" i="10"/>
  <c r="AH2505" i="10"/>
  <c r="AH2504" i="10"/>
  <c r="AH2503" i="10"/>
  <c r="AH2502" i="10"/>
  <c r="AH2501" i="10"/>
  <c r="AH2500" i="10"/>
  <c r="AH2499" i="10"/>
  <c r="AH2498" i="10"/>
  <c r="AH2497" i="10"/>
  <c r="AH2496" i="10"/>
  <c r="AH2495" i="10"/>
  <c r="AH2494" i="10"/>
  <c r="AH2493" i="10"/>
  <c r="AH2492" i="10"/>
  <c r="AH2491" i="10"/>
  <c r="AH2490" i="10"/>
  <c r="AH2489" i="10"/>
  <c r="AH2488" i="10"/>
  <c r="AH2487" i="10"/>
  <c r="AH2486" i="10"/>
  <c r="AH2485" i="10"/>
  <c r="AH2484" i="10"/>
  <c r="AH2483" i="10"/>
  <c r="AH2482" i="10"/>
  <c r="AH2481" i="10"/>
  <c r="AH2480" i="10"/>
  <c r="AH2479" i="10"/>
  <c r="AH2478" i="10"/>
  <c r="AH2477" i="10"/>
  <c r="AH2476" i="10"/>
  <c r="AH2475" i="10"/>
  <c r="AH2474" i="10"/>
  <c r="AH2473" i="10"/>
  <c r="AH2472" i="10"/>
  <c r="AH2471" i="10"/>
  <c r="AH2470" i="10"/>
  <c r="AH2469" i="10"/>
  <c r="AH2468" i="10"/>
  <c r="AH2467" i="10"/>
  <c r="AH2466" i="10"/>
  <c r="AH2465" i="10"/>
  <c r="AH2464" i="10"/>
  <c r="AH2463" i="10"/>
  <c r="AH2462" i="10"/>
  <c r="AH2461" i="10"/>
  <c r="AH2460" i="10"/>
  <c r="AH2459" i="10"/>
  <c r="AH2458" i="10"/>
  <c r="AH2457" i="10"/>
  <c r="AH2456" i="10"/>
  <c r="AH2455" i="10"/>
  <c r="AH2454" i="10"/>
  <c r="AH2453" i="10"/>
  <c r="AH2452" i="10"/>
  <c r="AH2451" i="10"/>
  <c r="AH2450" i="10"/>
  <c r="AH2449" i="10"/>
  <c r="AH2448" i="10"/>
  <c r="AH2447" i="10"/>
  <c r="AH2446" i="10"/>
  <c r="AH2445" i="10"/>
  <c r="AH2444" i="10"/>
  <c r="AH2443" i="10"/>
  <c r="AH2442" i="10"/>
  <c r="AH2441" i="10"/>
  <c r="AH2440" i="10"/>
  <c r="AH2439" i="10"/>
  <c r="AH2438" i="10"/>
  <c r="AH2437" i="10"/>
  <c r="AH2436" i="10"/>
  <c r="AH2435" i="10"/>
  <c r="AH2434" i="10"/>
  <c r="AH2433" i="10"/>
  <c r="AH2432" i="10"/>
  <c r="AH2431" i="10"/>
  <c r="AH2430" i="10"/>
  <c r="AH2429" i="10"/>
  <c r="AH2428" i="10"/>
  <c r="AH2427" i="10"/>
  <c r="AH2426" i="10"/>
  <c r="AH2425" i="10"/>
  <c r="AH2424" i="10"/>
  <c r="AH2423" i="10"/>
  <c r="AH2422" i="10"/>
  <c r="AH2421" i="10"/>
  <c r="AH2420" i="10"/>
  <c r="AH2419" i="10"/>
  <c r="AH2418" i="10"/>
  <c r="AH2417" i="10"/>
  <c r="AH2416" i="10"/>
  <c r="AH2415" i="10"/>
  <c r="AH2414" i="10"/>
  <c r="AH2413" i="10"/>
  <c r="AH2412" i="10"/>
  <c r="AH2411" i="10"/>
  <c r="AH2410" i="10"/>
  <c r="AH2409" i="10"/>
  <c r="AH2408" i="10"/>
  <c r="AH2407" i="10"/>
  <c r="AH2406" i="10"/>
  <c r="AH2405" i="10"/>
  <c r="AH2404" i="10"/>
  <c r="AH2403" i="10"/>
  <c r="AH2402" i="10"/>
  <c r="AH2401" i="10"/>
  <c r="AH2400" i="10"/>
  <c r="AH2399" i="10"/>
  <c r="AH2398" i="10"/>
  <c r="AH2397" i="10"/>
  <c r="AH2396" i="10"/>
  <c r="AH2395" i="10"/>
  <c r="AH2394" i="10"/>
  <c r="AH2393" i="10"/>
  <c r="AH2392" i="10"/>
  <c r="AH2391" i="10"/>
  <c r="AH2390" i="10"/>
  <c r="AH2389" i="10"/>
  <c r="AH2388" i="10"/>
  <c r="AH2387" i="10"/>
  <c r="AH2386" i="10"/>
  <c r="AH2385" i="10"/>
  <c r="AH2384" i="10"/>
  <c r="AH2383" i="10"/>
  <c r="AH2382" i="10"/>
  <c r="AH2381" i="10"/>
  <c r="AH2380" i="10"/>
  <c r="AH2379" i="10"/>
  <c r="AH2378" i="10"/>
  <c r="AH2377" i="10"/>
  <c r="AH2376" i="10"/>
  <c r="AH2375" i="10"/>
  <c r="AH2374" i="10"/>
  <c r="AH2373" i="10"/>
  <c r="AH2372" i="10"/>
  <c r="AH2371" i="10"/>
  <c r="AH2370" i="10"/>
  <c r="AH2369" i="10"/>
  <c r="AH2368" i="10"/>
  <c r="AH2367" i="10"/>
  <c r="AH2366" i="10"/>
  <c r="AH2365" i="10"/>
  <c r="AH2364" i="10"/>
  <c r="AH2363" i="10"/>
  <c r="AH2362" i="10"/>
  <c r="AH2361" i="10"/>
  <c r="AH2360" i="10"/>
  <c r="AH2359" i="10"/>
  <c r="AH2358" i="10"/>
  <c r="AH2357" i="10"/>
  <c r="AH2356" i="10"/>
  <c r="AH2355" i="10"/>
  <c r="AH2354" i="10"/>
  <c r="AH2353" i="10"/>
  <c r="AH2352" i="10"/>
  <c r="AH2351" i="10"/>
  <c r="AH2350" i="10"/>
  <c r="AH2349" i="10"/>
  <c r="AH2348" i="10"/>
  <c r="AH2347" i="10"/>
  <c r="AH2346" i="10"/>
  <c r="AH2345" i="10"/>
  <c r="AH2344" i="10"/>
  <c r="AH2343" i="10"/>
  <c r="AH2342" i="10"/>
  <c r="AH2341" i="10"/>
  <c r="AH2340" i="10"/>
  <c r="AH2339" i="10"/>
  <c r="AH2338" i="10"/>
  <c r="AH2337" i="10"/>
  <c r="AH2336" i="10"/>
  <c r="AH2335" i="10"/>
  <c r="AH2334" i="10"/>
  <c r="AH2333" i="10"/>
  <c r="AH2332" i="10"/>
  <c r="AH2331" i="10"/>
  <c r="AH2330" i="10"/>
  <c r="AH2329" i="10"/>
  <c r="AH2328" i="10"/>
  <c r="AH2327" i="10"/>
  <c r="AH2326" i="10"/>
  <c r="AH2325" i="10"/>
  <c r="AH2324" i="10"/>
  <c r="AH2323" i="10"/>
  <c r="AH2322" i="10"/>
  <c r="AH2321" i="10"/>
  <c r="AH2320" i="10"/>
  <c r="AH2319" i="10"/>
  <c r="AH2318" i="10"/>
  <c r="AH2317" i="10"/>
  <c r="AH2316" i="10"/>
  <c r="AH2315" i="10"/>
  <c r="AH2314" i="10"/>
  <c r="AH2313" i="10"/>
  <c r="AH2312" i="10"/>
  <c r="AH2311" i="10"/>
  <c r="AH2310" i="10"/>
  <c r="AH2309" i="10"/>
  <c r="AH2308" i="10"/>
  <c r="AH2307" i="10"/>
  <c r="AH2306" i="10"/>
  <c r="AH2305" i="10"/>
  <c r="AH2304" i="10"/>
  <c r="AH2303" i="10"/>
  <c r="AH2302" i="10"/>
  <c r="AH2301" i="10"/>
  <c r="AH2300" i="10"/>
  <c r="AH2299" i="10"/>
  <c r="AH2298" i="10"/>
  <c r="AH2297" i="10"/>
  <c r="AH2296" i="10"/>
  <c r="AH2295" i="10"/>
  <c r="AH2294" i="10"/>
  <c r="AH2293" i="10"/>
  <c r="AH2292" i="10"/>
  <c r="AH2291" i="10"/>
  <c r="AH2290" i="10"/>
  <c r="AH2289" i="10"/>
  <c r="AH2288" i="10"/>
  <c r="AH2287" i="10"/>
  <c r="AH2286" i="10"/>
  <c r="AH2285" i="10"/>
  <c r="AH2284" i="10"/>
  <c r="AH2283" i="10"/>
  <c r="AH2282" i="10"/>
  <c r="AH2281" i="10"/>
  <c r="AH2280" i="10"/>
  <c r="AH2279" i="10"/>
  <c r="AH2278" i="10"/>
  <c r="AH2277" i="10"/>
  <c r="AH2276" i="10"/>
  <c r="AH2275" i="10"/>
  <c r="AH2274" i="10"/>
  <c r="AH2273" i="10"/>
  <c r="AH2272" i="10"/>
  <c r="AH2271" i="10"/>
  <c r="AH2270" i="10"/>
  <c r="AH2269" i="10"/>
  <c r="AH2268" i="10"/>
  <c r="AH2267" i="10"/>
  <c r="AH2266" i="10"/>
  <c r="AH2265" i="10"/>
  <c r="AH2264" i="10"/>
  <c r="AH2263" i="10"/>
  <c r="AH2262" i="10"/>
  <c r="AH2261" i="10"/>
  <c r="AH2260" i="10"/>
  <c r="AH2259" i="10"/>
  <c r="AH2258" i="10"/>
  <c r="AH2257" i="10"/>
  <c r="AH2256" i="10"/>
  <c r="AH2255" i="10"/>
  <c r="AH2254" i="10"/>
  <c r="AH2253" i="10"/>
  <c r="AH2252" i="10"/>
  <c r="AH2251" i="10"/>
  <c r="AH2250" i="10"/>
  <c r="AH2249" i="10"/>
  <c r="AH2248" i="10"/>
  <c r="AH2247" i="10"/>
  <c r="AH2246" i="10"/>
  <c r="AH2245" i="10"/>
  <c r="AH2244" i="10"/>
  <c r="AH2243" i="10"/>
  <c r="AH2242" i="10"/>
  <c r="AH2241" i="10"/>
  <c r="AH2240" i="10"/>
  <c r="AH2239" i="10"/>
  <c r="AH2238" i="10"/>
  <c r="AH2237" i="10"/>
  <c r="AH2236" i="10"/>
  <c r="AH2235" i="10"/>
  <c r="AH2234" i="10"/>
  <c r="AH2233" i="10"/>
  <c r="AH2232" i="10"/>
  <c r="AH2231" i="10"/>
  <c r="AH2230" i="10"/>
  <c r="AH2229" i="10"/>
  <c r="AH2228" i="10"/>
  <c r="AH2227" i="10"/>
  <c r="AH2226" i="10"/>
  <c r="AH2225" i="10"/>
  <c r="AH2224" i="10"/>
  <c r="AH2223" i="10"/>
  <c r="AH2222" i="10"/>
  <c r="AH2221" i="10"/>
  <c r="AH2220" i="10"/>
  <c r="AH2219" i="10"/>
  <c r="AH2218" i="10"/>
  <c r="AH2217" i="10"/>
  <c r="AH2216" i="10"/>
  <c r="AH2215" i="10"/>
  <c r="AH2214" i="10"/>
  <c r="AH2213" i="10"/>
  <c r="AH2212" i="10"/>
  <c r="AH2211" i="10"/>
  <c r="AH2210" i="10"/>
  <c r="AH2209" i="10"/>
  <c r="AH2208" i="10"/>
  <c r="AH2207" i="10"/>
  <c r="AH2206" i="10"/>
  <c r="AH2205" i="10"/>
  <c r="AH2204" i="10"/>
  <c r="AH2203" i="10"/>
  <c r="AH2202" i="10"/>
  <c r="AH2201" i="10"/>
  <c r="AH2200" i="10"/>
  <c r="AH2199" i="10"/>
  <c r="AH2198" i="10"/>
  <c r="AH2197" i="10"/>
  <c r="AH2196" i="10"/>
  <c r="AH2195" i="10"/>
  <c r="AH2194" i="10"/>
  <c r="AH2193" i="10"/>
  <c r="AH2192" i="10"/>
  <c r="AH2191" i="10"/>
  <c r="AH2190" i="10"/>
  <c r="AH2189" i="10"/>
  <c r="AH2188" i="10"/>
  <c r="AH2187" i="10"/>
  <c r="AH2186" i="10"/>
  <c r="AH2185" i="10"/>
  <c r="AH2184" i="10"/>
  <c r="AH2183" i="10"/>
  <c r="AH2182" i="10"/>
  <c r="AH2181" i="10"/>
  <c r="AH2180" i="10"/>
  <c r="AH2179" i="10"/>
  <c r="AH2178" i="10"/>
  <c r="AH2177" i="10"/>
  <c r="AH2176" i="10"/>
  <c r="AH2175" i="10"/>
  <c r="AH2174" i="10"/>
  <c r="AH2173" i="10"/>
  <c r="AH2172" i="10"/>
  <c r="AH2171" i="10"/>
  <c r="AH2170" i="10"/>
  <c r="AH2169" i="10"/>
  <c r="AH2168" i="10"/>
  <c r="AH2167" i="10"/>
  <c r="AH2166" i="10"/>
  <c r="AH2165" i="10"/>
  <c r="AH2164" i="10"/>
  <c r="AH2163" i="10"/>
  <c r="AH2162" i="10"/>
  <c r="AH2161" i="10"/>
  <c r="AH2160" i="10"/>
  <c r="AH2159" i="10"/>
  <c r="AH2158" i="10"/>
  <c r="AH2157" i="10"/>
  <c r="AH2156" i="10"/>
  <c r="AH2155" i="10"/>
  <c r="AH2154" i="10"/>
  <c r="AH2153" i="10"/>
  <c r="AH2152" i="10"/>
  <c r="AH2151" i="10"/>
  <c r="AH2150" i="10"/>
  <c r="AH2149" i="10"/>
  <c r="AH2148" i="10"/>
  <c r="AH2147" i="10"/>
  <c r="AH2146" i="10"/>
  <c r="AH2145" i="10"/>
  <c r="AH2144" i="10"/>
  <c r="AH2143" i="10"/>
  <c r="AH2142" i="10"/>
  <c r="AH2141" i="10"/>
  <c r="AH2140" i="10"/>
  <c r="AH2139" i="10"/>
  <c r="AH2138" i="10"/>
  <c r="AH2137" i="10"/>
  <c r="AH2136" i="10"/>
  <c r="AH2135" i="10"/>
  <c r="AH2134" i="10"/>
  <c r="AH2133" i="10"/>
  <c r="AH2132" i="10"/>
  <c r="AH2131" i="10"/>
  <c r="AH2130" i="10"/>
  <c r="AH2129" i="10"/>
  <c r="AH2128" i="10"/>
  <c r="AH2127" i="10"/>
  <c r="AH2126" i="10"/>
  <c r="AH2125" i="10"/>
  <c r="AH2124" i="10"/>
  <c r="AH2123" i="10"/>
  <c r="AH2122" i="10"/>
  <c r="AH2121" i="10"/>
  <c r="AH2120" i="10"/>
  <c r="AH2119" i="10"/>
  <c r="AH2118" i="10"/>
  <c r="AH2117" i="10"/>
  <c r="AH2116" i="10"/>
  <c r="AH2115" i="10"/>
  <c r="AH2114" i="10"/>
  <c r="AH2113" i="10"/>
  <c r="AH2112" i="10"/>
  <c r="AH2111" i="10"/>
  <c r="AH2110" i="10"/>
  <c r="AH2109" i="10"/>
  <c r="AH2108" i="10"/>
  <c r="AH2107" i="10"/>
  <c r="AH2106" i="10"/>
  <c r="AH2105" i="10"/>
  <c r="AH2104" i="10"/>
  <c r="AH2103" i="10"/>
  <c r="AH2102" i="10"/>
  <c r="AH2101" i="10"/>
  <c r="AH2100" i="10"/>
  <c r="AH2099" i="10"/>
  <c r="AH2098" i="10"/>
  <c r="AH2097" i="10"/>
  <c r="AH2096" i="10"/>
  <c r="AH2095" i="10"/>
  <c r="AH2094" i="10"/>
  <c r="AH2093" i="10"/>
  <c r="AH2092" i="10"/>
  <c r="AH2091" i="10"/>
  <c r="AH2090" i="10"/>
  <c r="AH2089" i="10"/>
  <c r="AH2088" i="10"/>
  <c r="AH2087" i="10"/>
  <c r="AH2086" i="10"/>
  <c r="AH2085" i="10"/>
  <c r="AH2084" i="10"/>
  <c r="AH2083" i="10"/>
  <c r="AH2082" i="10"/>
  <c r="AH2081" i="10"/>
  <c r="AH2080" i="10"/>
  <c r="AH2079" i="10"/>
  <c r="AH2078" i="10"/>
  <c r="AH2077" i="10"/>
  <c r="AH2076" i="10"/>
  <c r="AH2075" i="10"/>
  <c r="AH2074" i="10"/>
  <c r="AH2073" i="10"/>
  <c r="AH2072" i="10"/>
  <c r="AH2071" i="10"/>
  <c r="AH2070" i="10"/>
  <c r="AH2069" i="10"/>
  <c r="AH2068" i="10"/>
  <c r="AH2067" i="10"/>
  <c r="AH2066" i="10"/>
  <c r="AH2065" i="10"/>
  <c r="AH2064" i="10"/>
  <c r="AH2063" i="10"/>
  <c r="AH2062" i="10"/>
  <c r="AH2061" i="10"/>
  <c r="AH2060" i="10"/>
  <c r="AH2059" i="10"/>
  <c r="AH2058" i="10"/>
  <c r="AH2057" i="10"/>
  <c r="AH2056" i="10"/>
  <c r="AH2055" i="10"/>
  <c r="AH2054" i="10"/>
  <c r="AH2053" i="10"/>
  <c r="AH2052" i="10"/>
  <c r="AH2051" i="10"/>
  <c r="AH2050" i="10"/>
  <c r="AH2049" i="10"/>
  <c r="AH2048" i="10"/>
  <c r="AH2047" i="10"/>
  <c r="AH2046" i="10"/>
  <c r="AH2045" i="10"/>
  <c r="AH2044" i="10"/>
  <c r="AH2043" i="10"/>
  <c r="AH2042" i="10"/>
  <c r="AH2041" i="10"/>
  <c r="AH2040" i="10"/>
  <c r="AH2039" i="10"/>
  <c r="AH2038" i="10"/>
  <c r="AH2037" i="10"/>
  <c r="AH2036" i="10"/>
  <c r="AH2035" i="10"/>
  <c r="AH2034" i="10"/>
  <c r="AH2033" i="10"/>
  <c r="AH2032" i="10"/>
  <c r="AH2031" i="10"/>
  <c r="AH2030" i="10"/>
  <c r="AH2029" i="10"/>
  <c r="AH2028" i="10"/>
  <c r="AH2027" i="10"/>
  <c r="AH2026" i="10"/>
  <c r="AH2025" i="10"/>
  <c r="AH2024" i="10"/>
  <c r="AH2023" i="10"/>
  <c r="AH2022" i="10"/>
  <c r="AH2021" i="10"/>
  <c r="AH2020" i="10"/>
  <c r="AH2019" i="10"/>
  <c r="AH2018" i="10"/>
  <c r="AH2017" i="10"/>
  <c r="AH2016" i="10"/>
  <c r="AH2015" i="10"/>
  <c r="AH2014" i="10"/>
  <c r="AH2013" i="10"/>
  <c r="AH2012" i="10"/>
  <c r="AH2011" i="10"/>
  <c r="AH2010" i="10"/>
  <c r="AH2009" i="10"/>
  <c r="AH2008" i="10"/>
  <c r="AH2007" i="10"/>
  <c r="AH2006" i="10"/>
  <c r="AH2005" i="10"/>
  <c r="AH2004" i="10"/>
  <c r="AH2003" i="10"/>
  <c r="AH2002" i="10"/>
  <c r="AH2001" i="10"/>
  <c r="AH2000" i="10"/>
  <c r="AH1999" i="10"/>
  <c r="AH1998" i="10"/>
  <c r="AH1997" i="10"/>
  <c r="AH1996" i="10"/>
  <c r="AH1995" i="10"/>
  <c r="AH1994" i="10"/>
  <c r="AH1993" i="10"/>
  <c r="AH1992" i="10"/>
  <c r="AH1991" i="10"/>
  <c r="AH1990" i="10"/>
  <c r="AH1989" i="10"/>
  <c r="AH1988" i="10"/>
  <c r="AH1987" i="10"/>
  <c r="AH1986" i="10"/>
  <c r="AH1985" i="10"/>
  <c r="AH1984" i="10"/>
  <c r="AH1983" i="10"/>
  <c r="AH1982" i="10"/>
  <c r="AH1981" i="10"/>
  <c r="AH1980" i="10"/>
  <c r="AH1979" i="10"/>
  <c r="AH1978" i="10"/>
  <c r="AH1977" i="10"/>
  <c r="AH1976" i="10"/>
  <c r="AH1975" i="10"/>
  <c r="AH1974" i="10"/>
  <c r="AH1973" i="10"/>
  <c r="AH1972" i="10"/>
  <c r="AH1971" i="10"/>
  <c r="AH1970" i="10"/>
  <c r="AH1969" i="10"/>
  <c r="AH1968" i="10"/>
  <c r="AH1967" i="10"/>
  <c r="AH1966" i="10"/>
  <c r="AH1965" i="10"/>
  <c r="AH1964" i="10"/>
  <c r="AH1963" i="10"/>
  <c r="AH1962" i="10"/>
  <c r="AH1961" i="10"/>
  <c r="AH1960" i="10"/>
  <c r="AH1959" i="10"/>
  <c r="AH1958" i="10"/>
  <c r="AH1957" i="10"/>
  <c r="AH1956" i="10"/>
  <c r="AH1955" i="10"/>
  <c r="AH1954" i="10"/>
  <c r="AH1953" i="10"/>
  <c r="AH1952" i="10"/>
  <c r="AH1951" i="10"/>
  <c r="AH1950" i="10"/>
  <c r="AH1949" i="10"/>
  <c r="AH1948" i="10"/>
  <c r="AH1947" i="10"/>
  <c r="AH1946" i="10"/>
  <c r="AH1945" i="10"/>
  <c r="AH1944" i="10"/>
  <c r="AH1943" i="10"/>
  <c r="AH1942" i="10"/>
  <c r="AH1941" i="10"/>
  <c r="AH1940" i="10"/>
  <c r="AH1939" i="10"/>
  <c r="AH1938" i="10"/>
  <c r="AH1937" i="10"/>
  <c r="AH1936" i="10"/>
  <c r="AH1935" i="10"/>
  <c r="AH1934" i="10"/>
  <c r="AH1933" i="10"/>
  <c r="AH1932" i="10"/>
  <c r="AH1931" i="10"/>
  <c r="AH1930" i="10"/>
  <c r="AH1929" i="10"/>
  <c r="AH1928" i="10"/>
  <c r="AH1927" i="10"/>
  <c r="AH1926" i="10"/>
  <c r="AH1925" i="10"/>
  <c r="AH1924" i="10"/>
  <c r="AH1923" i="10"/>
  <c r="AH1922" i="10"/>
  <c r="AH1921" i="10"/>
  <c r="AH1920" i="10"/>
  <c r="AH1919" i="10"/>
  <c r="AH1918" i="10"/>
  <c r="AH1917" i="10"/>
  <c r="AH1916" i="10"/>
  <c r="AH1915" i="10"/>
  <c r="AH1914" i="10"/>
  <c r="AH1913" i="10"/>
  <c r="AH1912" i="10"/>
  <c r="AH1911" i="10"/>
  <c r="AH1910" i="10"/>
  <c r="AH1909" i="10"/>
  <c r="AH1908" i="10"/>
  <c r="AH1907" i="10"/>
  <c r="AH1906" i="10"/>
  <c r="AH1905" i="10"/>
  <c r="AH1904" i="10"/>
  <c r="AH1903" i="10"/>
  <c r="AH1902" i="10"/>
  <c r="AH1901" i="10"/>
  <c r="AH1900" i="10"/>
  <c r="AH1899" i="10"/>
  <c r="AH1898" i="10"/>
  <c r="AH1897" i="10"/>
  <c r="AH1896" i="10"/>
  <c r="AH1895" i="10"/>
  <c r="AH1894" i="10"/>
  <c r="AH1893" i="10"/>
  <c r="AH1892" i="10"/>
  <c r="AH1891" i="10"/>
  <c r="AH1890" i="10"/>
  <c r="AH1889" i="10"/>
  <c r="AH1888" i="10"/>
  <c r="AH1887" i="10"/>
  <c r="AH1886" i="10"/>
  <c r="AH1885" i="10"/>
  <c r="AH1884" i="10"/>
  <c r="AH1883" i="10"/>
  <c r="AH1882" i="10"/>
  <c r="AH1881" i="10"/>
  <c r="AH1880" i="10"/>
  <c r="AH1879" i="10"/>
  <c r="AH1878" i="10"/>
  <c r="AH1877" i="10"/>
  <c r="AH1876" i="10"/>
  <c r="AH1875" i="10"/>
  <c r="AH1874" i="10"/>
  <c r="AH1873" i="10"/>
  <c r="AH1872" i="10"/>
  <c r="AH1871" i="10"/>
  <c r="AH1870" i="10"/>
  <c r="AH1869" i="10"/>
  <c r="AH1868" i="10"/>
  <c r="AH1867" i="10"/>
  <c r="AH1866" i="10"/>
  <c r="AH1865" i="10"/>
  <c r="AH1864" i="10"/>
  <c r="AH1863" i="10"/>
  <c r="AH1862" i="10"/>
  <c r="AH1861" i="10"/>
  <c r="AH1860" i="10"/>
  <c r="AH1859" i="10"/>
  <c r="AH1858" i="10"/>
  <c r="AH1857" i="10"/>
  <c r="AH1856" i="10"/>
  <c r="AH1855" i="10"/>
  <c r="AH1854" i="10"/>
  <c r="AH1853" i="10"/>
  <c r="AH1852" i="10"/>
  <c r="AH1851" i="10"/>
  <c r="AH1850" i="10"/>
  <c r="AH1849" i="10"/>
  <c r="AH1848" i="10"/>
  <c r="AH1847" i="10"/>
  <c r="AH1846" i="10"/>
  <c r="AH1845" i="10"/>
  <c r="AH1844" i="10"/>
  <c r="AH1843" i="10"/>
  <c r="AH1842" i="10"/>
  <c r="AH1841" i="10"/>
  <c r="AH1840" i="10"/>
  <c r="AH1839" i="10"/>
  <c r="AH1838" i="10"/>
  <c r="AH1837" i="10"/>
  <c r="AH1836" i="10"/>
  <c r="AH1835" i="10"/>
  <c r="AH1834" i="10"/>
  <c r="AH1833" i="10"/>
  <c r="AH1832" i="10"/>
  <c r="AH1831" i="10"/>
  <c r="AH1830" i="10"/>
  <c r="AH1829" i="10"/>
  <c r="AH1828" i="10"/>
  <c r="AH1827" i="10"/>
  <c r="AH1826" i="10"/>
  <c r="AH1825" i="10"/>
  <c r="AH1824" i="10"/>
  <c r="AH1823" i="10"/>
  <c r="AH1822" i="10"/>
  <c r="AH1821" i="10"/>
  <c r="AH1820" i="10"/>
  <c r="AH1819" i="10"/>
  <c r="AH1818" i="10"/>
  <c r="AH1817" i="10"/>
  <c r="AH1816" i="10"/>
  <c r="AH1815" i="10"/>
  <c r="AH1814" i="10"/>
  <c r="AH1813" i="10"/>
  <c r="AH1812" i="10"/>
  <c r="AH1811" i="10"/>
  <c r="AH1810" i="10"/>
  <c r="AH1809" i="10"/>
  <c r="AH1808" i="10"/>
  <c r="AH1807" i="10"/>
  <c r="AH1806" i="10"/>
  <c r="AH1805" i="10"/>
  <c r="AH1804" i="10"/>
  <c r="AH1803" i="10"/>
  <c r="AH1802" i="10"/>
  <c r="AH1801" i="10"/>
  <c r="AH1800" i="10"/>
  <c r="AH1799" i="10"/>
  <c r="AH1798" i="10"/>
  <c r="AH1797" i="10"/>
  <c r="AH1796" i="10"/>
  <c r="AH1795" i="10"/>
  <c r="AH1794" i="10"/>
  <c r="AH1793" i="10"/>
  <c r="AH1792" i="10"/>
  <c r="AH1791" i="10"/>
  <c r="AH1790" i="10"/>
  <c r="AH1789" i="10"/>
  <c r="AH1788" i="10"/>
  <c r="AH1787" i="10"/>
  <c r="AH1786" i="10"/>
  <c r="AH1785" i="10"/>
  <c r="AH1784" i="10"/>
  <c r="AH1783" i="10"/>
  <c r="AH1782" i="10"/>
  <c r="AH1781" i="10"/>
  <c r="AH1780" i="10"/>
  <c r="AH1779" i="10"/>
  <c r="AH1778" i="10"/>
  <c r="AH1777" i="10"/>
  <c r="AH1776" i="10"/>
  <c r="AH1775" i="10"/>
  <c r="AH1774" i="10"/>
  <c r="AH1773" i="10"/>
  <c r="AH1772" i="10"/>
  <c r="AH1771" i="10"/>
  <c r="AH1770" i="10"/>
  <c r="AH1769" i="10"/>
  <c r="AH1768" i="10"/>
  <c r="AH1767" i="10"/>
  <c r="AH1766" i="10"/>
  <c r="AH1765" i="10"/>
  <c r="AH1764" i="10"/>
  <c r="AH1763" i="10"/>
  <c r="AH1762" i="10"/>
  <c r="AH1761" i="10"/>
  <c r="AH1760" i="10"/>
  <c r="AH1759" i="10"/>
  <c r="AH1758" i="10"/>
  <c r="AH1757" i="10"/>
  <c r="AH1756" i="10"/>
  <c r="AH1755" i="10"/>
  <c r="AH1754" i="10"/>
  <c r="AH1753" i="10"/>
  <c r="AH1752" i="10"/>
  <c r="AH1751" i="10"/>
  <c r="AH1750" i="10"/>
  <c r="AH1749" i="10"/>
  <c r="AH1748" i="10"/>
  <c r="AH1747" i="10"/>
  <c r="AH1746" i="10"/>
  <c r="AH1745" i="10"/>
  <c r="AH1744" i="10"/>
  <c r="AH1743" i="10"/>
  <c r="AH1742" i="10"/>
  <c r="AH1741" i="10"/>
  <c r="AH1740" i="10"/>
  <c r="AH1739" i="10"/>
  <c r="AH1738" i="10"/>
  <c r="AH1737" i="10"/>
  <c r="AH1736" i="10"/>
  <c r="AH1735" i="10"/>
  <c r="AH1734" i="10"/>
  <c r="AH1733" i="10"/>
  <c r="AH1732" i="10"/>
  <c r="AH1731" i="10"/>
  <c r="AH1730" i="10"/>
  <c r="AH1729" i="10"/>
  <c r="AH1728" i="10"/>
  <c r="AH1727" i="10"/>
  <c r="AH1726" i="10"/>
  <c r="AH1725" i="10"/>
  <c r="AH1724" i="10"/>
  <c r="AH1723" i="10"/>
  <c r="AH1722" i="10"/>
  <c r="AH1721" i="10"/>
  <c r="AH1720" i="10"/>
  <c r="AH1719" i="10"/>
  <c r="AH1718" i="10"/>
  <c r="AH1717" i="10"/>
  <c r="AH1716" i="10"/>
  <c r="AH1715" i="10"/>
  <c r="AH1714" i="10"/>
  <c r="AH1713" i="10"/>
  <c r="AH1712" i="10"/>
  <c r="AH1711" i="10"/>
  <c r="AH1710" i="10"/>
  <c r="AH1709" i="10"/>
  <c r="AH1708" i="10"/>
  <c r="AH1707" i="10"/>
  <c r="AH1706" i="10"/>
  <c r="AH1705" i="10"/>
  <c r="AH1704" i="10"/>
  <c r="AH1703" i="10"/>
  <c r="AH1702" i="10"/>
  <c r="AH1701" i="10"/>
  <c r="AH1700" i="10"/>
  <c r="AH1699" i="10"/>
  <c r="AH1698" i="10"/>
  <c r="AH1697" i="10"/>
  <c r="AH1696" i="10"/>
  <c r="AH1695" i="10"/>
  <c r="AH1694" i="10"/>
  <c r="AH1693" i="10"/>
  <c r="AH1692" i="10"/>
  <c r="AH1691" i="10"/>
  <c r="AH1690" i="10"/>
  <c r="AH1689" i="10"/>
  <c r="AH1688" i="10"/>
  <c r="AH1687" i="10"/>
  <c r="AH1686" i="10"/>
  <c r="AH1685" i="10"/>
  <c r="AH1684" i="10"/>
  <c r="AH1683" i="10"/>
  <c r="AH1682" i="10"/>
  <c r="AH1681" i="10"/>
  <c r="AH1680" i="10"/>
  <c r="AH1679" i="10"/>
  <c r="AH1678" i="10"/>
  <c r="AH1677" i="10"/>
  <c r="AH1676" i="10"/>
  <c r="AH1675" i="10"/>
  <c r="AH1674" i="10"/>
  <c r="AH1673" i="10"/>
  <c r="AH1672" i="10"/>
  <c r="AH1671" i="10"/>
  <c r="AH1670" i="10"/>
  <c r="AH1669" i="10"/>
  <c r="AH1668" i="10"/>
  <c r="AH1667" i="10"/>
  <c r="AH1666" i="10"/>
  <c r="AH1665" i="10"/>
  <c r="AH1664" i="10"/>
  <c r="AH1663" i="10"/>
  <c r="AH1662" i="10"/>
  <c r="AH1661" i="10"/>
  <c r="AH1660" i="10"/>
  <c r="AH1659" i="10"/>
  <c r="AH1658" i="10"/>
  <c r="AH1657" i="10"/>
  <c r="AH1656" i="10"/>
  <c r="AH1655" i="10"/>
  <c r="AH1654" i="10"/>
  <c r="AH1653" i="10"/>
  <c r="AH1652" i="10"/>
  <c r="AH1651" i="10"/>
  <c r="AH1650" i="10"/>
  <c r="AH1649" i="10"/>
  <c r="AH1648" i="10"/>
  <c r="AH1647" i="10"/>
  <c r="AH1646" i="10"/>
  <c r="AH1645" i="10"/>
  <c r="AH1644" i="10"/>
  <c r="AH1643" i="10"/>
  <c r="AH1642" i="10"/>
  <c r="AH1641" i="10"/>
  <c r="AH1640" i="10"/>
  <c r="AH1639" i="10"/>
  <c r="AH1638" i="10"/>
  <c r="AH1637" i="10"/>
  <c r="AH1636" i="10"/>
  <c r="AH1635" i="10"/>
  <c r="AH1634" i="10"/>
  <c r="AH1633" i="10"/>
  <c r="AH1632" i="10"/>
  <c r="AH1631" i="10"/>
  <c r="AH1630" i="10"/>
  <c r="AH1629" i="10"/>
  <c r="AH1628" i="10"/>
  <c r="AH1627" i="10"/>
  <c r="AH1626" i="10"/>
  <c r="AH1625" i="10"/>
  <c r="AH1624" i="10"/>
  <c r="AH1623" i="10"/>
  <c r="AH1622" i="10"/>
  <c r="AH1621" i="10"/>
  <c r="AH1620" i="10"/>
  <c r="AH1619" i="10"/>
  <c r="AH1618" i="10"/>
  <c r="AH1617" i="10"/>
  <c r="AH1616" i="10"/>
  <c r="AH1615" i="10"/>
  <c r="AH1614" i="10"/>
  <c r="AH1613" i="10"/>
  <c r="AH1612" i="10"/>
  <c r="AH1611" i="10"/>
  <c r="AH1610" i="10"/>
  <c r="AH1609" i="10"/>
  <c r="AH1608" i="10"/>
  <c r="AH1607" i="10"/>
  <c r="AH1606" i="10"/>
  <c r="AH1605" i="10"/>
  <c r="AH1604" i="10"/>
  <c r="AH1603" i="10"/>
  <c r="AH1602" i="10"/>
  <c r="AH1601" i="10"/>
  <c r="AH1600" i="10"/>
  <c r="AH1599" i="10"/>
  <c r="AH1598" i="10"/>
  <c r="AH1597" i="10"/>
  <c r="AH1596" i="10"/>
  <c r="AH1595" i="10"/>
  <c r="AH1594" i="10"/>
  <c r="AH1593" i="10"/>
  <c r="AH1592" i="10"/>
  <c r="AH1591" i="10"/>
  <c r="AH1590" i="10"/>
  <c r="AH1589" i="10"/>
  <c r="AH1588" i="10"/>
  <c r="AH1587" i="10"/>
  <c r="AH1586" i="10"/>
  <c r="AH1585" i="10"/>
  <c r="AH1584" i="10"/>
  <c r="AH1583" i="10"/>
  <c r="AH1582" i="10"/>
  <c r="AH1581" i="10"/>
  <c r="AH1580" i="10"/>
  <c r="AH1579" i="10"/>
  <c r="AH1578" i="10"/>
  <c r="AH1577" i="10"/>
  <c r="AH1576" i="10"/>
  <c r="AH1575" i="10"/>
  <c r="AH1574" i="10"/>
  <c r="AH1573" i="10"/>
  <c r="AH1572" i="10"/>
  <c r="AH1571" i="10"/>
  <c r="AH1570" i="10"/>
  <c r="AH1569" i="10"/>
  <c r="AH1568" i="10"/>
  <c r="AH1567" i="10"/>
  <c r="AH1566" i="10"/>
  <c r="AH1565" i="10"/>
  <c r="AH1564" i="10"/>
  <c r="AH1563" i="10"/>
  <c r="AH1562" i="10"/>
  <c r="AH1561" i="10"/>
  <c r="AH1560" i="10"/>
  <c r="AH1559" i="10"/>
  <c r="AH1558" i="10"/>
  <c r="AH1557" i="10"/>
  <c r="AH1556" i="10"/>
  <c r="AH1555" i="10"/>
  <c r="AH1554" i="10"/>
  <c r="AH1553" i="10"/>
  <c r="AH1552" i="10"/>
  <c r="AH1551" i="10"/>
  <c r="AH1550" i="10"/>
  <c r="AH1549" i="10"/>
  <c r="AH1548" i="10"/>
  <c r="AH1547" i="10"/>
  <c r="AH1546" i="10"/>
  <c r="AH1545" i="10"/>
  <c r="AH1544" i="10"/>
  <c r="AH1543" i="10"/>
  <c r="AH1542" i="10"/>
  <c r="AH1541" i="10"/>
  <c r="AH1540" i="10"/>
  <c r="AH1539" i="10"/>
  <c r="AH1538" i="10"/>
  <c r="AH1537" i="10"/>
  <c r="AH1536" i="10"/>
  <c r="AH1535" i="10"/>
  <c r="AH1534" i="10"/>
  <c r="AH1533" i="10"/>
  <c r="AH1532" i="10"/>
  <c r="AH1531" i="10"/>
  <c r="AH1530" i="10"/>
  <c r="AH1529" i="10"/>
  <c r="AH1528" i="10"/>
  <c r="AH1527" i="10"/>
  <c r="AH1526" i="10"/>
  <c r="AH1525" i="10"/>
  <c r="AH1524" i="10"/>
  <c r="AH1523" i="10"/>
  <c r="AH1522" i="10"/>
  <c r="AH1521" i="10"/>
  <c r="AH1520" i="10"/>
  <c r="AH1519" i="10"/>
  <c r="AH1518" i="10"/>
  <c r="AH1517" i="10"/>
  <c r="AH1516" i="10"/>
  <c r="AH1515" i="10"/>
  <c r="AH1514" i="10"/>
  <c r="AH1513" i="10"/>
  <c r="AH1512" i="10"/>
  <c r="AH1511" i="10"/>
  <c r="AH1510" i="10"/>
  <c r="AH1509" i="10"/>
  <c r="AH1508" i="10"/>
  <c r="AH1507" i="10"/>
  <c r="AH1506" i="10"/>
  <c r="AH1505" i="10"/>
  <c r="AH1504" i="10"/>
  <c r="AH1503" i="10"/>
  <c r="AH1502" i="10"/>
  <c r="AH1501" i="10"/>
  <c r="AH1500" i="10"/>
  <c r="AH1499" i="10"/>
  <c r="AH1498" i="10"/>
  <c r="AH1497" i="10"/>
  <c r="AH1496" i="10"/>
  <c r="AH1495" i="10"/>
  <c r="AH1494" i="10"/>
  <c r="AH1493" i="10"/>
  <c r="AH1492" i="10"/>
  <c r="AH1491" i="10"/>
  <c r="AH1490" i="10"/>
  <c r="AH1489" i="10"/>
  <c r="AH1488" i="10"/>
  <c r="AH1487" i="10"/>
  <c r="AH1486" i="10"/>
  <c r="AH1485" i="10"/>
  <c r="AH1484" i="10"/>
  <c r="AH1483" i="10"/>
  <c r="AH1482" i="10"/>
  <c r="AH1481" i="10"/>
  <c r="AH1480" i="10"/>
  <c r="AH1479" i="10"/>
  <c r="AH1478" i="10"/>
  <c r="AH1477" i="10"/>
  <c r="AH1476" i="10"/>
  <c r="AH1475" i="10"/>
  <c r="AH1474" i="10"/>
  <c r="AH1473" i="10"/>
  <c r="AH1472" i="10"/>
  <c r="AH1471" i="10"/>
  <c r="AH1470" i="10"/>
  <c r="AH1469" i="10"/>
  <c r="AH1468" i="10"/>
  <c r="AH1467" i="10"/>
  <c r="AH1466" i="10"/>
  <c r="AH1465" i="10"/>
  <c r="AH1464" i="10"/>
  <c r="AH1463" i="10"/>
  <c r="AH1462" i="10"/>
  <c r="AH1461" i="10"/>
  <c r="AH1460" i="10"/>
  <c r="AH1459" i="10"/>
  <c r="AH1458" i="10"/>
  <c r="AH1457" i="10"/>
  <c r="AH1456" i="10"/>
  <c r="AH1455" i="10"/>
  <c r="AH1454" i="10"/>
  <c r="AH1453" i="10"/>
  <c r="AH1452" i="10"/>
  <c r="AH1451" i="10"/>
  <c r="AH1450" i="10"/>
  <c r="AH1449" i="10"/>
  <c r="AH1448" i="10"/>
  <c r="AH1447" i="10"/>
  <c r="AH1446" i="10"/>
  <c r="AH1445" i="10"/>
  <c r="AH1444" i="10"/>
  <c r="AH1443" i="10"/>
  <c r="AH1442" i="10"/>
  <c r="AH1441" i="10"/>
  <c r="AH1440" i="10"/>
  <c r="AH1439" i="10"/>
  <c r="AH1438" i="10"/>
  <c r="AH1437" i="10"/>
  <c r="AH1436" i="10"/>
  <c r="AH1435" i="10"/>
  <c r="AH1434" i="10"/>
  <c r="AH1433" i="10"/>
  <c r="AH1432" i="10"/>
  <c r="AH1431" i="10"/>
  <c r="AH1430" i="10"/>
  <c r="AH1429" i="10"/>
  <c r="AH1428" i="10"/>
  <c r="AH1427" i="10"/>
  <c r="AH1426" i="10"/>
  <c r="AH1425" i="10"/>
  <c r="AH1424" i="10"/>
  <c r="AH1423" i="10"/>
  <c r="AH1422" i="10"/>
  <c r="AH1421" i="10"/>
  <c r="AH1420" i="10"/>
  <c r="AH1419" i="10"/>
  <c r="AH1418" i="10"/>
  <c r="AH1417" i="10"/>
  <c r="AH1416" i="10"/>
  <c r="AH1415" i="10"/>
  <c r="AH1414" i="10"/>
  <c r="AH1413" i="10"/>
  <c r="AH1412" i="10"/>
  <c r="AH1411" i="10"/>
  <c r="AH1410" i="10"/>
  <c r="AH1409" i="10"/>
  <c r="AH1408" i="10"/>
  <c r="AH1407" i="10"/>
  <c r="AH1406" i="10"/>
  <c r="AH1405" i="10"/>
  <c r="AH1404" i="10"/>
  <c r="AH1403" i="10"/>
  <c r="AH1402" i="10"/>
  <c r="AH1401" i="10"/>
  <c r="AH1400" i="10"/>
  <c r="AH1399" i="10"/>
  <c r="AH1398" i="10"/>
  <c r="AH1397" i="10"/>
  <c r="AH1396" i="10"/>
  <c r="AH1395" i="10"/>
  <c r="AH1394" i="10"/>
  <c r="AH1393" i="10"/>
  <c r="AH1392" i="10"/>
  <c r="AH1391" i="10"/>
  <c r="AH1390" i="10"/>
  <c r="AH1389" i="10"/>
  <c r="AH1388" i="10"/>
  <c r="AH1387" i="10"/>
  <c r="AH1386" i="10"/>
  <c r="AH1385" i="10"/>
  <c r="AH1384" i="10"/>
  <c r="AH1383" i="10"/>
  <c r="AH1382" i="10"/>
  <c r="AH1381" i="10"/>
  <c r="AH1380" i="10"/>
  <c r="AH1379" i="10"/>
  <c r="AH1378" i="10"/>
  <c r="AH1377" i="10"/>
  <c r="AH1376" i="10"/>
  <c r="AH1375" i="10"/>
  <c r="AH1374" i="10"/>
  <c r="AH1373" i="10"/>
  <c r="AH1372" i="10"/>
  <c r="AH1371" i="10"/>
  <c r="AH1370" i="10"/>
  <c r="AH1369" i="10"/>
  <c r="AH1368" i="10"/>
  <c r="AH1367" i="10"/>
  <c r="AH1366" i="10"/>
  <c r="AH1365" i="10"/>
  <c r="AH1364" i="10"/>
  <c r="AH1363" i="10"/>
  <c r="AH1362" i="10"/>
  <c r="AH1361" i="10"/>
  <c r="AH1360" i="10"/>
  <c r="AH1359" i="10"/>
  <c r="AH1358" i="10"/>
  <c r="AH1357" i="10"/>
  <c r="AH1356" i="10"/>
  <c r="AH1355" i="10"/>
  <c r="AH1354" i="10"/>
  <c r="AH1353" i="10"/>
  <c r="AH1352" i="10"/>
  <c r="AH1351" i="10"/>
  <c r="AH1350" i="10"/>
  <c r="AH1349" i="10"/>
  <c r="AH1348" i="10"/>
  <c r="AH1347" i="10"/>
  <c r="AH1346" i="10"/>
  <c r="AH1345" i="10"/>
  <c r="AH1344" i="10"/>
  <c r="AH1343" i="10"/>
  <c r="AH1342" i="10"/>
  <c r="AH1341" i="10"/>
  <c r="AH1340" i="10"/>
  <c r="AH1339" i="10"/>
  <c r="AH1338" i="10"/>
  <c r="AH1337" i="10"/>
  <c r="AH1336" i="10"/>
  <c r="AH1335" i="10"/>
  <c r="AH1334" i="10"/>
  <c r="AH1333" i="10"/>
  <c r="AH1332" i="10"/>
  <c r="AH1331" i="10"/>
  <c r="AH1330" i="10"/>
  <c r="AH1329" i="10"/>
  <c r="AH1328" i="10"/>
  <c r="AH1327" i="10"/>
  <c r="AH1326" i="10"/>
  <c r="AH1325" i="10"/>
  <c r="AH1324" i="10"/>
  <c r="AH1323" i="10"/>
  <c r="AH1322" i="10"/>
  <c r="AH1321" i="10"/>
  <c r="AH1320" i="10"/>
  <c r="AH1319" i="10"/>
  <c r="AH1318" i="10"/>
  <c r="AH1317" i="10"/>
  <c r="AH1316" i="10"/>
  <c r="AH1315" i="10"/>
  <c r="AH1314" i="10"/>
  <c r="AH1313" i="10"/>
  <c r="AH1312" i="10"/>
  <c r="AH1311" i="10"/>
  <c r="AH1310" i="10"/>
  <c r="AH1309" i="10"/>
  <c r="AH1308" i="10"/>
  <c r="AH1307" i="10"/>
  <c r="AH1306" i="10"/>
  <c r="AH1305" i="10"/>
  <c r="AH1304" i="10"/>
  <c r="AH1303" i="10"/>
  <c r="AH1302" i="10"/>
  <c r="AH1301" i="10"/>
  <c r="AH1300" i="10"/>
  <c r="AH1299" i="10"/>
  <c r="AH1298" i="10"/>
  <c r="AH1297" i="10"/>
  <c r="AH1296" i="10"/>
  <c r="AH1295" i="10"/>
  <c r="AH1294" i="10"/>
  <c r="AH1293" i="10"/>
  <c r="AH1292" i="10"/>
  <c r="AH1291" i="10"/>
  <c r="AH1290" i="10"/>
  <c r="AH1289" i="10"/>
  <c r="AH1288" i="10"/>
  <c r="AH1287" i="10"/>
  <c r="AH1286" i="10"/>
  <c r="AH1285" i="10"/>
  <c r="AH1284" i="10"/>
  <c r="AH1283" i="10"/>
  <c r="AH1282" i="10"/>
  <c r="AH1281" i="10"/>
  <c r="AH1280" i="10"/>
  <c r="AH1279" i="10"/>
  <c r="AH1278" i="10"/>
  <c r="AH1277" i="10"/>
  <c r="AH1276" i="10"/>
  <c r="AH1275" i="10"/>
  <c r="AH1274" i="10"/>
  <c r="AH1273" i="10"/>
  <c r="AH1272" i="10"/>
  <c r="AH1271" i="10"/>
  <c r="AH1270" i="10"/>
  <c r="AH1269" i="10"/>
  <c r="AH1268" i="10"/>
  <c r="AH1267" i="10"/>
  <c r="AH1266" i="10"/>
  <c r="AH1265" i="10"/>
  <c r="AH1264" i="10"/>
  <c r="AH1263" i="10"/>
  <c r="AH1262" i="10"/>
  <c r="AH1261" i="10"/>
  <c r="AH1260" i="10"/>
  <c r="AH1259" i="10"/>
  <c r="AH1258" i="10"/>
  <c r="AH1257" i="10"/>
  <c r="AH1256" i="10"/>
  <c r="AH1255" i="10"/>
  <c r="AH1254" i="10"/>
  <c r="AH1253" i="10"/>
  <c r="AH1252" i="10"/>
  <c r="AH1251" i="10"/>
  <c r="AH1250" i="10"/>
  <c r="AH1249" i="10"/>
  <c r="AH1248" i="10"/>
  <c r="AH1247" i="10"/>
  <c r="AH1246" i="10"/>
  <c r="AH1245" i="10"/>
  <c r="AH1244" i="10"/>
  <c r="AH1243" i="10"/>
  <c r="AH1242" i="10"/>
  <c r="AH1241" i="10"/>
  <c r="AH1240" i="10"/>
  <c r="AH1239" i="10"/>
  <c r="AH1238" i="10"/>
  <c r="AH1237" i="10"/>
  <c r="AH1236" i="10"/>
  <c r="AH1235" i="10"/>
  <c r="AH1234" i="10"/>
  <c r="AH1233" i="10"/>
  <c r="AH1232" i="10"/>
  <c r="AH1231" i="10"/>
  <c r="AH1230" i="10"/>
  <c r="AH1229" i="10"/>
  <c r="AH1228" i="10"/>
  <c r="AH1227" i="10"/>
  <c r="AH1226" i="10"/>
  <c r="AH1225" i="10"/>
  <c r="AH1224" i="10"/>
  <c r="AH1223" i="10"/>
  <c r="AH1222" i="10"/>
  <c r="AH1221" i="10"/>
  <c r="AH1220" i="10"/>
  <c r="AH1219" i="10"/>
  <c r="AH1218" i="10"/>
  <c r="AH1217" i="10"/>
  <c r="AH1216" i="10"/>
  <c r="AH1215" i="10"/>
  <c r="AH1214" i="10"/>
  <c r="AH1213" i="10"/>
  <c r="AH1212" i="10"/>
  <c r="AH1211" i="10"/>
  <c r="AH1210" i="10"/>
  <c r="AH1209" i="10"/>
  <c r="AH1208" i="10"/>
  <c r="AH1207" i="10"/>
  <c r="AH1206" i="10"/>
  <c r="AH1205" i="10"/>
  <c r="AH1204" i="10"/>
  <c r="AH1203" i="10"/>
  <c r="AH1202" i="10"/>
  <c r="AH1201" i="10"/>
  <c r="AH1200" i="10"/>
  <c r="AH1199" i="10"/>
  <c r="AH1198" i="10"/>
  <c r="AH1197" i="10"/>
  <c r="AH1196" i="10"/>
  <c r="AH1195" i="10"/>
  <c r="AH1194" i="10"/>
  <c r="AH1193" i="10"/>
  <c r="AH1192" i="10"/>
  <c r="AH1191" i="10"/>
  <c r="AH1190" i="10"/>
  <c r="AH1189" i="10"/>
  <c r="AH1188" i="10"/>
  <c r="AH1187" i="10"/>
  <c r="AH1186" i="10"/>
  <c r="AH1185" i="10"/>
  <c r="AH1184" i="10"/>
  <c r="AH1183" i="10"/>
  <c r="AH1182" i="10"/>
  <c r="AH1181" i="10"/>
  <c r="AH1180" i="10"/>
  <c r="AH1179" i="10"/>
  <c r="AH1178" i="10"/>
  <c r="AH1177" i="10"/>
  <c r="AH1176" i="10"/>
  <c r="AH1175" i="10"/>
  <c r="AH1174" i="10"/>
  <c r="AH1173" i="10"/>
  <c r="AH1172" i="10"/>
  <c r="AH1171" i="10"/>
  <c r="AH1170" i="10"/>
  <c r="AH1169" i="10"/>
  <c r="AH1168" i="10"/>
  <c r="AH1167" i="10"/>
  <c r="AH1166" i="10"/>
  <c r="AH1165" i="10"/>
  <c r="AH1164" i="10"/>
  <c r="AH1163" i="10"/>
  <c r="AH1162" i="10"/>
  <c r="AH1161" i="10"/>
  <c r="AH1160" i="10"/>
  <c r="AH1159" i="10"/>
  <c r="AH1158" i="10"/>
  <c r="AH1157" i="10"/>
  <c r="AH1156" i="10"/>
  <c r="AH1155" i="10"/>
  <c r="AH1154" i="10"/>
  <c r="AH1153" i="10"/>
  <c r="AH1152" i="10"/>
  <c r="AH1151" i="10"/>
  <c r="AH1150" i="10"/>
  <c r="AH1149" i="10"/>
  <c r="AH1148" i="10"/>
  <c r="AH1147" i="10"/>
  <c r="AH1146" i="10"/>
  <c r="AH1145" i="10"/>
  <c r="AH1144" i="10"/>
  <c r="AH1143" i="10"/>
  <c r="AH1142" i="10"/>
  <c r="AH1141" i="10"/>
  <c r="AH1140" i="10"/>
  <c r="AH1139" i="10"/>
  <c r="AH1138" i="10"/>
  <c r="AH1137" i="10"/>
  <c r="AH1136" i="10"/>
  <c r="AH1135" i="10"/>
  <c r="AH1134" i="10"/>
  <c r="AH1133" i="10"/>
  <c r="AH1132" i="10"/>
  <c r="AH1131" i="10"/>
  <c r="AH1130" i="10"/>
  <c r="AH1129" i="10"/>
  <c r="AH1128" i="10"/>
  <c r="AH1127" i="10"/>
  <c r="AH1126" i="10"/>
  <c r="AH1125" i="10"/>
  <c r="AH1124" i="10"/>
  <c r="AH1123" i="10"/>
  <c r="AH1122" i="10"/>
  <c r="AH1121" i="10"/>
  <c r="AH1120" i="10"/>
  <c r="AH1119" i="10"/>
  <c r="AH1118" i="10"/>
  <c r="AH1117" i="10"/>
  <c r="AH1116" i="10"/>
  <c r="AH1115" i="10"/>
  <c r="AH1114" i="10"/>
  <c r="AH1113" i="10"/>
  <c r="AH1112" i="10"/>
  <c r="AH1111" i="10"/>
  <c r="AH1110" i="10"/>
  <c r="AH1109" i="10"/>
  <c r="AH1108" i="10"/>
  <c r="AH1107" i="10"/>
  <c r="AH1106" i="10"/>
  <c r="AH1105" i="10"/>
  <c r="AH1104" i="10"/>
  <c r="AH1103" i="10"/>
  <c r="AH1102" i="10"/>
  <c r="AH1101" i="10"/>
  <c r="AH1100" i="10"/>
  <c r="AH1099" i="10"/>
  <c r="AH1098" i="10"/>
  <c r="AH1097" i="10"/>
  <c r="AH1096" i="10"/>
  <c r="AH1095" i="10"/>
  <c r="AH1094" i="10"/>
  <c r="AH1093" i="10"/>
  <c r="AH1092" i="10"/>
  <c r="AH1091" i="10"/>
  <c r="AH1090" i="10"/>
  <c r="AH1089" i="10"/>
  <c r="AH1088" i="10"/>
  <c r="AH1087" i="10"/>
  <c r="AH1086" i="10"/>
  <c r="AH1085" i="10"/>
  <c r="AH1084" i="10"/>
  <c r="AH1083" i="10"/>
  <c r="AH1082" i="10"/>
  <c r="AH1081" i="10"/>
  <c r="AH1080" i="10"/>
  <c r="AH1079" i="10"/>
  <c r="AH1078" i="10"/>
  <c r="AH1077" i="10"/>
  <c r="AH1076" i="10"/>
  <c r="AH1075" i="10"/>
  <c r="AH1074" i="10"/>
  <c r="AH1073" i="10"/>
  <c r="AH1072" i="10"/>
  <c r="AH1071" i="10"/>
  <c r="AH1070" i="10"/>
  <c r="AH1069" i="10"/>
  <c r="AH1068" i="10"/>
  <c r="AH1067" i="10"/>
  <c r="AH1066" i="10"/>
  <c r="AH1065" i="10"/>
  <c r="AH1064" i="10"/>
  <c r="AH1063" i="10"/>
  <c r="AH1062" i="10"/>
  <c r="AH1061" i="10"/>
  <c r="AH1060" i="10"/>
  <c r="AH1059" i="10"/>
  <c r="AH1058" i="10"/>
  <c r="AH1057" i="10"/>
  <c r="AH1056" i="10"/>
  <c r="AH1055" i="10"/>
  <c r="AH1054" i="10"/>
  <c r="AH1053" i="10"/>
  <c r="AH1052" i="10"/>
  <c r="AH1051" i="10"/>
  <c r="AH1050" i="10"/>
  <c r="AH1049" i="10"/>
  <c r="AH1048" i="10"/>
  <c r="AH1047" i="10"/>
  <c r="AH1046" i="10"/>
  <c r="AH1045" i="10"/>
  <c r="AH1044" i="10"/>
  <c r="AH1043" i="10"/>
  <c r="AH1042" i="10"/>
  <c r="AH1041" i="10"/>
  <c r="AH1040" i="10"/>
  <c r="AH1039" i="10"/>
  <c r="AH1038" i="10"/>
  <c r="AH1037" i="10"/>
  <c r="AH1036" i="10"/>
  <c r="AH1035" i="10"/>
  <c r="AH1034" i="10"/>
  <c r="AH1033" i="10"/>
  <c r="AH1032" i="10"/>
  <c r="AH1031" i="10"/>
  <c r="AH1030" i="10"/>
  <c r="AH1029" i="10"/>
  <c r="AH1028" i="10"/>
  <c r="AH1027" i="10"/>
  <c r="AH1026" i="10"/>
  <c r="AH1025" i="10"/>
  <c r="AH1024" i="10"/>
  <c r="AH1023" i="10"/>
  <c r="AH1022" i="10"/>
  <c r="AH1021" i="10"/>
  <c r="AH1020" i="10"/>
  <c r="AH1019" i="10"/>
  <c r="AH1018" i="10"/>
  <c r="AH1017" i="10"/>
  <c r="AH1016" i="10"/>
  <c r="AH1015" i="10"/>
  <c r="AH1014" i="10"/>
  <c r="AH1013" i="10"/>
  <c r="AH1012" i="10"/>
  <c r="AH1011" i="10"/>
  <c r="AH1010" i="10"/>
  <c r="AH1009" i="10"/>
  <c r="AH1008" i="10"/>
  <c r="AH1007" i="10"/>
  <c r="AH1006" i="10"/>
  <c r="AH1005" i="10"/>
  <c r="AH1004" i="10"/>
  <c r="AH1003" i="10"/>
  <c r="AH1002" i="10"/>
  <c r="AH1001" i="10"/>
  <c r="AH1000" i="10"/>
  <c r="AH999" i="10"/>
  <c r="AH998" i="10"/>
  <c r="AH997" i="10"/>
  <c r="AH996" i="10"/>
  <c r="AH995" i="10"/>
  <c r="AH994" i="10"/>
  <c r="AH993" i="10"/>
  <c r="AH992" i="10"/>
  <c r="AH991" i="10"/>
  <c r="AH990" i="10"/>
  <c r="AH989" i="10"/>
  <c r="AH988" i="10"/>
  <c r="AH987" i="10"/>
  <c r="AH986" i="10"/>
  <c r="AH985" i="10"/>
  <c r="AH984" i="10"/>
  <c r="AH983" i="10"/>
  <c r="AH982" i="10"/>
  <c r="AH981" i="10"/>
  <c r="AH980" i="10"/>
  <c r="AH979" i="10"/>
  <c r="AH978" i="10"/>
  <c r="AH977" i="10"/>
  <c r="AH976" i="10"/>
  <c r="AH975" i="10"/>
  <c r="AH974" i="10"/>
  <c r="AH973" i="10"/>
  <c r="AH972" i="10"/>
  <c r="AH971" i="10"/>
  <c r="AH970" i="10"/>
  <c r="AH969" i="10"/>
  <c r="AH968" i="10"/>
  <c r="AH967" i="10"/>
  <c r="AH966" i="10"/>
  <c r="AH965" i="10"/>
  <c r="AH964" i="10"/>
  <c r="AH963" i="10"/>
  <c r="AH962" i="10"/>
  <c r="AH961" i="10"/>
  <c r="AH960" i="10"/>
  <c r="AH959" i="10"/>
  <c r="AH958" i="10"/>
  <c r="AH957" i="10"/>
  <c r="AH956" i="10"/>
  <c r="AH955" i="10"/>
  <c r="AH954" i="10"/>
  <c r="AH953" i="10"/>
  <c r="AH952" i="10"/>
  <c r="AH951" i="10"/>
  <c r="AH950" i="10"/>
  <c r="AH949" i="10"/>
  <c r="AH948" i="10"/>
  <c r="AH947" i="10"/>
  <c r="AH946" i="10"/>
  <c r="AH945" i="10"/>
  <c r="AH944" i="10"/>
  <c r="AH943" i="10"/>
  <c r="AH942" i="10"/>
  <c r="AH941" i="10"/>
  <c r="AH940" i="10"/>
  <c r="AH939" i="10"/>
  <c r="AH938" i="10"/>
  <c r="AH937" i="10"/>
  <c r="AH936" i="10"/>
  <c r="AH935" i="10"/>
  <c r="AH934" i="10"/>
  <c r="AH933" i="10"/>
  <c r="AH932" i="10"/>
  <c r="AH931" i="10"/>
  <c r="AH930" i="10"/>
  <c r="AH929" i="10"/>
  <c r="AH928" i="10"/>
  <c r="AH927" i="10"/>
  <c r="AH926" i="10"/>
  <c r="AH925" i="10"/>
  <c r="AH924" i="10"/>
  <c r="AH923" i="10"/>
  <c r="AH922" i="10"/>
  <c r="AH921" i="10"/>
  <c r="AH920" i="10"/>
  <c r="AH919" i="10"/>
  <c r="AH918" i="10"/>
  <c r="AH917" i="10"/>
  <c r="AH916" i="10"/>
  <c r="AH915" i="10"/>
  <c r="AH914" i="10"/>
  <c r="AH913" i="10"/>
  <c r="AH912" i="10"/>
  <c r="AH911" i="10"/>
  <c r="AH910" i="10"/>
  <c r="AH909" i="10"/>
  <c r="AH908" i="10"/>
  <c r="AH907" i="10"/>
  <c r="AH906" i="10"/>
  <c r="AH905" i="10"/>
  <c r="AH904" i="10"/>
  <c r="AH903" i="10"/>
  <c r="AH902" i="10"/>
  <c r="AH901" i="10"/>
  <c r="AH900" i="10"/>
  <c r="AH899" i="10"/>
  <c r="AH898" i="10"/>
  <c r="AH897" i="10"/>
  <c r="AH896" i="10"/>
  <c r="AH895" i="10"/>
  <c r="AH894" i="10"/>
  <c r="AH893" i="10"/>
  <c r="AH892" i="10"/>
  <c r="AH891" i="10"/>
  <c r="AH890" i="10"/>
  <c r="AH889" i="10"/>
  <c r="AH888" i="10"/>
  <c r="AH887" i="10"/>
  <c r="AH886" i="10"/>
  <c r="AH885" i="10"/>
  <c r="AH884" i="10"/>
  <c r="AH883" i="10"/>
  <c r="AH882" i="10"/>
  <c r="AH881" i="10"/>
  <c r="AH880" i="10"/>
  <c r="AH879" i="10"/>
  <c r="AH878" i="10"/>
  <c r="AH877" i="10"/>
  <c r="AH876" i="10"/>
  <c r="AH875" i="10"/>
  <c r="AH874" i="10"/>
  <c r="AH873" i="10"/>
  <c r="AH872" i="10"/>
  <c r="AH871" i="10"/>
  <c r="AH870" i="10"/>
  <c r="AH869" i="10"/>
  <c r="AH868" i="10"/>
  <c r="AH867" i="10"/>
  <c r="AH866" i="10"/>
  <c r="AH865" i="10"/>
  <c r="AH864" i="10"/>
  <c r="AH863" i="10"/>
  <c r="AH862" i="10"/>
  <c r="AH861" i="10"/>
  <c r="AH860" i="10"/>
  <c r="AH859" i="10"/>
  <c r="AH858" i="10"/>
  <c r="AH857" i="10"/>
  <c r="AH856" i="10"/>
  <c r="AH855" i="10"/>
  <c r="AH854" i="10"/>
  <c r="AH853" i="10"/>
  <c r="AH852" i="10"/>
  <c r="AH851" i="10"/>
  <c r="AH850" i="10"/>
  <c r="AH849" i="10"/>
  <c r="AH848" i="10"/>
  <c r="AH847" i="10"/>
  <c r="AH846" i="10"/>
  <c r="AH845" i="10"/>
  <c r="AH844" i="10"/>
  <c r="AH843" i="10"/>
  <c r="AH842" i="10"/>
  <c r="AH841" i="10"/>
  <c r="AH840" i="10"/>
  <c r="AH839" i="10"/>
  <c r="AH838" i="10"/>
  <c r="AH837" i="10"/>
  <c r="AH836" i="10"/>
  <c r="AH835" i="10"/>
  <c r="AH834" i="10"/>
  <c r="AH833" i="10"/>
  <c r="AH832" i="10"/>
  <c r="AH831" i="10"/>
  <c r="AH830" i="10"/>
  <c r="AH829" i="10"/>
  <c r="AH828" i="10"/>
  <c r="AH827" i="10"/>
  <c r="AH826" i="10"/>
  <c r="AH825" i="10"/>
  <c r="AH824" i="10"/>
  <c r="AH823" i="10"/>
  <c r="AH822" i="10"/>
  <c r="AH821" i="10"/>
  <c r="AH820" i="10"/>
  <c r="AH819" i="10"/>
  <c r="AH818" i="10"/>
  <c r="AH817" i="10"/>
  <c r="AH816" i="10"/>
  <c r="AH815" i="10"/>
  <c r="AH814" i="10"/>
  <c r="AH813" i="10"/>
  <c r="AH812" i="10"/>
  <c r="AH811" i="10"/>
  <c r="AH810" i="10"/>
  <c r="AH809" i="10"/>
  <c r="AH808" i="10"/>
  <c r="AH807" i="10"/>
  <c r="AH806" i="10"/>
  <c r="AH805" i="10"/>
  <c r="AH804" i="10"/>
  <c r="AH803" i="10"/>
  <c r="AH802" i="10"/>
  <c r="AH801" i="10"/>
  <c r="AH800" i="10"/>
  <c r="AH799" i="10"/>
  <c r="AH798" i="10"/>
  <c r="AH797" i="10"/>
  <c r="AH796" i="10"/>
  <c r="AH795" i="10"/>
  <c r="AH794" i="10"/>
  <c r="AH793" i="10"/>
  <c r="AH792" i="10"/>
  <c r="AH791" i="10"/>
  <c r="AH790" i="10"/>
  <c r="AH789" i="10"/>
  <c r="AH788" i="10"/>
  <c r="AH787" i="10"/>
  <c r="AH786" i="10"/>
  <c r="AH785" i="10"/>
  <c r="AH784" i="10"/>
  <c r="AH783" i="10"/>
  <c r="AH782" i="10"/>
  <c r="AH781" i="10"/>
  <c r="AH780" i="10"/>
  <c r="AH779" i="10"/>
  <c r="AH778" i="10"/>
  <c r="AH777" i="10"/>
  <c r="AH776" i="10"/>
  <c r="AH775" i="10"/>
  <c r="AH774" i="10"/>
  <c r="AH773" i="10"/>
  <c r="AH772" i="10"/>
  <c r="AH771" i="10"/>
  <c r="AH770" i="10"/>
  <c r="AH769" i="10"/>
  <c r="AH768" i="10"/>
  <c r="AH767" i="10"/>
  <c r="AH766" i="10"/>
  <c r="AH765" i="10"/>
  <c r="AH764" i="10"/>
  <c r="AH763" i="10"/>
  <c r="AH762" i="10"/>
  <c r="AH761" i="10"/>
  <c r="AH760" i="10"/>
  <c r="AH759" i="10"/>
  <c r="AH758" i="10"/>
  <c r="AH757" i="10"/>
  <c r="AH756" i="10"/>
  <c r="AH755" i="10"/>
  <c r="AH754" i="10"/>
  <c r="AH753" i="10"/>
  <c r="AH752" i="10"/>
  <c r="AH751" i="10"/>
  <c r="AH750" i="10"/>
  <c r="AH749" i="10"/>
  <c r="AH748" i="10"/>
  <c r="AH747" i="10"/>
  <c r="AH746" i="10"/>
  <c r="AH745" i="10"/>
  <c r="AH744" i="10"/>
  <c r="AH743" i="10"/>
  <c r="AH742" i="10"/>
  <c r="AH741" i="10"/>
  <c r="AH740" i="10"/>
  <c r="AH739" i="10"/>
  <c r="AH738" i="10"/>
  <c r="AH737" i="10"/>
  <c r="AH736" i="10"/>
  <c r="AH735" i="10"/>
  <c r="AH734" i="10"/>
  <c r="AH733" i="10"/>
  <c r="AH732" i="10"/>
  <c r="AH731" i="10"/>
  <c r="AH730" i="10"/>
  <c r="AH729" i="10"/>
  <c r="AH728" i="10"/>
  <c r="AH727" i="10"/>
  <c r="AH726" i="10"/>
  <c r="AH725" i="10"/>
  <c r="AH724" i="10"/>
  <c r="AH723" i="10"/>
  <c r="AH722" i="10"/>
  <c r="AH721" i="10"/>
  <c r="AH720" i="10"/>
  <c r="AH719" i="10"/>
  <c r="AH718" i="10"/>
  <c r="AH717" i="10"/>
  <c r="AH716" i="10"/>
  <c r="AH715" i="10"/>
  <c r="AH714" i="10"/>
  <c r="AH713" i="10"/>
  <c r="AH712" i="10"/>
  <c r="AH711" i="10"/>
  <c r="AH710" i="10"/>
  <c r="AH709" i="10"/>
  <c r="AH708" i="10"/>
  <c r="AH707" i="10"/>
  <c r="AH706" i="10"/>
  <c r="AH705" i="10"/>
  <c r="AH704" i="10"/>
  <c r="AH703" i="10"/>
  <c r="AH702" i="10"/>
  <c r="AH701" i="10"/>
  <c r="AH700" i="10"/>
  <c r="AH699" i="10"/>
  <c r="AH698" i="10"/>
  <c r="AH697" i="10"/>
  <c r="AH696" i="10"/>
  <c r="AH695" i="10"/>
  <c r="AH694" i="10"/>
  <c r="AH693" i="10"/>
  <c r="AH692" i="10"/>
  <c r="AH691" i="10"/>
  <c r="AH690" i="10"/>
  <c r="AH689" i="10"/>
  <c r="AH688" i="10"/>
  <c r="AH687" i="10"/>
  <c r="AH686" i="10"/>
  <c r="AH685" i="10"/>
  <c r="AH684" i="10"/>
  <c r="AH683" i="10"/>
  <c r="AH682" i="10"/>
  <c r="AH681" i="10"/>
  <c r="AH680" i="10"/>
  <c r="AH679" i="10"/>
  <c r="AH678" i="10"/>
  <c r="AH677" i="10"/>
  <c r="AH676" i="10"/>
  <c r="AH675" i="10"/>
  <c r="AH674" i="10"/>
  <c r="AH673" i="10"/>
  <c r="AH672" i="10"/>
  <c r="AH671" i="10"/>
  <c r="AH670" i="10"/>
  <c r="AH669" i="10"/>
  <c r="AH668" i="10"/>
  <c r="AH667" i="10"/>
  <c r="AH666" i="10"/>
  <c r="AH665" i="10"/>
  <c r="AH664" i="10"/>
  <c r="AH663" i="10"/>
  <c r="AH662" i="10"/>
  <c r="AH661" i="10"/>
  <c r="AH660" i="10"/>
  <c r="AH659" i="10"/>
  <c r="AH658" i="10"/>
  <c r="AH657" i="10"/>
  <c r="AH656" i="10"/>
  <c r="AH655" i="10"/>
  <c r="AH654" i="10"/>
  <c r="AH653" i="10"/>
  <c r="AH652" i="10"/>
  <c r="AH651" i="10"/>
  <c r="AH650" i="10"/>
  <c r="AH649" i="10"/>
  <c r="AH648" i="10"/>
  <c r="AH647" i="10"/>
  <c r="AH646" i="10"/>
  <c r="AH645" i="10"/>
  <c r="AH644" i="10"/>
  <c r="AH643" i="10"/>
  <c r="AH642" i="10"/>
  <c r="AH641" i="10"/>
  <c r="AH640" i="10"/>
  <c r="AH639" i="10"/>
  <c r="AH638" i="10"/>
  <c r="AH637" i="10"/>
  <c r="AH636" i="10"/>
  <c r="AH635" i="10"/>
  <c r="AH634" i="10"/>
  <c r="AH633" i="10"/>
  <c r="AH632" i="10"/>
  <c r="AH631" i="10"/>
  <c r="AH630" i="10"/>
  <c r="AH629" i="10"/>
  <c r="AH628" i="10"/>
  <c r="AH627" i="10"/>
  <c r="AH626" i="10"/>
  <c r="AH625" i="10"/>
  <c r="AH624" i="10"/>
  <c r="AH623" i="10"/>
  <c r="AH622" i="10"/>
  <c r="AH621" i="10"/>
  <c r="AH620" i="10"/>
  <c r="AH619" i="10"/>
  <c r="AH618" i="10"/>
  <c r="AH617" i="10"/>
  <c r="AH616" i="10"/>
  <c r="AH615" i="10"/>
  <c r="AH614" i="10"/>
  <c r="AH613" i="10"/>
  <c r="AH612" i="10"/>
  <c r="AH611" i="10"/>
  <c r="AH610" i="10"/>
  <c r="AH609" i="10"/>
  <c r="AH608" i="10"/>
  <c r="AH607" i="10"/>
  <c r="AH606" i="10"/>
  <c r="AH605" i="10"/>
  <c r="AH604" i="10"/>
  <c r="AH603" i="10"/>
  <c r="AH602" i="10"/>
  <c r="AH601" i="10"/>
  <c r="AH600" i="10"/>
  <c r="AH599" i="10"/>
  <c r="AH598" i="10"/>
  <c r="AH597" i="10"/>
  <c r="AH596" i="10"/>
  <c r="AH595" i="10"/>
  <c r="AH594" i="10"/>
  <c r="AH593" i="10"/>
  <c r="AH592" i="10"/>
  <c r="AH591" i="10"/>
  <c r="AH590" i="10"/>
  <c r="AH589" i="10"/>
  <c r="AH588" i="10"/>
  <c r="AH587" i="10"/>
  <c r="AH586" i="10"/>
  <c r="AH585" i="10"/>
  <c r="AH584" i="10"/>
  <c r="AH583" i="10"/>
  <c r="AH582" i="10"/>
  <c r="AH581" i="10"/>
  <c r="AH580" i="10"/>
  <c r="AH579" i="10"/>
  <c r="AH578" i="10"/>
  <c r="AH577" i="10"/>
  <c r="AH576" i="10"/>
  <c r="AH575" i="10"/>
  <c r="AH574" i="10"/>
  <c r="AH573" i="10"/>
  <c r="AH572" i="10"/>
  <c r="AH571" i="10"/>
  <c r="AH570" i="10"/>
  <c r="AH569" i="10"/>
  <c r="AH568" i="10"/>
  <c r="AH567" i="10"/>
  <c r="AH566" i="10"/>
  <c r="AH565" i="10"/>
  <c r="AH564" i="10"/>
  <c r="AH563" i="10"/>
  <c r="AH562" i="10"/>
  <c r="AH561" i="10"/>
  <c r="AH560" i="10"/>
  <c r="AH559" i="10"/>
  <c r="AH558" i="10"/>
  <c r="AH557" i="10"/>
  <c r="AH556" i="10"/>
  <c r="AH555" i="10"/>
  <c r="AH554" i="10"/>
  <c r="AH553" i="10"/>
  <c r="AH552" i="10"/>
  <c r="AH551" i="10"/>
  <c r="AH550" i="10"/>
  <c r="AH549" i="10"/>
  <c r="AH548" i="10"/>
  <c r="AH547" i="10"/>
  <c r="AH546" i="10"/>
  <c r="AH545" i="10"/>
  <c r="AH544" i="10"/>
  <c r="AH543" i="10"/>
  <c r="AH542" i="10"/>
  <c r="AH541" i="10"/>
  <c r="AH540" i="10"/>
  <c r="AH539" i="10"/>
  <c r="AH538" i="10"/>
  <c r="AH537" i="10"/>
  <c r="AH536" i="10"/>
  <c r="AH535" i="10"/>
  <c r="AH534" i="10"/>
  <c r="AH533" i="10"/>
  <c r="AH532" i="10"/>
  <c r="AH531" i="10"/>
  <c r="AH530" i="10"/>
  <c r="AH529" i="10"/>
  <c r="AH528" i="10"/>
  <c r="AH527" i="10"/>
  <c r="AH526" i="10"/>
  <c r="AH525" i="10"/>
  <c r="AH524" i="10"/>
  <c r="AH523" i="10"/>
  <c r="AH522" i="10"/>
  <c r="AH521" i="10"/>
  <c r="AH520" i="10"/>
  <c r="AH519" i="10"/>
  <c r="AH518" i="10"/>
  <c r="AH517" i="10"/>
  <c r="AH516" i="10"/>
  <c r="AH515" i="10"/>
  <c r="AH514" i="10"/>
  <c r="AH513" i="10"/>
  <c r="AH512" i="10"/>
  <c r="AH511" i="10"/>
  <c r="AH510" i="10"/>
  <c r="AH509" i="10"/>
  <c r="AH508" i="10"/>
  <c r="AH507" i="10"/>
  <c r="AH506" i="10"/>
  <c r="AH505" i="10"/>
  <c r="AH504" i="10"/>
  <c r="AH503" i="10"/>
  <c r="AH502" i="10"/>
  <c r="AH501" i="10"/>
  <c r="AH500" i="10"/>
  <c r="AH499" i="10"/>
  <c r="AH498" i="10"/>
  <c r="AH497" i="10"/>
  <c r="AH496" i="10"/>
  <c r="AH495" i="10"/>
  <c r="AH494" i="10"/>
  <c r="AH493" i="10"/>
  <c r="AH492" i="10"/>
  <c r="AH491" i="10"/>
  <c r="AH490" i="10"/>
  <c r="AH489" i="10"/>
  <c r="AH488" i="10"/>
  <c r="AH487" i="10"/>
  <c r="AH486" i="10"/>
  <c r="AH485" i="10"/>
  <c r="AH484" i="10"/>
  <c r="AH483" i="10"/>
  <c r="AH482" i="10"/>
  <c r="AH481" i="10"/>
  <c r="AH480" i="10"/>
  <c r="AH479" i="10"/>
  <c r="AH478" i="10"/>
  <c r="AH477" i="10"/>
  <c r="AH476" i="10"/>
  <c r="AH475" i="10"/>
  <c r="AH474" i="10"/>
  <c r="AH473" i="10"/>
  <c r="AH472" i="10"/>
  <c r="AH471" i="10"/>
  <c r="AH470" i="10"/>
  <c r="AH469" i="10"/>
  <c r="AH468" i="10"/>
  <c r="AH467" i="10"/>
  <c r="AH466" i="10"/>
  <c r="AH465" i="10"/>
  <c r="AH464" i="10"/>
  <c r="AH463" i="10"/>
  <c r="AH462" i="10"/>
  <c r="AH461" i="10"/>
  <c r="AH460" i="10"/>
  <c r="AH459" i="10"/>
  <c r="AH458" i="10"/>
  <c r="AH457" i="10"/>
  <c r="AH456" i="10"/>
  <c r="AH455" i="10"/>
  <c r="AH454" i="10"/>
  <c r="AH453" i="10"/>
  <c r="AH452" i="10"/>
  <c r="AH451" i="10"/>
  <c r="AH450" i="10"/>
  <c r="AH449" i="10"/>
  <c r="AH448" i="10"/>
  <c r="AH447" i="10"/>
  <c r="AH446" i="10"/>
  <c r="AH445" i="10"/>
  <c r="AH444" i="10"/>
  <c r="AH443" i="10"/>
  <c r="AH442" i="10"/>
  <c r="AH441" i="10"/>
  <c r="AH440" i="10"/>
  <c r="AH439" i="10"/>
  <c r="AH438" i="10"/>
  <c r="AH437" i="10"/>
  <c r="AH436" i="10"/>
  <c r="AH435" i="10"/>
  <c r="AH434" i="10"/>
  <c r="AH433" i="10"/>
  <c r="AH432" i="10"/>
  <c r="AH431" i="10"/>
  <c r="AH430" i="10"/>
  <c r="AH429" i="10"/>
  <c r="AH428" i="10"/>
  <c r="AH427" i="10"/>
  <c r="AH426" i="10"/>
  <c r="AH425" i="10"/>
  <c r="AH424" i="10"/>
  <c r="AH423" i="10"/>
  <c r="AH422" i="10"/>
  <c r="AH421" i="10"/>
  <c r="AH420" i="10"/>
  <c r="AH419" i="10"/>
  <c r="AH418" i="10"/>
  <c r="AH417" i="10"/>
  <c r="AH416" i="10"/>
  <c r="AH415" i="10"/>
  <c r="AH414" i="10"/>
  <c r="AH413" i="10"/>
  <c r="AH412" i="10"/>
  <c r="AH411" i="10"/>
  <c r="AH410" i="10"/>
  <c r="AH409" i="10"/>
  <c r="AH408" i="10"/>
  <c r="AH407" i="10"/>
  <c r="AH406" i="10"/>
  <c r="AH405" i="10"/>
  <c r="AH404" i="10"/>
  <c r="AH403" i="10"/>
  <c r="AH402" i="10"/>
  <c r="AH401" i="10"/>
  <c r="AH400" i="10"/>
  <c r="AH399" i="10"/>
  <c r="AH398" i="10"/>
  <c r="AH397" i="10"/>
  <c r="AH396" i="10"/>
  <c r="AH395" i="10"/>
  <c r="AH394" i="10"/>
  <c r="AH393" i="10"/>
  <c r="AH392" i="10"/>
  <c r="AH391" i="10"/>
  <c r="AH390" i="10"/>
  <c r="AH389" i="10"/>
  <c r="AH388" i="10"/>
  <c r="AH387" i="10"/>
  <c r="AH386" i="10"/>
  <c r="AH385" i="10"/>
  <c r="AH384" i="10"/>
  <c r="AH383" i="10"/>
  <c r="AH382" i="10"/>
  <c r="AH381" i="10"/>
  <c r="AH380" i="10"/>
  <c r="AH379" i="10"/>
  <c r="AH378" i="10"/>
  <c r="AH377" i="10"/>
  <c r="AH376" i="10"/>
  <c r="AH375" i="10"/>
  <c r="AH374" i="10"/>
  <c r="AH373" i="10"/>
  <c r="AH372" i="10"/>
  <c r="AH371" i="10"/>
  <c r="AH370" i="10"/>
  <c r="AH369" i="10"/>
  <c r="AH368" i="10"/>
  <c r="AH367" i="10"/>
  <c r="AH366" i="10"/>
  <c r="AH365" i="10"/>
  <c r="AH364" i="10"/>
  <c r="AH363" i="10"/>
  <c r="AH362" i="10"/>
  <c r="AH361" i="10"/>
  <c r="AH360" i="10"/>
  <c r="AH359" i="10"/>
  <c r="AH358" i="10"/>
  <c r="AH357" i="10"/>
  <c r="AH356" i="10"/>
  <c r="AH355" i="10"/>
  <c r="AH354" i="10"/>
  <c r="AH353" i="10"/>
  <c r="AH352" i="10"/>
  <c r="AH351" i="10"/>
  <c r="AH350" i="10"/>
  <c r="AH349" i="10"/>
  <c r="AH348" i="10"/>
  <c r="AH347" i="10"/>
  <c r="AH346" i="10"/>
  <c r="AH345" i="10"/>
  <c r="AH344" i="10"/>
  <c r="AH343" i="10"/>
  <c r="AH342" i="10"/>
  <c r="AH341" i="10"/>
  <c r="AH340" i="10"/>
  <c r="AH339" i="10"/>
  <c r="AH338" i="10"/>
  <c r="AH337" i="10"/>
  <c r="AH336" i="10"/>
  <c r="AH335" i="10"/>
  <c r="AH334" i="10"/>
  <c r="AH333" i="10"/>
  <c r="AH332" i="10"/>
  <c r="AH331" i="10"/>
  <c r="AH330" i="10"/>
  <c r="AH329" i="10"/>
  <c r="AH328" i="10"/>
  <c r="AH327" i="10"/>
  <c r="AH326" i="10"/>
  <c r="AH325" i="10"/>
  <c r="AH324" i="10"/>
  <c r="AH323" i="10"/>
  <c r="AH322" i="10"/>
  <c r="AH321" i="10"/>
  <c r="AH320" i="10"/>
  <c r="AH319" i="10"/>
  <c r="AH318" i="10"/>
  <c r="AH317" i="10"/>
  <c r="AH316" i="10"/>
  <c r="AH315" i="10"/>
  <c r="AH314" i="10"/>
  <c r="AH313" i="10"/>
  <c r="AH312" i="10"/>
  <c r="AH311" i="10"/>
  <c r="AH310" i="10"/>
  <c r="AH309" i="10"/>
  <c r="AH308" i="10"/>
  <c r="AH307" i="10"/>
  <c r="AH306" i="10"/>
  <c r="AH305" i="10"/>
  <c r="AH304" i="10"/>
  <c r="AH303" i="10"/>
  <c r="AH302" i="10"/>
  <c r="AH301" i="10"/>
  <c r="AH300" i="10"/>
  <c r="AH299" i="10"/>
  <c r="AH298" i="10"/>
  <c r="AH297" i="10"/>
  <c r="AH296" i="10"/>
  <c r="AH295" i="10"/>
  <c r="AH294" i="10"/>
  <c r="AH293" i="10"/>
  <c r="AH292" i="10"/>
  <c r="AH291" i="10"/>
  <c r="AH290" i="10"/>
  <c r="AH289" i="10"/>
  <c r="AH288" i="10"/>
  <c r="AH287" i="10"/>
  <c r="AH286" i="10"/>
  <c r="AH285" i="10"/>
  <c r="AH284" i="10"/>
  <c r="AH283" i="10"/>
  <c r="AH282" i="10"/>
  <c r="AH281" i="10"/>
  <c r="AH280" i="10"/>
  <c r="AH279" i="10"/>
  <c r="AH278" i="10"/>
  <c r="AH277" i="10"/>
  <c r="AH276" i="10"/>
  <c r="AH275" i="10"/>
  <c r="AH274" i="10"/>
  <c r="AH273" i="10"/>
  <c r="AH272" i="10"/>
  <c r="AH271" i="10"/>
  <c r="AH270" i="10"/>
  <c r="AH269" i="10"/>
  <c r="AH268" i="10"/>
  <c r="AH267" i="10"/>
  <c r="AH266" i="10"/>
  <c r="AH265" i="10"/>
  <c r="AH264" i="10"/>
  <c r="AH263" i="10"/>
  <c r="AH262" i="10"/>
  <c r="AH261" i="10"/>
  <c r="AH260" i="10"/>
  <c r="AH259" i="10"/>
  <c r="AH258" i="10"/>
  <c r="AH257" i="10"/>
  <c r="AH256" i="10"/>
  <c r="AH255" i="10"/>
  <c r="AH254" i="10"/>
  <c r="AH253" i="10"/>
  <c r="AH252" i="10"/>
  <c r="AH251" i="10"/>
  <c r="AH250" i="10"/>
  <c r="AH249" i="10"/>
  <c r="AH248" i="10"/>
  <c r="AH247" i="10"/>
  <c r="AH246" i="10"/>
  <c r="AH245" i="10"/>
  <c r="AH244" i="10"/>
  <c r="AH243" i="10"/>
  <c r="AH242" i="10"/>
  <c r="AH241" i="10"/>
  <c r="AH240" i="10"/>
  <c r="AH239" i="10"/>
  <c r="AH238" i="10"/>
  <c r="AH237" i="10"/>
  <c r="AH236" i="10"/>
  <c r="AH235" i="10"/>
  <c r="AH234" i="10"/>
  <c r="AH233" i="10"/>
  <c r="AH232" i="10"/>
  <c r="AH231" i="10"/>
  <c r="AH230" i="10"/>
  <c r="AH229" i="10"/>
  <c r="AH228" i="10"/>
  <c r="AH227" i="10"/>
  <c r="AH226" i="10"/>
  <c r="AH225" i="10"/>
  <c r="AH224" i="10"/>
  <c r="AH223" i="10"/>
  <c r="AH222" i="10"/>
  <c r="AH221" i="10"/>
  <c r="AH220" i="10"/>
  <c r="AH219" i="10"/>
  <c r="AH218" i="10"/>
  <c r="AH217" i="10"/>
  <c r="AH216" i="10"/>
  <c r="AH215" i="10"/>
  <c r="AH214" i="10"/>
  <c r="AH213" i="10"/>
  <c r="AH212" i="10"/>
  <c r="AH211" i="10"/>
  <c r="AH210" i="10"/>
  <c r="AH209" i="10"/>
  <c r="AH208" i="10"/>
  <c r="AH207" i="10"/>
  <c r="AH206" i="10"/>
  <c r="AH205" i="10"/>
  <c r="AH204" i="10"/>
  <c r="AH203" i="10"/>
  <c r="AH202" i="10"/>
  <c r="AH201" i="10"/>
  <c r="AH200" i="10"/>
  <c r="AH199" i="10"/>
  <c r="AH198" i="10"/>
  <c r="AH197" i="10"/>
  <c r="AH196" i="10"/>
  <c r="AH195" i="10"/>
  <c r="AH194" i="10"/>
  <c r="AH193" i="10"/>
  <c r="AH192" i="10"/>
  <c r="AH191" i="10"/>
  <c r="AH190" i="10"/>
  <c r="AH189" i="10"/>
  <c r="AH188" i="10"/>
  <c r="AH187" i="10"/>
  <c r="AH186" i="10"/>
  <c r="AH185" i="10"/>
  <c r="AH184" i="10"/>
  <c r="AH183" i="10"/>
  <c r="AH182" i="10"/>
  <c r="AH181" i="10"/>
  <c r="AH180" i="10"/>
  <c r="AH179" i="10"/>
  <c r="AH178" i="10"/>
  <c r="AH177" i="10"/>
  <c r="AH176" i="10"/>
  <c r="AH175" i="10"/>
  <c r="AH174" i="10"/>
  <c r="AH173" i="10"/>
  <c r="AH172" i="10"/>
  <c r="AH171" i="10"/>
  <c r="AH170" i="10"/>
  <c r="AH169" i="10"/>
  <c r="AH168" i="10"/>
  <c r="AH167" i="10"/>
  <c r="AH166" i="10"/>
  <c r="AH165" i="10"/>
  <c r="AH164" i="10"/>
  <c r="AH163" i="10"/>
  <c r="AH162" i="10"/>
  <c r="AH161" i="10"/>
  <c r="AH160" i="10"/>
  <c r="AH159" i="10"/>
  <c r="AH158" i="10"/>
  <c r="AH157" i="10"/>
  <c r="AH156" i="10"/>
  <c r="AH155" i="10"/>
  <c r="AH154" i="10"/>
  <c r="AH153" i="10"/>
  <c r="AH152" i="10"/>
  <c r="AH151" i="10"/>
  <c r="AH150" i="10"/>
  <c r="AH149" i="10"/>
  <c r="AH148" i="10"/>
  <c r="AH147" i="10"/>
  <c r="AH146" i="10"/>
  <c r="AH145" i="10"/>
  <c r="AH144" i="10"/>
  <c r="AH143" i="10"/>
  <c r="AH142" i="10"/>
  <c r="AH141" i="10"/>
  <c r="AH140" i="10"/>
  <c r="AH139" i="10"/>
  <c r="AH138" i="10"/>
  <c r="AH137" i="10"/>
  <c r="AH136" i="10"/>
  <c r="AH135" i="10"/>
  <c r="AH134" i="10"/>
  <c r="AH133" i="10"/>
  <c r="AH132" i="10"/>
  <c r="AH131" i="10"/>
  <c r="AH130" i="10"/>
  <c r="AH129" i="10"/>
  <c r="AH128" i="10"/>
  <c r="AH127" i="10"/>
  <c r="AH126" i="10"/>
  <c r="AH125" i="10"/>
  <c r="AH124" i="10"/>
  <c r="AH123" i="10"/>
  <c r="AH122" i="10"/>
  <c r="AH121" i="10"/>
  <c r="AH120" i="10"/>
  <c r="AH119" i="10"/>
  <c r="AH118" i="10"/>
  <c r="AH117" i="10"/>
  <c r="AH116" i="10"/>
  <c r="AH115" i="10"/>
  <c r="AH114" i="10"/>
  <c r="AH113" i="10"/>
  <c r="AH112" i="10"/>
  <c r="AH111" i="10"/>
  <c r="AH110" i="10"/>
  <c r="AH109" i="10"/>
  <c r="AH108" i="10"/>
  <c r="AH107" i="10"/>
  <c r="AH106" i="10"/>
  <c r="AH105" i="10"/>
  <c r="AH104" i="10"/>
  <c r="AH103" i="10"/>
  <c r="AH102" i="10"/>
  <c r="AH101" i="10"/>
  <c r="AH100" i="10"/>
  <c r="AH99" i="10"/>
  <c r="AH98" i="10"/>
  <c r="AH97" i="10"/>
  <c r="AH96" i="10"/>
  <c r="AH95" i="10"/>
  <c r="AH94" i="10"/>
  <c r="AH93" i="10"/>
  <c r="AH92" i="10"/>
  <c r="AH91" i="10"/>
  <c r="AH90" i="10"/>
  <c r="AH89" i="10"/>
  <c r="AH88" i="10"/>
  <c r="AH87" i="10"/>
  <c r="AH86" i="10"/>
  <c r="AH85" i="10"/>
  <c r="AH84" i="10"/>
  <c r="AH83" i="10"/>
  <c r="AH82" i="10"/>
  <c r="AH81" i="10"/>
  <c r="AH80" i="10"/>
  <c r="AH79" i="10"/>
  <c r="AH78" i="10"/>
  <c r="AH77" i="10"/>
  <c r="AH76" i="10"/>
  <c r="AH75" i="10"/>
  <c r="AH74" i="10"/>
  <c r="AH73" i="10"/>
  <c r="AH72" i="10"/>
  <c r="AH71" i="10"/>
  <c r="AH70" i="10"/>
  <c r="AH69" i="10"/>
  <c r="AH68" i="10"/>
  <c r="AH67" i="10"/>
  <c r="AH66" i="10"/>
  <c r="AH65" i="10"/>
  <c r="AH64" i="10"/>
  <c r="AH63" i="10"/>
  <c r="AH62" i="10"/>
  <c r="AH61" i="10"/>
  <c r="AH60" i="10"/>
  <c r="AH59" i="10"/>
  <c r="AH58" i="10"/>
  <c r="AH57" i="10"/>
  <c r="AH56" i="10"/>
  <c r="AH55" i="10"/>
  <c r="AH54" i="10"/>
  <c r="AH53" i="10"/>
  <c r="AH52" i="10"/>
  <c r="AH51" i="10"/>
  <c r="AH50" i="10"/>
  <c r="AH49" i="10"/>
  <c r="AH48" i="10"/>
  <c r="AH47" i="10"/>
  <c r="AH46" i="10"/>
  <c r="AH45" i="10"/>
  <c r="AH44" i="10"/>
  <c r="AH43" i="10"/>
  <c r="AH42" i="10"/>
  <c r="AH41" i="10"/>
  <c r="AH40" i="10"/>
  <c r="AH39" i="10"/>
  <c r="AH38" i="10"/>
  <c r="AH37" i="10"/>
  <c r="AH36" i="10"/>
  <c r="AH35" i="10"/>
  <c r="AH34" i="10"/>
  <c r="AH33" i="10"/>
  <c r="AH32" i="10"/>
  <c r="AH31" i="10"/>
  <c r="AH30" i="10"/>
  <c r="AH29" i="10"/>
  <c r="AH28" i="10"/>
  <c r="AH27" i="10"/>
  <c r="AH26" i="10"/>
  <c r="AH25" i="10"/>
  <c r="BC10" i="1" l="1"/>
  <c r="BC9" i="1"/>
  <c r="BC8" i="1"/>
  <c r="BC7" i="1"/>
  <c r="BC6" i="1"/>
  <c r="BC5" i="1"/>
  <c r="AS6" i="1"/>
  <c r="AS7" i="1"/>
  <c r="AS8" i="1"/>
  <c r="AS9" i="1"/>
  <c r="AS10" i="1"/>
  <c r="AS11" i="1"/>
  <c r="AS12" i="1"/>
  <c r="AS13" i="1"/>
  <c r="AS14" i="1"/>
  <c r="AS15" i="1"/>
  <c r="AS16" i="1"/>
  <c r="AS17" i="1"/>
  <c r="AS18" i="1"/>
  <c r="AS5" i="1"/>
  <c r="AQ6" i="1"/>
  <c r="AQ7" i="1"/>
  <c r="AQ8" i="1"/>
  <c r="AQ9" i="1"/>
  <c r="AQ10" i="1"/>
  <c r="AQ11" i="1"/>
  <c r="AQ12" i="1"/>
  <c r="AQ13" i="1"/>
  <c r="AQ14" i="1"/>
  <c r="AQ15" i="1"/>
  <c r="AQ16" i="1"/>
  <c r="AQ17" i="1"/>
  <c r="AQ18" i="1"/>
  <c r="AQ5" i="1"/>
  <c r="AI6" i="1"/>
  <c r="AI7" i="1"/>
  <c r="AI8" i="1"/>
  <c r="AI9" i="1"/>
  <c r="AI10" i="1"/>
  <c r="AI11" i="1"/>
  <c r="AI12" i="1"/>
  <c r="AI13" i="1"/>
  <c r="AI14" i="1"/>
  <c r="AI15" i="1"/>
  <c r="AI16" i="1"/>
  <c r="AI17" i="1"/>
  <c r="AI18" i="1"/>
  <c r="AI19" i="1"/>
  <c r="AI20" i="1"/>
  <c r="AI21" i="1"/>
  <c r="AI22" i="1"/>
  <c r="AI23" i="1"/>
  <c r="AI24" i="1"/>
  <c r="AI25" i="1"/>
  <c r="AI26" i="1"/>
  <c r="AI27" i="1"/>
  <c r="AI28" i="1"/>
  <c r="AI29" i="1"/>
  <c r="AI30" i="1"/>
  <c r="AI31" i="1"/>
  <c r="AI32" i="1"/>
  <c r="AI33" i="1"/>
  <c r="AI34" i="1"/>
  <c r="AI35" i="1"/>
  <c r="AI36" i="1"/>
  <c r="AI5" i="1"/>
  <c r="AG6" i="1"/>
  <c r="AG7" i="1"/>
  <c r="AG8" i="1"/>
  <c r="AG9" i="1"/>
  <c r="AG10" i="1"/>
  <c r="AG11" i="1"/>
  <c r="AG12" i="1"/>
  <c r="AG13" i="1"/>
  <c r="AG14" i="1"/>
  <c r="AG15" i="1"/>
  <c r="AG16" i="1"/>
  <c r="AG17" i="1"/>
  <c r="AG18" i="1"/>
  <c r="AG19" i="1"/>
  <c r="AG20" i="1"/>
  <c r="AG21" i="1"/>
  <c r="AG22" i="1"/>
  <c r="AG23" i="1"/>
  <c r="AG24" i="1"/>
  <c r="AG25" i="1"/>
  <c r="AG26" i="1"/>
  <c r="AG27" i="1"/>
  <c r="AG28" i="1"/>
  <c r="AG29" i="1"/>
  <c r="AG30" i="1"/>
  <c r="AG31" i="1"/>
  <c r="AG32" i="1"/>
  <c r="AG33" i="1"/>
  <c r="AG34" i="1"/>
  <c r="AG35" i="1"/>
  <c r="AG36" i="1"/>
  <c r="AG5" i="1"/>
  <c r="B146" i="7" l="1"/>
  <c r="C146" i="7"/>
  <c r="B160" i="7"/>
  <c r="I36" i="17" s="1"/>
  <c r="B112" i="7"/>
  <c r="C112" i="7"/>
  <c r="B126" i="7"/>
  <c r="H36" i="17" s="1"/>
  <c r="B78" i="7"/>
  <c r="C78" i="7"/>
  <c r="B92" i="7"/>
  <c r="G36" i="17" s="1"/>
  <c r="B44" i="7"/>
  <c r="C44" i="7"/>
  <c r="B58" i="7"/>
  <c r="F36" i="17" s="1"/>
  <c r="B24" i="7"/>
  <c r="E36" i="17" s="1"/>
  <c r="B10" i="7"/>
  <c r="C10" i="7"/>
  <c r="B159" i="7"/>
  <c r="B145" i="7"/>
  <c r="C145" i="7"/>
  <c r="B111" i="7"/>
  <c r="C111" i="7"/>
  <c r="B77" i="7"/>
  <c r="C77" i="7"/>
  <c r="C43" i="7"/>
  <c r="B43" i="7"/>
  <c r="C9" i="7"/>
  <c r="B9" i="7"/>
  <c r="BR25" i="10"/>
  <c r="BS25" i="10" s="1"/>
  <c r="BR26" i="10"/>
  <c r="BS26" i="10" s="1"/>
  <c r="BR27" i="10"/>
  <c r="BS27" i="10" s="1"/>
  <c r="BR28" i="10"/>
  <c r="BS28" i="10" s="1"/>
  <c r="BR29" i="10"/>
  <c r="BS29" i="10" s="1"/>
  <c r="BR30" i="10"/>
  <c r="BS30" i="10" s="1"/>
  <c r="BR31" i="10"/>
  <c r="BS31" i="10" s="1"/>
  <c r="BR32" i="10"/>
  <c r="BS32" i="10" s="1"/>
  <c r="BR33" i="10"/>
  <c r="BS33" i="10" s="1"/>
  <c r="BR34" i="10"/>
  <c r="BS34" i="10" s="1"/>
  <c r="BR35" i="10"/>
  <c r="BS35" i="10" s="1"/>
  <c r="BR36" i="10"/>
  <c r="BS36" i="10" s="1"/>
  <c r="BR37" i="10"/>
  <c r="BS37" i="10" s="1"/>
  <c r="BR38" i="10"/>
  <c r="BS38" i="10" s="1"/>
  <c r="BR39" i="10"/>
  <c r="BS39" i="10" s="1"/>
  <c r="BR40" i="10"/>
  <c r="BS40" i="10" s="1"/>
  <c r="BR41" i="10"/>
  <c r="BS41" i="10" s="1"/>
  <c r="BR42" i="10"/>
  <c r="BS42" i="10" s="1"/>
  <c r="BR43" i="10"/>
  <c r="BS43" i="10" s="1"/>
  <c r="BR44" i="10"/>
  <c r="BS44" i="10" s="1"/>
  <c r="BR45" i="10"/>
  <c r="BS45" i="10" s="1"/>
  <c r="BR46" i="10"/>
  <c r="BS46" i="10" s="1"/>
  <c r="BR47" i="10"/>
  <c r="BS47" i="10" s="1"/>
  <c r="BR48" i="10"/>
  <c r="BS48" i="10" s="1"/>
  <c r="BR49" i="10"/>
  <c r="BS49" i="10" s="1"/>
  <c r="BR50" i="10"/>
  <c r="BS50" i="10" s="1"/>
  <c r="BR51" i="10"/>
  <c r="BS51" i="10" s="1"/>
  <c r="BR52" i="10"/>
  <c r="BS52" i="10" s="1"/>
  <c r="BR53" i="10"/>
  <c r="BS53" i="10" s="1"/>
  <c r="BR54" i="10"/>
  <c r="BS54" i="10" s="1"/>
  <c r="BR55" i="10"/>
  <c r="BS55" i="10" s="1"/>
  <c r="BR56" i="10"/>
  <c r="BS56" i="10" s="1"/>
  <c r="BR57" i="10"/>
  <c r="BS57" i="10" s="1"/>
  <c r="BR58" i="10"/>
  <c r="BS58" i="10" s="1"/>
  <c r="BR59" i="10"/>
  <c r="BS59" i="10" s="1"/>
  <c r="BR60" i="10"/>
  <c r="BS60" i="10" s="1"/>
  <c r="BR61" i="10"/>
  <c r="BS61" i="10" s="1"/>
  <c r="BR62" i="10"/>
  <c r="BS62" i="10" s="1"/>
  <c r="BR63" i="10"/>
  <c r="BS63" i="10" s="1"/>
  <c r="BR64" i="10"/>
  <c r="BS64" i="10" s="1"/>
  <c r="BR65" i="10"/>
  <c r="BS65" i="10" s="1"/>
  <c r="BR66" i="10"/>
  <c r="BS66" i="10" s="1"/>
  <c r="BR67" i="10"/>
  <c r="BS67" i="10" s="1"/>
  <c r="BR68" i="10"/>
  <c r="BS68" i="10" s="1"/>
  <c r="BR69" i="10"/>
  <c r="BS69" i="10" s="1"/>
  <c r="BR70" i="10"/>
  <c r="BS70" i="10" s="1"/>
  <c r="BR71" i="10"/>
  <c r="BS71" i="10" s="1"/>
  <c r="BR72" i="10"/>
  <c r="BS72" i="10" s="1"/>
  <c r="BR73" i="10"/>
  <c r="BS73" i="10" s="1"/>
  <c r="BR74" i="10"/>
  <c r="BS74" i="10" s="1"/>
  <c r="BR75" i="10"/>
  <c r="BS75" i="10" s="1"/>
  <c r="BR76" i="10"/>
  <c r="BS76" i="10" s="1"/>
  <c r="BR77" i="10"/>
  <c r="BS77" i="10" s="1"/>
  <c r="BR78" i="10"/>
  <c r="BS78" i="10" s="1"/>
  <c r="BR79" i="10"/>
  <c r="BS79" i="10" s="1"/>
  <c r="BR80" i="10"/>
  <c r="BS80" i="10" s="1"/>
  <c r="BR81" i="10"/>
  <c r="BS81" i="10" s="1"/>
  <c r="BR82" i="10"/>
  <c r="BS82" i="10" s="1"/>
  <c r="BR83" i="10"/>
  <c r="BS83" i="10" s="1"/>
  <c r="BR84" i="10"/>
  <c r="BS84" i="10" s="1"/>
  <c r="BR85" i="10"/>
  <c r="BS85" i="10" s="1"/>
  <c r="BR86" i="10"/>
  <c r="BS86" i="10" s="1"/>
  <c r="BR87" i="10"/>
  <c r="BS87" i="10" s="1"/>
  <c r="BR88" i="10"/>
  <c r="BS88" i="10" s="1"/>
  <c r="BR89" i="10"/>
  <c r="BS89" i="10" s="1"/>
  <c r="BR90" i="10"/>
  <c r="BS90" i="10" s="1"/>
  <c r="BR91" i="10"/>
  <c r="BS91" i="10" s="1"/>
  <c r="BR92" i="10"/>
  <c r="BS92" i="10" s="1"/>
  <c r="BR93" i="10"/>
  <c r="BS93" i="10" s="1"/>
  <c r="BR94" i="10"/>
  <c r="BS94" i="10" s="1"/>
  <c r="BR95" i="10"/>
  <c r="BS95" i="10" s="1"/>
  <c r="BR96" i="10"/>
  <c r="BS96" i="10" s="1"/>
  <c r="BR97" i="10"/>
  <c r="BS97" i="10" s="1"/>
  <c r="BR98" i="10"/>
  <c r="BS98" i="10" s="1"/>
  <c r="BR99" i="10"/>
  <c r="BS99" i="10" s="1"/>
  <c r="BR100" i="10"/>
  <c r="BS100" i="10" s="1"/>
  <c r="BR101" i="10"/>
  <c r="BS101" i="10" s="1"/>
  <c r="BR102" i="10"/>
  <c r="BS102" i="10" s="1"/>
  <c r="BR103" i="10"/>
  <c r="BS103" i="10" s="1"/>
  <c r="BR104" i="10"/>
  <c r="BS104" i="10" s="1"/>
  <c r="BR105" i="10"/>
  <c r="BS105" i="10" s="1"/>
  <c r="BR106" i="10"/>
  <c r="BS106" i="10" s="1"/>
  <c r="BR107" i="10"/>
  <c r="BS107" i="10" s="1"/>
  <c r="BR108" i="10"/>
  <c r="BS108" i="10" s="1"/>
  <c r="BR109" i="10"/>
  <c r="BS109" i="10" s="1"/>
  <c r="BR110" i="10"/>
  <c r="BS110" i="10" s="1"/>
  <c r="BR111" i="10"/>
  <c r="BS111" i="10" s="1"/>
  <c r="BR112" i="10"/>
  <c r="BS112" i="10" s="1"/>
  <c r="BR113" i="10"/>
  <c r="BS113" i="10" s="1"/>
  <c r="BR114" i="10"/>
  <c r="BS114" i="10" s="1"/>
  <c r="BR115" i="10"/>
  <c r="BS115" i="10" s="1"/>
  <c r="BR116" i="10"/>
  <c r="BS116" i="10" s="1"/>
  <c r="BR117" i="10"/>
  <c r="BS117" i="10" s="1"/>
  <c r="BR118" i="10"/>
  <c r="BS118" i="10" s="1"/>
  <c r="BR119" i="10"/>
  <c r="BS119" i="10" s="1"/>
  <c r="BR120" i="10"/>
  <c r="BS120" i="10" s="1"/>
  <c r="BR121" i="10"/>
  <c r="BS121" i="10" s="1"/>
  <c r="BR122" i="10"/>
  <c r="BS122" i="10" s="1"/>
  <c r="BR123" i="10"/>
  <c r="BS123" i="10" s="1"/>
  <c r="BR124" i="10"/>
  <c r="BS124" i="10" s="1"/>
  <c r="BR125" i="10"/>
  <c r="BS125" i="10" s="1"/>
  <c r="BR126" i="10"/>
  <c r="BS126" i="10" s="1"/>
  <c r="BR127" i="10"/>
  <c r="BS127" i="10" s="1"/>
  <c r="BR128" i="10"/>
  <c r="BS128" i="10" s="1"/>
  <c r="BR129" i="10"/>
  <c r="BS129" i="10" s="1"/>
  <c r="BR130" i="10"/>
  <c r="BS130" i="10" s="1"/>
  <c r="BR131" i="10"/>
  <c r="BS131" i="10" s="1"/>
  <c r="BR132" i="10"/>
  <c r="BS132" i="10" s="1"/>
  <c r="BR133" i="10"/>
  <c r="BS133" i="10" s="1"/>
  <c r="BR134" i="10"/>
  <c r="BS134" i="10" s="1"/>
  <c r="BR135" i="10"/>
  <c r="BS135" i="10" s="1"/>
  <c r="BR136" i="10"/>
  <c r="BS136" i="10" s="1"/>
  <c r="BR137" i="10"/>
  <c r="BS137" i="10" s="1"/>
  <c r="BR138" i="10"/>
  <c r="BS138" i="10" s="1"/>
  <c r="BR139" i="10"/>
  <c r="BS139" i="10" s="1"/>
  <c r="BR140" i="10"/>
  <c r="BS140" i="10" s="1"/>
  <c r="BR141" i="10"/>
  <c r="BS141" i="10" s="1"/>
  <c r="BR142" i="10"/>
  <c r="BS142" i="10" s="1"/>
  <c r="BR143" i="10"/>
  <c r="BS143" i="10" s="1"/>
  <c r="BR144" i="10"/>
  <c r="BS144" i="10" s="1"/>
  <c r="BR145" i="10"/>
  <c r="BS145" i="10" s="1"/>
  <c r="BR146" i="10"/>
  <c r="BS146" i="10" s="1"/>
  <c r="BR147" i="10"/>
  <c r="BS147" i="10" s="1"/>
  <c r="BR148" i="10"/>
  <c r="BS148" i="10" s="1"/>
  <c r="BR149" i="10"/>
  <c r="BS149" i="10" s="1"/>
  <c r="BR150" i="10"/>
  <c r="BS150" i="10" s="1"/>
  <c r="BR151" i="10"/>
  <c r="BS151" i="10" s="1"/>
  <c r="BR152" i="10"/>
  <c r="BS152" i="10" s="1"/>
  <c r="BR153" i="10"/>
  <c r="BS153" i="10" s="1"/>
  <c r="BR154" i="10"/>
  <c r="BS154" i="10" s="1"/>
  <c r="BR155" i="10"/>
  <c r="BS155" i="10" s="1"/>
  <c r="BR156" i="10"/>
  <c r="BS156" i="10" s="1"/>
  <c r="BR157" i="10"/>
  <c r="BS157" i="10" s="1"/>
  <c r="BR158" i="10"/>
  <c r="BS158" i="10" s="1"/>
  <c r="BR159" i="10"/>
  <c r="BS159" i="10" s="1"/>
  <c r="BR160" i="10"/>
  <c r="BS160" i="10" s="1"/>
  <c r="BR161" i="10"/>
  <c r="BS161" i="10" s="1"/>
  <c r="BR162" i="10"/>
  <c r="BS162" i="10" s="1"/>
  <c r="BR163" i="10"/>
  <c r="BS163" i="10" s="1"/>
  <c r="BR164" i="10"/>
  <c r="BS164" i="10" s="1"/>
  <c r="BR165" i="10"/>
  <c r="BS165" i="10" s="1"/>
  <c r="BR166" i="10"/>
  <c r="BS166" i="10" s="1"/>
  <c r="BR167" i="10"/>
  <c r="BS167" i="10" s="1"/>
  <c r="BR168" i="10"/>
  <c r="BS168" i="10" s="1"/>
  <c r="BR169" i="10"/>
  <c r="BS169" i="10" s="1"/>
  <c r="BR170" i="10"/>
  <c r="BS170" i="10" s="1"/>
  <c r="BR171" i="10"/>
  <c r="BS171" i="10" s="1"/>
  <c r="BR172" i="10"/>
  <c r="BS172" i="10" s="1"/>
  <c r="BR173" i="10"/>
  <c r="BS173" i="10" s="1"/>
  <c r="BR174" i="10"/>
  <c r="BS174" i="10" s="1"/>
  <c r="BR175" i="10"/>
  <c r="BS175" i="10" s="1"/>
  <c r="BR176" i="10"/>
  <c r="BS176" i="10" s="1"/>
  <c r="BR177" i="10"/>
  <c r="BS177" i="10" s="1"/>
  <c r="BR178" i="10"/>
  <c r="BS178" i="10" s="1"/>
  <c r="BR179" i="10"/>
  <c r="BS179" i="10" s="1"/>
  <c r="BR180" i="10"/>
  <c r="BS180" i="10" s="1"/>
  <c r="BR181" i="10"/>
  <c r="BS181" i="10" s="1"/>
  <c r="BR182" i="10"/>
  <c r="BS182" i="10" s="1"/>
  <c r="BR183" i="10"/>
  <c r="BS183" i="10" s="1"/>
  <c r="BR184" i="10"/>
  <c r="BS184" i="10" s="1"/>
  <c r="BR185" i="10"/>
  <c r="BS185" i="10" s="1"/>
  <c r="BR186" i="10"/>
  <c r="BS186" i="10" s="1"/>
  <c r="BR187" i="10"/>
  <c r="BS187" i="10" s="1"/>
  <c r="BR188" i="10"/>
  <c r="BS188" i="10" s="1"/>
  <c r="BR189" i="10"/>
  <c r="BS189" i="10" s="1"/>
  <c r="BR190" i="10"/>
  <c r="BS190" i="10" s="1"/>
  <c r="BR191" i="10"/>
  <c r="BS191" i="10" s="1"/>
  <c r="BR192" i="10"/>
  <c r="BS192" i="10" s="1"/>
  <c r="BR193" i="10"/>
  <c r="BS193" i="10" s="1"/>
  <c r="BR194" i="10"/>
  <c r="BS194" i="10" s="1"/>
  <c r="BR195" i="10"/>
  <c r="BS195" i="10" s="1"/>
  <c r="BR196" i="10"/>
  <c r="BS196" i="10" s="1"/>
  <c r="BR197" i="10"/>
  <c r="BS197" i="10" s="1"/>
  <c r="BR198" i="10"/>
  <c r="BS198" i="10" s="1"/>
  <c r="BR199" i="10"/>
  <c r="BS199" i="10" s="1"/>
  <c r="BR200" i="10"/>
  <c r="BS200" i="10" s="1"/>
  <c r="BR201" i="10"/>
  <c r="BS201" i="10" s="1"/>
  <c r="BR202" i="10"/>
  <c r="BS202" i="10" s="1"/>
  <c r="BR203" i="10"/>
  <c r="BS203" i="10" s="1"/>
  <c r="BR204" i="10"/>
  <c r="BS204" i="10" s="1"/>
  <c r="BR205" i="10"/>
  <c r="BS205" i="10" s="1"/>
  <c r="BR206" i="10"/>
  <c r="BS206" i="10" s="1"/>
  <c r="BR207" i="10"/>
  <c r="BS207" i="10" s="1"/>
  <c r="BR208" i="10"/>
  <c r="BS208" i="10" s="1"/>
  <c r="BR209" i="10"/>
  <c r="BS209" i="10" s="1"/>
  <c r="BR210" i="10"/>
  <c r="BS210" i="10" s="1"/>
  <c r="BR211" i="10"/>
  <c r="BS211" i="10" s="1"/>
  <c r="BR212" i="10"/>
  <c r="BS212" i="10" s="1"/>
  <c r="BR213" i="10"/>
  <c r="BS213" i="10" s="1"/>
  <c r="BR214" i="10"/>
  <c r="BS214" i="10" s="1"/>
  <c r="BR215" i="10"/>
  <c r="BS215" i="10" s="1"/>
  <c r="BR216" i="10"/>
  <c r="BS216" i="10" s="1"/>
  <c r="BR217" i="10"/>
  <c r="BS217" i="10" s="1"/>
  <c r="BR218" i="10"/>
  <c r="BS218" i="10" s="1"/>
  <c r="BR219" i="10"/>
  <c r="BS219" i="10" s="1"/>
  <c r="BR220" i="10"/>
  <c r="BS220" i="10" s="1"/>
  <c r="BR221" i="10"/>
  <c r="BS221" i="10" s="1"/>
  <c r="BR222" i="10"/>
  <c r="BS222" i="10" s="1"/>
  <c r="BR223" i="10"/>
  <c r="BS223" i="10" s="1"/>
  <c r="BR224" i="10"/>
  <c r="BS224" i="10" s="1"/>
  <c r="BR225" i="10"/>
  <c r="BS225" i="10" s="1"/>
  <c r="BR226" i="10"/>
  <c r="BS226" i="10" s="1"/>
  <c r="BR227" i="10"/>
  <c r="BS227" i="10" s="1"/>
  <c r="BR228" i="10"/>
  <c r="BS228" i="10" s="1"/>
  <c r="BR229" i="10"/>
  <c r="BS229" i="10" s="1"/>
  <c r="BR230" i="10"/>
  <c r="BS230" i="10" s="1"/>
  <c r="BR231" i="10"/>
  <c r="BS231" i="10" s="1"/>
  <c r="BR232" i="10"/>
  <c r="BS232" i="10" s="1"/>
  <c r="BR233" i="10"/>
  <c r="BS233" i="10" s="1"/>
  <c r="BR234" i="10"/>
  <c r="BS234" i="10" s="1"/>
  <c r="BR235" i="10"/>
  <c r="BS235" i="10" s="1"/>
  <c r="BR236" i="10"/>
  <c r="BS236" i="10" s="1"/>
  <c r="BR237" i="10"/>
  <c r="BS237" i="10" s="1"/>
  <c r="BR238" i="10"/>
  <c r="BS238" i="10" s="1"/>
  <c r="BR239" i="10"/>
  <c r="BS239" i="10" s="1"/>
  <c r="BR240" i="10"/>
  <c r="BS240" i="10" s="1"/>
  <c r="BR241" i="10"/>
  <c r="BS241" i="10" s="1"/>
  <c r="BR242" i="10"/>
  <c r="BS242" i="10" s="1"/>
  <c r="BR243" i="10"/>
  <c r="BS243" i="10" s="1"/>
  <c r="BR244" i="10"/>
  <c r="BS244" i="10" s="1"/>
  <c r="BR245" i="10"/>
  <c r="BS245" i="10" s="1"/>
  <c r="BR246" i="10"/>
  <c r="BS246" i="10" s="1"/>
  <c r="BR247" i="10"/>
  <c r="BS247" i="10" s="1"/>
  <c r="BR248" i="10"/>
  <c r="BS248" i="10" s="1"/>
  <c r="BR249" i="10"/>
  <c r="BS249" i="10" s="1"/>
  <c r="BR250" i="10"/>
  <c r="BS250" i="10" s="1"/>
  <c r="BR251" i="10"/>
  <c r="BS251" i="10" s="1"/>
  <c r="BR252" i="10"/>
  <c r="BS252" i="10" s="1"/>
  <c r="BR253" i="10"/>
  <c r="BS253" i="10" s="1"/>
  <c r="BR254" i="10"/>
  <c r="BS254" i="10" s="1"/>
  <c r="BR255" i="10"/>
  <c r="BS255" i="10" s="1"/>
  <c r="BR256" i="10"/>
  <c r="BS256" i="10" s="1"/>
  <c r="BR257" i="10"/>
  <c r="BS257" i="10" s="1"/>
  <c r="BR258" i="10"/>
  <c r="BS258" i="10" s="1"/>
  <c r="BR259" i="10"/>
  <c r="BS259" i="10" s="1"/>
  <c r="BR260" i="10"/>
  <c r="BS260" i="10" s="1"/>
  <c r="BR261" i="10"/>
  <c r="BS261" i="10" s="1"/>
  <c r="BR262" i="10"/>
  <c r="BS262" i="10" s="1"/>
  <c r="BR263" i="10"/>
  <c r="BS263" i="10" s="1"/>
  <c r="BR264" i="10"/>
  <c r="BS264" i="10" s="1"/>
  <c r="BR265" i="10"/>
  <c r="BS265" i="10" s="1"/>
  <c r="BR266" i="10"/>
  <c r="BS266" i="10" s="1"/>
  <c r="BR267" i="10"/>
  <c r="BS267" i="10" s="1"/>
  <c r="BR268" i="10"/>
  <c r="BS268" i="10" s="1"/>
  <c r="BR269" i="10"/>
  <c r="BS269" i="10" s="1"/>
  <c r="BR270" i="10"/>
  <c r="BS270" i="10" s="1"/>
  <c r="BR271" i="10"/>
  <c r="BS271" i="10" s="1"/>
  <c r="BR272" i="10"/>
  <c r="BS272" i="10" s="1"/>
  <c r="BR273" i="10"/>
  <c r="BS273" i="10" s="1"/>
  <c r="BR274" i="10"/>
  <c r="BS274" i="10" s="1"/>
  <c r="BR275" i="10"/>
  <c r="BS275" i="10" s="1"/>
  <c r="BR276" i="10"/>
  <c r="BS276" i="10" s="1"/>
  <c r="BR277" i="10"/>
  <c r="BS277" i="10" s="1"/>
  <c r="BR278" i="10"/>
  <c r="BS278" i="10" s="1"/>
  <c r="BR279" i="10"/>
  <c r="BS279" i="10" s="1"/>
  <c r="BR280" i="10"/>
  <c r="BS280" i="10" s="1"/>
  <c r="BR281" i="10"/>
  <c r="BS281" i="10" s="1"/>
  <c r="BR282" i="10"/>
  <c r="BS282" i="10" s="1"/>
  <c r="BR283" i="10"/>
  <c r="BS283" i="10" s="1"/>
  <c r="BR284" i="10"/>
  <c r="BS284" i="10" s="1"/>
  <c r="BR285" i="10"/>
  <c r="BS285" i="10" s="1"/>
  <c r="BR286" i="10"/>
  <c r="BS286" i="10" s="1"/>
  <c r="BR287" i="10"/>
  <c r="BS287" i="10" s="1"/>
  <c r="BR288" i="10"/>
  <c r="BS288" i="10" s="1"/>
  <c r="BR289" i="10"/>
  <c r="BS289" i="10" s="1"/>
  <c r="BR290" i="10"/>
  <c r="BS290" i="10" s="1"/>
  <c r="BR291" i="10"/>
  <c r="BS291" i="10" s="1"/>
  <c r="BR292" i="10"/>
  <c r="BS292" i="10" s="1"/>
  <c r="BR293" i="10"/>
  <c r="BS293" i="10" s="1"/>
  <c r="BR294" i="10"/>
  <c r="BS294" i="10" s="1"/>
  <c r="BR295" i="10"/>
  <c r="BS295" i="10" s="1"/>
  <c r="BR296" i="10"/>
  <c r="BS296" i="10" s="1"/>
  <c r="BR297" i="10"/>
  <c r="BS297" i="10" s="1"/>
  <c r="BR298" i="10"/>
  <c r="BS298" i="10" s="1"/>
  <c r="BR299" i="10"/>
  <c r="BS299" i="10" s="1"/>
  <c r="BR300" i="10"/>
  <c r="BS300" i="10" s="1"/>
  <c r="BR301" i="10"/>
  <c r="BS301" i="10" s="1"/>
  <c r="BR302" i="10"/>
  <c r="BS302" i="10" s="1"/>
  <c r="BR303" i="10"/>
  <c r="BS303" i="10" s="1"/>
  <c r="BR304" i="10"/>
  <c r="BS304" i="10" s="1"/>
  <c r="BR305" i="10"/>
  <c r="BS305" i="10" s="1"/>
  <c r="BR306" i="10"/>
  <c r="BS306" i="10" s="1"/>
  <c r="BR307" i="10"/>
  <c r="BS307" i="10" s="1"/>
  <c r="BR308" i="10"/>
  <c r="BS308" i="10" s="1"/>
  <c r="BR309" i="10"/>
  <c r="BS309" i="10" s="1"/>
  <c r="BR310" i="10"/>
  <c r="BS310" i="10" s="1"/>
  <c r="BR311" i="10"/>
  <c r="BS311" i="10" s="1"/>
  <c r="BR312" i="10"/>
  <c r="BS312" i="10" s="1"/>
  <c r="BR313" i="10"/>
  <c r="BS313" i="10" s="1"/>
  <c r="BR314" i="10"/>
  <c r="BS314" i="10" s="1"/>
  <c r="BR315" i="10"/>
  <c r="BS315" i="10" s="1"/>
  <c r="BR316" i="10"/>
  <c r="BS316" i="10" s="1"/>
  <c r="BR317" i="10"/>
  <c r="BS317" i="10" s="1"/>
  <c r="BR318" i="10"/>
  <c r="BS318" i="10" s="1"/>
  <c r="BR319" i="10"/>
  <c r="BS319" i="10" s="1"/>
  <c r="BR320" i="10"/>
  <c r="BS320" i="10" s="1"/>
  <c r="BR321" i="10"/>
  <c r="BS321" i="10" s="1"/>
  <c r="BR322" i="10"/>
  <c r="BS322" i="10" s="1"/>
  <c r="BR323" i="10"/>
  <c r="BS323" i="10" s="1"/>
  <c r="BR324" i="10"/>
  <c r="BS324" i="10" s="1"/>
  <c r="BR325" i="10"/>
  <c r="BS325" i="10" s="1"/>
  <c r="BR326" i="10"/>
  <c r="BS326" i="10" s="1"/>
  <c r="BR327" i="10"/>
  <c r="BS327" i="10" s="1"/>
  <c r="BR328" i="10"/>
  <c r="BS328" i="10" s="1"/>
  <c r="BR329" i="10"/>
  <c r="BS329" i="10" s="1"/>
  <c r="BR330" i="10"/>
  <c r="BS330" i="10" s="1"/>
  <c r="BR331" i="10"/>
  <c r="BS331" i="10" s="1"/>
  <c r="BR332" i="10"/>
  <c r="BS332" i="10" s="1"/>
  <c r="BR333" i="10"/>
  <c r="BS333" i="10" s="1"/>
  <c r="BR334" i="10"/>
  <c r="BS334" i="10" s="1"/>
  <c r="BR335" i="10"/>
  <c r="BS335" i="10" s="1"/>
  <c r="BR336" i="10"/>
  <c r="BS336" i="10" s="1"/>
  <c r="BR337" i="10"/>
  <c r="BS337" i="10" s="1"/>
  <c r="BR338" i="10"/>
  <c r="BS338" i="10" s="1"/>
  <c r="BR339" i="10"/>
  <c r="BS339" i="10" s="1"/>
  <c r="BR340" i="10"/>
  <c r="BS340" i="10" s="1"/>
  <c r="BR341" i="10"/>
  <c r="BS341" i="10" s="1"/>
  <c r="BR342" i="10"/>
  <c r="BS342" i="10" s="1"/>
  <c r="BR343" i="10"/>
  <c r="BS343" i="10" s="1"/>
  <c r="BR344" i="10"/>
  <c r="BS344" i="10" s="1"/>
  <c r="BR345" i="10"/>
  <c r="BS345" i="10" s="1"/>
  <c r="BR346" i="10"/>
  <c r="BS346" i="10" s="1"/>
  <c r="BR347" i="10"/>
  <c r="BS347" i="10" s="1"/>
  <c r="BR348" i="10"/>
  <c r="BS348" i="10" s="1"/>
  <c r="BR349" i="10"/>
  <c r="BS349" i="10" s="1"/>
  <c r="BR350" i="10"/>
  <c r="BS350" i="10" s="1"/>
  <c r="BR351" i="10"/>
  <c r="BS351" i="10" s="1"/>
  <c r="BR352" i="10"/>
  <c r="BS352" i="10" s="1"/>
  <c r="BR353" i="10"/>
  <c r="BS353" i="10" s="1"/>
  <c r="BR354" i="10"/>
  <c r="BS354" i="10" s="1"/>
  <c r="BR355" i="10"/>
  <c r="BS355" i="10" s="1"/>
  <c r="BR356" i="10"/>
  <c r="BS356" i="10" s="1"/>
  <c r="BR357" i="10"/>
  <c r="BS357" i="10" s="1"/>
  <c r="BR358" i="10"/>
  <c r="BS358" i="10" s="1"/>
  <c r="BR359" i="10"/>
  <c r="BS359" i="10" s="1"/>
  <c r="BR360" i="10"/>
  <c r="BS360" i="10" s="1"/>
  <c r="BR361" i="10"/>
  <c r="BS361" i="10" s="1"/>
  <c r="BR362" i="10"/>
  <c r="BS362" i="10" s="1"/>
  <c r="BR363" i="10"/>
  <c r="BS363" i="10" s="1"/>
  <c r="BR364" i="10"/>
  <c r="BS364" i="10" s="1"/>
  <c r="BR365" i="10"/>
  <c r="BS365" i="10" s="1"/>
  <c r="BR366" i="10"/>
  <c r="BS366" i="10" s="1"/>
  <c r="BR367" i="10"/>
  <c r="BS367" i="10" s="1"/>
  <c r="BR368" i="10"/>
  <c r="BS368" i="10" s="1"/>
  <c r="BR369" i="10"/>
  <c r="BS369" i="10" s="1"/>
  <c r="BR370" i="10"/>
  <c r="BS370" i="10" s="1"/>
  <c r="BR371" i="10"/>
  <c r="BS371" i="10" s="1"/>
  <c r="BR372" i="10"/>
  <c r="BS372" i="10" s="1"/>
  <c r="BR373" i="10"/>
  <c r="BS373" i="10" s="1"/>
  <c r="BR374" i="10"/>
  <c r="BS374" i="10" s="1"/>
  <c r="BR375" i="10"/>
  <c r="BS375" i="10" s="1"/>
  <c r="BR376" i="10"/>
  <c r="BS376" i="10" s="1"/>
  <c r="BR377" i="10"/>
  <c r="BS377" i="10" s="1"/>
  <c r="BR378" i="10"/>
  <c r="BS378" i="10" s="1"/>
  <c r="BR379" i="10"/>
  <c r="BS379" i="10" s="1"/>
  <c r="BR380" i="10"/>
  <c r="BS380" i="10" s="1"/>
  <c r="BR381" i="10"/>
  <c r="BS381" i="10" s="1"/>
  <c r="BR382" i="10"/>
  <c r="BS382" i="10" s="1"/>
  <c r="BR383" i="10"/>
  <c r="BS383" i="10" s="1"/>
  <c r="BR384" i="10"/>
  <c r="BS384" i="10" s="1"/>
  <c r="BR385" i="10"/>
  <c r="BS385" i="10" s="1"/>
  <c r="BR386" i="10"/>
  <c r="BS386" i="10" s="1"/>
  <c r="BR387" i="10"/>
  <c r="BS387" i="10" s="1"/>
  <c r="BR388" i="10"/>
  <c r="BS388" i="10" s="1"/>
  <c r="BR389" i="10"/>
  <c r="BS389" i="10" s="1"/>
  <c r="BR390" i="10"/>
  <c r="BS390" i="10" s="1"/>
  <c r="BR391" i="10"/>
  <c r="BS391" i="10" s="1"/>
  <c r="BR392" i="10"/>
  <c r="BS392" i="10" s="1"/>
  <c r="BR393" i="10"/>
  <c r="BS393" i="10" s="1"/>
  <c r="BR394" i="10"/>
  <c r="BS394" i="10" s="1"/>
  <c r="BR395" i="10"/>
  <c r="BS395" i="10" s="1"/>
  <c r="BR396" i="10"/>
  <c r="BS396" i="10" s="1"/>
  <c r="BR397" i="10"/>
  <c r="BS397" i="10" s="1"/>
  <c r="BR398" i="10"/>
  <c r="BS398" i="10" s="1"/>
  <c r="BR399" i="10"/>
  <c r="BS399" i="10" s="1"/>
  <c r="BR400" i="10"/>
  <c r="BS400" i="10" s="1"/>
  <c r="BR401" i="10"/>
  <c r="BS401" i="10" s="1"/>
  <c r="BR402" i="10"/>
  <c r="BS402" i="10" s="1"/>
  <c r="BR403" i="10"/>
  <c r="BS403" i="10" s="1"/>
  <c r="BR404" i="10"/>
  <c r="BS404" i="10" s="1"/>
  <c r="BR405" i="10"/>
  <c r="BS405" i="10" s="1"/>
  <c r="BR406" i="10"/>
  <c r="BS406" i="10" s="1"/>
  <c r="BR407" i="10"/>
  <c r="BS407" i="10" s="1"/>
  <c r="BR408" i="10"/>
  <c r="BS408" i="10" s="1"/>
  <c r="BR409" i="10"/>
  <c r="BS409" i="10" s="1"/>
  <c r="BR410" i="10"/>
  <c r="BS410" i="10" s="1"/>
  <c r="BR411" i="10"/>
  <c r="BS411" i="10" s="1"/>
  <c r="BR412" i="10"/>
  <c r="BS412" i="10" s="1"/>
  <c r="BR413" i="10"/>
  <c r="BS413" i="10" s="1"/>
  <c r="BR414" i="10"/>
  <c r="BS414" i="10" s="1"/>
  <c r="BR415" i="10"/>
  <c r="BS415" i="10" s="1"/>
  <c r="BR416" i="10"/>
  <c r="BS416" i="10" s="1"/>
  <c r="BR417" i="10"/>
  <c r="BS417" i="10" s="1"/>
  <c r="BR418" i="10"/>
  <c r="BS418" i="10" s="1"/>
  <c r="BR419" i="10"/>
  <c r="BS419" i="10" s="1"/>
  <c r="BR420" i="10"/>
  <c r="BS420" i="10" s="1"/>
  <c r="BR421" i="10"/>
  <c r="BS421" i="10" s="1"/>
  <c r="BR422" i="10"/>
  <c r="BS422" i="10" s="1"/>
  <c r="BR423" i="10"/>
  <c r="BS423" i="10" s="1"/>
  <c r="BR424" i="10"/>
  <c r="BS424" i="10" s="1"/>
  <c r="BR425" i="10"/>
  <c r="BS425" i="10" s="1"/>
  <c r="BR426" i="10"/>
  <c r="BS426" i="10" s="1"/>
  <c r="BR427" i="10"/>
  <c r="BS427" i="10" s="1"/>
  <c r="BR428" i="10"/>
  <c r="BS428" i="10" s="1"/>
  <c r="BR429" i="10"/>
  <c r="BS429" i="10" s="1"/>
  <c r="BR430" i="10"/>
  <c r="BS430" i="10" s="1"/>
  <c r="BR431" i="10"/>
  <c r="BS431" i="10" s="1"/>
  <c r="BR432" i="10"/>
  <c r="BS432" i="10" s="1"/>
  <c r="BR433" i="10"/>
  <c r="BS433" i="10" s="1"/>
  <c r="BR434" i="10"/>
  <c r="BS434" i="10" s="1"/>
  <c r="BR435" i="10"/>
  <c r="BS435" i="10" s="1"/>
  <c r="BR436" i="10"/>
  <c r="BS436" i="10" s="1"/>
  <c r="BR437" i="10"/>
  <c r="BS437" i="10" s="1"/>
  <c r="BR438" i="10"/>
  <c r="BS438" i="10" s="1"/>
  <c r="BR439" i="10"/>
  <c r="BS439" i="10" s="1"/>
  <c r="BR440" i="10"/>
  <c r="BS440" i="10" s="1"/>
  <c r="BR441" i="10"/>
  <c r="BS441" i="10" s="1"/>
  <c r="BR442" i="10"/>
  <c r="BS442" i="10" s="1"/>
  <c r="BR443" i="10"/>
  <c r="BS443" i="10" s="1"/>
  <c r="BR444" i="10"/>
  <c r="BS444" i="10" s="1"/>
  <c r="BR445" i="10"/>
  <c r="BS445" i="10" s="1"/>
  <c r="BR446" i="10"/>
  <c r="BS446" i="10" s="1"/>
  <c r="BR447" i="10"/>
  <c r="BS447" i="10" s="1"/>
  <c r="BR448" i="10"/>
  <c r="BS448" i="10" s="1"/>
  <c r="BR449" i="10"/>
  <c r="BS449" i="10" s="1"/>
  <c r="BR450" i="10"/>
  <c r="BS450" i="10" s="1"/>
  <c r="BR451" i="10"/>
  <c r="BS451" i="10" s="1"/>
  <c r="BR452" i="10"/>
  <c r="BS452" i="10" s="1"/>
  <c r="BR453" i="10"/>
  <c r="BS453" i="10" s="1"/>
  <c r="BR454" i="10"/>
  <c r="BS454" i="10" s="1"/>
  <c r="BR455" i="10"/>
  <c r="BS455" i="10" s="1"/>
  <c r="BR456" i="10"/>
  <c r="BS456" i="10" s="1"/>
  <c r="BR457" i="10"/>
  <c r="BS457" i="10" s="1"/>
  <c r="BR458" i="10"/>
  <c r="BS458" i="10" s="1"/>
  <c r="BR459" i="10"/>
  <c r="BS459" i="10" s="1"/>
  <c r="BR460" i="10"/>
  <c r="BS460" i="10" s="1"/>
  <c r="BR461" i="10"/>
  <c r="BS461" i="10" s="1"/>
  <c r="BR462" i="10"/>
  <c r="BS462" i="10" s="1"/>
  <c r="BR463" i="10"/>
  <c r="BS463" i="10" s="1"/>
  <c r="BR464" i="10"/>
  <c r="BS464" i="10" s="1"/>
  <c r="BR465" i="10"/>
  <c r="BS465" i="10" s="1"/>
  <c r="BR466" i="10"/>
  <c r="BS466" i="10" s="1"/>
  <c r="BR467" i="10"/>
  <c r="BS467" i="10" s="1"/>
  <c r="BR468" i="10"/>
  <c r="BS468" i="10" s="1"/>
  <c r="BR469" i="10"/>
  <c r="BS469" i="10" s="1"/>
  <c r="BR470" i="10"/>
  <c r="BS470" i="10" s="1"/>
  <c r="BR471" i="10"/>
  <c r="BS471" i="10" s="1"/>
  <c r="BR472" i="10"/>
  <c r="BS472" i="10" s="1"/>
  <c r="BR473" i="10"/>
  <c r="BS473" i="10" s="1"/>
  <c r="BR474" i="10"/>
  <c r="BS474" i="10" s="1"/>
  <c r="BR475" i="10"/>
  <c r="BS475" i="10" s="1"/>
  <c r="BR476" i="10"/>
  <c r="BS476" i="10" s="1"/>
  <c r="BR477" i="10"/>
  <c r="BS477" i="10" s="1"/>
  <c r="BR478" i="10"/>
  <c r="BS478" i="10" s="1"/>
  <c r="BR479" i="10"/>
  <c r="BS479" i="10" s="1"/>
  <c r="BR480" i="10"/>
  <c r="BS480" i="10" s="1"/>
  <c r="BR481" i="10"/>
  <c r="BS481" i="10" s="1"/>
  <c r="BR482" i="10"/>
  <c r="BS482" i="10" s="1"/>
  <c r="BR483" i="10"/>
  <c r="BS483" i="10" s="1"/>
  <c r="BR484" i="10"/>
  <c r="BS484" i="10" s="1"/>
  <c r="BR485" i="10"/>
  <c r="BS485" i="10" s="1"/>
  <c r="BR486" i="10"/>
  <c r="BS486" i="10" s="1"/>
  <c r="BR487" i="10"/>
  <c r="BS487" i="10" s="1"/>
  <c r="BR488" i="10"/>
  <c r="BS488" i="10" s="1"/>
  <c r="BR489" i="10"/>
  <c r="BS489" i="10" s="1"/>
  <c r="BR490" i="10"/>
  <c r="BS490" i="10" s="1"/>
  <c r="BR491" i="10"/>
  <c r="BS491" i="10" s="1"/>
  <c r="BR492" i="10"/>
  <c r="BS492" i="10" s="1"/>
  <c r="BR493" i="10"/>
  <c r="BS493" i="10" s="1"/>
  <c r="BR494" i="10"/>
  <c r="BS494" i="10" s="1"/>
  <c r="BR495" i="10"/>
  <c r="BS495" i="10" s="1"/>
  <c r="BR496" i="10"/>
  <c r="BS496" i="10" s="1"/>
  <c r="BR497" i="10"/>
  <c r="BS497" i="10" s="1"/>
  <c r="BR498" i="10"/>
  <c r="BS498" i="10" s="1"/>
  <c r="BR499" i="10"/>
  <c r="BS499" i="10" s="1"/>
  <c r="BR500" i="10"/>
  <c r="BS500" i="10" s="1"/>
  <c r="BR501" i="10"/>
  <c r="BS501" i="10" s="1"/>
  <c r="BR502" i="10"/>
  <c r="BS502" i="10" s="1"/>
  <c r="BR503" i="10"/>
  <c r="BS503" i="10" s="1"/>
  <c r="BR504" i="10"/>
  <c r="BS504" i="10" s="1"/>
  <c r="BR505" i="10"/>
  <c r="BS505" i="10" s="1"/>
  <c r="BR506" i="10"/>
  <c r="BS506" i="10" s="1"/>
  <c r="BR507" i="10"/>
  <c r="BS507" i="10" s="1"/>
  <c r="BR508" i="10"/>
  <c r="BS508" i="10" s="1"/>
  <c r="BR509" i="10"/>
  <c r="BS509" i="10" s="1"/>
  <c r="BR510" i="10"/>
  <c r="BS510" i="10" s="1"/>
  <c r="BR511" i="10"/>
  <c r="BS511" i="10" s="1"/>
  <c r="BR512" i="10"/>
  <c r="BS512" i="10" s="1"/>
  <c r="BR513" i="10"/>
  <c r="BS513" i="10" s="1"/>
  <c r="BR514" i="10"/>
  <c r="BS514" i="10" s="1"/>
  <c r="BR515" i="10"/>
  <c r="BS515" i="10" s="1"/>
  <c r="BR516" i="10"/>
  <c r="BS516" i="10" s="1"/>
  <c r="BR517" i="10"/>
  <c r="BS517" i="10" s="1"/>
  <c r="BR518" i="10"/>
  <c r="BS518" i="10" s="1"/>
  <c r="BR519" i="10"/>
  <c r="BS519" i="10" s="1"/>
  <c r="BR520" i="10"/>
  <c r="BS520" i="10" s="1"/>
  <c r="BR521" i="10"/>
  <c r="BS521" i="10" s="1"/>
  <c r="BR522" i="10"/>
  <c r="BS522" i="10" s="1"/>
  <c r="BR523" i="10"/>
  <c r="BS523" i="10" s="1"/>
  <c r="BR524" i="10"/>
  <c r="BS524" i="10" s="1"/>
  <c r="BR525" i="10"/>
  <c r="BS525" i="10" s="1"/>
  <c r="BR526" i="10"/>
  <c r="BS526" i="10" s="1"/>
  <c r="BR527" i="10"/>
  <c r="BS527" i="10" s="1"/>
  <c r="BR528" i="10"/>
  <c r="BS528" i="10" s="1"/>
  <c r="BR529" i="10"/>
  <c r="BS529" i="10" s="1"/>
  <c r="BR530" i="10"/>
  <c r="BS530" i="10" s="1"/>
  <c r="BR531" i="10"/>
  <c r="BS531" i="10" s="1"/>
  <c r="BR532" i="10"/>
  <c r="BS532" i="10" s="1"/>
  <c r="BR533" i="10"/>
  <c r="BS533" i="10" s="1"/>
  <c r="BR534" i="10"/>
  <c r="BS534" i="10" s="1"/>
  <c r="BR535" i="10"/>
  <c r="BS535" i="10" s="1"/>
  <c r="BR536" i="10"/>
  <c r="BS536" i="10" s="1"/>
  <c r="BR537" i="10"/>
  <c r="BS537" i="10" s="1"/>
  <c r="BR538" i="10"/>
  <c r="BS538" i="10" s="1"/>
  <c r="BR539" i="10"/>
  <c r="BS539" i="10" s="1"/>
  <c r="BR540" i="10"/>
  <c r="BS540" i="10" s="1"/>
  <c r="BR541" i="10"/>
  <c r="BS541" i="10" s="1"/>
  <c r="BR542" i="10"/>
  <c r="BS542" i="10" s="1"/>
  <c r="BR543" i="10"/>
  <c r="BS543" i="10" s="1"/>
  <c r="BR544" i="10"/>
  <c r="BS544" i="10" s="1"/>
  <c r="BR545" i="10"/>
  <c r="BS545" i="10" s="1"/>
  <c r="BR546" i="10"/>
  <c r="BS546" i="10" s="1"/>
  <c r="BR547" i="10"/>
  <c r="BS547" i="10" s="1"/>
  <c r="BR548" i="10"/>
  <c r="BS548" i="10" s="1"/>
  <c r="BR549" i="10"/>
  <c r="BS549" i="10" s="1"/>
  <c r="BR550" i="10"/>
  <c r="BS550" i="10" s="1"/>
  <c r="BR551" i="10"/>
  <c r="BS551" i="10" s="1"/>
  <c r="BR552" i="10"/>
  <c r="BS552" i="10" s="1"/>
  <c r="BR553" i="10"/>
  <c r="BS553" i="10" s="1"/>
  <c r="BR554" i="10"/>
  <c r="BS554" i="10" s="1"/>
  <c r="BR555" i="10"/>
  <c r="BS555" i="10" s="1"/>
  <c r="BR556" i="10"/>
  <c r="BS556" i="10" s="1"/>
  <c r="BR557" i="10"/>
  <c r="BS557" i="10" s="1"/>
  <c r="BR558" i="10"/>
  <c r="BS558" i="10" s="1"/>
  <c r="BR559" i="10"/>
  <c r="BS559" i="10" s="1"/>
  <c r="BR560" i="10"/>
  <c r="BS560" i="10" s="1"/>
  <c r="BR561" i="10"/>
  <c r="BS561" i="10" s="1"/>
  <c r="BR562" i="10"/>
  <c r="BS562" i="10" s="1"/>
  <c r="BR563" i="10"/>
  <c r="BS563" i="10" s="1"/>
  <c r="BR564" i="10"/>
  <c r="BS564" i="10" s="1"/>
  <c r="BR565" i="10"/>
  <c r="BS565" i="10" s="1"/>
  <c r="BR566" i="10"/>
  <c r="BS566" i="10" s="1"/>
  <c r="BR567" i="10"/>
  <c r="BS567" i="10" s="1"/>
  <c r="BR568" i="10"/>
  <c r="BS568" i="10" s="1"/>
  <c r="BR569" i="10"/>
  <c r="BS569" i="10" s="1"/>
  <c r="BR570" i="10"/>
  <c r="BS570" i="10" s="1"/>
  <c r="BR571" i="10"/>
  <c r="BS571" i="10" s="1"/>
  <c r="BR572" i="10"/>
  <c r="BS572" i="10" s="1"/>
  <c r="BR573" i="10"/>
  <c r="BS573" i="10" s="1"/>
  <c r="BR574" i="10"/>
  <c r="BS574" i="10" s="1"/>
  <c r="BR575" i="10"/>
  <c r="BS575" i="10" s="1"/>
  <c r="BR576" i="10"/>
  <c r="BS576" i="10" s="1"/>
  <c r="BR577" i="10"/>
  <c r="BS577" i="10" s="1"/>
  <c r="BR578" i="10"/>
  <c r="BS578" i="10" s="1"/>
  <c r="BR579" i="10"/>
  <c r="BS579" i="10" s="1"/>
  <c r="BR580" i="10"/>
  <c r="BS580" i="10" s="1"/>
  <c r="BR581" i="10"/>
  <c r="BS581" i="10" s="1"/>
  <c r="BR582" i="10"/>
  <c r="BS582" i="10" s="1"/>
  <c r="BR583" i="10"/>
  <c r="BS583" i="10" s="1"/>
  <c r="BR584" i="10"/>
  <c r="BS584" i="10" s="1"/>
  <c r="BR585" i="10"/>
  <c r="BS585" i="10" s="1"/>
  <c r="BR586" i="10"/>
  <c r="BS586" i="10" s="1"/>
  <c r="BR587" i="10"/>
  <c r="BS587" i="10" s="1"/>
  <c r="BR588" i="10"/>
  <c r="BS588" i="10" s="1"/>
  <c r="BR589" i="10"/>
  <c r="BS589" i="10" s="1"/>
  <c r="BR590" i="10"/>
  <c r="BS590" i="10" s="1"/>
  <c r="BR591" i="10"/>
  <c r="BS591" i="10" s="1"/>
  <c r="BR592" i="10"/>
  <c r="BS592" i="10" s="1"/>
  <c r="BR593" i="10"/>
  <c r="BS593" i="10" s="1"/>
  <c r="BR594" i="10"/>
  <c r="BS594" i="10" s="1"/>
  <c r="BR595" i="10"/>
  <c r="BS595" i="10" s="1"/>
  <c r="BR596" i="10"/>
  <c r="BS596" i="10" s="1"/>
  <c r="BR597" i="10"/>
  <c r="BS597" i="10" s="1"/>
  <c r="BR598" i="10"/>
  <c r="BS598" i="10" s="1"/>
  <c r="BR599" i="10"/>
  <c r="BS599" i="10" s="1"/>
  <c r="BR600" i="10"/>
  <c r="BS600" i="10" s="1"/>
  <c r="BR601" i="10"/>
  <c r="BS601" i="10" s="1"/>
  <c r="BR602" i="10"/>
  <c r="BS602" i="10" s="1"/>
  <c r="BR603" i="10"/>
  <c r="BS603" i="10" s="1"/>
  <c r="BR604" i="10"/>
  <c r="BS604" i="10" s="1"/>
  <c r="BR605" i="10"/>
  <c r="BS605" i="10" s="1"/>
  <c r="BR606" i="10"/>
  <c r="BS606" i="10" s="1"/>
  <c r="BR607" i="10"/>
  <c r="BS607" i="10" s="1"/>
  <c r="BR608" i="10"/>
  <c r="BS608" i="10" s="1"/>
  <c r="BR609" i="10"/>
  <c r="BS609" i="10" s="1"/>
  <c r="BR610" i="10"/>
  <c r="BS610" i="10" s="1"/>
  <c r="BR611" i="10"/>
  <c r="BS611" i="10" s="1"/>
  <c r="BR612" i="10"/>
  <c r="BS612" i="10" s="1"/>
  <c r="BR613" i="10"/>
  <c r="BS613" i="10" s="1"/>
  <c r="BR614" i="10"/>
  <c r="BS614" i="10" s="1"/>
  <c r="BR615" i="10"/>
  <c r="BS615" i="10" s="1"/>
  <c r="BR616" i="10"/>
  <c r="BS616" i="10" s="1"/>
  <c r="BR617" i="10"/>
  <c r="BS617" i="10" s="1"/>
  <c r="BR618" i="10"/>
  <c r="BS618" i="10" s="1"/>
  <c r="BR619" i="10"/>
  <c r="BS619" i="10" s="1"/>
  <c r="BR620" i="10"/>
  <c r="BS620" i="10" s="1"/>
  <c r="BR621" i="10"/>
  <c r="BS621" i="10" s="1"/>
  <c r="BR622" i="10"/>
  <c r="BS622" i="10" s="1"/>
  <c r="BR623" i="10"/>
  <c r="BS623" i="10" s="1"/>
  <c r="BR624" i="10"/>
  <c r="BS624" i="10" s="1"/>
  <c r="BR625" i="10"/>
  <c r="BS625" i="10" s="1"/>
  <c r="BR626" i="10"/>
  <c r="BS626" i="10" s="1"/>
  <c r="BR627" i="10"/>
  <c r="BS627" i="10" s="1"/>
  <c r="BR628" i="10"/>
  <c r="BS628" i="10" s="1"/>
  <c r="BR629" i="10"/>
  <c r="BS629" i="10" s="1"/>
  <c r="BR630" i="10"/>
  <c r="BS630" i="10" s="1"/>
  <c r="BR631" i="10"/>
  <c r="BS631" i="10" s="1"/>
  <c r="BR632" i="10"/>
  <c r="BS632" i="10" s="1"/>
  <c r="BR633" i="10"/>
  <c r="BS633" i="10" s="1"/>
  <c r="BR634" i="10"/>
  <c r="BS634" i="10" s="1"/>
  <c r="BR635" i="10"/>
  <c r="BS635" i="10" s="1"/>
  <c r="BR636" i="10"/>
  <c r="BS636" i="10" s="1"/>
  <c r="BR637" i="10"/>
  <c r="BS637" i="10" s="1"/>
  <c r="BR638" i="10"/>
  <c r="BS638" i="10" s="1"/>
  <c r="BR639" i="10"/>
  <c r="BS639" i="10" s="1"/>
  <c r="BR640" i="10"/>
  <c r="BS640" i="10" s="1"/>
  <c r="BR641" i="10"/>
  <c r="BS641" i="10" s="1"/>
  <c r="BR642" i="10"/>
  <c r="BS642" i="10" s="1"/>
  <c r="BR643" i="10"/>
  <c r="BS643" i="10" s="1"/>
  <c r="BR644" i="10"/>
  <c r="BS644" i="10" s="1"/>
  <c r="BR645" i="10"/>
  <c r="BS645" i="10" s="1"/>
  <c r="BR646" i="10"/>
  <c r="BS646" i="10" s="1"/>
  <c r="BR647" i="10"/>
  <c r="BS647" i="10" s="1"/>
  <c r="BR648" i="10"/>
  <c r="BS648" i="10" s="1"/>
  <c r="BR649" i="10"/>
  <c r="BS649" i="10" s="1"/>
  <c r="BR650" i="10"/>
  <c r="BS650" i="10" s="1"/>
  <c r="BR651" i="10"/>
  <c r="BS651" i="10" s="1"/>
  <c r="BR652" i="10"/>
  <c r="BS652" i="10" s="1"/>
  <c r="BR653" i="10"/>
  <c r="BS653" i="10" s="1"/>
  <c r="BR654" i="10"/>
  <c r="BS654" i="10" s="1"/>
  <c r="BR655" i="10"/>
  <c r="BS655" i="10" s="1"/>
  <c r="BR656" i="10"/>
  <c r="BS656" i="10" s="1"/>
  <c r="BR657" i="10"/>
  <c r="BS657" i="10" s="1"/>
  <c r="BR658" i="10"/>
  <c r="BS658" i="10" s="1"/>
  <c r="BR659" i="10"/>
  <c r="BS659" i="10" s="1"/>
  <c r="BR660" i="10"/>
  <c r="BS660" i="10" s="1"/>
  <c r="BR661" i="10"/>
  <c r="BS661" i="10" s="1"/>
  <c r="BR662" i="10"/>
  <c r="BS662" i="10" s="1"/>
  <c r="BR663" i="10"/>
  <c r="BS663" i="10" s="1"/>
  <c r="BR664" i="10"/>
  <c r="BS664" i="10" s="1"/>
  <c r="BR665" i="10"/>
  <c r="BS665" i="10" s="1"/>
  <c r="BR666" i="10"/>
  <c r="BS666" i="10" s="1"/>
  <c r="BR667" i="10"/>
  <c r="BS667" i="10" s="1"/>
  <c r="BR668" i="10"/>
  <c r="BS668" i="10" s="1"/>
  <c r="BR669" i="10"/>
  <c r="BS669" i="10" s="1"/>
  <c r="BR670" i="10"/>
  <c r="BS670" i="10" s="1"/>
  <c r="BR671" i="10"/>
  <c r="BS671" i="10" s="1"/>
  <c r="BR672" i="10"/>
  <c r="BS672" i="10" s="1"/>
  <c r="BR673" i="10"/>
  <c r="BS673" i="10" s="1"/>
  <c r="BR674" i="10"/>
  <c r="BS674" i="10" s="1"/>
  <c r="BR675" i="10"/>
  <c r="BS675" i="10" s="1"/>
  <c r="BR676" i="10"/>
  <c r="BS676" i="10" s="1"/>
  <c r="BR677" i="10"/>
  <c r="BS677" i="10" s="1"/>
  <c r="BR678" i="10"/>
  <c r="BS678" i="10" s="1"/>
  <c r="BR679" i="10"/>
  <c r="BS679" i="10" s="1"/>
  <c r="BR680" i="10"/>
  <c r="BS680" i="10" s="1"/>
  <c r="BR681" i="10"/>
  <c r="BS681" i="10" s="1"/>
  <c r="BR682" i="10"/>
  <c r="BS682" i="10" s="1"/>
  <c r="BR683" i="10"/>
  <c r="BS683" i="10" s="1"/>
  <c r="BR684" i="10"/>
  <c r="BS684" i="10" s="1"/>
  <c r="BR685" i="10"/>
  <c r="BS685" i="10" s="1"/>
  <c r="BR686" i="10"/>
  <c r="BS686" i="10" s="1"/>
  <c r="BR687" i="10"/>
  <c r="BS687" i="10" s="1"/>
  <c r="BR688" i="10"/>
  <c r="BS688" i="10" s="1"/>
  <c r="BR689" i="10"/>
  <c r="BS689" i="10" s="1"/>
  <c r="BR690" i="10"/>
  <c r="BS690" i="10" s="1"/>
  <c r="BR691" i="10"/>
  <c r="BS691" i="10" s="1"/>
  <c r="BR692" i="10"/>
  <c r="BS692" i="10" s="1"/>
  <c r="BR693" i="10"/>
  <c r="BS693" i="10" s="1"/>
  <c r="BR694" i="10"/>
  <c r="BS694" i="10" s="1"/>
  <c r="BR695" i="10"/>
  <c r="BS695" i="10" s="1"/>
  <c r="BR696" i="10"/>
  <c r="BS696" i="10" s="1"/>
  <c r="BR697" i="10"/>
  <c r="BS697" i="10" s="1"/>
  <c r="BR698" i="10"/>
  <c r="BS698" i="10" s="1"/>
  <c r="BR699" i="10"/>
  <c r="BS699" i="10" s="1"/>
  <c r="BR700" i="10"/>
  <c r="BS700" i="10" s="1"/>
  <c r="BR701" i="10"/>
  <c r="BS701" i="10" s="1"/>
  <c r="BR702" i="10"/>
  <c r="BS702" i="10" s="1"/>
  <c r="BR703" i="10"/>
  <c r="BS703" i="10" s="1"/>
  <c r="BR704" i="10"/>
  <c r="BS704" i="10" s="1"/>
  <c r="BR705" i="10"/>
  <c r="BS705" i="10" s="1"/>
  <c r="BR706" i="10"/>
  <c r="BS706" i="10" s="1"/>
  <c r="BR707" i="10"/>
  <c r="BS707" i="10" s="1"/>
  <c r="BR708" i="10"/>
  <c r="BS708" i="10" s="1"/>
  <c r="BR709" i="10"/>
  <c r="BS709" i="10" s="1"/>
  <c r="BR710" i="10"/>
  <c r="BS710" i="10" s="1"/>
  <c r="BR711" i="10"/>
  <c r="BS711" i="10" s="1"/>
  <c r="BR712" i="10"/>
  <c r="BS712" i="10" s="1"/>
  <c r="BR713" i="10"/>
  <c r="BS713" i="10" s="1"/>
  <c r="BR714" i="10"/>
  <c r="BS714" i="10" s="1"/>
  <c r="BR715" i="10"/>
  <c r="BS715" i="10" s="1"/>
  <c r="BR716" i="10"/>
  <c r="BS716" i="10" s="1"/>
  <c r="BR717" i="10"/>
  <c r="BS717" i="10" s="1"/>
  <c r="BR718" i="10"/>
  <c r="BS718" i="10" s="1"/>
  <c r="BR719" i="10"/>
  <c r="BS719" i="10" s="1"/>
  <c r="BR720" i="10"/>
  <c r="BS720" i="10" s="1"/>
  <c r="BR721" i="10"/>
  <c r="BS721" i="10" s="1"/>
  <c r="BR722" i="10"/>
  <c r="BS722" i="10" s="1"/>
  <c r="BR723" i="10"/>
  <c r="BS723" i="10" s="1"/>
  <c r="BR724" i="10"/>
  <c r="BS724" i="10" s="1"/>
  <c r="BR725" i="10"/>
  <c r="BS725" i="10" s="1"/>
  <c r="BR726" i="10"/>
  <c r="BS726" i="10" s="1"/>
  <c r="BR727" i="10"/>
  <c r="BS727" i="10" s="1"/>
  <c r="BR728" i="10"/>
  <c r="BS728" i="10" s="1"/>
  <c r="BR729" i="10"/>
  <c r="BS729" i="10" s="1"/>
  <c r="BR730" i="10"/>
  <c r="BS730" i="10" s="1"/>
  <c r="BR731" i="10"/>
  <c r="BS731" i="10" s="1"/>
  <c r="BR732" i="10"/>
  <c r="BS732" i="10" s="1"/>
  <c r="BR733" i="10"/>
  <c r="BS733" i="10" s="1"/>
  <c r="BR734" i="10"/>
  <c r="BS734" i="10" s="1"/>
  <c r="BR735" i="10"/>
  <c r="BS735" i="10" s="1"/>
  <c r="BR736" i="10"/>
  <c r="BS736" i="10" s="1"/>
  <c r="BR737" i="10"/>
  <c r="BS737" i="10" s="1"/>
  <c r="BR738" i="10"/>
  <c r="BS738" i="10" s="1"/>
  <c r="BR739" i="10"/>
  <c r="BS739" i="10" s="1"/>
  <c r="BR740" i="10"/>
  <c r="BS740" i="10" s="1"/>
  <c r="BR741" i="10"/>
  <c r="BS741" i="10" s="1"/>
  <c r="BR742" i="10"/>
  <c r="BS742" i="10" s="1"/>
  <c r="BR743" i="10"/>
  <c r="BS743" i="10" s="1"/>
  <c r="BR744" i="10"/>
  <c r="BS744" i="10" s="1"/>
  <c r="BR745" i="10"/>
  <c r="BS745" i="10" s="1"/>
  <c r="BR746" i="10"/>
  <c r="BS746" i="10" s="1"/>
  <c r="BR747" i="10"/>
  <c r="BS747" i="10" s="1"/>
  <c r="BR748" i="10"/>
  <c r="BS748" i="10" s="1"/>
  <c r="BR749" i="10"/>
  <c r="BS749" i="10" s="1"/>
  <c r="BR750" i="10"/>
  <c r="BS750" i="10" s="1"/>
  <c r="BR751" i="10"/>
  <c r="BS751" i="10" s="1"/>
  <c r="BR752" i="10"/>
  <c r="BS752" i="10" s="1"/>
  <c r="BR753" i="10"/>
  <c r="BS753" i="10" s="1"/>
  <c r="BR754" i="10"/>
  <c r="BS754" i="10" s="1"/>
  <c r="BR755" i="10"/>
  <c r="BS755" i="10" s="1"/>
  <c r="BR756" i="10"/>
  <c r="BS756" i="10" s="1"/>
  <c r="BR757" i="10"/>
  <c r="BS757" i="10" s="1"/>
  <c r="BR758" i="10"/>
  <c r="BS758" i="10" s="1"/>
  <c r="BR759" i="10"/>
  <c r="BS759" i="10" s="1"/>
  <c r="BR760" i="10"/>
  <c r="BS760" i="10" s="1"/>
  <c r="BR761" i="10"/>
  <c r="BS761" i="10" s="1"/>
  <c r="BR762" i="10"/>
  <c r="BS762" i="10" s="1"/>
  <c r="BR763" i="10"/>
  <c r="BS763" i="10" s="1"/>
  <c r="BR764" i="10"/>
  <c r="BS764" i="10" s="1"/>
  <c r="BR765" i="10"/>
  <c r="BS765" i="10" s="1"/>
  <c r="BR766" i="10"/>
  <c r="BS766" i="10" s="1"/>
  <c r="BR767" i="10"/>
  <c r="BS767" i="10" s="1"/>
  <c r="BR768" i="10"/>
  <c r="BS768" i="10" s="1"/>
  <c r="BR769" i="10"/>
  <c r="BS769" i="10" s="1"/>
  <c r="BR770" i="10"/>
  <c r="BS770" i="10" s="1"/>
  <c r="BR771" i="10"/>
  <c r="BS771" i="10" s="1"/>
  <c r="BR772" i="10"/>
  <c r="BS772" i="10" s="1"/>
  <c r="BR773" i="10"/>
  <c r="BS773" i="10" s="1"/>
  <c r="BR774" i="10"/>
  <c r="BS774" i="10" s="1"/>
  <c r="BR775" i="10"/>
  <c r="BS775" i="10" s="1"/>
  <c r="BR776" i="10"/>
  <c r="BS776" i="10" s="1"/>
  <c r="BR777" i="10"/>
  <c r="BS777" i="10" s="1"/>
  <c r="BR778" i="10"/>
  <c r="BS778" i="10" s="1"/>
  <c r="BR779" i="10"/>
  <c r="BS779" i="10" s="1"/>
  <c r="BR780" i="10"/>
  <c r="BS780" i="10" s="1"/>
  <c r="BR781" i="10"/>
  <c r="BS781" i="10" s="1"/>
  <c r="BR782" i="10"/>
  <c r="BS782" i="10" s="1"/>
  <c r="BR783" i="10"/>
  <c r="BS783" i="10" s="1"/>
  <c r="BR784" i="10"/>
  <c r="BS784" i="10" s="1"/>
  <c r="BR785" i="10"/>
  <c r="BS785" i="10" s="1"/>
  <c r="BR786" i="10"/>
  <c r="BS786" i="10" s="1"/>
  <c r="BR787" i="10"/>
  <c r="BS787" i="10" s="1"/>
  <c r="BR788" i="10"/>
  <c r="BS788" i="10" s="1"/>
  <c r="BR789" i="10"/>
  <c r="BS789" i="10" s="1"/>
  <c r="BR790" i="10"/>
  <c r="BS790" i="10" s="1"/>
  <c r="BR791" i="10"/>
  <c r="BS791" i="10" s="1"/>
  <c r="BR792" i="10"/>
  <c r="BS792" i="10" s="1"/>
  <c r="BR793" i="10"/>
  <c r="BS793" i="10" s="1"/>
  <c r="BR794" i="10"/>
  <c r="BS794" i="10" s="1"/>
  <c r="BR795" i="10"/>
  <c r="BS795" i="10" s="1"/>
  <c r="BR796" i="10"/>
  <c r="BS796" i="10" s="1"/>
  <c r="BR797" i="10"/>
  <c r="BS797" i="10" s="1"/>
  <c r="BR798" i="10"/>
  <c r="BS798" i="10" s="1"/>
  <c r="BR799" i="10"/>
  <c r="BS799" i="10" s="1"/>
  <c r="BR800" i="10"/>
  <c r="BS800" i="10" s="1"/>
  <c r="BR801" i="10"/>
  <c r="BS801" i="10" s="1"/>
  <c r="BR802" i="10"/>
  <c r="BS802" i="10" s="1"/>
  <c r="BR803" i="10"/>
  <c r="BS803" i="10" s="1"/>
  <c r="BR804" i="10"/>
  <c r="BS804" i="10" s="1"/>
  <c r="BR805" i="10"/>
  <c r="BS805" i="10" s="1"/>
  <c r="BR806" i="10"/>
  <c r="BS806" i="10" s="1"/>
  <c r="BR807" i="10"/>
  <c r="BS807" i="10" s="1"/>
  <c r="BR808" i="10"/>
  <c r="BS808" i="10" s="1"/>
  <c r="BR809" i="10"/>
  <c r="BS809" i="10" s="1"/>
  <c r="BR810" i="10"/>
  <c r="BS810" i="10" s="1"/>
  <c r="BR811" i="10"/>
  <c r="BS811" i="10" s="1"/>
  <c r="BR812" i="10"/>
  <c r="BS812" i="10" s="1"/>
  <c r="BR813" i="10"/>
  <c r="BS813" i="10" s="1"/>
  <c r="BR814" i="10"/>
  <c r="BS814" i="10" s="1"/>
  <c r="BR815" i="10"/>
  <c r="BS815" i="10" s="1"/>
  <c r="BR816" i="10"/>
  <c r="BS816" i="10" s="1"/>
  <c r="BR817" i="10"/>
  <c r="BS817" i="10" s="1"/>
  <c r="BR818" i="10"/>
  <c r="BS818" i="10" s="1"/>
  <c r="BR819" i="10"/>
  <c r="BS819" i="10" s="1"/>
  <c r="BR820" i="10"/>
  <c r="BS820" i="10" s="1"/>
  <c r="BR821" i="10"/>
  <c r="BS821" i="10" s="1"/>
  <c r="BR822" i="10"/>
  <c r="BS822" i="10" s="1"/>
  <c r="BR823" i="10"/>
  <c r="BS823" i="10" s="1"/>
  <c r="BR824" i="10"/>
  <c r="BS824" i="10" s="1"/>
  <c r="BR825" i="10"/>
  <c r="BS825" i="10" s="1"/>
  <c r="BR826" i="10"/>
  <c r="BS826" i="10" s="1"/>
  <c r="BR827" i="10"/>
  <c r="BS827" i="10" s="1"/>
  <c r="BR828" i="10"/>
  <c r="BS828" i="10" s="1"/>
  <c r="BR829" i="10"/>
  <c r="BS829" i="10" s="1"/>
  <c r="BR830" i="10"/>
  <c r="BS830" i="10" s="1"/>
  <c r="BR831" i="10"/>
  <c r="BS831" i="10" s="1"/>
  <c r="BR832" i="10"/>
  <c r="BS832" i="10" s="1"/>
  <c r="BR833" i="10"/>
  <c r="BS833" i="10" s="1"/>
  <c r="BR834" i="10"/>
  <c r="BS834" i="10" s="1"/>
  <c r="BR835" i="10"/>
  <c r="BS835" i="10" s="1"/>
  <c r="BR836" i="10"/>
  <c r="BS836" i="10" s="1"/>
  <c r="BR837" i="10"/>
  <c r="BS837" i="10" s="1"/>
  <c r="BR838" i="10"/>
  <c r="BS838" i="10" s="1"/>
  <c r="BR839" i="10"/>
  <c r="BS839" i="10" s="1"/>
  <c r="BR840" i="10"/>
  <c r="BS840" i="10" s="1"/>
  <c r="BR841" i="10"/>
  <c r="BS841" i="10" s="1"/>
  <c r="BR842" i="10"/>
  <c r="BS842" i="10" s="1"/>
  <c r="BR843" i="10"/>
  <c r="BS843" i="10" s="1"/>
  <c r="BR844" i="10"/>
  <c r="BS844" i="10" s="1"/>
  <c r="BR845" i="10"/>
  <c r="BS845" i="10" s="1"/>
  <c r="BR846" i="10"/>
  <c r="BS846" i="10" s="1"/>
  <c r="BR847" i="10"/>
  <c r="BS847" i="10" s="1"/>
  <c r="BR848" i="10"/>
  <c r="BS848" i="10" s="1"/>
  <c r="BR849" i="10"/>
  <c r="BS849" i="10" s="1"/>
  <c r="BR850" i="10"/>
  <c r="BS850" i="10" s="1"/>
  <c r="BR851" i="10"/>
  <c r="BS851" i="10" s="1"/>
  <c r="BR852" i="10"/>
  <c r="BS852" i="10" s="1"/>
  <c r="BR853" i="10"/>
  <c r="BS853" i="10" s="1"/>
  <c r="BR854" i="10"/>
  <c r="BS854" i="10" s="1"/>
  <c r="BR855" i="10"/>
  <c r="BS855" i="10" s="1"/>
  <c r="BR856" i="10"/>
  <c r="BS856" i="10" s="1"/>
  <c r="BR857" i="10"/>
  <c r="BS857" i="10" s="1"/>
  <c r="BR858" i="10"/>
  <c r="BS858" i="10" s="1"/>
  <c r="BR859" i="10"/>
  <c r="BS859" i="10" s="1"/>
  <c r="BR860" i="10"/>
  <c r="BS860" i="10" s="1"/>
  <c r="BR861" i="10"/>
  <c r="BS861" i="10" s="1"/>
  <c r="BR862" i="10"/>
  <c r="BS862" i="10" s="1"/>
  <c r="BR863" i="10"/>
  <c r="BS863" i="10" s="1"/>
  <c r="BR864" i="10"/>
  <c r="BS864" i="10" s="1"/>
  <c r="BR865" i="10"/>
  <c r="BS865" i="10" s="1"/>
  <c r="BR866" i="10"/>
  <c r="BS866" i="10" s="1"/>
  <c r="BR867" i="10"/>
  <c r="BS867" i="10" s="1"/>
  <c r="BR868" i="10"/>
  <c r="BS868" i="10" s="1"/>
  <c r="BR869" i="10"/>
  <c r="BS869" i="10" s="1"/>
  <c r="BR870" i="10"/>
  <c r="BS870" i="10" s="1"/>
  <c r="BR871" i="10"/>
  <c r="BS871" i="10" s="1"/>
  <c r="BR872" i="10"/>
  <c r="BS872" i="10" s="1"/>
  <c r="BR873" i="10"/>
  <c r="BS873" i="10" s="1"/>
  <c r="BR874" i="10"/>
  <c r="BS874" i="10" s="1"/>
  <c r="BR875" i="10"/>
  <c r="BS875" i="10" s="1"/>
  <c r="BR876" i="10"/>
  <c r="BS876" i="10" s="1"/>
  <c r="BR877" i="10"/>
  <c r="BS877" i="10" s="1"/>
  <c r="BR878" i="10"/>
  <c r="BS878" i="10" s="1"/>
  <c r="BR879" i="10"/>
  <c r="BS879" i="10" s="1"/>
  <c r="BR880" i="10"/>
  <c r="BS880" i="10" s="1"/>
  <c r="BR881" i="10"/>
  <c r="BS881" i="10" s="1"/>
  <c r="BR882" i="10"/>
  <c r="BS882" i="10" s="1"/>
  <c r="BR883" i="10"/>
  <c r="BS883" i="10" s="1"/>
  <c r="BR884" i="10"/>
  <c r="BS884" i="10" s="1"/>
  <c r="BR885" i="10"/>
  <c r="BS885" i="10" s="1"/>
  <c r="BR886" i="10"/>
  <c r="BS886" i="10" s="1"/>
  <c r="BR887" i="10"/>
  <c r="BS887" i="10" s="1"/>
  <c r="BR888" i="10"/>
  <c r="BS888" i="10" s="1"/>
  <c r="BR889" i="10"/>
  <c r="BS889" i="10" s="1"/>
  <c r="BR890" i="10"/>
  <c r="BS890" i="10" s="1"/>
  <c r="BR891" i="10"/>
  <c r="BS891" i="10" s="1"/>
  <c r="BR892" i="10"/>
  <c r="BS892" i="10" s="1"/>
  <c r="BR893" i="10"/>
  <c r="BS893" i="10" s="1"/>
  <c r="BR894" i="10"/>
  <c r="BS894" i="10" s="1"/>
  <c r="BR895" i="10"/>
  <c r="BS895" i="10" s="1"/>
  <c r="BR896" i="10"/>
  <c r="BS896" i="10" s="1"/>
  <c r="BR897" i="10"/>
  <c r="BS897" i="10" s="1"/>
  <c r="BR898" i="10"/>
  <c r="BS898" i="10" s="1"/>
  <c r="BR899" i="10"/>
  <c r="BS899" i="10" s="1"/>
  <c r="BR900" i="10"/>
  <c r="BS900" i="10" s="1"/>
  <c r="BR901" i="10"/>
  <c r="BS901" i="10" s="1"/>
  <c r="BR902" i="10"/>
  <c r="BS902" i="10" s="1"/>
  <c r="BR903" i="10"/>
  <c r="BS903" i="10" s="1"/>
  <c r="BR904" i="10"/>
  <c r="BS904" i="10" s="1"/>
  <c r="BR905" i="10"/>
  <c r="BS905" i="10" s="1"/>
  <c r="BR906" i="10"/>
  <c r="BS906" i="10" s="1"/>
  <c r="BR907" i="10"/>
  <c r="BS907" i="10" s="1"/>
  <c r="BR908" i="10"/>
  <c r="BS908" i="10" s="1"/>
  <c r="BR909" i="10"/>
  <c r="BS909" i="10" s="1"/>
  <c r="BR910" i="10"/>
  <c r="BS910" i="10" s="1"/>
  <c r="BR911" i="10"/>
  <c r="BS911" i="10" s="1"/>
  <c r="BR912" i="10"/>
  <c r="BS912" i="10" s="1"/>
  <c r="BR913" i="10"/>
  <c r="BS913" i="10" s="1"/>
  <c r="BR914" i="10"/>
  <c r="BS914" i="10" s="1"/>
  <c r="BR915" i="10"/>
  <c r="BS915" i="10" s="1"/>
  <c r="BR916" i="10"/>
  <c r="BS916" i="10" s="1"/>
  <c r="BR917" i="10"/>
  <c r="BS917" i="10" s="1"/>
  <c r="BR918" i="10"/>
  <c r="BS918" i="10" s="1"/>
  <c r="BR919" i="10"/>
  <c r="BS919" i="10" s="1"/>
  <c r="BR920" i="10"/>
  <c r="BS920" i="10" s="1"/>
  <c r="BR921" i="10"/>
  <c r="BS921" i="10" s="1"/>
  <c r="BR922" i="10"/>
  <c r="BS922" i="10" s="1"/>
  <c r="BR923" i="10"/>
  <c r="BS923" i="10" s="1"/>
  <c r="BR924" i="10"/>
  <c r="BS924" i="10" s="1"/>
  <c r="BR925" i="10"/>
  <c r="BS925" i="10" s="1"/>
  <c r="BR926" i="10"/>
  <c r="BS926" i="10" s="1"/>
  <c r="BR927" i="10"/>
  <c r="BS927" i="10" s="1"/>
  <c r="BR928" i="10"/>
  <c r="BS928" i="10" s="1"/>
  <c r="BR929" i="10"/>
  <c r="BS929" i="10" s="1"/>
  <c r="BR930" i="10"/>
  <c r="BS930" i="10" s="1"/>
  <c r="BR931" i="10"/>
  <c r="BS931" i="10" s="1"/>
  <c r="BR932" i="10"/>
  <c r="BS932" i="10" s="1"/>
  <c r="BR933" i="10"/>
  <c r="BS933" i="10" s="1"/>
  <c r="BR934" i="10"/>
  <c r="BS934" i="10" s="1"/>
  <c r="BR935" i="10"/>
  <c r="BS935" i="10" s="1"/>
  <c r="BR936" i="10"/>
  <c r="BS936" i="10" s="1"/>
  <c r="BR937" i="10"/>
  <c r="BS937" i="10" s="1"/>
  <c r="BR938" i="10"/>
  <c r="BS938" i="10" s="1"/>
  <c r="BR939" i="10"/>
  <c r="BS939" i="10" s="1"/>
  <c r="BR940" i="10"/>
  <c r="BS940" i="10" s="1"/>
  <c r="BR941" i="10"/>
  <c r="BS941" i="10" s="1"/>
  <c r="BR942" i="10"/>
  <c r="BS942" i="10" s="1"/>
  <c r="BR943" i="10"/>
  <c r="BS943" i="10" s="1"/>
  <c r="BR944" i="10"/>
  <c r="BS944" i="10" s="1"/>
  <c r="BR945" i="10"/>
  <c r="BS945" i="10" s="1"/>
  <c r="BR946" i="10"/>
  <c r="BS946" i="10" s="1"/>
  <c r="BR947" i="10"/>
  <c r="BS947" i="10" s="1"/>
  <c r="BR948" i="10"/>
  <c r="BS948" i="10" s="1"/>
  <c r="BR949" i="10"/>
  <c r="BS949" i="10" s="1"/>
  <c r="BR950" i="10"/>
  <c r="BS950" i="10" s="1"/>
  <c r="BR951" i="10"/>
  <c r="BS951" i="10" s="1"/>
  <c r="BR952" i="10"/>
  <c r="BS952" i="10" s="1"/>
  <c r="BR953" i="10"/>
  <c r="BS953" i="10" s="1"/>
  <c r="BR954" i="10"/>
  <c r="BS954" i="10" s="1"/>
  <c r="BR955" i="10"/>
  <c r="BS955" i="10" s="1"/>
  <c r="BR956" i="10"/>
  <c r="BS956" i="10" s="1"/>
  <c r="BR957" i="10"/>
  <c r="BS957" i="10" s="1"/>
  <c r="BR958" i="10"/>
  <c r="BS958" i="10" s="1"/>
  <c r="BR959" i="10"/>
  <c r="BS959" i="10" s="1"/>
  <c r="BR960" i="10"/>
  <c r="BS960" i="10" s="1"/>
  <c r="BR961" i="10"/>
  <c r="BS961" i="10" s="1"/>
  <c r="BR962" i="10"/>
  <c r="BS962" i="10" s="1"/>
  <c r="BR963" i="10"/>
  <c r="BS963" i="10" s="1"/>
  <c r="BR964" i="10"/>
  <c r="BS964" i="10" s="1"/>
  <c r="BR965" i="10"/>
  <c r="BS965" i="10" s="1"/>
  <c r="BR966" i="10"/>
  <c r="BS966" i="10" s="1"/>
  <c r="BR967" i="10"/>
  <c r="BS967" i="10" s="1"/>
  <c r="BR968" i="10"/>
  <c r="BS968" i="10" s="1"/>
  <c r="BR969" i="10"/>
  <c r="BS969" i="10" s="1"/>
  <c r="BR970" i="10"/>
  <c r="BS970" i="10" s="1"/>
  <c r="BR971" i="10"/>
  <c r="BS971" i="10" s="1"/>
  <c r="BR972" i="10"/>
  <c r="BS972" i="10" s="1"/>
  <c r="BR973" i="10"/>
  <c r="BS973" i="10" s="1"/>
  <c r="BR974" i="10"/>
  <c r="BS974" i="10" s="1"/>
  <c r="BR975" i="10"/>
  <c r="BS975" i="10" s="1"/>
  <c r="BR976" i="10"/>
  <c r="BS976" i="10" s="1"/>
  <c r="BR977" i="10"/>
  <c r="BS977" i="10" s="1"/>
  <c r="BR978" i="10"/>
  <c r="BS978" i="10" s="1"/>
  <c r="BR979" i="10"/>
  <c r="BS979" i="10" s="1"/>
  <c r="BR980" i="10"/>
  <c r="BS980" i="10" s="1"/>
  <c r="BR981" i="10"/>
  <c r="BS981" i="10" s="1"/>
  <c r="BR982" i="10"/>
  <c r="BS982" i="10" s="1"/>
  <c r="BR983" i="10"/>
  <c r="BS983" i="10" s="1"/>
  <c r="BR984" i="10"/>
  <c r="BS984" i="10" s="1"/>
  <c r="BR985" i="10"/>
  <c r="BS985" i="10" s="1"/>
  <c r="BR986" i="10"/>
  <c r="BS986" i="10" s="1"/>
  <c r="BR987" i="10"/>
  <c r="BS987" i="10" s="1"/>
  <c r="BR988" i="10"/>
  <c r="BS988" i="10" s="1"/>
  <c r="BR989" i="10"/>
  <c r="BS989" i="10" s="1"/>
  <c r="BR990" i="10"/>
  <c r="BS990" i="10" s="1"/>
  <c r="BR991" i="10"/>
  <c r="BS991" i="10" s="1"/>
  <c r="BR992" i="10"/>
  <c r="BS992" i="10" s="1"/>
  <c r="BR993" i="10"/>
  <c r="BS993" i="10" s="1"/>
  <c r="BR994" i="10"/>
  <c r="BS994" i="10" s="1"/>
  <c r="BR995" i="10"/>
  <c r="BS995" i="10" s="1"/>
  <c r="BR996" i="10"/>
  <c r="BS996" i="10" s="1"/>
  <c r="BR997" i="10"/>
  <c r="BS997" i="10" s="1"/>
  <c r="BR998" i="10"/>
  <c r="BS998" i="10" s="1"/>
  <c r="BR999" i="10"/>
  <c r="BS999" i="10" s="1"/>
  <c r="BR1000" i="10"/>
  <c r="BS1000" i="10" s="1"/>
  <c r="BR1001" i="10"/>
  <c r="BS1001" i="10" s="1"/>
  <c r="BR1002" i="10"/>
  <c r="BS1002" i="10" s="1"/>
  <c r="BR1003" i="10"/>
  <c r="BS1003" i="10" s="1"/>
  <c r="BR1004" i="10"/>
  <c r="BS1004" i="10" s="1"/>
  <c r="BR1005" i="10"/>
  <c r="BS1005" i="10" s="1"/>
  <c r="BR1006" i="10"/>
  <c r="BS1006" i="10" s="1"/>
  <c r="BR1007" i="10"/>
  <c r="BS1007" i="10" s="1"/>
  <c r="BR1008" i="10"/>
  <c r="BS1008" i="10" s="1"/>
  <c r="BR1009" i="10"/>
  <c r="BS1009" i="10" s="1"/>
  <c r="BR1010" i="10"/>
  <c r="BS1010" i="10" s="1"/>
  <c r="BR1011" i="10"/>
  <c r="BS1011" i="10" s="1"/>
  <c r="BR1012" i="10"/>
  <c r="BS1012" i="10" s="1"/>
  <c r="BR1013" i="10"/>
  <c r="BS1013" i="10" s="1"/>
  <c r="BR1014" i="10"/>
  <c r="BS1014" i="10" s="1"/>
  <c r="BR1015" i="10"/>
  <c r="BS1015" i="10" s="1"/>
  <c r="BR1016" i="10"/>
  <c r="BS1016" i="10" s="1"/>
  <c r="BR1017" i="10"/>
  <c r="BS1017" i="10" s="1"/>
  <c r="BR1018" i="10"/>
  <c r="BS1018" i="10" s="1"/>
  <c r="BR1019" i="10"/>
  <c r="BS1019" i="10" s="1"/>
  <c r="BR1020" i="10"/>
  <c r="BS1020" i="10" s="1"/>
  <c r="BR1021" i="10"/>
  <c r="BS1021" i="10" s="1"/>
  <c r="BR1022" i="10"/>
  <c r="BS1022" i="10" s="1"/>
  <c r="BR1023" i="10"/>
  <c r="BS1023" i="10" s="1"/>
  <c r="BR1024" i="10"/>
  <c r="BS1024" i="10" s="1"/>
  <c r="BR1025" i="10"/>
  <c r="BS1025" i="10" s="1"/>
  <c r="BR1026" i="10"/>
  <c r="BS1026" i="10" s="1"/>
  <c r="BR1027" i="10"/>
  <c r="BS1027" i="10" s="1"/>
  <c r="BR1028" i="10"/>
  <c r="BS1028" i="10" s="1"/>
  <c r="BR1029" i="10"/>
  <c r="BS1029" i="10" s="1"/>
  <c r="BR1030" i="10"/>
  <c r="BS1030" i="10" s="1"/>
  <c r="BR1031" i="10"/>
  <c r="BS1031" i="10" s="1"/>
  <c r="BR1032" i="10"/>
  <c r="BS1032" i="10" s="1"/>
  <c r="BR1033" i="10"/>
  <c r="BS1033" i="10" s="1"/>
  <c r="BR1034" i="10"/>
  <c r="BS1034" i="10" s="1"/>
  <c r="BR1035" i="10"/>
  <c r="BS1035" i="10" s="1"/>
  <c r="BR1036" i="10"/>
  <c r="BS1036" i="10" s="1"/>
  <c r="BR1037" i="10"/>
  <c r="BS1037" i="10" s="1"/>
  <c r="BR1038" i="10"/>
  <c r="BS1038" i="10" s="1"/>
  <c r="BR1039" i="10"/>
  <c r="BS1039" i="10" s="1"/>
  <c r="BR1040" i="10"/>
  <c r="BS1040" i="10" s="1"/>
  <c r="BR1041" i="10"/>
  <c r="BS1041" i="10" s="1"/>
  <c r="BR1042" i="10"/>
  <c r="BS1042" i="10" s="1"/>
  <c r="BR1043" i="10"/>
  <c r="BS1043" i="10" s="1"/>
  <c r="BR1044" i="10"/>
  <c r="BS1044" i="10" s="1"/>
  <c r="BR1045" i="10"/>
  <c r="BS1045" i="10" s="1"/>
  <c r="BR1046" i="10"/>
  <c r="BS1046" i="10" s="1"/>
  <c r="BR1047" i="10"/>
  <c r="BS1047" i="10" s="1"/>
  <c r="BR1048" i="10"/>
  <c r="BS1048" i="10" s="1"/>
  <c r="BR1049" i="10"/>
  <c r="BS1049" i="10" s="1"/>
  <c r="BR1050" i="10"/>
  <c r="BS1050" i="10" s="1"/>
  <c r="BR1051" i="10"/>
  <c r="BS1051" i="10" s="1"/>
  <c r="BR1052" i="10"/>
  <c r="BS1052" i="10" s="1"/>
  <c r="BR1053" i="10"/>
  <c r="BS1053" i="10" s="1"/>
  <c r="BR1054" i="10"/>
  <c r="BS1054" i="10" s="1"/>
  <c r="BR1055" i="10"/>
  <c r="BS1055" i="10" s="1"/>
  <c r="BR1056" i="10"/>
  <c r="BS1056" i="10" s="1"/>
  <c r="BR1057" i="10"/>
  <c r="BS1057" i="10" s="1"/>
  <c r="BR1058" i="10"/>
  <c r="BS1058" i="10" s="1"/>
  <c r="BR1059" i="10"/>
  <c r="BS1059" i="10" s="1"/>
  <c r="BR1060" i="10"/>
  <c r="BS1060" i="10" s="1"/>
  <c r="BR1061" i="10"/>
  <c r="BS1061" i="10" s="1"/>
  <c r="BR1062" i="10"/>
  <c r="BS1062" i="10" s="1"/>
  <c r="BR1063" i="10"/>
  <c r="BS1063" i="10" s="1"/>
  <c r="BR1064" i="10"/>
  <c r="BS1064" i="10" s="1"/>
  <c r="BR1065" i="10"/>
  <c r="BS1065" i="10" s="1"/>
  <c r="BR1066" i="10"/>
  <c r="BS1066" i="10" s="1"/>
  <c r="BR1067" i="10"/>
  <c r="BS1067" i="10" s="1"/>
  <c r="BR1068" i="10"/>
  <c r="BS1068" i="10" s="1"/>
  <c r="BR1069" i="10"/>
  <c r="BS1069" i="10" s="1"/>
  <c r="BR1070" i="10"/>
  <c r="BS1070" i="10" s="1"/>
  <c r="BR1071" i="10"/>
  <c r="BS1071" i="10" s="1"/>
  <c r="BR1072" i="10"/>
  <c r="BS1072" i="10" s="1"/>
  <c r="BR1073" i="10"/>
  <c r="BS1073" i="10" s="1"/>
  <c r="BR1074" i="10"/>
  <c r="BS1074" i="10" s="1"/>
  <c r="BR1075" i="10"/>
  <c r="BS1075" i="10" s="1"/>
  <c r="BR1076" i="10"/>
  <c r="BS1076" i="10" s="1"/>
  <c r="BR1077" i="10"/>
  <c r="BS1077" i="10" s="1"/>
  <c r="BR1078" i="10"/>
  <c r="BS1078" i="10" s="1"/>
  <c r="BR1079" i="10"/>
  <c r="BS1079" i="10" s="1"/>
  <c r="BR1080" i="10"/>
  <c r="BS1080" i="10" s="1"/>
  <c r="BR1081" i="10"/>
  <c r="BS1081" i="10" s="1"/>
  <c r="BR1082" i="10"/>
  <c r="BS1082" i="10" s="1"/>
  <c r="BR1083" i="10"/>
  <c r="BS1083" i="10" s="1"/>
  <c r="BR1084" i="10"/>
  <c r="BS1084" i="10" s="1"/>
  <c r="BR1085" i="10"/>
  <c r="BS1085" i="10" s="1"/>
  <c r="BR1086" i="10"/>
  <c r="BS1086" i="10" s="1"/>
  <c r="BR1087" i="10"/>
  <c r="BS1087" i="10" s="1"/>
  <c r="BR1088" i="10"/>
  <c r="BS1088" i="10" s="1"/>
  <c r="BR1089" i="10"/>
  <c r="BS1089" i="10" s="1"/>
  <c r="BR1090" i="10"/>
  <c r="BS1090" i="10" s="1"/>
  <c r="BR1091" i="10"/>
  <c r="BS1091" i="10" s="1"/>
  <c r="BR1092" i="10"/>
  <c r="BS1092" i="10" s="1"/>
  <c r="BR1093" i="10"/>
  <c r="BS1093" i="10" s="1"/>
  <c r="BR1094" i="10"/>
  <c r="BS1094" i="10" s="1"/>
  <c r="BR1095" i="10"/>
  <c r="BS1095" i="10" s="1"/>
  <c r="BR1096" i="10"/>
  <c r="BS1096" i="10" s="1"/>
  <c r="BR1097" i="10"/>
  <c r="BS1097" i="10" s="1"/>
  <c r="BR1098" i="10"/>
  <c r="BS1098" i="10" s="1"/>
  <c r="BR1099" i="10"/>
  <c r="BS1099" i="10" s="1"/>
  <c r="BR1100" i="10"/>
  <c r="BS1100" i="10" s="1"/>
  <c r="BR1101" i="10"/>
  <c r="BS1101" i="10" s="1"/>
  <c r="BR1102" i="10"/>
  <c r="BS1102" i="10" s="1"/>
  <c r="BR1103" i="10"/>
  <c r="BS1103" i="10" s="1"/>
  <c r="BR1104" i="10"/>
  <c r="BS1104" i="10" s="1"/>
  <c r="BR1105" i="10"/>
  <c r="BS1105" i="10" s="1"/>
  <c r="BR1106" i="10"/>
  <c r="BS1106" i="10" s="1"/>
  <c r="BR1107" i="10"/>
  <c r="BS1107" i="10" s="1"/>
  <c r="BR1108" i="10"/>
  <c r="BS1108" i="10" s="1"/>
  <c r="BR1109" i="10"/>
  <c r="BS1109" i="10" s="1"/>
  <c r="BR1110" i="10"/>
  <c r="BS1110" i="10" s="1"/>
  <c r="BR1111" i="10"/>
  <c r="BS1111" i="10" s="1"/>
  <c r="BR1112" i="10"/>
  <c r="BS1112" i="10" s="1"/>
  <c r="BR1113" i="10"/>
  <c r="BS1113" i="10" s="1"/>
  <c r="BR1114" i="10"/>
  <c r="BS1114" i="10" s="1"/>
  <c r="BR1115" i="10"/>
  <c r="BS1115" i="10" s="1"/>
  <c r="BR1116" i="10"/>
  <c r="BS1116" i="10" s="1"/>
  <c r="BR1117" i="10"/>
  <c r="BS1117" i="10" s="1"/>
  <c r="BR1118" i="10"/>
  <c r="BS1118" i="10" s="1"/>
  <c r="BR1119" i="10"/>
  <c r="BS1119" i="10" s="1"/>
  <c r="BR1120" i="10"/>
  <c r="BS1120" i="10" s="1"/>
  <c r="BR1121" i="10"/>
  <c r="BS1121" i="10" s="1"/>
  <c r="BR1122" i="10"/>
  <c r="BS1122" i="10" s="1"/>
  <c r="BR1123" i="10"/>
  <c r="BS1123" i="10" s="1"/>
  <c r="BR1124" i="10"/>
  <c r="BS1124" i="10" s="1"/>
  <c r="BR1125" i="10"/>
  <c r="BS1125" i="10" s="1"/>
  <c r="BR1126" i="10"/>
  <c r="BS1126" i="10" s="1"/>
  <c r="BR1127" i="10"/>
  <c r="BS1127" i="10" s="1"/>
  <c r="BR1128" i="10"/>
  <c r="BS1128" i="10" s="1"/>
  <c r="BR1129" i="10"/>
  <c r="BS1129" i="10" s="1"/>
  <c r="BR1130" i="10"/>
  <c r="BS1130" i="10" s="1"/>
  <c r="BR1131" i="10"/>
  <c r="BS1131" i="10" s="1"/>
  <c r="BR1132" i="10"/>
  <c r="BS1132" i="10" s="1"/>
  <c r="BR1133" i="10"/>
  <c r="BS1133" i="10" s="1"/>
  <c r="BR1134" i="10"/>
  <c r="BS1134" i="10" s="1"/>
  <c r="BR1135" i="10"/>
  <c r="BS1135" i="10" s="1"/>
  <c r="BR1136" i="10"/>
  <c r="BS1136" i="10" s="1"/>
  <c r="BR1137" i="10"/>
  <c r="BS1137" i="10" s="1"/>
  <c r="BR1138" i="10"/>
  <c r="BS1138" i="10" s="1"/>
  <c r="BR1139" i="10"/>
  <c r="BS1139" i="10" s="1"/>
  <c r="BR1140" i="10"/>
  <c r="BS1140" i="10" s="1"/>
  <c r="BR1141" i="10"/>
  <c r="BS1141" i="10" s="1"/>
  <c r="BR1142" i="10"/>
  <c r="BS1142" i="10" s="1"/>
  <c r="BR1143" i="10"/>
  <c r="BS1143" i="10" s="1"/>
  <c r="BR1144" i="10"/>
  <c r="BS1144" i="10" s="1"/>
  <c r="BR1145" i="10"/>
  <c r="BS1145" i="10" s="1"/>
  <c r="BR1146" i="10"/>
  <c r="BS1146" i="10" s="1"/>
  <c r="BR1147" i="10"/>
  <c r="BS1147" i="10" s="1"/>
  <c r="BR1148" i="10"/>
  <c r="BS1148" i="10" s="1"/>
  <c r="BR1149" i="10"/>
  <c r="BS1149" i="10" s="1"/>
  <c r="BR1150" i="10"/>
  <c r="BS1150" i="10" s="1"/>
  <c r="BR1151" i="10"/>
  <c r="BS1151" i="10" s="1"/>
  <c r="BR1152" i="10"/>
  <c r="BS1152" i="10" s="1"/>
  <c r="BR1153" i="10"/>
  <c r="BS1153" i="10" s="1"/>
  <c r="BR1154" i="10"/>
  <c r="BS1154" i="10" s="1"/>
  <c r="BR1155" i="10"/>
  <c r="BS1155" i="10" s="1"/>
  <c r="BR1156" i="10"/>
  <c r="BS1156" i="10" s="1"/>
  <c r="BR1157" i="10"/>
  <c r="BS1157" i="10" s="1"/>
  <c r="BR1158" i="10"/>
  <c r="BS1158" i="10" s="1"/>
  <c r="BR1159" i="10"/>
  <c r="BS1159" i="10" s="1"/>
  <c r="BR1160" i="10"/>
  <c r="BS1160" i="10" s="1"/>
  <c r="BR1161" i="10"/>
  <c r="BS1161" i="10" s="1"/>
  <c r="BR1162" i="10"/>
  <c r="BS1162" i="10" s="1"/>
  <c r="BR1163" i="10"/>
  <c r="BS1163" i="10" s="1"/>
  <c r="BR1164" i="10"/>
  <c r="BS1164" i="10" s="1"/>
  <c r="BR1165" i="10"/>
  <c r="BS1165" i="10" s="1"/>
  <c r="BR1166" i="10"/>
  <c r="BS1166" i="10" s="1"/>
  <c r="BR1167" i="10"/>
  <c r="BS1167" i="10" s="1"/>
  <c r="BR1168" i="10"/>
  <c r="BS1168" i="10" s="1"/>
  <c r="BR1169" i="10"/>
  <c r="BS1169" i="10" s="1"/>
  <c r="BR1170" i="10"/>
  <c r="BS1170" i="10" s="1"/>
  <c r="BR1171" i="10"/>
  <c r="BS1171" i="10" s="1"/>
  <c r="BR1172" i="10"/>
  <c r="BS1172" i="10" s="1"/>
  <c r="BR1173" i="10"/>
  <c r="BS1173" i="10" s="1"/>
  <c r="BR1174" i="10"/>
  <c r="BS1174" i="10" s="1"/>
  <c r="BR1175" i="10"/>
  <c r="BS1175" i="10" s="1"/>
  <c r="BR1176" i="10"/>
  <c r="BS1176" i="10" s="1"/>
  <c r="BR1177" i="10"/>
  <c r="BS1177" i="10" s="1"/>
  <c r="BR1178" i="10"/>
  <c r="BS1178" i="10" s="1"/>
  <c r="BR1179" i="10"/>
  <c r="BS1179" i="10" s="1"/>
  <c r="BR1180" i="10"/>
  <c r="BS1180" i="10" s="1"/>
  <c r="BR1181" i="10"/>
  <c r="BS1181" i="10" s="1"/>
  <c r="BR1182" i="10"/>
  <c r="BS1182" i="10" s="1"/>
  <c r="BR1183" i="10"/>
  <c r="BS1183" i="10" s="1"/>
  <c r="BR1184" i="10"/>
  <c r="BS1184" i="10" s="1"/>
  <c r="BR1185" i="10"/>
  <c r="BS1185" i="10" s="1"/>
  <c r="BR1186" i="10"/>
  <c r="BS1186" i="10" s="1"/>
  <c r="BR1187" i="10"/>
  <c r="BS1187" i="10" s="1"/>
  <c r="BR1188" i="10"/>
  <c r="BS1188" i="10" s="1"/>
  <c r="BR1189" i="10"/>
  <c r="BS1189" i="10" s="1"/>
  <c r="BR1190" i="10"/>
  <c r="BS1190" i="10" s="1"/>
  <c r="BR1191" i="10"/>
  <c r="BS1191" i="10" s="1"/>
  <c r="BR1192" i="10"/>
  <c r="BS1192" i="10" s="1"/>
  <c r="BR1193" i="10"/>
  <c r="BS1193" i="10" s="1"/>
  <c r="BR1194" i="10"/>
  <c r="BS1194" i="10" s="1"/>
  <c r="BR1195" i="10"/>
  <c r="BS1195" i="10" s="1"/>
  <c r="BR1196" i="10"/>
  <c r="BS1196" i="10" s="1"/>
  <c r="BR1197" i="10"/>
  <c r="BS1197" i="10" s="1"/>
  <c r="BR1198" i="10"/>
  <c r="BS1198" i="10" s="1"/>
  <c r="BR1199" i="10"/>
  <c r="BS1199" i="10" s="1"/>
  <c r="BR1200" i="10"/>
  <c r="BS1200" i="10" s="1"/>
  <c r="BR1201" i="10"/>
  <c r="BS1201" i="10" s="1"/>
  <c r="BR1202" i="10"/>
  <c r="BS1202" i="10" s="1"/>
  <c r="BR1203" i="10"/>
  <c r="BS1203" i="10" s="1"/>
  <c r="BR1204" i="10"/>
  <c r="BS1204" i="10" s="1"/>
  <c r="BR1205" i="10"/>
  <c r="BS1205" i="10" s="1"/>
  <c r="BR1206" i="10"/>
  <c r="BS1206" i="10" s="1"/>
  <c r="BR1207" i="10"/>
  <c r="BS1207" i="10" s="1"/>
  <c r="BR1208" i="10"/>
  <c r="BS1208" i="10" s="1"/>
  <c r="BR1209" i="10"/>
  <c r="BS1209" i="10" s="1"/>
  <c r="BR1210" i="10"/>
  <c r="BS1210" i="10" s="1"/>
  <c r="BR1211" i="10"/>
  <c r="BS1211" i="10" s="1"/>
  <c r="BR1212" i="10"/>
  <c r="BS1212" i="10" s="1"/>
  <c r="BR1213" i="10"/>
  <c r="BS1213" i="10" s="1"/>
  <c r="BR1214" i="10"/>
  <c r="BS1214" i="10" s="1"/>
  <c r="BR1215" i="10"/>
  <c r="BS1215" i="10" s="1"/>
  <c r="BR1216" i="10"/>
  <c r="BS1216" i="10" s="1"/>
  <c r="BR1217" i="10"/>
  <c r="BS1217" i="10" s="1"/>
  <c r="BR1218" i="10"/>
  <c r="BS1218" i="10" s="1"/>
  <c r="BR1219" i="10"/>
  <c r="BS1219" i="10" s="1"/>
  <c r="BR1220" i="10"/>
  <c r="BS1220" i="10" s="1"/>
  <c r="BR1221" i="10"/>
  <c r="BS1221" i="10" s="1"/>
  <c r="BR1222" i="10"/>
  <c r="BS1222" i="10" s="1"/>
  <c r="BR1223" i="10"/>
  <c r="BS1223" i="10" s="1"/>
  <c r="BR1224" i="10"/>
  <c r="BS1224" i="10" s="1"/>
  <c r="BR1225" i="10"/>
  <c r="BS1225" i="10" s="1"/>
  <c r="BR1226" i="10"/>
  <c r="BS1226" i="10" s="1"/>
  <c r="BR1227" i="10"/>
  <c r="BS1227" i="10" s="1"/>
  <c r="BR1228" i="10"/>
  <c r="BS1228" i="10" s="1"/>
  <c r="BR1229" i="10"/>
  <c r="BS1229" i="10" s="1"/>
  <c r="BR1230" i="10"/>
  <c r="BS1230" i="10" s="1"/>
  <c r="BR1231" i="10"/>
  <c r="BS1231" i="10" s="1"/>
  <c r="BR1232" i="10"/>
  <c r="BS1232" i="10" s="1"/>
  <c r="BR1233" i="10"/>
  <c r="BS1233" i="10" s="1"/>
  <c r="BR1234" i="10"/>
  <c r="BS1234" i="10" s="1"/>
  <c r="BR1235" i="10"/>
  <c r="BS1235" i="10" s="1"/>
  <c r="BR1236" i="10"/>
  <c r="BS1236" i="10" s="1"/>
  <c r="BR1237" i="10"/>
  <c r="BS1237" i="10" s="1"/>
  <c r="BR1238" i="10"/>
  <c r="BS1238" i="10" s="1"/>
  <c r="BR1239" i="10"/>
  <c r="BS1239" i="10" s="1"/>
  <c r="BR1240" i="10"/>
  <c r="BS1240" i="10" s="1"/>
  <c r="BR1241" i="10"/>
  <c r="BS1241" i="10" s="1"/>
  <c r="BR1242" i="10"/>
  <c r="BS1242" i="10" s="1"/>
  <c r="BR1243" i="10"/>
  <c r="BS1243" i="10" s="1"/>
  <c r="BR1244" i="10"/>
  <c r="BS1244" i="10" s="1"/>
  <c r="BR1245" i="10"/>
  <c r="BS1245" i="10" s="1"/>
  <c r="BR1246" i="10"/>
  <c r="BS1246" i="10" s="1"/>
  <c r="BR1247" i="10"/>
  <c r="BS1247" i="10" s="1"/>
  <c r="BR1248" i="10"/>
  <c r="BS1248" i="10" s="1"/>
  <c r="BR1249" i="10"/>
  <c r="BS1249" i="10" s="1"/>
  <c r="BR1250" i="10"/>
  <c r="BS1250" i="10" s="1"/>
  <c r="BR1251" i="10"/>
  <c r="BS1251" i="10" s="1"/>
  <c r="BR1252" i="10"/>
  <c r="BS1252" i="10" s="1"/>
  <c r="BR1253" i="10"/>
  <c r="BS1253" i="10" s="1"/>
  <c r="BR1254" i="10"/>
  <c r="BS1254" i="10" s="1"/>
  <c r="BR1255" i="10"/>
  <c r="BS1255" i="10" s="1"/>
  <c r="BR1256" i="10"/>
  <c r="BS1256" i="10" s="1"/>
  <c r="BR1257" i="10"/>
  <c r="BS1257" i="10" s="1"/>
  <c r="BR1258" i="10"/>
  <c r="BS1258" i="10" s="1"/>
  <c r="BR1259" i="10"/>
  <c r="BS1259" i="10" s="1"/>
  <c r="BR1260" i="10"/>
  <c r="BS1260" i="10" s="1"/>
  <c r="BR1261" i="10"/>
  <c r="BS1261" i="10" s="1"/>
  <c r="BR1262" i="10"/>
  <c r="BS1262" i="10" s="1"/>
  <c r="BR1263" i="10"/>
  <c r="BS1263" i="10" s="1"/>
  <c r="BR1264" i="10"/>
  <c r="BS1264" i="10" s="1"/>
  <c r="BR1265" i="10"/>
  <c r="BS1265" i="10" s="1"/>
  <c r="BR1266" i="10"/>
  <c r="BS1266" i="10" s="1"/>
  <c r="BR1267" i="10"/>
  <c r="BS1267" i="10" s="1"/>
  <c r="BR1268" i="10"/>
  <c r="BS1268" i="10" s="1"/>
  <c r="BR1269" i="10"/>
  <c r="BS1269" i="10" s="1"/>
  <c r="BR1270" i="10"/>
  <c r="BS1270" i="10" s="1"/>
  <c r="BR1271" i="10"/>
  <c r="BS1271" i="10" s="1"/>
  <c r="BR1272" i="10"/>
  <c r="BS1272" i="10" s="1"/>
  <c r="BR1273" i="10"/>
  <c r="BS1273" i="10" s="1"/>
  <c r="BR1274" i="10"/>
  <c r="BS1274" i="10" s="1"/>
  <c r="BR1275" i="10"/>
  <c r="BS1275" i="10" s="1"/>
  <c r="BR1276" i="10"/>
  <c r="BS1276" i="10" s="1"/>
  <c r="BR1277" i="10"/>
  <c r="BS1277" i="10" s="1"/>
  <c r="BR1278" i="10"/>
  <c r="BS1278" i="10" s="1"/>
  <c r="BR1279" i="10"/>
  <c r="BS1279" i="10" s="1"/>
  <c r="BR1280" i="10"/>
  <c r="BS1280" i="10" s="1"/>
  <c r="BR1281" i="10"/>
  <c r="BS1281" i="10" s="1"/>
  <c r="BR1282" i="10"/>
  <c r="BS1282" i="10" s="1"/>
  <c r="BR1283" i="10"/>
  <c r="BS1283" i="10" s="1"/>
  <c r="BR1284" i="10"/>
  <c r="BS1284" i="10" s="1"/>
  <c r="BR1285" i="10"/>
  <c r="BS1285" i="10" s="1"/>
  <c r="BR1286" i="10"/>
  <c r="BS1286" i="10" s="1"/>
  <c r="BR1287" i="10"/>
  <c r="BS1287" i="10" s="1"/>
  <c r="BR1288" i="10"/>
  <c r="BS1288" i="10" s="1"/>
  <c r="BR1289" i="10"/>
  <c r="BS1289" i="10" s="1"/>
  <c r="BR1290" i="10"/>
  <c r="BS1290" i="10" s="1"/>
  <c r="BR1291" i="10"/>
  <c r="BS1291" i="10" s="1"/>
  <c r="BR1292" i="10"/>
  <c r="BS1292" i="10" s="1"/>
  <c r="BR1293" i="10"/>
  <c r="BS1293" i="10" s="1"/>
  <c r="BR1294" i="10"/>
  <c r="BS1294" i="10" s="1"/>
  <c r="BR1295" i="10"/>
  <c r="BS1295" i="10" s="1"/>
  <c r="BR1296" i="10"/>
  <c r="BS1296" i="10" s="1"/>
  <c r="BR1297" i="10"/>
  <c r="BS1297" i="10" s="1"/>
  <c r="BR1298" i="10"/>
  <c r="BS1298" i="10" s="1"/>
  <c r="BR1299" i="10"/>
  <c r="BS1299" i="10" s="1"/>
  <c r="BR1300" i="10"/>
  <c r="BS1300" i="10" s="1"/>
  <c r="BR1301" i="10"/>
  <c r="BS1301" i="10" s="1"/>
  <c r="BR1302" i="10"/>
  <c r="BS1302" i="10" s="1"/>
  <c r="BR1303" i="10"/>
  <c r="BS1303" i="10" s="1"/>
  <c r="BR1304" i="10"/>
  <c r="BS1304" i="10" s="1"/>
  <c r="BR1305" i="10"/>
  <c r="BS1305" i="10" s="1"/>
  <c r="BR1306" i="10"/>
  <c r="BS1306" i="10" s="1"/>
  <c r="BR1307" i="10"/>
  <c r="BS1307" i="10" s="1"/>
  <c r="BR1308" i="10"/>
  <c r="BS1308" i="10" s="1"/>
  <c r="BR1309" i="10"/>
  <c r="BS1309" i="10" s="1"/>
  <c r="BR1310" i="10"/>
  <c r="BS1310" i="10" s="1"/>
  <c r="BR1311" i="10"/>
  <c r="BS1311" i="10" s="1"/>
  <c r="BR1312" i="10"/>
  <c r="BS1312" i="10" s="1"/>
  <c r="BR1313" i="10"/>
  <c r="BS1313" i="10" s="1"/>
  <c r="BR1314" i="10"/>
  <c r="BS1314" i="10" s="1"/>
  <c r="BR1315" i="10"/>
  <c r="BS1315" i="10" s="1"/>
  <c r="BR1316" i="10"/>
  <c r="BS1316" i="10" s="1"/>
  <c r="BR1317" i="10"/>
  <c r="BS1317" i="10" s="1"/>
  <c r="BR1318" i="10"/>
  <c r="BS1318" i="10" s="1"/>
  <c r="BR1319" i="10"/>
  <c r="BS1319" i="10" s="1"/>
  <c r="BR1320" i="10"/>
  <c r="BS1320" i="10" s="1"/>
  <c r="BR1321" i="10"/>
  <c r="BS1321" i="10" s="1"/>
  <c r="BR1322" i="10"/>
  <c r="BS1322" i="10" s="1"/>
  <c r="BR1323" i="10"/>
  <c r="BS1323" i="10" s="1"/>
  <c r="BR1324" i="10"/>
  <c r="BS1324" i="10" s="1"/>
  <c r="BR1325" i="10"/>
  <c r="BS1325" i="10" s="1"/>
  <c r="BR1326" i="10"/>
  <c r="BS1326" i="10" s="1"/>
  <c r="BR1327" i="10"/>
  <c r="BS1327" i="10" s="1"/>
  <c r="BR1328" i="10"/>
  <c r="BS1328" i="10" s="1"/>
  <c r="BR1329" i="10"/>
  <c r="BS1329" i="10" s="1"/>
  <c r="BR1330" i="10"/>
  <c r="BS1330" i="10" s="1"/>
  <c r="BR1331" i="10"/>
  <c r="BS1331" i="10" s="1"/>
  <c r="BR1332" i="10"/>
  <c r="BS1332" i="10" s="1"/>
  <c r="BR1333" i="10"/>
  <c r="BS1333" i="10" s="1"/>
  <c r="BR1334" i="10"/>
  <c r="BS1334" i="10" s="1"/>
  <c r="BR1335" i="10"/>
  <c r="BS1335" i="10" s="1"/>
  <c r="BR1336" i="10"/>
  <c r="BS1336" i="10" s="1"/>
  <c r="BR1337" i="10"/>
  <c r="BS1337" i="10" s="1"/>
  <c r="BR1338" i="10"/>
  <c r="BS1338" i="10" s="1"/>
  <c r="BR1339" i="10"/>
  <c r="BS1339" i="10" s="1"/>
  <c r="BR1340" i="10"/>
  <c r="BS1340" i="10" s="1"/>
  <c r="BR1341" i="10"/>
  <c r="BS1341" i="10" s="1"/>
  <c r="BR1342" i="10"/>
  <c r="BS1342" i="10" s="1"/>
  <c r="BR1343" i="10"/>
  <c r="BS1343" i="10" s="1"/>
  <c r="BR1344" i="10"/>
  <c r="BS1344" i="10" s="1"/>
  <c r="BR1345" i="10"/>
  <c r="BS1345" i="10" s="1"/>
  <c r="BR1346" i="10"/>
  <c r="BS1346" i="10" s="1"/>
  <c r="BR1347" i="10"/>
  <c r="BS1347" i="10" s="1"/>
  <c r="BR1348" i="10"/>
  <c r="BS1348" i="10" s="1"/>
  <c r="BR1349" i="10"/>
  <c r="BS1349" i="10" s="1"/>
  <c r="BR1350" i="10"/>
  <c r="BS1350" i="10" s="1"/>
  <c r="BR1351" i="10"/>
  <c r="BS1351" i="10" s="1"/>
  <c r="BR1352" i="10"/>
  <c r="BS1352" i="10" s="1"/>
  <c r="BR1353" i="10"/>
  <c r="BS1353" i="10" s="1"/>
  <c r="BR1354" i="10"/>
  <c r="BS1354" i="10" s="1"/>
  <c r="BR1355" i="10"/>
  <c r="BS1355" i="10" s="1"/>
  <c r="BR1356" i="10"/>
  <c r="BS1356" i="10" s="1"/>
  <c r="BR1357" i="10"/>
  <c r="BS1357" i="10" s="1"/>
  <c r="BR1358" i="10"/>
  <c r="BS1358" i="10" s="1"/>
  <c r="BR1359" i="10"/>
  <c r="BS1359" i="10" s="1"/>
  <c r="BR1360" i="10"/>
  <c r="BS1360" i="10" s="1"/>
  <c r="BR1361" i="10"/>
  <c r="BS1361" i="10" s="1"/>
  <c r="BR1362" i="10"/>
  <c r="BS1362" i="10" s="1"/>
  <c r="BR1363" i="10"/>
  <c r="BS1363" i="10" s="1"/>
  <c r="BR1364" i="10"/>
  <c r="BS1364" i="10" s="1"/>
  <c r="BR1365" i="10"/>
  <c r="BS1365" i="10" s="1"/>
  <c r="BR1366" i="10"/>
  <c r="BS1366" i="10" s="1"/>
  <c r="BR1367" i="10"/>
  <c r="BS1367" i="10" s="1"/>
  <c r="BR1368" i="10"/>
  <c r="BS1368" i="10" s="1"/>
  <c r="BR1369" i="10"/>
  <c r="BS1369" i="10" s="1"/>
  <c r="BR1370" i="10"/>
  <c r="BS1370" i="10" s="1"/>
  <c r="BR1371" i="10"/>
  <c r="BS1371" i="10" s="1"/>
  <c r="BR1372" i="10"/>
  <c r="BS1372" i="10" s="1"/>
  <c r="BR1373" i="10"/>
  <c r="BS1373" i="10" s="1"/>
  <c r="BR1374" i="10"/>
  <c r="BS1374" i="10" s="1"/>
  <c r="BR1375" i="10"/>
  <c r="BS1375" i="10" s="1"/>
  <c r="BR1376" i="10"/>
  <c r="BS1376" i="10" s="1"/>
  <c r="BR1377" i="10"/>
  <c r="BS1377" i="10" s="1"/>
  <c r="BR1378" i="10"/>
  <c r="BS1378" i="10" s="1"/>
  <c r="BR1379" i="10"/>
  <c r="BS1379" i="10" s="1"/>
  <c r="BR1380" i="10"/>
  <c r="BS1380" i="10" s="1"/>
  <c r="BR1381" i="10"/>
  <c r="BS1381" i="10" s="1"/>
  <c r="BR1382" i="10"/>
  <c r="BS1382" i="10" s="1"/>
  <c r="BR1383" i="10"/>
  <c r="BS1383" i="10" s="1"/>
  <c r="BR1384" i="10"/>
  <c r="BS1384" i="10" s="1"/>
  <c r="BR1385" i="10"/>
  <c r="BS1385" i="10" s="1"/>
  <c r="BR1386" i="10"/>
  <c r="BS1386" i="10" s="1"/>
  <c r="BR1387" i="10"/>
  <c r="BS1387" i="10" s="1"/>
  <c r="BR1388" i="10"/>
  <c r="BS1388" i="10" s="1"/>
  <c r="BR1389" i="10"/>
  <c r="BS1389" i="10" s="1"/>
  <c r="BR1390" i="10"/>
  <c r="BS1390" i="10" s="1"/>
  <c r="BR1391" i="10"/>
  <c r="BS1391" i="10" s="1"/>
  <c r="BR1392" i="10"/>
  <c r="BS1392" i="10" s="1"/>
  <c r="BR1393" i="10"/>
  <c r="BS1393" i="10" s="1"/>
  <c r="BR1394" i="10"/>
  <c r="BS1394" i="10" s="1"/>
  <c r="BR1395" i="10"/>
  <c r="BS1395" i="10" s="1"/>
  <c r="BR1396" i="10"/>
  <c r="BS1396" i="10" s="1"/>
  <c r="BR1397" i="10"/>
  <c r="BS1397" i="10" s="1"/>
  <c r="BR1398" i="10"/>
  <c r="BS1398" i="10" s="1"/>
  <c r="BR1399" i="10"/>
  <c r="BS1399" i="10" s="1"/>
  <c r="BR1400" i="10"/>
  <c r="BS1400" i="10" s="1"/>
  <c r="BR1401" i="10"/>
  <c r="BS1401" i="10" s="1"/>
  <c r="BR1402" i="10"/>
  <c r="BS1402" i="10" s="1"/>
  <c r="BR1403" i="10"/>
  <c r="BS1403" i="10" s="1"/>
  <c r="BR1404" i="10"/>
  <c r="BS1404" i="10" s="1"/>
  <c r="BR1405" i="10"/>
  <c r="BS1405" i="10" s="1"/>
  <c r="BR1406" i="10"/>
  <c r="BS1406" i="10" s="1"/>
  <c r="BR1407" i="10"/>
  <c r="BS1407" i="10" s="1"/>
  <c r="BR1408" i="10"/>
  <c r="BS1408" i="10" s="1"/>
  <c r="BR1409" i="10"/>
  <c r="BS1409" i="10" s="1"/>
  <c r="BR1410" i="10"/>
  <c r="BS1410" i="10" s="1"/>
  <c r="BR1411" i="10"/>
  <c r="BS1411" i="10" s="1"/>
  <c r="BR1412" i="10"/>
  <c r="BS1412" i="10" s="1"/>
  <c r="BR1413" i="10"/>
  <c r="BS1413" i="10" s="1"/>
  <c r="BR1414" i="10"/>
  <c r="BS1414" i="10" s="1"/>
  <c r="BR1415" i="10"/>
  <c r="BS1415" i="10" s="1"/>
  <c r="BR1416" i="10"/>
  <c r="BS1416" i="10" s="1"/>
  <c r="BR1417" i="10"/>
  <c r="BS1417" i="10" s="1"/>
  <c r="BR1418" i="10"/>
  <c r="BS1418" i="10" s="1"/>
  <c r="BR1419" i="10"/>
  <c r="BS1419" i="10" s="1"/>
  <c r="BR1420" i="10"/>
  <c r="BS1420" i="10" s="1"/>
  <c r="BR1421" i="10"/>
  <c r="BS1421" i="10" s="1"/>
  <c r="BR1422" i="10"/>
  <c r="BS1422" i="10" s="1"/>
  <c r="BR1423" i="10"/>
  <c r="BS1423" i="10" s="1"/>
  <c r="BR1424" i="10"/>
  <c r="BS1424" i="10" s="1"/>
  <c r="BR1425" i="10"/>
  <c r="BS1425" i="10" s="1"/>
  <c r="BR1426" i="10"/>
  <c r="BS1426" i="10" s="1"/>
  <c r="BR1427" i="10"/>
  <c r="BS1427" i="10" s="1"/>
  <c r="BR1428" i="10"/>
  <c r="BS1428" i="10" s="1"/>
  <c r="BR1429" i="10"/>
  <c r="BS1429" i="10" s="1"/>
  <c r="BR1430" i="10"/>
  <c r="BS1430" i="10" s="1"/>
  <c r="BR1431" i="10"/>
  <c r="BS1431" i="10" s="1"/>
  <c r="BR1432" i="10"/>
  <c r="BS1432" i="10" s="1"/>
  <c r="BR1433" i="10"/>
  <c r="BS1433" i="10" s="1"/>
  <c r="BR1434" i="10"/>
  <c r="BS1434" i="10" s="1"/>
  <c r="BR1435" i="10"/>
  <c r="BS1435" i="10" s="1"/>
  <c r="BR1436" i="10"/>
  <c r="BS1436" i="10" s="1"/>
  <c r="BR1437" i="10"/>
  <c r="BS1437" i="10" s="1"/>
  <c r="BR1438" i="10"/>
  <c r="BS1438" i="10" s="1"/>
  <c r="BR1439" i="10"/>
  <c r="BS1439" i="10" s="1"/>
  <c r="BR1440" i="10"/>
  <c r="BS1440" i="10" s="1"/>
  <c r="BR1441" i="10"/>
  <c r="BS1441" i="10" s="1"/>
  <c r="BR1442" i="10"/>
  <c r="BS1442" i="10" s="1"/>
  <c r="BR1443" i="10"/>
  <c r="BS1443" i="10" s="1"/>
  <c r="BR1444" i="10"/>
  <c r="BS1444" i="10" s="1"/>
  <c r="BR1445" i="10"/>
  <c r="BS1445" i="10" s="1"/>
  <c r="BR1446" i="10"/>
  <c r="BS1446" i="10" s="1"/>
  <c r="BR1447" i="10"/>
  <c r="BS1447" i="10" s="1"/>
  <c r="BR1448" i="10"/>
  <c r="BS1448" i="10" s="1"/>
  <c r="BR1449" i="10"/>
  <c r="BS1449" i="10" s="1"/>
  <c r="BR1450" i="10"/>
  <c r="BS1450" i="10" s="1"/>
  <c r="BR1451" i="10"/>
  <c r="BS1451" i="10" s="1"/>
  <c r="BR1452" i="10"/>
  <c r="BS1452" i="10" s="1"/>
  <c r="BR1453" i="10"/>
  <c r="BS1453" i="10" s="1"/>
  <c r="BR1454" i="10"/>
  <c r="BS1454" i="10" s="1"/>
  <c r="BR1455" i="10"/>
  <c r="BS1455" i="10" s="1"/>
  <c r="BR1456" i="10"/>
  <c r="BS1456" i="10" s="1"/>
  <c r="BR1457" i="10"/>
  <c r="BS1457" i="10" s="1"/>
  <c r="BR1458" i="10"/>
  <c r="BS1458" i="10" s="1"/>
  <c r="BR1459" i="10"/>
  <c r="BS1459" i="10" s="1"/>
  <c r="BR1460" i="10"/>
  <c r="BS1460" i="10" s="1"/>
  <c r="BR1461" i="10"/>
  <c r="BS1461" i="10" s="1"/>
  <c r="BR1462" i="10"/>
  <c r="BS1462" i="10" s="1"/>
  <c r="BR1463" i="10"/>
  <c r="BS1463" i="10" s="1"/>
  <c r="BR1464" i="10"/>
  <c r="BS1464" i="10" s="1"/>
  <c r="BR1465" i="10"/>
  <c r="BS1465" i="10" s="1"/>
  <c r="BR1466" i="10"/>
  <c r="BS1466" i="10" s="1"/>
  <c r="BR1467" i="10"/>
  <c r="BS1467" i="10" s="1"/>
  <c r="BR1468" i="10"/>
  <c r="BS1468" i="10" s="1"/>
  <c r="BR1469" i="10"/>
  <c r="BS1469" i="10" s="1"/>
  <c r="BR1470" i="10"/>
  <c r="BS1470" i="10" s="1"/>
  <c r="BR1471" i="10"/>
  <c r="BS1471" i="10" s="1"/>
  <c r="BR1472" i="10"/>
  <c r="BS1472" i="10" s="1"/>
  <c r="BR1473" i="10"/>
  <c r="BS1473" i="10" s="1"/>
  <c r="BR1474" i="10"/>
  <c r="BS1474" i="10" s="1"/>
  <c r="BR1475" i="10"/>
  <c r="BS1475" i="10" s="1"/>
  <c r="BR1476" i="10"/>
  <c r="BS1476" i="10" s="1"/>
  <c r="BR1477" i="10"/>
  <c r="BS1477" i="10" s="1"/>
  <c r="BR1478" i="10"/>
  <c r="BS1478" i="10" s="1"/>
  <c r="BR1479" i="10"/>
  <c r="BS1479" i="10" s="1"/>
  <c r="BR1480" i="10"/>
  <c r="BS1480" i="10" s="1"/>
  <c r="BR1481" i="10"/>
  <c r="BS1481" i="10" s="1"/>
  <c r="BR1482" i="10"/>
  <c r="BS1482" i="10" s="1"/>
  <c r="BR1483" i="10"/>
  <c r="BS1483" i="10" s="1"/>
  <c r="BR1484" i="10"/>
  <c r="BS1484" i="10" s="1"/>
  <c r="BR1485" i="10"/>
  <c r="BS1485" i="10" s="1"/>
  <c r="BR1486" i="10"/>
  <c r="BS1486" i="10" s="1"/>
  <c r="BR1487" i="10"/>
  <c r="BS1487" i="10" s="1"/>
  <c r="BR1488" i="10"/>
  <c r="BS1488" i="10" s="1"/>
  <c r="BR1489" i="10"/>
  <c r="BS1489" i="10" s="1"/>
  <c r="BR1490" i="10"/>
  <c r="BS1490" i="10" s="1"/>
  <c r="BR1491" i="10"/>
  <c r="BS1491" i="10" s="1"/>
  <c r="BR1492" i="10"/>
  <c r="BS1492" i="10" s="1"/>
  <c r="BR1493" i="10"/>
  <c r="BS1493" i="10" s="1"/>
  <c r="BR1494" i="10"/>
  <c r="BS1494" i="10" s="1"/>
  <c r="BR1495" i="10"/>
  <c r="BS1495" i="10" s="1"/>
  <c r="BR1496" i="10"/>
  <c r="BS1496" i="10" s="1"/>
  <c r="BR1497" i="10"/>
  <c r="BS1497" i="10" s="1"/>
  <c r="BR1498" i="10"/>
  <c r="BS1498" i="10" s="1"/>
  <c r="BR1499" i="10"/>
  <c r="BS1499" i="10" s="1"/>
  <c r="BR1500" i="10"/>
  <c r="BS1500" i="10" s="1"/>
  <c r="BR1501" i="10"/>
  <c r="BS1501" i="10" s="1"/>
  <c r="BR1502" i="10"/>
  <c r="BS1502" i="10" s="1"/>
  <c r="BR1503" i="10"/>
  <c r="BS1503" i="10" s="1"/>
  <c r="BR1504" i="10"/>
  <c r="BS1504" i="10" s="1"/>
  <c r="BR1505" i="10"/>
  <c r="BS1505" i="10" s="1"/>
  <c r="BR1506" i="10"/>
  <c r="BS1506" i="10" s="1"/>
  <c r="BR1507" i="10"/>
  <c r="BS1507" i="10" s="1"/>
  <c r="BR1508" i="10"/>
  <c r="BS1508" i="10" s="1"/>
  <c r="BR1509" i="10"/>
  <c r="BS1509" i="10" s="1"/>
  <c r="BR1510" i="10"/>
  <c r="BS1510" i="10" s="1"/>
  <c r="BR1511" i="10"/>
  <c r="BS1511" i="10" s="1"/>
  <c r="BR1512" i="10"/>
  <c r="BS1512" i="10" s="1"/>
  <c r="BR1513" i="10"/>
  <c r="BS1513" i="10" s="1"/>
  <c r="BR1514" i="10"/>
  <c r="BS1514" i="10" s="1"/>
  <c r="BR1515" i="10"/>
  <c r="BS1515" i="10" s="1"/>
  <c r="BR1516" i="10"/>
  <c r="BS1516" i="10" s="1"/>
  <c r="BR1517" i="10"/>
  <c r="BS1517" i="10" s="1"/>
  <c r="BR1518" i="10"/>
  <c r="BS1518" i="10" s="1"/>
  <c r="BR1519" i="10"/>
  <c r="BS1519" i="10" s="1"/>
  <c r="BR1520" i="10"/>
  <c r="BS1520" i="10" s="1"/>
  <c r="BR1521" i="10"/>
  <c r="BS1521" i="10" s="1"/>
  <c r="BR1522" i="10"/>
  <c r="BS1522" i="10" s="1"/>
  <c r="BR1523" i="10"/>
  <c r="BS1523" i="10" s="1"/>
  <c r="BR1524" i="10"/>
  <c r="BS1524" i="10" s="1"/>
  <c r="BR1525" i="10"/>
  <c r="BS1525" i="10" s="1"/>
  <c r="BR1526" i="10"/>
  <c r="BS1526" i="10" s="1"/>
  <c r="BR1527" i="10"/>
  <c r="BS1527" i="10" s="1"/>
  <c r="BR1528" i="10"/>
  <c r="BS1528" i="10" s="1"/>
  <c r="BR1529" i="10"/>
  <c r="BS1529" i="10" s="1"/>
  <c r="BR1530" i="10"/>
  <c r="BS1530" i="10" s="1"/>
  <c r="BR1531" i="10"/>
  <c r="BS1531" i="10" s="1"/>
  <c r="BR1532" i="10"/>
  <c r="BS1532" i="10" s="1"/>
  <c r="BR1533" i="10"/>
  <c r="BS1533" i="10" s="1"/>
  <c r="BR1534" i="10"/>
  <c r="BS1534" i="10" s="1"/>
  <c r="BR1535" i="10"/>
  <c r="BS1535" i="10" s="1"/>
  <c r="BR1536" i="10"/>
  <c r="BS1536" i="10" s="1"/>
  <c r="BR1537" i="10"/>
  <c r="BS1537" i="10" s="1"/>
  <c r="BR1538" i="10"/>
  <c r="BS1538" i="10" s="1"/>
  <c r="BR1539" i="10"/>
  <c r="BS1539" i="10" s="1"/>
  <c r="BR1540" i="10"/>
  <c r="BS1540" i="10" s="1"/>
  <c r="BR1541" i="10"/>
  <c r="BS1541" i="10" s="1"/>
  <c r="BR1542" i="10"/>
  <c r="BS1542" i="10" s="1"/>
  <c r="BR1543" i="10"/>
  <c r="BS1543" i="10" s="1"/>
  <c r="BR1544" i="10"/>
  <c r="BS1544" i="10" s="1"/>
  <c r="BR1545" i="10"/>
  <c r="BS1545" i="10" s="1"/>
  <c r="BR1546" i="10"/>
  <c r="BS1546" i="10" s="1"/>
  <c r="BR1547" i="10"/>
  <c r="BS1547" i="10" s="1"/>
  <c r="BR1548" i="10"/>
  <c r="BS1548" i="10" s="1"/>
  <c r="BR1549" i="10"/>
  <c r="BS1549" i="10" s="1"/>
  <c r="BR1550" i="10"/>
  <c r="BS1550" i="10" s="1"/>
  <c r="BR1551" i="10"/>
  <c r="BS1551" i="10" s="1"/>
  <c r="BR1552" i="10"/>
  <c r="BS1552" i="10" s="1"/>
  <c r="BR1553" i="10"/>
  <c r="BS1553" i="10" s="1"/>
  <c r="BR1554" i="10"/>
  <c r="BS1554" i="10" s="1"/>
  <c r="BR1555" i="10"/>
  <c r="BS1555" i="10" s="1"/>
  <c r="BR1556" i="10"/>
  <c r="BS1556" i="10" s="1"/>
  <c r="BR1557" i="10"/>
  <c r="BS1557" i="10" s="1"/>
  <c r="BR1558" i="10"/>
  <c r="BS1558" i="10" s="1"/>
  <c r="BR1559" i="10"/>
  <c r="BS1559" i="10" s="1"/>
  <c r="BR1560" i="10"/>
  <c r="BS1560" i="10" s="1"/>
  <c r="BR1561" i="10"/>
  <c r="BS1561" i="10" s="1"/>
  <c r="BR1562" i="10"/>
  <c r="BS1562" i="10" s="1"/>
  <c r="BR1563" i="10"/>
  <c r="BS1563" i="10" s="1"/>
  <c r="BR1564" i="10"/>
  <c r="BS1564" i="10" s="1"/>
  <c r="BR1565" i="10"/>
  <c r="BS1565" i="10" s="1"/>
  <c r="BR1566" i="10"/>
  <c r="BS1566" i="10" s="1"/>
  <c r="BR1567" i="10"/>
  <c r="BS1567" i="10" s="1"/>
  <c r="BR1568" i="10"/>
  <c r="BS1568" i="10" s="1"/>
  <c r="BR1569" i="10"/>
  <c r="BS1569" i="10" s="1"/>
  <c r="BR1570" i="10"/>
  <c r="BS1570" i="10" s="1"/>
  <c r="BR1571" i="10"/>
  <c r="BS1571" i="10" s="1"/>
  <c r="BR1572" i="10"/>
  <c r="BS1572" i="10" s="1"/>
  <c r="BR1573" i="10"/>
  <c r="BS1573" i="10" s="1"/>
  <c r="BR1574" i="10"/>
  <c r="BS1574" i="10" s="1"/>
  <c r="BR1575" i="10"/>
  <c r="BS1575" i="10" s="1"/>
  <c r="BR1576" i="10"/>
  <c r="BS1576" i="10" s="1"/>
  <c r="BR1577" i="10"/>
  <c r="BS1577" i="10" s="1"/>
  <c r="BR1578" i="10"/>
  <c r="BS1578" i="10" s="1"/>
  <c r="BR1579" i="10"/>
  <c r="BS1579" i="10" s="1"/>
  <c r="BR1580" i="10"/>
  <c r="BS1580" i="10" s="1"/>
  <c r="BR1581" i="10"/>
  <c r="BS1581" i="10" s="1"/>
  <c r="BR1582" i="10"/>
  <c r="BS1582" i="10" s="1"/>
  <c r="BR1583" i="10"/>
  <c r="BS1583" i="10" s="1"/>
  <c r="BR1584" i="10"/>
  <c r="BS1584" i="10" s="1"/>
  <c r="BR1585" i="10"/>
  <c r="BS1585" i="10" s="1"/>
  <c r="BR1586" i="10"/>
  <c r="BS1586" i="10" s="1"/>
  <c r="BR1587" i="10"/>
  <c r="BS1587" i="10" s="1"/>
  <c r="BR1588" i="10"/>
  <c r="BS1588" i="10" s="1"/>
  <c r="BR1589" i="10"/>
  <c r="BS1589" i="10" s="1"/>
  <c r="BR1590" i="10"/>
  <c r="BS1590" i="10" s="1"/>
  <c r="BR1591" i="10"/>
  <c r="BS1591" i="10" s="1"/>
  <c r="BR1592" i="10"/>
  <c r="BS1592" i="10" s="1"/>
  <c r="BR1593" i="10"/>
  <c r="BS1593" i="10" s="1"/>
  <c r="BR1594" i="10"/>
  <c r="BS1594" i="10" s="1"/>
  <c r="BR1595" i="10"/>
  <c r="BS1595" i="10" s="1"/>
  <c r="BR1596" i="10"/>
  <c r="BS1596" i="10" s="1"/>
  <c r="BR1597" i="10"/>
  <c r="BS1597" i="10" s="1"/>
  <c r="BR1598" i="10"/>
  <c r="BS1598" i="10" s="1"/>
  <c r="BR1599" i="10"/>
  <c r="BS1599" i="10" s="1"/>
  <c r="BR1600" i="10"/>
  <c r="BS1600" i="10" s="1"/>
  <c r="BR1601" i="10"/>
  <c r="BS1601" i="10" s="1"/>
  <c r="BR1602" i="10"/>
  <c r="BS1602" i="10" s="1"/>
  <c r="BR1603" i="10"/>
  <c r="BS1603" i="10" s="1"/>
  <c r="BR1604" i="10"/>
  <c r="BS1604" i="10" s="1"/>
  <c r="BR1605" i="10"/>
  <c r="BS1605" i="10" s="1"/>
  <c r="BR1606" i="10"/>
  <c r="BS1606" i="10" s="1"/>
  <c r="BR1607" i="10"/>
  <c r="BS1607" i="10" s="1"/>
  <c r="BR1608" i="10"/>
  <c r="BS1608" i="10" s="1"/>
  <c r="BR1609" i="10"/>
  <c r="BS1609" i="10" s="1"/>
  <c r="BR1610" i="10"/>
  <c r="BS1610" i="10" s="1"/>
  <c r="BR1611" i="10"/>
  <c r="BS1611" i="10" s="1"/>
  <c r="BR1612" i="10"/>
  <c r="BS1612" i="10" s="1"/>
  <c r="BR1613" i="10"/>
  <c r="BS1613" i="10" s="1"/>
  <c r="BR1614" i="10"/>
  <c r="BS1614" i="10" s="1"/>
  <c r="BR1615" i="10"/>
  <c r="BS1615" i="10" s="1"/>
  <c r="BR1616" i="10"/>
  <c r="BS1616" i="10" s="1"/>
  <c r="BR1617" i="10"/>
  <c r="BS1617" i="10" s="1"/>
  <c r="BR1618" i="10"/>
  <c r="BS1618" i="10" s="1"/>
  <c r="BR1619" i="10"/>
  <c r="BS1619" i="10" s="1"/>
  <c r="BR1620" i="10"/>
  <c r="BS1620" i="10" s="1"/>
  <c r="BR1621" i="10"/>
  <c r="BS1621" i="10" s="1"/>
  <c r="BR1622" i="10"/>
  <c r="BS1622" i="10" s="1"/>
  <c r="BR1623" i="10"/>
  <c r="BS1623" i="10" s="1"/>
  <c r="BR1624" i="10"/>
  <c r="BS1624" i="10" s="1"/>
  <c r="BR1625" i="10"/>
  <c r="BS1625" i="10" s="1"/>
  <c r="BR1626" i="10"/>
  <c r="BS1626" i="10" s="1"/>
  <c r="BR1627" i="10"/>
  <c r="BS1627" i="10" s="1"/>
  <c r="BR1628" i="10"/>
  <c r="BS1628" i="10" s="1"/>
  <c r="BR1629" i="10"/>
  <c r="BS1629" i="10" s="1"/>
  <c r="BR1630" i="10"/>
  <c r="BS1630" i="10" s="1"/>
  <c r="BR1631" i="10"/>
  <c r="BS1631" i="10" s="1"/>
  <c r="BR1632" i="10"/>
  <c r="BS1632" i="10" s="1"/>
  <c r="BR1633" i="10"/>
  <c r="BS1633" i="10" s="1"/>
  <c r="BR1634" i="10"/>
  <c r="BS1634" i="10" s="1"/>
  <c r="BR1635" i="10"/>
  <c r="BS1635" i="10" s="1"/>
  <c r="BR1636" i="10"/>
  <c r="BS1636" i="10" s="1"/>
  <c r="BR1637" i="10"/>
  <c r="BS1637" i="10" s="1"/>
  <c r="BR1638" i="10"/>
  <c r="BS1638" i="10" s="1"/>
  <c r="BR1639" i="10"/>
  <c r="BS1639" i="10" s="1"/>
  <c r="BR1640" i="10"/>
  <c r="BS1640" i="10" s="1"/>
  <c r="BR1641" i="10"/>
  <c r="BS1641" i="10" s="1"/>
  <c r="BR1642" i="10"/>
  <c r="BS1642" i="10" s="1"/>
  <c r="BR1643" i="10"/>
  <c r="BS1643" i="10" s="1"/>
  <c r="BR1644" i="10"/>
  <c r="BS1644" i="10" s="1"/>
  <c r="BR1645" i="10"/>
  <c r="BS1645" i="10" s="1"/>
  <c r="BR1646" i="10"/>
  <c r="BS1646" i="10" s="1"/>
  <c r="BR1647" i="10"/>
  <c r="BS1647" i="10" s="1"/>
  <c r="BR1648" i="10"/>
  <c r="BS1648" i="10" s="1"/>
  <c r="BR1649" i="10"/>
  <c r="BS1649" i="10" s="1"/>
  <c r="BR1650" i="10"/>
  <c r="BS1650" i="10" s="1"/>
  <c r="BR1651" i="10"/>
  <c r="BS1651" i="10" s="1"/>
  <c r="BR1652" i="10"/>
  <c r="BS1652" i="10" s="1"/>
  <c r="BR1653" i="10"/>
  <c r="BS1653" i="10" s="1"/>
  <c r="BR1654" i="10"/>
  <c r="BS1654" i="10" s="1"/>
  <c r="BR1655" i="10"/>
  <c r="BS1655" i="10" s="1"/>
  <c r="BR1656" i="10"/>
  <c r="BS1656" i="10" s="1"/>
  <c r="BR1657" i="10"/>
  <c r="BS1657" i="10" s="1"/>
  <c r="BR1658" i="10"/>
  <c r="BS1658" i="10" s="1"/>
  <c r="BR1659" i="10"/>
  <c r="BS1659" i="10" s="1"/>
  <c r="BR1660" i="10"/>
  <c r="BS1660" i="10" s="1"/>
  <c r="BR1661" i="10"/>
  <c r="BS1661" i="10" s="1"/>
  <c r="BR1662" i="10"/>
  <c r="BS1662" i="10" s="1"/>
  <c r="BR1663" i="10"/>
  <c r="BS1663" i="10" s="1"/>
  <c r="BR1664" i="10"/>
  <c r="BS1664" i="10" s="1"/>
  <c r="BR1665" i="10"/>
  <c r="BS1665" i="10" s="1"/>
  <c r="BR1666" i="10"/>
  <c r="BS1666" i="10" s="1"/>
  <c r="BR1667" i="10"/>
  <c r="BS1667" i="10" s="1"/>
  <c r="BR1668" i="10"/>
  <c r="BS1668" i="10" s="1"/>
  <c r="BR1669" i="10"/>
  <c r="BS1669" i="10" s="1"/>
  <c r="BR1670" i="10"/>
  <c r="BS1670" i="10" s="1"/>
  <c r="BR1671" i="10"/>
  <c r="BS1671" i="10" s="1"/>
  <c r="BR1672" i="10"/>
  <c r="BS1672" i="10" s="1"/>
  <c r="BR1673" i="10"/>
  <c r="BS1673" i="10" s="1"/>
  <c r="BR1674" i="10"/>
  <c r="BS1674" i="10" s="1"/>
  <c r="BR1675" i="10"/>
  <c r="BS1675" i="10" s="1"/>
  <c r="BR1676" i="10"/>
  <c r="BS1676" i="10" s="1"/>
  <c r="BR1677" i="10"/>
  <c r="BS1677" i="10" s="1"/>
  <c r="BR1678" i="10"/>
  <c r="BS1678" i="10" s="1"/>
  <c r="BR1679" i="10"/>
  <c r="BS1679" i="10" s="1"/>
  <c r="BR1680" i="10"/>
  <c r="BS1680" i="10" s="1"/>
  <c r="BR1681" i="10"/>
  <c r="BS1681" i="10" s="1"/>
  <c r="BR1682" i="10"/>
  <c r="BS1682" i="10" s="1"/>
  <c r="BR1683" i="10"/>
  <c r="BS1683" i="10" s="1"/>
  <c r="BR1684" i="10"/>
  <c r="BS1684" i="10" s="1"/>
  <c r="BR1685" i="10"/>
  <c r="BS1685" i="10" s="1"/>
  <c r="BR1686" i="10"/>
  <c r="BS1686" i="10" s="1"/>
  <c r="BR1687" i="10"/>
  <c r="BS1687" i="10" s="1"/>
  <c r="BR1688" i="10"/>
  <c r="BS1688" i="10" s="1"/>
  <c r="BR1689" i="10"/>
  <c r="BS1689" i="10" s="1"/>
  <c r="BR1690" i="10"/>
  <c r="BS1690" i="10" s="1"/>
  <c r="BR1691" i="10"/>
  <c r="BS1691" i="10" s="1"/>
  <c r="BR1692" i="10"/>
  <c r="BS1692" i="10" s="1"/>
  <c r="BR1693" i="10"/>
  <c r="BS1693" i="10" s="1"/>
  <c r="BR1694" i="10"/>
  <c r="BS1694" i="10" s="1"/>
  <c r="BR1695" i="10"/>
  <c r="BS1695" i="10" s="1"/>
  <c r="BR1696" i="10"/>
  <c r="BS1696" i="10" s="1"/>
  <c r="BR1697" i="10"/>
  <c r="BS1697" i="10" s="1"/>
  <c r="BR1698" i="10"/>
  <c r="BS1698" i="10" s="1"/>
  <c r="BR1699" i="10"/>
  <c r="BS1699" i="10" s="1"/>
  <c r="BR1700" i="10"/>
  <c r="BS1700" i="10" s="1"/>
  <c r="BR1701" i="10"/>
  <c r="BS1701" i="10" s="1"/>
  <c r="BR1702" i="10"/>
  <c r="BS1702" i="10" s="1"/>
  <c r="BR1703" i="10"/>
  <c r="BS1703" i="10" s="1"/>
  <c r="BR1704" i="10"/>
  <c r="BS1704" i="10" s="1"/>
  <c r="BR1705" i="10"/>
  <c r="BS1705" i="10" s="1"/>
  <c r="BR1706" i="10"/>
  <c r="BS1706" i="10" s="1"/>
  <c r="BR1707" i="10"/>
  <c r="BS1707" i="10" s="1"/>
  <c r="BR1708" i="10"/>
  <c r="BS1708" i="10" s="1"/>
  <c r="BR1709" i="10"/>
  <c r="BS1709" i="10" s="1"/>
  <c r="BR1710" i="10"/>
  <c r="BS1710" i="10" s="1"/>
  <c r="BR1711" i="10"/>
  <c r="BS1711" i="10" s="1"/>
  <c r="BR1712" i="10"/>
  <c r="BS1712" i="10" s="1"/>
  <c r="BR1713" i="10"/>
  <c r="BS1713" i="10" s="1"/>
  <c r="BR1714" i="10"/>
  <c r="BS1714" i="10" s="1"/>
  <c r="BR1715" i="10"/>
  <c r="BS1715" i="10" s="1"/>
  <c r="BR1716" i="10"/>
  <c r="BS1716" i="10" s="1"/>
  <c r="BR1717" i="10"/>
  <c r="BS1717" i="10" s="1"/>
  <c r="BR1718" i="10"/>
  <c r="BS1718" i="10" s="1"/>
  <c r="BR1719" i="10"/>
  <c r="BS1719" i="10" s="1"/>
  <c r="BR1720" i="10"/>
  <c r="BS1720" i="10" s="1"/>
  <c r="BR1721" i="10"/>
  <c r="BS1721" i="10" s="1"/>
  <c r="BR1722" i="10"/>
  <c r="BS1722" i="10" s="1"/>
  <c r="BR1723" i="10"/>
  <c r="BS1723" i="10" s="1"/>
  <c r="BR1724" i="10"/>
  <c r="BS1724" i="10" s="1"/>
  <c r="BR1725" i="10"/>
  <c r="BS1725" i="10" s="1"/>
  <c r="BR1726" i="10"/>
  <c r="BS1726" i="10" s="1"/>
  <c r="BR1727" i="10"/>
  <c r="BS1727" i="10" s="1"/>
  <c r="BR1728" i="10"/>
  <c r="BS1728" i="10" s="1"/>
  <c r="BR1729" i="10"/>
  <c r="BS1729" i="10" s="1"/>
  <c r="BR1730" i="10"/>
  <c r="BS1730" i="10" s="1"/>
  <c r="BR1731" i="10"/>
  <c r="BS1731" i="10" s="1"/>
  <c r="BR1732" i="10"/>
  <c r="BS1732" i="10" s="1"/>
  <c r="BR1733" i="10"/>
  <c r="BS1733" i="10" s="1"/>
  <c r="BR1734" i="10"/>
  <c r="BS1734" i="10" s="1"/>
  <c r="BR1735" i="10"/>
  <c r="BS1735" i="10" s="1"/>
  <c r="BR1736" i="10"/>
  <c r="BS1736" i="10" s="1"/>
  <c r="BR1737" i="10"/>
  <c r="BS1737" i="10" s="1"/>
  <c r="BR1738" i="10"/>
  <c r="BS1738" i="10" s="1"/>
  <c r="BR1739" i="10"/>
  <c r="BS1739" i="10" s="1"/>
  <c r="BR1740" i="10"/>
  <c r="BS1740" i="10" s="1"/>
  <c r="BR1741" i="10"/>
  <c r="BS1741" i="10" s="1"/>
  <c r="BR1742" i="10"/>
  <c r="BS1742" i="10" s="1"/>
  <c r="BR1743" i="10"/>
  <c r="BS1743" i="10" s="1"/>
  <c r="BR1744" i="10"/>
  <c r="BS1744" i="10" s="1"/>
  <c r="BR1745" i="10"/>
  <c r="BS1745" i="10" s="1"/>
  <c r="BR1746" i="10"/>
  <c r="BS1746" i="10" s="1"/>
  <c r="BR1747" i="10"/>
  <c r="BS1747" i="10" s="1"/>
  <c r="BR1748" i="10"/>
  <c r="BS1748" i="10" s="1"/>
  <c r="BR1749" i="10"/>
  <c r="BS1749" i="10" s="1"/>
  <c r="BR1750" i="10"/>
  <c r="BS1750" i="10" s="1"/>
  <c r="BR1751" i="10"/>
  <c r="BS1751" i="10" s="1"/>
  <c r="BR1752" i="10"/>
  <c r="BS1752" i="10" s="1"/>
  <c r="BR1753" i="10"/>
  <c r="BS1753" i="10" s="1"/>
  <c r="BR1754" i="10"/>
  <c r="BS1754" i="10" s="1"/>
  <c r="BR1755" i="10"/>
  <c r="BS1755" i="10" s="1"/>
  <c r="BR1756" i="10"/>
  <c r="BS1756" i="10" s="1"/>
  <c r="BR1757" i="10"/>
  <c r="BS1757" i="10" s="1"/>
  <c r="BR1758" i="10"/>
  <c r="BS1758" i="10" s="1"/>
  <c r="BR1759" i="10"/>
  <c r="BS1759" i="10" s="1"/>
  <c r="BR1760" i="10"/>
  <c r="BS1760" i="10" s="1"/>
  <c r="BR1761" i="10"/>
  <c r="BS1761" i="10" s="1"/>
  <c r="BR1762" i="10"/>
  <c r="BS1762" i="10" s="1"/>
  <c r="BR1763" i="10"/>
  <c r="BS1763" i="10" s="1"/>
  <c r="BR1764" i="10"/>
  <c r="BS1764" i="10" s="1"/>
  <c r="BR1765" i="10"/>
  <c r="BS1765" i="10" s="1"/>
  <c r="BR1766" i="10"/>
  <c r="BS1766" i="10" s="1"/>
  <c r="BR1767" i="10"/>
  <c r="BS1767" i="10" s="1"/>
  <c r="BR1768" i="10"/>
  <c r="BS1768" i="10" s="1"/>
  <c r="BR1769" i="10"/>
  <c r="BS1769" i="10" s="1"/>
  <c r="BR1770" i="10"/>
  <c r="BS1770" i="10" s="1"/>
  <c r="BR1771" i="10"/>
  <c r="BS1771" i="10" s="1"/>
  <c r="BR1772" i="10"/>
  <c r="BS1772" i="10" s="1"/>
  <c r="BR1773" i="10"/>
  <c r="BS1773" i="10" s="1"/>
  <c r="BR1774" i="10"/>
  <c r="BS1774" i="10" s="1"/>
  <c r="BR1775" i="10"/>
  <c r="BS1775" i="10" s="1"/>
  <c r="BR1776" i="10"/>
  <c r="BS1776" i="10" s="1"/>
  <c r="BR1777" i="10"/>
  <c r="BS1777" i="10" s="1"/>
  <c r="BR1778" i="10"/>
  <c r="BS1778" i="10" s="1"/>
  <c r="BR1779" i="10"/>
  <c r="BS1779" i="10" s="1"/>
  <c r="BR1780" i="10"/>
  <c r="BS1780" i="10" s="1"/>
  <c r="BR1781" i="10"/>
  <c r="BS1781" i="10" s="1"/>
  <c r="BR1782" i="10"/>
  <c r="BS1782" i="10" s="1"/>
  <c r="BR1783" i="10"/>
  <c r="BS1783" i="10" s="1"/>
  <c r="BR1784" i="10"/>
  <c r="BS1784" i="10" s="1"/>
  <c r="BR1785" i="10"/>
  <c r="BS1785" i="10" s="1"/>
  <c r="BR1786" i="10"/>
  <c r="BS1786" i="10" s="1"/>
  <c r="BR1787" i="10"/>
  <c r="BS1787" i="10" s="1"/>
  <c r="BR1788" i="10"/>
  <c r="BS1788" i="10" s="1"/>
  <c r="BR1789" i="10"/>
  <c r="BS1789" i="10" s="1"/>
  <c r="BR1790" i="10"/>
  <c r="BS1790" i="10" s="1"/>
  <c r="BR1791" i="10"/>
  <c r="BS1791" i="10" s="1"/>
  <c r="BR1792" i="10"/>
  <c r="BS1792" i="10" s="1"/>
  <c r="BR1793" i="10"/>
  <c r="BS1793" i="10" s="1"/>
  <c r="BR1794" i="10"/>
  <c r="BS1794" i="10" s="1"/>
  <c r="BR1795" i="10"/>
  <c r="BS1795" i="10" s="1"/>
  <c r="BR1796" i="10"/>
  <c r="BS1796" i="10" s="1"/>
  <c r="BR1797" i="10"/>
  <c r="BS1797" i="10" s="1"/>
  <c r="BR1798" i="10"/>
  <c r="BS1798" i="10" s="1"/>
  <c r="BR1799" i="10"/>
  <c r="BS1799" i="10" s="1"/>
  <c r="BR1800" i="10"/>
  <c r="BS1800" i="10" s="1"/>
  <c r="BR1801" i="10"/>
  <c r="BS1801" i="10" s="1"/>
  <c r="BR1802" i="10"/>
  <c r="BS1802" i="10" s="1"/>
  <c r="BR1803" i="10"/>
  <c r="BS1803" i="10" s="1"/>
  <c r="BR1804" i="10"/>
  <c r="BS1804" i="10" s="1"/>
  <c r="BR1805" i="10"/>
  <c r="BS1805" i="10" s="1"/>
  <c r="BR1806" i="10"/>
  <c r="BS1806" i="10" s="1"/>
  <c r="BR1807" i="10"/>
  <c r="BS1807" i="10" s="1"/>
  <c r="BR1808" i="10"/>
  <c r="BS1808" i="10" s="1"/>
  <c r="BR1809" i="10"/>
  <c r="BS1809" i="10" s="1"/>
  <c r="BR1810" i="10"/>
  <c r="BS1810" i="10" s="1"/>
  <c r="BR1811" i="10"/>
  <c r="BS1811" i="10" s="1"/>
  <c r="BR1812" i="10"/>
  <c r="BS1812" i="10" s="1"/>
  <c r="BR1813" i="10"/>
  <c r="BS1813" i="10" s="1"/>
  <c r="BR1814" i="10"/>
  <c r="BS1814" i="10" s="1"/>
  <c r="BR1815" i="10"/>
  <c r="BS1815" i="10" s="1"/>
  <c r="BR1816" i="10"/>
  <c r="BS1816" i="10" s="1"/>
  <c r="BR1817" i="10"/>
  <c r="BS1817" i="10" s="1"/>
  <c r="BR1818" i="10"/>
  <c r="BS1818" i="10" s="1"/>
  <c r="BR1819" i="10"/>
  <c r="BS1819" i="10" s="1"/>
  <c r="BR1820" i="10"/>
  <c r="BS1820" i="10" s="1"/>
  <c r="BR1821" i="10"/>
  <c r="BS1821" i="10" s="1"/>
  <c r="BR1822" i="10"/>
  <c r="BS1822" i="10" s="1"/>
  <c r="BR1823" i="10"/>
  <c r="BS1823" i="10" s="1"/>
  <c r="BR1824" i="10"/>
  <c r="BS1824" i="10" s="1"/>
  <c r="BR1825" i="10"/>
  <c r="BS1825" i="10" s="1"/>
  <c r="BR1826" i="10"/>
  <c r="BS1826" i="10" s="1"/>
  <c r="BR1827" i="10"/>
  <c r="BS1827" i="10" s="1"/>
  <c r="BR1828" i="10"/>
  <c r="BS1828" i="10" s="1"/>
  <c r="BR1829" i="10"/>
  <c r="BS1829" i="10" s="1"/>
  <c r="BR1830" i="10"/>
  <c r="BS1830" i="10" s="1"/>
  <c r="BR1831" i="10"/>
  <c r="BS1831" i="10" s="1"/>
  <c r="BR1832" i="10"/>
  <c r="BS1832" i="10" s="1"/>
  <c r="BR1833" i="10"/>
  <c r="BS1833" i="10" s="1"/>
  <c r="BR1834" i="10"/>
  <c r="BS1834" i="10" s="1"/>
  <c r="BR1835" i="10"/>
  <c r="BS1835" i="10" s="1"/>
  <c r="BR1836" i="10"/>
  <c r="BS1836" i="10" s="1"/>
  <c r="BR1837" i="10"/>
  <c r="BS1837" i="10" s="1"/>
  <c r="BR1838" i="10"/>
  <c r="BS1838" i="10" s="1"/>
  <c r="BR1839" i="10"/>
  <c r="BS1839" i="10" s="1"/>
  <c r="BR1840" i="10"/>
  <c r="BS1840" i="10" s="1"/>
  <c r="BR1841" i="10"/>
  <c r="BS1841" i="10" s="1"/>
  <c r="BR1842" i="10"/>
  <c r="BS1842" i="10" s="1"/>
  <c r="BR1843" i="10"/>
  <c r="BS1843" i="10" s="1"/>
  <c r="BR1844" i="10"/>
  <c r="BS1844" i="10" s="1"/>
  <c r="BR1845" i="10"/>
  <c r="BS1845" i="10" s="1"/>
  <c r="BR1846" i="10"/>
  <c r="BS1846" i="10" s="1"/>
  <c r="BR1847" i="10"/>
  <c r="BS1847" i="10" s="1"/>
  <c r="BR1848" i="10"/>
  <c r="BS1848" i="10" s="1"/>
  <c r="BR1849" i="10"/>
  <c r="BS1849" i="10" s="1"/>
  <c r="BR1850" i="10"/>
  <c r="BS1850" i="10" s="1"/>
  <c r="BR1851" i="10"/>
  <c r="BS1851" i="10" s="1"/>
  <c r="BR1852" i="10"/>
  <c r="BS1852" i="10" s="1"/>
  <c r="BR1853" i="10"/>
  <c r="BS1853" i="10" s="1"/>
  <c r="BR1854" i="10"/>
  <c r="BS1854" i="10" s="1"/>
  <c r="BR1855" i="10"/>
  <c r="BS1855" i="10" s="1"/>
  <c r="BR1856" i="10"/>
  <c r="BS1856" i="10" s="1"/>
  <c r="BR1857" i="10"/>
  <c r="BS1857" i="10" s="1"/>
  <c r="BR1858" i="10"/>
  <c r="BS1858" i="10" s="1"/>
  <c r="BR1859" i="10"/>
  <c r="BS1859" i="10" s="1"/>
  <c r="BR1860" i="10"/>
  <c r="BS1860" i="10" s="1"/>
  <c r="BR1861" i="10"/>
  <c r="BS1861" i="10" s="1"/>
  <c r="BR1862" i="10"/>
  <c r="BS1862" i="10" s="1"/>
  <c r="BR1863" i="10"/>
  <c r="BS1863" i="10" s="1"/>
  <c r="BR1864" i="10"/>
  <c r="BS1864" i="10" s="1"/>
  <c r="BR1865" i="10"/>
  <c r="BS1865" i="10" s="1"/>
  <c r="BR1866" i="10"/>
  <c r="BS1866" i="10" s="1"/>
  <c r="BR1867" i="10"/>
  <c r="BS1867" i="10" s="1"/>
  <c r="BR1868" i="10"/>
  <c r="BS1868" i="10" s="1"/>
  <c r="BR1869" i="10"/>
  <c r="BS1869" i="10" s="1"/>
  <c r="BR1870" i="10"/>
  <c r="BS1870" i="10" s="1"/>
  <c r="BR1871" i="10"/>
  <c r="BS1871" i="10" s="1"/>
  <c r="BR1872" i="10"/>
  <c r="BS1872" i="10" s="1"/>
  <c r="BR1873" i="10"/>
  <c r="BS1873" i="10" s="1"/>
  <c r="BR1874" i="10"/>
  <c r="BS1874" i="10" s="1"/>
  <c r="BR1875" i="10"/>
  <c r="BS1875" i="10" s="1"/>
  <c r="BR1876" i="10"/>
  <c r="BS1876" i="10" s="1"/>
  <c r="BR1877" i="10"/>
  <c r="BS1877" i="10" s="1"/>
  <c r="BR1878" i="10"/>
  <c r="BS1878" i="10" s="1"/>
  <c r="BR1879" i="10"/>
  <c r="BS1879" i="10" s="1"/>
  <c r="BR1880" i="10"/>
  <c r="BS1880" i="10" s="1"/>
  <c r="BR1881" i="10"/>
  <c r="BS1881" i="10" s="1"/>
  <c r="BR1882" i="10"/>
  <c r="BS1882" i="10" s="1"/>
  <c r="BR1883" i="10"/>
  <c r="BS1883" i="10" s="1"/>
  <c r="BR1884" i="10"/>
  <c r="BS1884" i="10" s="1"/>
  <c r="BR1885" i="10"/>
  <c r="BS1885" i="10" s="1"/>
  <c r="BR1886" i="10"/>
  <c r="BS1886" i="10" s="1"/>
  <c r="BR1887" i="10"/>
  <c r="BS1887" i="10" s="1"/>
  <c r="BR1888" i="10"/>
  <c r="BS1888" i="10" s="1"/>
  <c r="BR1889" i="10"/>
  <c r="BS1889" i="10" s="1"/>
  <c r="BR1890" i="10"/>
  <c r="BS1890" i="10" s="1"/>
  <c r="BR1891" i="10"/>
  <c r="BS1891" i="10" s="1"/>
  <c r="BR1892" i="10"/>
  <c r="BS1892" i="10" s="1"/>
  <c r="BR1893" i="10"/>
  <c r="BS1893" i="10" s="1"/>
  <c r="BR1894" i="10"/>
  <c r="BS1894" i="10" s="1"/>
  <c r="BR1895" i="10"/>
  <c r="BS1895" i="10" s="1"/>
  <c r="BR1896" i="10"/>
  <c r="BS1896" i="10" s="1"/>
  <c r="BR1897" i="10"/>
  <c r="BS1897" i="10" s="1"/>
  <c r="BR1898" i="10"/>
  <c r="BS1898" i="10" s="1"/>
  <c r="BR1899" i="10"/>
  <c r="BS1899" i="10" s="1"/>
  <c r="BR1900" i="10"/>
  <c r="BS1900" i="10" s="1"/>
  <c r="BR1901" i="10"/>
  <c r="BS1901" i="10" s="1"/>
  <c r="BR1902" i="10"/>
  <c r="BS1902" i="10" s="1"/>
  <c r="BR1903" i="10"/>
  <c r="BS1903" i="10" s="1"/>
  <c r="BR1904" i="10"/>
  <c r="BS1904" i="10" s="1"/>
  <c r="BR1905" i="10"/>
  <c r="BS1905" i="10" s="1"/>
  <c r="BR1906" i="10"/>
  <c r="BS1906" i="10" s="1"/>
  <c r="BR1907" i="10"/>
  <c r="BS1907" i="10" s="1"/>
  <c r="BR1908" i="10"/>
  <c r="BS1908" i="10" s="1"/>
  <c r="BR1909" i="10"/>
  <c r="BS1909" i="10" s="1"/>
  <c r="BR1910" i="10"/>
  <c r="BS1910" i="10" s="1"/>
  <c r="BR1911" i="10"/>
  <c r="BS1911" i="10" s="1"/>
  <c r="BR1912" i="10"/>
  <c r="BS1912" i="10" s="1"/>
  <c r="BR1913" i="10"/>
  <c r="BS1913" i="10" s="1"/>
  <c r="BR1914" i="10"/>
  <c r="BS1914" i="10" s="1"/>
  <c r="BR1915" i="10"/>
  <c r="BS1915" i="10" s="1"/>
  <c r="BR1916" i="10"/>
  <c r="BS1916" i="10" s="1"/>
  <c r="BR1917" i="10"/>
  <c r="BS1917" i="10" s="1"/>
  <c r="BR1918" i="10"/>
  <c r="BS1918" i="10" s="1"/>
  <c r="BR1919" i="10"/>
  <c r="BS1919" i="10" s="1"/>
  <c r="BR1920" i="10"/>
  <c r="BS1920" i="10" s="1"/>
  <c r="BR1921" i="10"/>
  <c r="BS1921" i="10" s="1"/>
  <c r="BR1922" i="10"/>
  <c r="BS1922" i="10" s="1"/>
  <c r="BR1923" i="10"/>
  <c r="BS1923" i="10" s="1"/>
  <c r="BR1924" i="10"/>
  <c r="BS1924" i="10" s="1"/>
  <c r="BR1925" i="10"/>
  <c r="BS1925" i="10" s="1"/>
  <c r="BR1926" i="10"/>
  <c r="BS1926" i="10" s="1"/>
  <c r="BR1927" i="10"/>
  <c r="BS1927" i="10" s="1"/>
  <c r="BR1928" i="10"/>
  <c r="BS1928" i="10" s="1"/>
  <c r="BR1929" i="10"/>
  <c r="BS1929" i="10" s="1"/>
  <c r="BR1930" i="10"/>
  <c r="BS1930" i="10" s="1"/>
  <c r="BR1931" i="10"/>
  <c r="BS1931" i="10" s="1"/>
  <c r="BR1932" i="10"/>
  <c r="BS1932" i="10" s="1"/>
  <c r="BR1933" i="10"/>
  <c r="BS1933" i="10" s="1"/>
  <c r="BR1934" i="10"/>
  <c r="BS1934" i="10" s="1"/>
  <c r="BR1935" i="10"/>
  <c r="BS1935" i="10" s="1"/>
  <c r="BR1936" i="10"/>
  <c r="BS1936" i="10" s="1"/>
  <c r="BR1937" i="10"/>
  <c r="BS1937" i="10" s="1"/>
  <c r="BR1938" i="10"/>
  <c r="BS1938" i="10" s="1"/>
  <c r="BR1939" i="10"/>
  <c r="BS1939" i="10" s="1"/>
  <c r="BR1940" i="10"/>
  <c r="BS1940" i="10" s="1"/>
  <c r="BR1941" i="10"/>
  <c r="BS1941" i="10" s="1"/>
  <c r="BR1942" i="10"/>
  <c r="BS1942" i="10" s="1"/>
  <c r="BR1943" i="10"/>
  <c r="BS1943" i="10" s="1"/>
  <c r="BR1944" i="10"/>
  <c r="BS1944" i="10" s="1"/>
  <c r="BR1945" i="10"/>
  <c r="BS1945" i="10" s="1"/>
  <c r="BR1946" i="10"/>
  <c r="BS1946" i="10" s="1"/>
  <c r="BR1947" i="10"/>
  <c r="BS1947" i="10" s="1"/>
  <c r="BR1948" i="10"/>
  <c r="BS1948" i="10" s="1"/>
  <c r="BR1949" i="10"/>
  <c r="BS1949" i="10" s="1"/>
  <c r="BR1950" i="10"/>
  <c r="BS1950" i="10" s="1"/>
  <c r="BR1951" i="10"/>
  <c r="BS1951" i="10" s="1"/>
  <c r="BR1952" i="10"/>
  <c r="BS1952" i="10" s="1"/>
  <c r="BR1953" i="10"/>
  <c r="BS1953" i="10" s="1"/>
  <c r="BR1954" i="10"/>
  <c r="BS1954" i="10" s="1"/>
  <c r="BR1955" i="10"/>
  <c r="BS1955" i="10" s="1"/>
  <c r="BR1956" i="10"/>
  <c r="BS1956" i="10" s="1"/>
  <c r="BR1957" i="10"/>
  <c r="BS1957" i="10" s="1"/>
  <c r="BR1958" i="10"/>
  <c r="BS1958" i="10" s="1"/>
  <c r="BR1959" i="10"/>
  <c r="BS1959" i="10" s="1"/>
  <c r="BR1960" i="10"/>
  <c r="BS1960" i="10" s="1"/>
  <c r="BR1961" i="10"/>
  <c r="BS1961" i="10" s="1"/>
  <c r="BR1962" i="10"/>
  <c r="BS1962" i="10" s="1"/>
  <c r="BR1963" i="10"/>
  <c r="BS1963" i="10" s="1"/>
  <c r="BR1964" i="10"/>
  <c r="BS1964" i="10" s="1"/>
  <c r="BR1965" i="10"/>
  <c r="BS1965" i="10" s="1"/>
  <c r="BR1966" i="10"/>
  <c r="BS1966" i="10" s="1"/>
  <c r="BR1967" i="10"/>
  <c r="BS1967" i="10" s="1"/>
  <c r="BR1968" i="10"/>
  <c r="BS1968" i="10" s="1"/>
  <c r="BR1969" i="10"/>
  <c r="BS1969" i="10" s="1"/>
  <c r="BR1970" i="10"/>
  <c r="BS1970" i="10" s="1"/>
  <c r="BR1971" i="10"/>
  <c r="BS1971" i="10" s="1"/>
  <c r="BR1972" i="10"/>
  <c r="BS1972" i="10" s="1"/>
  <c r="BR1973" i="10"/>
  <c r="BS1973" i="10" s="1"/>
  <c r="BR1974" i="10"/>
  <c r="BS1974" i="10" s="1"/>
  <c r="BR1975" i="10"/>
  <c r="BS1975" i="10" s="1"/>
  <c r="BR1976" i="10"/>
  <c r="BS1976" i="10" s="1"/>
  <c r="BR1977" i="10"/>
  <c r="BS1977" i="10" s="1"/>
  <c r="BR1978" i="10"/>
  <c r="BS1978" i="10" s="1"/>
  <c r="BR1979" i="10"/>
  <c r="BS1979" i="10" s="1"/>
  <c r="BR1980" i="10"/>
  <c r="BS1980" i="10" s="1"/>
  <c r="BR1981" i="10"/>
  <c r="BS1981" i="10" s="1"/>
  <c r="BR1982" i="10"/>
  <c r="BS1982" i="10" s="1"/>
  <c r="BR1983" i="10"/>
  <c r="BS1983" i="10" s="1"/>
  <c r="BR1984" i="10"/>
  <c r="BS1984" i="10" s="1"/>
  <c r="BR1985" i="10"/>
  <c r="BS1985" i="10" s="1"/>
  <c r="BR1986" i="10"/>
  <c r="BS1986" i="10" s="1"/>
  <c r="BR1987" i="10"/>
  <c r="BS1987" i="10" s="1"/>
  <c r="BR1988" i="10"/>
  <c r="BS1988" i="10" s="1"/>
  <c r="BR1989" i="10"/>
  <c r="BS1989" i="10" s="1"/>
  <c r="BR1990" i="10"/>
  <c r="BS1990" i="10" s="1"/>
  <c r="BR1991" i="10"/>
  <c r="BS1991" i="10" s="1"/>
  <c r="BR1992" i="10"/>
  <c r="BS1992" i="10" s="1"/>
  <c r="BR1993" i="10"/>
  <c r="BS1993" i="10" s="1"/>
  <c r="BR1994" i="10"/>
  <c r="BS1994" i="10" s="1"/>
  <c r="BR1995" i="10"/>
  <c r="BS1995" i="10" s="1"/>
  <c r="BR1996" i="10"/>
  <c r="BS1996" i="10" s="1"/>
  <c r="BR1997" i="10"/>
  <c r="BS1997" i="10" s="1"/>
  <c r="BR1998" i="10"/>
  <c r="BS1998" i="10" s="1"/>
  <c r="BR1999" i="10"/>
  <c r="BS1999" i="10" s="1"/>
  <c r="BR2000" i="10"/>
  <c r="BS2000" i="10" s="1"/>
  <c r="BR2001" i="10"/>
  <c r="BS2001" i="10" s="1"/>
  <c r="BR2002" i="10"/>
  <c r="BS2002" i="10" s="1"/>
  <c r="BR2003" i="10"/>
  <c r="BS2003" i="10" s="1"/>
  <c r="BR2004" i="10"/>
  <c r="BS2004" i="10" s="1"/>
  <c r="BR2005" i="10"/>
  <c r="BS2005" i="10" s="1"/>
  <c r="BR2006" i="10"/>
  <c r="BS2006" i="10" s="1"/>
  <c r="BR2007" i="10"/>
  <c r="BS2007" i="10" s="1"/>
  <c r="BR2008" i="10"/>
  <c r="BS2008" i="10" s="1"/>
  <c r="BR2009" i="10"/>
  <c r="BS2009" i="10" s="1"/>
  <c r="BR2010" i="10"/>
  <c r="BS2010" i="10" s="1"/>
  <c r="BR2011" i="10"/>
  <c r="BS2011" i="10" s="1"/>
  <c r="BR2012" i="10"/>
  <c r="BS2012" i="10" s="1"/>
  <c r="BR2013" i="10"/>
  <c r="BS2013" i="10" s="1"/>
  <c r="BR2014" i="10"/>
  <c r="BS2014" i="10" s="1"/>
  <c r="BR2015" i="10"/>
  <c r="BS2015" i="10" s="1"/>
  <c r="BR2016" i="10"/>
  <c r="BS2016" i="10" s="1"/>
  <c r="BR2017" i="10"/>
  <c r="BS2017" i="10" s="1"/>
  <c r="BR2018" i="10"/>
  <c r="BS2018" i="10" s="1"/>
  <c r="BR2019" i="10"/>
  <c r="BS2019" i="10" s="1"/>
  <c r="BR2020" i="10"/>
  <c r="BS2020" i="10" s="1"/>
  <c r="BR2021" i="10"/>
  <c r="BS2021" i="10" s="1"/>
  <c r="BR2022" i="10"/>
  <c r="BS2022" i="10" s="1"/>
  <c r="BR2023" i="10"/>
  <c r="BS2023" i="10" s="1"/>
  <c r="BR2024" i="10"/>
  <c r="BS2024" i="10" s="1"/>
  <c r="BR2025" i="10"/>
  <c r="BS2025" i="10" s="1"/>
  <c r="BR2026" i="10"/>
  <c r="BS2026" i="10" s="1"/>
  <c r="BR2027" i="10"/>
  <c r="BS2027" i="10" s="1"/>
  <c r="BR2028" i="10"/>
  <c r="BS2028" i="10" s="1"/>
  <c r="BR2029" i="10"/>
  <c r="BS2029" i="10" s="1"/>
  <c r="BR2030" i="10"/>
  <c r="BS2030" i="10" s="1"/>
  <c r="BR2031" i="10"/>
  <c r="BS2031" i="10" s="1"/>
  <c r="BR2032" i="10"/>
  <c r="BS2032" i="10" s="1"/>
  <c r="BR2033" i="10"/>
  <c r="BS2033" i="10" s="1"/>
  <c r="BR2034" i="10"/>
  <c r="BS2034" i="10" s="1"/>
  <c r="BR2035" i="10"/>
  <c r="BS2035" i="10" s="1"/>
  <c r="BR2036" i="10"/>
  <c r="BS2036" i="10" s="1"/>
  <c r="BR2037" i="10"/>
  <c r="BS2037" i="10" s="1"/>
  <c r="BR2038" i="10"/>
  <c r="BS2038" i="10" s="1"/>
  <c r="BR2039" i="10"/>
  <c r="BS2039" i="10" s="1"/>
  <c r="BR2040" i="10"/>
  <c r="BS2040" i="10" s="1"/>
  <c r="BR2041" i="10"/>
  <c r="BS2041" i="10" s="1"/>
  <c r="BR2042" i="10"/>
  <c r="BS2042" i="10" s="1"/>
  <c r="BR2043" i="10"/>
  <c r="BS2043" i="10" s="1"/>
  <c r="BR2044" i="10"/>
  <c r="BS2044" i="10" s="1"/>
  <c r="BR2045" i="10"/>
  <c r="BS2045" i="10" s="1"/>
  <c r="BR2046" i="10"/>
  <c r="BS2046" i="10" s="1"/>
  <c r="BR2047" i="10"/>
  <c r="BS2047" i="10" s="1"/>
  <c r="BR2048" i="10"/>
  <c r="BS2048" i="10" s="1"/>
  <c r="BR2049" i="10"/>
  <c r="BS2049" i="10" s="1"/>
  <c r="BR2050" i="10"/>
  <c r="BS2050" i="10" s="1"/>
  <c r="BR2051" i="10"/>
  <c r="BS2051" i="10" s="1"/>
  <c r="BR2052" i="10"/>
  <c r="BS2052" i="10" s="1"/>
  <c r="BR2053" i="10"/>
  <c r="BS2053" i="10" s="1"/>
  <c r="BR2054" i="10"/>
  <c r="BS2054" i="10" s="1"/>
  <c r="BR2055" i="10"/>
  <c r="BS2055" i="10" s="1"/>
  <c r="BR2056" i="10"/>
  <c r="BS2056" i="10" s="1"/>
  <c r="BR2057" i="10"/>
  <c r="BS2057" i="10" s="1"/>
  <c r="BR2058" i="10"/>
  <c r="BS2058" i="10" s="1"/>
  <c r="BR2059" i="10"/>
  <c r="BS2059" i="10" s="1"/>
  <c r="BR2060" i="10"/>
  <c r="BS2060" i="10" s="1"/>
  <c r="BR2061" i="10"/>
  <c r="BS2061" i="10" s="1"/>
  <c r="BR2062" i="10"/>
  <c r="BS2062" i="10" s="1"/>
  <c r="BR2063" i="10"/>
  <c r="BS2063" i="10" s="1"/>
  <c r="BR2064" i="10"/>
  <c r="BS2064" i="10" s="1"/>
  <c r="BR2065" i="10"/>
  <c r="BS2065" i="10" s="1"/>
  <c r="BR2066" i="10"/>
  <c r="BS2066" i="10" s="1"/>
  <c r="BR2067" i="10"/>
  <c r="BS2067" i="10" s="1"/>
  <c r="BR2068" i="10"/>
  <c r="BS2068" i="10" s="1"/>
  <c r="BR2069" i="10"/>
  <c r="BS2069" i="10" s="1"/>
  <c r="BR2070" i="10"/>
  <c r="BS2070" i="10" s="1"/>
  <c r="BR2071" i="10"/>
  <c r="BS2071" i="10" s="1"/>
  <c r="BR2072" i="10"/>
  <c r="BS2072" i="10" s="1"/>
  <c r="BR2073" i="10"/>
  <c r="BS2073" i="10" s="1"/>
  <c r="BR2074" i="10"/>
  <c r="BS2074" i="10" s="1"/>
  <c r="BR2075" i="10"/>
  <c r="BS2075" i="10" s="1"/>
  <c r="BR2076" i="10"/>
  <c r="BS2076" i="10" s="1"/>
  <c r="BR2077" i="10"/>
  <c r="BS2077" i="10" s="1"/>
  <c r="BR2078" i="10"/>
  <c r="BS2078" i="10" s="1"/>
  <c r="BR2079" i="10"/>
  <c r="BS2079" i="10" s="1"/>
  <c r="BR2080" i="10"/>
  <c r="BS2080" i="10" s="1"/>
  <c r="BR2081" i="10"/>
  <c r="BS2081" i="10" s="1"/>
  <c r="BR2082" i="10"/>
  <c r="BS2082" i="10" s="1"/>
  <c r="BR2083" i="10"/>
  <c r="BS2083" i="10" s="1"/>
  <c r="BR2084" i="10"/>
  <c r="BS2084" i="10" s="1"/>
  <c r="BR2085" i="10"/>
  <c r="BS2085" i="10" s="1"/>
  <c r="BR2086" i="10"/>
  <c r="BS2086" i="10" s="1"/>
  <c r="BR2087" i="10"/>
  <c r="BS2087" i="10" s="1"/>
  <c r="BR2088" i="10"/>
  <c r="BS2088" i="10" s="1"/>
  <c r="BR2089" i="10"/>
  <c r="BS2089" i="10" s="1"/>
  <c r="BR2090" i="10"/>
  <c r="BS2090" i="10" s="1"/>
  <c r="BR2091" i="10"/>
  <c r="BS2091" i="10" s="1"/>
  <c r="BR2092" i="10"/>
  <c r="BS2092" i="10" s="1"/>
  <c r="BR2093" i="10"/>
  <c r="BS2093" i="10" s="1"/>
  <c r="BR2094" i="10"/>
  <c r="BS2094" i="10" s="1"/>
  <c r="BR2095" i="10"/>
  <c r="BS2095" i="10" s="1"/>
  <c r="BR2096" i="10"/>
  <c r="BS2096" i="10" s="1"/>
  <c r="BR2097" i="10"/>
  <c r="BS2097" i="10" s="1"/>
  <c r="BR2098" i="10"/>
  <c r="BS2098" i="10" s="1"/>
  <c r="BR2099" i="10"/>
  <c r="BS2099" i="10" s="1"/>
  <c r="BR2100" i="10"/>
  <c r="BS2100" i="10" s="1"/>
  <c r="BR2101" i="10"/>
  <c r="BS2101" i="10" s="1"/>
  <c r="BR2102" i="10"/>
  <c r="BS2102" i="10" s="1"/>
  <c r="BR2103" i="10"/>
  <c r="BS2103" i="10" s="1"/>
  <c r="BR2104" i="10"/>
  <c r="BS2104" i="10" s="1"/>
  <c r="BR2105" i="10"/>
  <c r="BS2105" i="10" s="1"/>
  <c r="BR2106" i="10"/>
  <c r="BS2106" i="10" s="1"/>
  <c r="BR2107" i="10"/>
  <c r="BS2107" i="10" s="1"/>
  <c r="BR2108" i="10"/>
  <c r="BS2108" i="10" s="1"/>
  <c r="BR2109" i="10"/>
  <c r="BS2109" i="10" s="1"/>
  <c r="BR2110" i="10"/>
  <c r="BS2110" i="10" s="1"/>
  <c r="BR2111" i="10"/>
  <c r="BS2111" i="10" s="1"/>
  <c r="BR2112" i="10"/>
  <c r="BS2112" i="10" s="1"/>
  <c r="BR2113" i="10"/>
  <c r="BS2113" i="10" s="1"/>
  <c r="BR2114" i="10"/>
  <c r="BS2114" i="10" s="1"/>
  <c r="BR2115" i="10"/>
  <c r="BS2115" i="10" s="1"/>
  <c r="BR2116" i="10"/>
  <c r="BS2116" i="10" s="1"/>
  <c r="BR2117" i="10"/>
  <c r="BS2117" i="10" s="1"/>
  <c r="BR2118" i="10"/>
  <c r="BS2118" i="10" s="1"/>
  <c r="BR2119" i="10"/>
  <c r="BS2119" i="10" s="1"/>
  <c r="BR2120" i="10"/>
  <c r="BS2120" i="10" s="1"/>
  <c r="BR2121" i="10"/>
  <c r="BS2121" i="10" s="1"/>
  <c r="BR2122" i="10"/>
  <c r="BS2122" i="10" s="1"/>
  <c r="BR2123" i="10"/>
  <c r="BS2123" i="10" s="1"/>
  <c r="BR2124" i="10"/>
  <c r="BS2124" i="10" s="1"/>
  <c r="BR2125" i="10"/>
  <c r="BS2125" i="10" s="1"/>
  <c r="BR2126" i="10"/>
  <c r="BS2126" i="10" s="1"/>
  <c r="BR2127" i="10"/>
  <c r="BS2127" i="10" s="1"/>
  <c r="BR2128" i="10"/>
  <c r="BS2128" i="10" s="1"/>
  <c r="BR2129" i="10"/>
  <c r="BS2129" i="10" s="1"/>
  <c r="BR2130" i="10"/>
  <c r="BS2130" i="10" s="1"/>
  <c r="BR2131" i="10"/>
  <c r="BS2131" i="10" s="1"/>
  <c r="BR2132" i="10"/>
  <c r="BS2132" i="10" s="1"/>
  <c r="BR2133" i="10"/>
  <c r="BS2133" i="10" s="1"/>
  <c r="BR2134" i="10"/>
  <c r="BS2134" i="10" s="1"/>
  <c r="BR2135" i="10"/>
  <c r="BS2135" i="10" s="1"/>
  <c r="BR2136" i="10"/>
  <c r="BS2136" i="10" s="1"/>
  <c r="BR2137" i="10"/>
  <c r="BS2137" i="10" s="1"/>
  <c r="BR2138" i="10"/>
  <c r="BS2138" i="10" s="1"/>
  <c r="BR2139" i="10"/>
  <c r="BS2139" i="10" s="1"/>
  <c r="BR2140" i="10"/>
  <c r="BS2140" i="10" s="1"/>
  <c r="BR2141" i="10"/>
  <c r="BS2141" i="10" s="1"/>
  <c r="BR2142" i="10"/>
  <c r="BS2142" i="10" s="1"/>
  <c r="BR2143" i="10"/>
  <c r="BS2143" i="10" s="1"/>
  <c r="BR2144" i="10"/>
  <c r="BS2144" i="10" s="1"/>
  <c r="BR2145" i="10"/>
  <c r="BS2145" i="10" s="1"/>
  <c r="BR2146" i="10"/>
  <c r="BS2146" i="10" s="1"/>
  <c r="BR2147" i="10"/>
  <c r="BS2147" i="10" s="1"/>
  <c r="BR2148" i="10"/>
  <c r="BS2148" i="10" s="1"/>
  <c r="BR2149" i="10"/>
  <c r="BS2149" i="10" s="1"/>
  <c r="BR2150" i="10"/>
  <c r="BS2150" i="10" s="1"/>
  <c r="BR2151" i="10"/>
  <c r="BS2151" i="10" s="1"/>
  <c r="BR2152" i="10"/>
  <c r="BS2152" i="10" s="1"/>
  <c r="BR2153" i="10"/>
  <c r="BS2153" i="10" s="1"/>
  <c r="BR2154" i="10"/>
  <c r="BS2154" i="10" s="1"/>
  <c r="BR2155" i="10"/>
  <c r="BS2155" i="10" s="1"/>
  <c r="BR2156" i="10"/>
  <c r="BS2156" i="10" s="1"/>
  <c r="BR2157" i="10"/>
  <c r="BS2157" i="10" s="1"/>
  <c r="BR2158" i="10"/>
  <c r="BS2158" i="10" s="1"/>
  <c r="BR2159" i="10"/>
  <c r="BS2159" i="10" s="1"/>
  <c r="BR2160" i="10"/>
  <c r="BS2160" i="10" s="1"/>
  <c r="BR2161" i="10"/>
  <c r="BS2161" i="10" s="1"/>
  <c r="BR2162" i="10"/>
  <c r="BS2162" i="10" s="1"/>
  <c r="BR2163" i="10"/>
  <c r="BS2163" i="10" s="1"/>
  <c r="BR2164" i="10"/>
  <c r="BS2164" i="10" s="1"/>
  <c r="BR2165" i="10"/>
  <c r="BS2165" i="10" s="1"/>
  <c r="BR2166" i="10"/>
  <c r="BS2166" i="10" s="1"/>
  <c r="BR2167" i="10"/>
  <c r="BS2167" i="10" s="1"/>
  <c r="BR2168" i="10"/>
  <c r="BS2168" i="10" s="1"/>
  <c r="BR2169" i="10"/>
  <c r="BS2169" i="10" s="1"/>
  <c r="BR2170" i="10"/>
  <c r="BS2170" i="10" s="1"/>
  <c r="BR2171" i="10"/>
  <c r="BS2171" i="10" s="1"/>
  <c r="BR2172" i="10"/>
  <c r="BS2172" i="10" s="1"/>
  <c r="BR2173" i="10"/>
  <c r="BS2173" i="10" s="1"/>
  <c r="BR2174" i="10"/>
  <c r="BS2174" i="10" s="1"/>
  <c r="BR2175" i="10"/>
  <c r="BS2175" i="10" s="1"/>
  <c r="BR2176" i="10"/>
  <c r="BS2176" i="10" s="1"/>
  <c r="BR2177" i="10"/>
  <c r="BS2177" i="10" s="1"/>
  <c r="BR2178" i="10"/>
  <c r="BS2178" i="10" s="1"/>
  <c r="BR2179" i="10"/>
  <c r="BS2179" i="10" s="1"/>
  <c r="BR2180" i="10"/>
  <c r="BS2180" i="10" s="1"/>
  <c r="BR2181" i="10"/>
  <c r="BS2181" i="10" s="1"/>
  <c r="BR2182" i="10"/>
  <c r="BS2182" i="10" s="1"/>
  <c r="BR2183" i="10"/>
  <c r="BS2183" i="10" s="1"/>
  <c r="BR2184" i="10"/>
  <c r="BS2184" i="10" s="1"/>
  <c r="BR2185" i="10"/>
  <c r="BS2185" i="10" s="1"/>
  <c r="BR2186" i="10"/>
  <c r="BS2186" i="10" s="1"/>
  <c r="BR2187" i="10"/>
  <c r="BS2187" i="10" s="1"/>
  <c r="BR2188" i="10"/>
  <c r="BS2188" i="10" s="1"/>
  <c r="BR2189" i="10"/>
  <c r="BS2189" i="10" s="1"/>
  <c r="BR2190" i="10"/>
  <c r="BS2190" i="10" s="1"/>
  <c r="BR2191" i="10"/>
  <c r="BS2191" i="10" s="1"/>
  <c r="BR2192" i="10"/>
  <c r="BS2192" i="10" s="1"/>
  <c r="BR2193" i="10"/>
  <c r="BS2193" i="10" s="1"/>
  <c r="BR2194" i="10"/>
  <c r="BS2194" i="10" s="1"/>
  <c r="BR2195" i="10"/>
  <c r="BS2195" i="10" s="1"/>
  <c r="BR2196" i="10"/>
  <c r="BS2196" i="10" s="1"/>
  <c r="BR2197" i="10"/>
  <c r="BS2197" i="10" s="1"/>
  <c r="BR2198" i="10"/>
  <c r="BS2198" i="10" s="1"/>
  <c r="BR2199" i="10"/>
  <c r="BS2199" i="10" s="1"/>
  <c r="BR2200" i="10"/>
  <c r="BS2200" i="10" s="1"/>
  <c r="BR2201" i="10"/>
  <c r="BS2201" i="10" s="1"/>
  <c r="BR2202" i="10"/>
  <c r="BS2202" i="10" s="1"/>
  <c r="BR2203" i="10"/>
  <c r="BS2203" i="10" s="1"/>
  <c r="BR2204" i="10"/>
  <c r="BS2204" i="10" s="1"/>
  <c r="BR2205" i="10"/>
  <c r="BS2205" i="10" s="1"/>
  <c r="BR2206" i="10"/>
  <c r="BS2206" i="10" s="1"/>
  <c r="BR2207" i="10"/>
  <c r="BS2207" i="10" s="1"/>
  <c r="BR2208" i="10"/>
  <c r="BS2208" i="10" s="1"/>
  <c r="BR2209" i="10"/>
  <c r="BS2209" i="10" s="1"/>
  <c r="BR2210" i="10"/>
  <c r="BS2210" i="10" s="1"/>
  <c r="BR2211" i="10"/>
  <c r="BS2211" i="10" s="1"/>
  <c r="BR2212" i="10"/>
  <c r="BS2212" i="10" s="1"/>
  <c r="BR2213" i="10"/>
  <c r="BS2213" i="10" s="1"/>
  <c r="BR2214" i="10"/>
  <c r="BS2214" i="10" s="1"/>
  <c r="BR2215" i="10"/>
  <c r="BS2215" i="10" s="1"/>
  <c r="BR2216" i="10"/>
  <c r="BS2216" i="10" s="1"/>
  <c r="BR2217" i="10"/>
  <c r="BS2217" i="10" s="1"/>
  <c r="BR2218" i="10"/>
  <c r="BS2218" i="10" s="1"/>
  <c r="BR2219" i="10"/>
  <c r="BS2219" i="10" s="1"/>
  <c r="BR2220" i="10"/>
  <c r="BS2220" i="10" s="1"/>
  <c r="BR2221" i="10"/>
  <c r="BS2221" i="10" s="1"/>
  <c r="BR2222" i="10"/>
  <c r="BS2222" i="10" s="1"/>
  <c r="BR2223" i="10"/>
  <c r="BS2223" i="10" s="1"/>
  <c r="BR2224" i="10"/>
  <c r="BS2224" i="10" s="1"/>
  <c r="BR2225" i="10"/>
  <c r="BS2225" i="10" s="1"/>
  <c r="BR2226" i="10"/>
  <c r="BS2226" i="10" s="1"/>
  <c r="BR2227" i="10"/>
  <c r="BS2227" i="10" s="1"/>
  <c r="BR2228" i="10"/>
  <c r="BS2228" i="10" s="1"/>
  <c r="BR2229" i="10"/>
  <c r="BS2229" i="10" s="1"/>
  <c r="BR2230" i="10"/>
  <c r="BS2230" i="10" s="1"/>
  <c r="BR2231" i="10"/>
  <c r="BS2231" i="10" s="1"/>
  <c r="BR2232" i="10"/>
  <c r="BS2232" i="10" s="1"/>
  <c r="BR2233" i="10"/>
  <c r="BS2233" i="10" s="1"/>
  <c r="BR2234" i="10"/>
  <c r="BS2234" i="10" s="1"/>
  <c r="BR2235" i="10"/>
  <c r="BS2235" i="10" s="1"/>
  <c r="BR2236" i="10"/>
  <c r="BS2236" i="10" s="1"/>
  <c r="BR2237" i="10"/>
  <c r="BS2237" i="10" s="1"/>
  <c r="BR2238" i="10"/>
  <c r="BS2238" i="10" s="1"/>
  <c r="BR2239" i="10"/>
  <c r="BS2239" i="10" s="1"/>
  <c r="BR2240" i="10"/>
  <c r="BS2240" i="10" s="1"/>
  <c r="BR2241" i="10"/>
  <c r="BS2241" i="10" s="1"/>
  <c r="BR2242" i="10"/>
  <c r="BS2242" i="10" s="1"/>
  <c r="BR2243" i="10"/>
  <c r="BS2243" i="10" s="1"/>
  <c r="BR2244" i="10"/>
  <c r="BS2244" i="10" s="1"/>
  <c r="BR2245" i="10"/>
  <c r="BS2245" i="10" s="1"/>
  <c r="BR2246" i="10"/>
  <c r="BS2246" i="10" s="1"/>
  <c r="BR2247" i="10"/>
  <c r="BS2247" i="10" s="1"/>
  <c r="BR2248" i="10"/>
  <c r="BS2248" i="10" s="1"/>
  <c r="BR2249" i="10"/>
  <c r="BS2249" i="10" s="1"/>
  <c r="BR2250" i="10"/>
  <c r="BS2250" i="10" s="1"/>
  <c r="BR2251" i="10"/>
  <c r="BS2251" i="10" s="1"/>
  <c r="BR2252" i="10"/>
  <c r="BS2252" i="10" s="1"/>
  <c r="BR2253" i="10"/>
  <c r="BS2253" i="10" s="1"/>
  <c r="BR2254" i="10"/>
  <c r="BS2254" i="10" s="1"/>
  <c r="BR2255" i="10"/>
  <c r="BS2255" i="10" s="1"/>
  <c r="BR2256" i="10"/>
  <c r="BS2256" i="10" s="1"/>
  <c r="BR2257" i="10"/>
  <c r="BS2257" i="10" s="1"/>
  <c r="BR2258" i="10"/>
  <c r="BS2258" i="10" s="1"/>
  <c r="BR2259" i="10"/>
  <c r="BS2259" i="10" s="1"/>
  <c r="BR2260" i="10"/>
  <c r="BS2260" i="10" s="1"/>
  <c r="BR2261" i="10"/>
  <c r="BS2261" i="10" s="1"/>
  <c r="BR2262" i="10"/>
  <c r="BS2262" i="10" s="1"/>
  <c r="BR2263" i="10"/>
  <c r="BS2263" i="10" s="1"/>
  <c r="BR2264" i="10"/>
  <c r="BS2264" i="10" s="1"/>
  <c r="BR2265" i="10"/>
  <c r="BS2265" i="10" s="1"/>
  <c r="BR2266" i="10"/>
  <c r="BS2266" i="10" s="1"/>
  <c r="BR2267" i="10"/>
  <c r="BS2267" i="10" s="1"/>
  <c r="BR2268" i="10"/>
  <c r="BS2268" i="10" s="1"/>
  <c r="BR2269" i="10"/>
  <c r="BS2269" i="10" s="1"/>
  <c r="BR2270" i="10"/>
  <c r="BS2270" i="10" s="1"/>
  <c r="BR2271" i="10"/>
  <c r="BS2271" i="10" s="1"/>
  <c r="BR2272" i="10"/>
  <c r="BS2272" i="10" s="1"/>
  <c r="BR2273" i="10"/>
  <c r="BS2273" i="10" s="1"/>
  <c r="BR2274" i="10"/>
  <c r="BS2274" i="10" s="1"/>
  <c r="BR2275" i="10"/>
  <c r="BS2275" i="10" s="1"/>
  <c r="BR2276" i="10"/>
  <c r="BS2276" i="10" s="1"/>
  <c r="BR2277" i="10"/>
  <c r="BS2277" i="10" s="1"/>
  <c r="BR2278" i="10"/>
  <c r="BS2278" i="10" s="1"/>
  <c r="BR2279" i="10"/>
  <c r="BS2279" i="10" s="1"/>
  <c r="BR2280" i="10"/>
  <c r="BS2280" i="10" s="1"/>
  <c r="BR2281" i="10"/>
  <c r="BS2281" i="10" s="1"/>
  <c r="BR2282" i="10"/>
  <c r="BS2282" i="10" s="1"/>
  <c r="BR2283" i="10"/>
  <c r="BS2283" i="10" s="1"/>
  <c r="BR2284" i="10"/>
  <c r="BS2284" i="10" s="1"/>
  <c r="BR2285" i="10"/>
  <c r="BS2285" i="10" s="1"/>
  <c r="BR2286" i="10"/>
  <c r="BS2286" i="10" s="1"/>
  <c r="BR2287" i="10"/>
  <c r="BS2287" i="10" s="1"/>
  <c r="BR2288" i="10"/>
  <c r="BS2288" i="10" s="1"/>
  <c r="BR2289" i="10"/>
  <c r="BS2289" i="10" s="1"/>
  <c r="BR2290" i="10"/>
  <c r="BS2290" i="10" s="1"/>
  <c r="BR2291" i="10"/>
  <c r="BS2291" i="10" s="1"/>
  <c r="BR2292" i="10"/>
  <c r="BS2292" i="10" s="1"/>
  <c r="BR2293" i="10"/>
  <c r="BS2293" i="10" s="1"/>
  <c r="BR2294" i="10"/>
  <c r="BS2294" i="10" s="1"/>
  <c r="BR2295" i="10"/>
  <c r="BS2295" i="10" s="1"/>
  <c r="BR2296" i="10"/>
  <c r="BS2296" i="10" s="1"/>
  <c r="BR2297" i="10"/>
  <c r="BS2297" i="10" s="1"/>
  <c r="BR2298" i="10"/>
  <c r="BS2298" i="10" s="1"/>
  <c r="BR2299" i="10"/>
  <c r="BS2299" i="10" s="1"/>
  <c r="BR2300" i="10"/>
  <c r="BS2300" i="10" s="1"/>
  <c r="BR2301" i="10"/>
  <c r="BS2301" i="10" s="1"/>
  <c r="BR2302" i="10"/>
  <c r="BS2302" i="10" s="1"/>
  <c r="BR2303" i="10"/>
  <c r="BS2303" i="10" s="1"/>
  <c r="BR2304" i="10"/>
  <c r="BS2304" i="10" s="1"/>
  <c r="BR2305" i="10"/>
  <c r="BS2305" i="10" s="1"/>
  <c r="BR2306" i="10"/>
  <c r="BS2306" i="10" s="1"/>
  <c r="BR2307" i="10"/>
  <c r="BS2307" i="10" s="1"/>
  <c r="BR2308" i="10"/>
  <c r="BS2308" i="10" s="1"/>
  <c r="BR2309" i="10"/>
  <c r="BS2309" i="10" s="1"/>
  <c r="BR2310" i="10"/>
  <c r="BS2310" i="10" s="1"/>
  <c r="BR2311" i="10"/>
  <c r="BS2311" i="10" s="1"/>
  <c r="BR2312" i="10"/>
  <c r="BS2312" i="10" s="1"/>
  <c r="BR2313" i="10"/>
  <c r="BS2313" i="10" s="1"/>
  <c r="BR2314" i="10"/>
  <c r="BS2314" i="10" s="1"/>
  <c r="BR2315" i="10"/>
  <c r="BS2315" i="10" s="1"/>
  <c r="BR2316" i="10"/>
  <c r="BS2316" i="10" s="1"/>
  <c r="BR2317" i="10"/>
  <c r="BS2317" i="10" s="1"/>
  <c r="BR2318" i="10"/>
  <c r="BS2318" i="10" s="1"/>
  <c r="BR2319" i="10"/>
  <c r="BS2319" i="10" s="1"/>
  <c r="BR2320" i="10"/>
  <c r="BS2320" i="10" s="1"/>
  <c r="BR2321" i="10"/>
  <c r="BS2321" i="10" s="1"/>
  <c r="BR2322" i="10"/>
  <c r="BS2322" i="10" s="1"/>
  <c r="BR2323" i="10"/>
  <c r="BS2323" i="10" s="1"/>
  <c r="BR2324" i="10"/>
  <c r="BS2324" i="10" s="1"/>
  <c r="BR2325" i="10"/>
  <c r="BS2325" i="10" s="1"/>
  <c r="BR2326" i="10"/>
  <c r="BS2326" i="10" s="1"/>
  <c r="BR2327" i="10"/>
  <c r="BS2327" i="10" s="1"/>
  <c r="BR2328" i="10"/>
  <c r="BS2328" i="10" s="1"/>
  <c r="BR2329" i="10"/>
  <c r="BS2329" i="10" s="1"/>
  <c r="BR2330" i="10"/>
  <c r="BS2330" i="10" s="1"/>
  <c r="BR2331" i="10"/>
  <c r="BS2331" i="10" s="1"/>
  <c r="BR2332" i="10"/>
  <c r="BS2332" i="10" s="1"/>
  <c r="BR2333" i="10"/>
  <c r="BS2333" i="10" s="1"/>
  <c r="BR2334" i="10"/>
  <c r="BS2334" i="10" s="1"/>
  <c r="BR2335" i="10"/>
  <c r="BS2335" i="10" s="1"/>
  <c r="BR2336" i="10"/>
  <c r="BS2336" i="10" s="1"/>
  <c r="BR2337" i="10"/>
  <c r="BS2337" i="10" s="1"/>
  <c r="BR2338" i="10"/>
  <c r="BS2338" i="10" s="1"/>
  <c r="BR2339" i="10"/>
  <c r="BS2339" i="10" s="1"/>
  <c r="BR2340" i="10"/>
  <c r="BS2340" i="10" s="1"/>
  <c r="BR2341" i="10"/>
  <c r="BS2341" i="10" s="1"/>
  <c r="BR2342" i="10"/>
  <c r="BS2342" i="10" s="1"/>
  <c r="BR2343" i="10"/>
  <c r="BS2343" i="10" s="1"/>
  <c r="BR2344" i="10"/>
  <c r="BS2344" i="10" s="1"/>
  <c r="BR2345" i="10"/>
  <c r="BS2345" i="10" s="1"/>
  <c r="BR2346" i="10"/>
  <c r="BS2346" i="10" s="1"/>
  <c r="BR2347" i="10"/>
  <c r="BS2347" i="10" s="1"/>
  <c r="BR2348" i="10"/>
  <c r="BS2348" i="10" s="1"/>
  <c r="BR2349" i="10"/>
  <c r="BS2349" i="10" s="1"/>
  <c r="BR2350" i="10"/>
  <c r="BS2350" i="10" s="1"/>
  <c r="BR2351" i="10"/>
  <c r="BS2351" i="10" s="1"/>
  <c r="BR2352" i="10"/>
  <c r="BS2352" i="10" s="1"/>
  <c r="BR2353" i="10"/>
  <c r="BS2353" i="10" s="1"/>
  <c r="BR2354" i="10"/>
  <c r="BS2354" i="10" s="1"/>
  <c r="BR2355" i="10"/>
  <c r="BS2355" i="10" s="1"/>
  <c r="BR2356" i="10"/>
  <c r="BS2356" i="10" s="1"/>
  <c r="BR2357" i="10"/>
  <c r="BS2357" i="10" s="1"/>
  <c r="BR2358" i="10"/>
  <c r="BS2358" i="10" s="1"/>
  <c r="BR2359" i="10"/>
  <c r="BS2359" i="10" s="1"/>
  <c r="BR2360" i="10"/>
  <c r="BS2360" i="10" s="1"/>
  <c r="BR2361" i="10"/>
  <c r="BS2361" i="10" s="1"/>
  <c r="BR2362" i="10"/>
  <c r="BS2362" i="10" s="1"/>
  <c r="BR2363" i="10"/>
  <c r="BS2363" i="10" s="1"/>
  <c r="BR2364" i="10"/>
  <c r="BS2364" i="10" s="1"/>
  <c r="BR2365" i="10"/>
  <c r="BS2365" i="10" s="1"/>
  <c r="BR2366" i="10"/>
  <c r="BS2366" i="10" s="1"/>
  <c r="BR2367" i="10"/>
  <c r="BS2367" i="10" s="1"/>
  <c r="BR2368" i="10"/>
  <c r="BS2368" i="10" s="1"/>
  <c r="BR2369" i="10"/>
  <c r="BS2369" i="10" s="1"/>
  <c r="BR2370" i="10"/>
  <c r="BS2370" i="10" s="1"/>
  <c r="BR2371" i="10"/>
  <c r="BS2371" i="10" s="1"/>
  <c r="BR2372" i="10"/>
  <c r="BS2372" i="10" s="1"/>
  <c r="BR2373" i="10"/>
  <c r="BS2373" i="10" s="1"/>
  <c r="BR2374" i="10"/>
  <c r="BS2374" i="10" s="1"/>
  <c r="BR2375" i="10"/>
  <c r="BS2375" i="10" s="1"/>
  <c r="BR2376" i="10"/>
  <c r="BS2376" i="10" s="1"/>
  <c r="BR2377" i="10"/>
  <c r="BS2377" i="10" s="1"/>
  <c r="BR2378" i="10"/>
  <c r="BS2378" i="10" s="1"/>
  <c r="BR2379" i="10"/>
  <c r="BS2379" i="10" s="1"/>
  <c r="BR2380" i="10"/>
  <c r="BS2380" i="10" s="1"/>
  <c r="BR2381" i="10"/>
  <c r="BS2381" i="10" s="1"/>
  <c r="BR2382" i="10"/>
  <c r="BS2382" i="10" s="1"/>
  <c r="BR2383" i="10"/>
  <c r="BS2383" i="10" s="1"/>
  <c r="BR2384" i="10"/>
  <c r="BS2384" i="10" s="1"/>
  <c r="BR2385" i="10"/>
  <c r="BS2385" i="10" s="1"/>
  <c r="BR2386" i="10"/>
  <c r="BS2386" i="10" s="1"/>
  <c r="BR2387" i="10"/>
  <c r="BS2387" i="10" s="1"/>
  <c r="BR2388" i="10"/>
  <c r="BS2388" i="10" s="1"/>
  <c r="BR2389" i="10"/>
  <c r="BS2389" i="10" s="1"/>
  <c r="BR2390" i="10"/>
  <c r="BS2390" i="10" s="1"/>
  <c r="BR2391" i="10"/>
  <c r="BS2391" i="10" s="1"/>
  <c r="BR2392" i="10"/>
  <c r="BS2392" i="10" s="1"/>
  <c r="BR2393" i="10"/>
  <c r="BS2393" i="10" s="1"/>
  <c r="BR2394" i="10"/>
  <c r="BS2394" i="10" s="1"/>
  <c r="BR2395" i="10"/>
  <c r="BS2395" i="10" s="1"/>
  <c r="BR2396" i="10"/>
  <c r="BS2396" i="10" s="1"/>
  <c r="BR2397" i="10"/>
  <c r="BS2397" i="10" s="1"/>
  <c r="BR2398" i="10"/>
  <c r="BS2398" i="10" s="1"/>
  <c r="BR2399" i="10"/>
  <c r="BS2399" i="10" s="1"/>
  <c r="BR2400" i="10"/>
  <c r="BS2400" i="10" s="1"/>
  <c r="BR2401" i="10"/>
  <c r="BS2401" i="10" s="1"/>
  <c r="BR2402" i="10"/>
  <c r="BS2402" i="10" s="1"/>
  <c r="BR2403" i="10"/>
  <c r="BS2403" i="10" s="1"/>
  <c r="BR2404" i="10"/>
  <c r="BS2404" i="10" s="1"/>
  <c r="BR2405" i="10"/>
  <c r="BS2405" i="10" s="1"/>
  <c r="BR2406" i="10"/>
  <c r="BS2406" i="10" s="1"/>
  <c r="BR2407" i="10"/>
  <c r="BS2407" i="10" s="1"/>
  <c r="BR2408" i="10"/>
  <c r="BS2408" i="10" s="1"/>
  <c r="BR2409" i="10"/>
  <c r="BS2409" i="10" s="1"/>
  <c r="BR2410" i="10"/>
  <c r="BS2410" i="10" s="1"/>
  <c r="BR2411" i="10"/>
  <c r="BS2411" i="10" s="1"/>
  <c r="BR2412" i="10"/>
  <c r="BS2412" i="10" s="1"/>
  <c r="BR2413" i="10"/>
  <c r="BS2413" i="10" s="1"/>
  <c r="BR2414" i="10"/>
  <c r="BS2414" i="10" s="1"/>
  <c r="BR2415" i="10"/>
  <c r="BS2415" i="10" s="1"/>
  <c r="BR2416" i="10"/>
  <c r="BS2416" i="10" s="1"/>
  <c r="BR2417" i="10"/>
  <c r="BS2417" i="10" s="1"/>
  <c r="BR2418" i="10"/>
  <c r="BS2418" i="10" s="1"/>
  <c r="BR2419" i="10"/>
  <c r="BS2419" i="10" s="1"/>
  <c r="BR2420" i="10"/>
  <c r="BS2420" i="10" s="1"/>
  <c r="BR2421" i="10"/>
  <c r="BS2421" i="10" s="1"/>
  <c r="BR2422" i="10"/>
  <c r="BS2422" i="10" s="1"/>
  <c r="BR2423" i="10"/>
  <c r="BS2423" i="10" s="1"/>
  <c r="BR2424" i="10"/>
  <c r="BS2424" i="10" s="1"/>
  <c r="BR2425" i="10"/>
  <c r="BS2425" i="10" s="1"/>
  <c r="BR2426" i="10"/>
  <c r="BS2426" i="10" s="1"/>
  <c r="BR2427" i="10"/>
  <c r="BS2427" i="10" s="1"/>
  <c r="BR2428" i="10"/>
  <c r="BS2428" i="10" s="1"/>
  <c r="BR2429" i="10"/>
  <c r="BS2429" i="10" s="1"/>
  <c r="BR2430" i="10"/>
  <c r="BS2430" i="10" s="1"/>
  <c r="BR2431" i="10"/>
  <c r="BS2431" i="10" s="1"/>
  <c r="BR2432" i="10"/>
  <c r="BS2432" i="10" s="1"/>
  <c r="BR2433" i="10"/>
  <c r="BS2433" i="10" s="1"/>
  <c r="BR2434" i="10"/>
  <c r="BS2434" i="10" s="1"/>
  <c r="BR2435" i="10"/>
  <c r="BS2435" i="10" s="1"/>
  <c r="BR2436" i="10"/>
  <c r="BS2436" i="10" s="1"/>
  <c r="BR2437" i="10"/>
  <c r="BS2437" i="10" s="1"/>
  <c r="BR2438" i="10"/>
  <c r="BS2438" i="10" s="1"/>
  <c r="BR2439" i="10"/>
  <c r="BS2439" i="10" s="1"/>
  <c r="BR2440" i="10"/>
  <c r="BS2440" i="10" s="1"/>
  <c r="BR2441" i="10"/>
  <c r="BS2441" i="10" s="1"/>
  <c r="BR2442" i="10"/>
  <c r="BS2442" i="10" s="1"/>
  <c r="BR2443" i="10"/>
  <c r="BS2443" i="10" s="1"/>
  <c r="BR2444" i="10"/>
  <c r="BS2444" i="10" s="1"/>
  <c r="BR2445" i="10"/>
  <c r="BS2445" i="10" s="1"/>
  <c r="BR2446" i="10"/>
  <c r="BS2446" i="10" s="1"/>
  <c r="BR2447" i="10"/>
  <c r="BS2447" i="10" s="1"/>
  <c r="BR2448" i="10"/>
  <c r="BS2448" i="10" s="1"/>
  <c r="BR2449" i="10"/>
  <c r="BS2449" i="10" s="1"/>
  <c r="BR2450" i="10"/>
  <c r="BS2450" i="10" s="1"/>
  <c r="BR2451" i="10"/>
  <c r="BS2451" i="10" s="1"/>
  <c r="BR2452" i="10"/>
  <c r="BS2452" i="10" s="1"/>
  <c r="BR2453" i="10"/>
  <c r="BS2453" i="10" s="1"/>
  <c r="BR2454" i="10"/>
  <c r="BS2454" i="10" s="1"/>
  <c r="BR2455" i="10"/>
  <c r="BS2455" i="10" s="1"/>
  <c r="BR2456" i="10"/>
  <c r="BS2456" i="10" s="1"/>
  <c r="BR2457" i="10"/>
  <c r="BS2457" i="10" s="1"/>
  <c r="BR2458" i="10"/>
  <c r="BS2458" i="10" s="1"/>
  <c r="BR2459" i="10"/>
  <c r="BS2459" i="10" s="1"/>
  <c r="BR2460" i="10"/>
  <c r="BS2460" i="10" s="1"/>
  <c r="BR2461" i="10"/>
  <c r="BS2461" i="10" s="1"/>
  <c r="BR2462" i="10"/>
  <c r="BS2462" i="10" s="1"/>
  <c r="BR2463" i="10"/>
  <c r="BS2463" i="10" s="1"/>
  <c r="BR2464" i="10"/>
  <c r="BS2464" i="10" s="1"/>
  <c r="BR2465" i="10"/>
  <c r="BS2465" i="10" s="1"/>
  <c r="BR2466" i="10"/>
  <c r="BS2466" i="10" s="1"/>
  <c r="BR2467" i="10"/>
  <c r="BS2467" i="10" s="1"/>
  <c r="BR2468" i="10"/>
  <c r="BS2468" i="10" s="1"/>
  <c r="BR2469" i="10"/>
  <c r="BS2469" i="10" s="1"/>
  <c r="BR2470" i="10"/>
  <c r="BS2470" i="10" s="1"/>
  <c r="BR2471" i="10"/>
  <c r="BS2471" i="10" s="1"/>
  <c r="BR2472" i="10"/>
  <c r="BS2472" i="10" s="1"/>
  <c r="BR2473" i="10"/>
  <c r="BS2473" i="10" s="1"/>
  <c r="BR2474" i="10"/>
  <c r="BS2474" i="10" s="1"/>
  <c r="BR2475" i="10"/>
  <c r="BS2475" i="10" s="1"/>
  <c r="BR2476" i="10"/>
  <c r="BS2476" i="10" s="1"/>
  <c r="BR2477" i="10"/>
  <c r="BS2477" i="10" s="1"/>
  <c r="BR2478" i="10"/>
  <c r="BS2478" i="10" s="1"/>
  <c r="BR2479" i="10"/>
  <c r="BS2479" i="10" s="1"/>
  <c r="BR2480" i="10"/>
  <c r="BS2480" i="10" s="1"/>
  <c r="BR2481" i="10"/>
  <c r="BS2481" i="10" s="1"/>
  <c r="BR2482" i="10"/>
  <c r="BS2482" i="10" s="1"/>
  <c r="BR2483" i="10"/>
  <c r="BS2483" i="10" s="1"/>
  <c r="BR2484" i="10"/>
  <c r="BS2484" i="10" s="1"/>
  <c r="BR2485" i="10"/>
  <c r="BS2485" i="10" s="1"/>
  <c r="BR2486" i="10"/>
  <c r="BS2486" i="10" s="1"/>
  <c r="BR2487" i="10"/>
  <c r="BS2487" i="10" s="1"/>
  <c r="BR2488" i="10"/>
  <c r="BS2488" i="10" s="1"/>
  <c r="BR2489" i="10"/>
  <c r="BS2489" i="10" s="1"/>
  <c r="BR2490" i="10"/>
  <c r="BS2490" i="10" s="1"/>
  <c r="BR2491" i="10"/>
  <c r="BS2491" i="10" s="1"/>
  <c r="BR2492" i="10"/>
  <c r="BS2492" i="10" s="1"/>
  <c r="BR2493" i="10"/>
  <c r="BS2493" i="10" s="1"/>
  <c r="BR2494" i="10"/>
  <c r="BS2494" i="10" s="1"/>
  <c r="BR2495" i="10"/>
  <c r="BS2495" i="10" s="1"/>
  <c r="BR2496" i="10"/>
  <c r="BS2496" i="10" s="1"/>
  <c r="BR2497" i="10"/>
  <c r="BS2497" i="10" s="1"/>
  <c r="BR2498" i="10"/>
  <c r="BS2498" i="10" s="1"/>
  <c r="BR2499" i="10"/>
  <c r="BS2499" i="10" s="1"/>
  <c r="BR2500" i="10"/>
  <c r="BS2500" i="10" s="1"/>
  <c r="BR2501" i="10"/>
  <c r="BS2501" i="10" s="1"/>
  <c r="BR2502" i="10"/>
  <c r="BS2502" i="10" s="1"/>
  <c r="BR2503" i="10"/>
  <c r="BS2503" i="10" s="1"/>
  <c r="BR2504" i="10"/>
  <c r="BS2504" i="10" s="1"/>
  <c r="BR2505" i="10"/>
  <c r="BS2505" i="10" s="1"/>
  <c r="BR2506" i="10"/>
  <c r="BS2506" i="10" s="1"/>
  <c r="BR2507" i="10"/>
  <c r="BS2507" i="10" s="1"/>
  <c r="BR2508" i="10"/>
  <c r="BS2508" i="10" s="1"/>
  <c r="BR2509" i="10"/>
  <c r="BS2509" i="10" s="1"/>
  <c r="BR2510" i="10"/>
  <c r="BS2510" i="10" s="1"/>
  <c r="BR2511" i="10"/>
  <c r="BS2511" i="10" s="1"/>
  <c r="BR2512" i="10"/>
  <c r="BS2512" i="10" s="1"/>
  <c r="BR2513" i="10"/>
  <c r="BS2513" i="10" s="1"/>
  <c r="BR2514" i="10"/>
  <c r="BS2514" i="10" s="1"/>
  <c r="BR2515" i="10"/>
  <c r="BS2515" i="10" s="1"/>
  <c r="BR2516" i="10"/>
  <c r="BS2516" i="10" s="1"/>
  <c r="BR2517" i="10"/>
  <c r="BS2517" i="10" s="1"/>
  <c r="BR2518" i="10"/>
  <c r="BS2518" i="10" s="1"/>
  <c r="BR2519" i="10"/>
  <c r="BS2519" i="10" s="1"/>
  <c r="BR2520" i="10"/>
  <c r="BS2520" i="10" s="1"/>
  <c r="BR2521" i="10"/>
  <c r="BS2521" i="10" s="1"/>
  <c r="BR2522" i="10"/>
  <c r="BS2522" i="10" s="1"/>
  <c r="BR2523" i="10"/>
  <c r="BS2523" i="10" s="1"/>
  <c r="BR2524" i="10"/>
  <c r="BS2524" i="10" s="1"/>
  <c r="O13" i="1"/>
  <c r="M20" i="7" s="1"/>
  <c r="G36" i="8"/>
  <c r="G35" i="8"/>
  <c r="G34" i="8"/>
  <c r="G33" i="8"/>
  <c r="G32" i="8"/>
  <c r="G31" i="8"/>
  <c r="G30" i="8"/>
  <c r="G29" i="8"/>
  <c r="G28" i="8"/>
  <c r="G27" i="8"/>
  <c r="G26" i="8"/>
  <c r="G25" i="8"/>
  <c r="G24" i="8"/>
  <c r="G23" i="8"/>
  <c r="G22" i="8"/>
  <c r="G21" i="8"/>
  <c r="G20" i="8"/>
  <c r="G19" i="8"/>
  <c r="G18" i="8"/>
  <c r="G17" i="8"/>
  <c r="G16" i="8"/>
  <c r="G15" i="8"/>
  <c r="G14" i="8"/>
  <c r="G13" i="8"/>
  <c r="G12" i="8"/>
  <c r="G11" i="8"/>
  <c r="G10" i="8"/>
  <c r="G9" i="8"/>
  <c r="G8" i="8"/>
  <c r="G7" i="8"/>
  <c r="G6" i="8"/>
  <c r="G5" i="8"/>
  <c r="O9" i="1"/>
  <c r="O10" i="1" s="1"/>
  <c r="B236" i="9"/>
  <c r="AC10" i="7"/>
  <c r="C167" i="7"/>
  <c r="C159" i="7"/>
  <c r="C133" i="7"/>
  <c r="C125" i="7"/>
  <c r="C99" i="7"/>
  <c r="C91" i="7"/>
  <c r="C65" i="7"/>
  <c r="C57" i="7"/>
  <c r="B161" i="7"/>
  <c r="I37" i="17" s="1"/>
  <c r="B162" i="7"/>
  <c r="B163" i="7"/>
  <c r="I39" i="17" s="1"/>
  <c r="B164" i="7"/>
  <c r="C164" i="7" s="1"/>
  <c r="B165" i="7"/>
  <c r="B166" i="7"/>
  <c r="B167" i="7"/>
  <c r="B168" i="7"/>
  <c r="B169" i="7"/>
  <c r="I45" i="17" s="1"/>
  <c r="B170" i="7"/>
  <c r="B127" i="7"/>
  <c r="H37" i="17" s="1"/>
  <c r="B128" i="7"/>
  <c r="B129" i="7"/>
  <c r="H39" i="17" s="1"/>
  <c r="B130" i="7"/>
  <c r="B131" i="7"/>
  <c r="B132" i="7"/>
  <c r="B133" i="7"/>
  <c r="B134" i="7"/>
  <c r="B135" i="7"/>
  <c r="H45" i="17" s="1"/>
  <c r="B136" i="7"/>
  <c r="B125" i="7"/>
  <c r="B93" i="7"/>
  <c r="G37" i="17" s="1"/>
  <c r="B94" i="7"/>
  <c r="B95" i="7"/>
  <c r="G39" i="17" s="1"/>
  <c r="B96" i="7"/>
  <c r="B97" i="7"/>
  <c r="B98" i="7"/>
  <c r="B99" i="7"/>
  <c r="G43" i="17" s="1"/>
  <c r="B100" i="7"/>
  <c r="B101" i="7"/>
  <c r="G45" i="17" s="1"/>
  <c r="B102" i="7"/>
  <c r="B91" i="7"/>
  <c r="B59" i="7"/>
  <c r="F37" i="17" s="1"/>
  <c r="B60" i="7"/>
  <c r="B61" i="7"/>
  <c r="F39" i="17" s="1"/>
  <c r="B62" i="7"/>
  <c r="C62" i="7" s="1"/>
  <c r="B63" i="7"/>
  <c r="B64" i="7"/>
  <c r="B65" i="7"/>
  <c r="B66" i="7"/>
  <c r="B67" i="7"/>
  <c r="F45" i="17" s="1"/>
  <c r="B68" i="7"/>
  <c r="B57" i="7"/>
  <c r="AC4" i="7"/>
  <c r="B147" i="7"/>
  <c r="I30" i="17" s="1"/>
  <c r="B148" i="7"/>
  <c r="I31" i="17" s="1"/>
  <c r="B149" i="7"/>
  <c r="I32" i="17" s="1"/>
  <c r="B113" i="7"/>
  <c r="H30" i="17" s="1"/>
  <c r="B114" i="7"/>
  <c r="H31" i="17" s="1"/>
  <c r="B115" i="7"/>
  <c r="H32" i="17" s="1"/>
  <c r="B79" i="7"/>
  <c r="G30" i="17" s="1"/>
  <c r="B80" i="7"/>
  <c r="G31" i="17" s="1"/>
  <c r="B81" i="7"/>
  <c r="G32" i="17" s="1"/>
  <c r="B47" i="7"/>
  <c r="F32" i="17" s="1"/>
  <c r="B45" i="7"/>
  <c r="F30" i="17" s="1"/>
  <c r="B46" i="7"/>
  <c r="F31" i="17" s="1"/>
  <c r="B25" i="7"/>
  <c r="B26" i="7"/>
  <c r="B27" i="7"/>
  <c r="E39" i="17" s="1"/>
  <c r="B28" i="7"/>
  <c r="C28" i="7" s="1"/>
  <c r="B29" i="7"/>
  <c r="B30" i="7"/>
  <c r="B31" i="7"/>
  <c r="B32" i="7"/>
  <c r="B33" i="7"/>
  <c r="E45" i="17" s="1"/>
  <c r="B34" i="7"/>
  <c r="B23" i="7"/>
  <c r="D14" i="7"/>
  <c r="C31" i="7"/>
  <c r="C23" i="7"/>
  <c r="B11" i="7"/>
  <c r="E30" i="17" s="1"/>
  <c r="B12" i="7"/>
  <c r="E31" i="17" s="1"/>
  <c r="B13" i="7"/>
  <c r="E32" i="17" s="1"/>
  <c r="S14" i="9"/>
  <c r="S13" i="9"/>
  <c r="K8" i="9"/>
  <c r="BU9" i="9"/>
  <c r="BU8" i="9"/>
  <c r="AD2525" i="10"/>
  <c r="AE2525" i="10"/>
  <c r="AF2525" i="10"/>
  <c r="AG2525" i="10"/>
  <c r="AC2525" i="10"/>
  <c r="X2525" i="10"/>
  <c r="W2525" i="10"/>
  <c r="V2525" i="10"/>
  <c r="U2525" i="10"/>
  <c r="BN46" i="10"/>
  <c r="BM46" i="10"/>
  <c r="BL46" i="10"/>
  <c r="BK46" i="10"/>
  <c r="BJ46" i="10"/>
  <c r="BI46" i="10"/>
  <c r="BH46" i="10"/>
  <c r="BG46" i="10"/>
  <c r="BF46" i="10"/>
  <c r="BE46" i="10"/>
  <c r="BD46" i="10"/>
  <c r="BC46" i="10"/>
  <c r="BB46" i="10"/>
  <c r="BA46" i="10"/>
  <c r="AZ46" i="10"/>
  <c r="AY46" i="10"/>
  <c r="AX46" i="10"/>
  <c r="AW46" i="10"/>
  <c r="AV46" i="10"/>
  <c r="AU46" i="10"/>
  <c r="AT46" i="10"/>
  <c r="AS46" i="10"/>
  <c r="AR46" i="10"/>
  <c r="AP46" i="10"/>
  <c r="AO46" i="10"/>
  <c r="AN46" i="10"/>
  <c r="AM46" i="10"/>
  <c r="AL46" i="10"/>
  <c r="AK46" i="10"/>
  <c r="AB26" i="10"/>
  <c r="AB27" i="10" s="1"/>
  <c r="AB28" i="10" s="1"/>
  <c r="AB29" i="10" s="1"/>
  <c r="AB30" i="10" s="1"/>
  <c r="AB31" i="10" s="1"/>
  <c r="AB32" i="10" s="1"/>
  <c r="AB33" i="10" s="1"/>
  <c r="AB34" i="10" s="1"/>
  <c r="AB35" i="10" s="1"/>
  <c r="AB36" i="10" s="1"/>
  <c r="AB37" i="10" s="1"/>
  <c r="AB38" i="10" s="1"/>
  <c r="AB39" i="10" s="1"/>
  <c r="AB40" i="10" s="1"/>
  <c r="AB41" i="10" s="1"/>
  <c r="AB42" i="10" s="1"/>
  <c r="AB43" i="10" s="1"/>
  <c r="AB44" i="10" s="1"/>
  <c r="AB45" i="10" s="1"/>
  <c r="AB46" i="10" s="1"/>
  <c r="AB47" i="10" s="1"/>
  <c r="AB48" i="10" s="1"/>
  <c r="AB49" i="10" s="1"/>
  <c r="AB50" i="10" s="1"/>
  <c r="AB51" i="10" s="1"/>
  <c r="AB52" i="10" s="1"/>
  <c r="AB53" i="10" s="1"/>
  <c r="AB54" i="10" s="1"/>
  <c r="AB55" i="10" s="1"/>
  <c r="AB56" i="10" s="1"/>
  <c r="AB57" i="10" s="1"/>
  <c r="AB58" i="10" s="1"/>
  <c r="AB59" i="10" s="1"/>
  <c r="AB60" i="10" s="1"/>
  <c r="AB61" i="10" s="1"/>
  <c r="AB62" i="10" s="1"/>
  <c r="AB63" i="10" s="1"/>
  <c r="AB64" i="10" s="1"/>
  <c r="AB65" i="10" s="1"/>
  <c r="AB66" i="10" s="1"/>
  <c r="AB67" i="10" s="1"/>
  <c r="AB68" i="10" s="1"/>
  <c r="AB69" i="10" s="1"/>
  <c r="AB70" i="10" s="1"/>
  <c r="AB71" i="10" s="1"/>
  <c r="AB72" i="10" s="1"/>
  <c r="AB73" i="10" s="1"/>
  <c r="AB74" i="10" s="1"/>
  <c r="AB75" i="10" s="1"/>
  <c r="AB76" i="10" s="1"/>
  <c r="AB77" i="10" s="1"/>
  <c r="AB78" i="10" s="1"/>
  <c r="AB79" i="10" s="1"/>
  <c r="AB80" i="10" s="1"/>
  <c r="AB81" i="10" s="1"/>
  <c r="AB82" i="10" s="1"/>
  <c r="AB83" i="10" s="1"/>
  <c r="AB84" i="10" s="1"/>
  <c r="AB85" i="10" s="1"/>
  <c r="AB86" i="10" s="1"/>
  <c r="AB87" i="10" s="1"/>
  <c r="AB88" i="10" s="1"/>
  <c r="AB89" i="10" s="1"/>
  <c r="AB90" i="10" s="1"/>
  <c r="AB91" i="10" s="1"/>
  <c r="AB92" i="10" s="1"/>
  <c r="AB93" i="10" s="1"/>
  <c r="AB94" i="10" s="1"/>
  <c r="AB95" i="10" s="1"/>
  <c r="AB96" i="10" s="1"/>
  <c r="AB97" i="10" s="1"/>
  <c r="AB98" i="10" s="1"/>
  <c r="AB99" i="10" s="1"/>
  <c r="AB100" i="10" s="1"/>
  <c r="AB101" i="10" s="1"/>
  <c r="AB102" i="10" s="1"/>
  <c r="AB103" i="10" s="1"/>
  <c r="AB104" i="10" s="1"/>
  <c r="AB105" i="10" s="1"/>
  <c r="AB106" i="10" s="1"/>
  <c r="AB107" i="10" s="1"/>
  <c r="AB108" i="10" s="1"/>
  <c r="AB109" i="10" s="1"/>
  <c r="AB110" i="10" s="1"/>
  <c r="AB111" i="10" s="1"/>
  <c r="AB112" i="10" s="1"/>
  <c r="AB113" i="10" s="1"/>
  <c r="AB114" i="10" s="1"/>
  <c r="AB115" i="10" s="1"/>
  <c r="AB116" i="10" s="1"/>
  <c r="AB117" i="10" s="1"/>
  <c r="AB118" i="10" s="1"/>
  <c r="AB119" i="10" s="1"/>
  <c r="AB120" i="10" s="1"/>
  <c r="AB121" i="10" s="1"/>
  <c r="AB122" i="10" s="1"/>
  <c r="AB123" i="10" s="1"/>
  <c r="AB124" i="10" s="1"/>
  <c r="AB125" i="10" s="1"/>
  <c r="AB126" i="10" s="1"/>
  <c r="AB127" i="10" s="1"/>
  <c r="AB128" i="10" s="1"/>
  <c r="AB129" i="10" s="1"/>
  <c r="AB130" i="10" s="1"/>
  <c r="AB131" i="10" s="1"/>
  <c r="AB132" i="10" s="1"/>
  <c r="AB133" i="10" s="1"/>
  <c r="AB134" i="10" s="1"/>
  <c r="AB135" i="10" s="1"/>
  <c r="AB136" i="10" s="1"/>
  <c r="AB137" i="10" s="1"/>
  <c r="AB138" i="10" s="1"/>
  <c r="AB139" i="10" s="1"/>
  <c r="AB140" i="10" s="1"/>
  <c r="AB141" i="10" s="1"/>
  <c r="AB142" i="10" s="1"/>
  <c r="AB143" i="10" s="1"/>
  <c r="AB144" i="10" s="1"/>
  <c r="AB145" i="10" s="1"/>
  <c r="AB146" i="10" s="1"/>
  <c r="AB147" i="10" s="1"/>
  <c r="AB148" i="10" s="1"/>
  <c r="AB149" i="10" s="1"/>
  <c r="AB150" i="10" s="1"/>
  <c r="AB151" i="10" s="1"/>
  <c r="AB152" i="10" s="1"/>
  <c r="AB153" i="10" s="1"/>
  <c r="AB154" i="10" s="1"/>
  <c r="AB155" i="10" s="1"/>
  <c r="AB156" i="10" s="1"/>
  <c r="AB157" i="10" s="1"/>
  <c r="AB158" i="10" s="1"/>
  <c r="AB159" i="10" s="1"/>
  <c r="AB160" i="10" s="1"/>
  <c r="AB161" i="10" s="1"/>
  <c r="AB162" i="10" s="1"/>
  <c r="AB163" i="10" s="1"/>
  <c r="AB164" i="10" s="1"/>
  <c r="AB165" i="10" s="1"/>
  <c r="AB166" i="10" s="1"/>
  <c r="AB167" i="10" s="1"/>
  <c r="AB168" i="10" s="1"/>
  <c r="AB169" i="10" s="1"/>
  <c r="AB170" i="10" s="1"/>
  <c r="AB171" i="10" s="1"/>
  <c r="AB172" i="10" s="1"/>
  <c r="AB173" i="10" s="1"/>
  <c r="AB174" i="10" s="1"/>
  <c r="AB175" i="10" s="1"/>
  <c r="AB176" i="10" s="1"/>
  <c r="AB177" i="10" s="1"/>
  <c r="AB178" i="10" s="1"/>
  <c r="AB179" i="10" s="1"/>
  <c r="AB180" i="10" s="1"/>
  <c r="AB181" i="10" s="1"/>
  <c r="AB182" i="10" s="1"/>
  <c r="AB183" i="10" s="1"/>
  <c r="AB184" i="10" s="1"/>
  <c r="AB185" i="10" s="1"/>
  <c r="AB186" i="10" s="1"/>
  <c r="AB187" i="10" s="1"/>
  <c r="AB188" i="10" s="1"/>
  <c r="AB189" i="10" s="1"/>
  <c r="AB190" i="10" s="1"/>
  <c r="AB191" i="10" s="1"/>
  <c r="AB192" i="10" s="1"/>
  <c r="AB193" i="10" s="1"/>
  <c r="AB194" i="10" s="1"/>
  <c r="AB195" i="10" s="1"/>
  <c r="AB196" i="10" s="1"/>
  <c r="AB197" i="10" s="1"/>
  <c r="AB198" i="10" s="1"/>
  <c r="AB199" i="10" s="1"/>
  <c r="AB200" i="10" s="1"/>
  <c r="AB201" i="10" s="1"/>
  <c r="AB202" i="10" s="1"/>
  <c r="AB203" i="10" s="1"/>
  <c r="AB204" i="10" s="1"/>
  <c r="AB205" i="10" s="1"/>
  <c r="AB206" i="10" s="1"/>
  <c r="AB207" i="10" s="1"/>
  <c r="AB208" i="10" s="1"/>
  <c r="AB209" i="10" s="1"/>
  <c r="AB210" i="10" s="1"/>
  <c r="AB211" i="10" s="1"/>
  <c r="AB212" i="10" s="1"/>
  <c r="AB213" i="10" s="1"/>
  <c r="AB214" i="10" s="1"/>
  <c r="AB215" i="10" s="1"/>
  <c r="AB216" i="10" s="1"/>
  <c r="AB217" i="10" s="1"/>
  <c r="AB218" i="10" s="1"/>
  <c r="AB219" i="10" s="1"/>
  <c r="AB220" i="10" s="1"/>
  <c r="AB221" i="10" s="1"/>
  <c r="AB222" i="10" s="1"/>
  <c r="AB223" i="10" s="1"/>
  <c r="AB224" i="10" s="1"/>
  <c r="AB225" i="10" s="1"/>
  <c r="AB226" i="10" s="1"/>
  <c r="AB227" i="10" s="1"/>
  <c r="AB228" i="10" s="1"/>
  <c r="AB229" i="10" s="1"/>
  <c r="AB230" i="10" s="1"/>
  <c r="AB231" i="10" s="1"/>
  <c r="AB232" i="10" s="1"/>
  <c r="AB233" i="10" s="1"/>
  <c r="AB234" i="10" s="1"/>
  <c r="AB235" i="10" s="1"/>
  <c r="AB236" i="10" s="1"/>
  <c r="AB237" i="10" s="1"/>
  <c r="AB238" i="10" s="1"/>
  <c r="AB239" i="10" s="1"/>
  <c r="AB240" i="10" s="1"/>
  <c r="AB241" i="10" s="1"/>
  <c r="AB242" i="10" s="1"/>
  <c r="AB243" i="10" s="1"/>
  <c r="AB244" i="10" s="1"/>
  <c r="AB245" i="10" s="1"/>
  <c r="AB246" i="10" s="1"/>
  <c r="AB247" i="10" s="1"/>
  <c r="AB248" i="10" s="1"/>
  <c r="AB249" i="10" s="1"/>
  <c r="AB250" i="10" s="1"/>
  <c r="AB251" i="10" s="1"/>
  <c r="AB252" i="10" s="1"/>
  <c r="AB253" i="10" s="1"/>
  <c r="AB254" i="10" s="1"/>
  <c r="AB255" i="10" s="1"/>
  <c r="AB256" i="10" s="1"/>
  <c r="AB257" i="10" s="1"/>
  <c r="AB258" i="10" s="1"/>
  <c r="AB259" i="10" s="1"/>
  <c r="AB260" i="10" s="1"/>
  <c r="AB261" i="10" s="1"/>
  <c r="AB262" i="10" s="1"/>
  <c r="AB263" i="10" s="1"/>
  <c r="AB264" i="10" s="1"/>
  <c r="AB265" i="10" s="1"/>
  <c r="AB266" i="10" s="1"/>
  <c r="AB267" i="10" s="1"/>
  <c r="AB268" i="10" s="1"/>
  <c r="AB269" i="10" s="1"/>
  <c r="AB270" i="10" s="1"/>
  <c r="AB271" i="10" s="1"/>
  <c r="AB272" i="10" s="1"/>
  <c r="AB273" i="10" s="1"/>
  <c r="AB274" i="10" s="1"/>
  <c r="AB275" i="10" s="1"/>
  <c r="AB276" i="10" s="1"/>
  <c r="AB277" i="10" s="1"/>
  <c r="AB278" i="10" s="1"/>
  <c r="AB279" i="10" s="1"/>
  <c r="AB280" i="10" s="1"/>
  <c r="AB281" i="10" s="1"/>
  <c r="AB282" i="10" s="1"/>
  <c r="AB283" i="10" s="1"/>
  <c r="AB284" i="10" s="1"/>
  <c r="AB285" i="10" s="1"/>
  <c r="AB286" i="10" s="1"/>
  <c r="AB287" i="10" s="1"/>
  <c r="AB288" i="10" s="1"/>
  <c r="AB289" i="10" s="1"/>
  <c r="AB290" i="10" s="1"/>
  <c r="AB291" i="10" s="1"/>
  <c r="AB292" i="10" s="1"/>
  <c r="AB293" i="10" s="1"/>
  <c r="AB294" i="10" s="1"/>
  <c r="AB295" i="10" s="1"/>
  <c r="AB296" i="10" s="1"/>
  <c r="AB297" i="10" s="1"/>
  <c r="AB298" i="10" s="1"/>
  <c r="AB299" i="10" s="1"/>
  <c r="AB300" i="10" s="1"/>
  <c r="AB301" i="10" s="1"/>
  <c r="AB302" i="10" s="1"/>
  <c r="AB303" i="10" s="1"/>
  <c r="AB304" i="10" s="1"/>
  <c r="AB305" i="10" s="1"/>
  <c r="AB306" i="10" s="1"/>
  <c r="AB307" i="10" s="1"/>
  <c r="AB308" i="10" s="1"/>
  <c r="AB309" i="10" s="1"/>
  <c r="AB310" i="10" s="1"/>
  <c r="AB311" i="10" s="1"/>
  <c r="AB312" i="10" s="1"/>
  <c r="AB313" i="10" s="1"/>
  <c r="AB314" i="10" s="1"/>
  <c r="AB315" i="10" s="1"/>
  <c r="AB316" i="10" s="1"/>
  <c r="AB317" i="10" s="1"/>
  <c r="AB318" i="10" s="1"/>
  <c r="AB319" i="10" s="1"/>
  <c r="AB320" i="10" s="1"/>
  <c r="AB321" i="10" s="1"/>
  <c r="AB322" i="10" s="1"/>
  <c r="AB323" i="10" s="1"/>
  <c r="AB324" i="10" s="1"/>
  <c r="AB325" i="10" s="1"/>
  <c r="AB326" i="10" s="1"/>
  <c r="AB327" i="10" s="1"/>
  <c r="AB328" i="10" s="1"/>
  <c r="AB329" i="10" s="1"/>
  <c r="AB330" i="10" s="1"/>
  <c r="AB331" i="10" s="1"/>
  <c r="AB332" i="10" s="1"/>
  <c r="AB333" i="10" s="1"/>
  <c r="AB334" i="10" s="1"/>
  <c r="AB335" i="10" s="1"/>
  <c r="AB336" i="10" s="1"/>
  <c r="AB337" i="10" s="1"/>
  <c r="AB338" i="10" s="1"/>
  <c r="AB339" i="10" s="1"/>
  <c r="AB340" i="10" s="1"/>
  <c r="AB341" i="10" s="1"/>
  <c r="AB342" i="10" s="1"/>
  <c r="AB343" i="10" s="1"/>
  <c r="AB344" i="10" s="1"/>
  <c r="AB345" i="10" s="1"/>
  <c r="AB346" i="10" s="1"/>
  <c r="AB347" i="10" s="1"/>
  <c r="AB348" i="10" s="1"/>
  <c r="AB349" i="10" s="1"/>
  <c r="AB350" i="10" s="1"/>
  <c r="AB351" i="10" s="1"/>
  <c r="AB352" i="10" s="1"/>
  <c r="AB353" i="10" s="1"/>
  <c r="AB354" i="10" s="1"/>
  <c r="AB355" i="10" s="1"/>
  <c r="AB356" i="10" s="1"/>
  <c r="AB357" i="10" s="1"/>
  <c r="AB358" i="10" s="1"/>
  <c r="AB359" i="10" s="1"/>
  <c r="AB360" i="10" s="1"/>
  <c r="AB361" i="10" s="1"/>
  <c r="AB362" i="10" s="1"/>
  <c r="AB363" i="10" s="1"/>
  <c r="AB364" i="10" s="1"/>
  <c r="AB365" i="10" s="1"/>
  <c r="AB366" i="10" s="1"/>
  <c r="AB367" i="10" s="1"/>
  <c r="AB368" i="10" s="1"/>
  <c r="AB369" i="10" s="1"/>
  <c r="AB370" i="10" s="1"/>
  <c r="AB371" i="10" s="1"/>
  <c r="AB372" i="10" s="1"/>
  <c r="AB373" i="10" s="1"/>
  <c r="AB374" i="10" s="1"/>
  <c r="AB375" i="10" s="1"/>
  <c r="AB376" i="10" s="1"/>
  <c r="AB377" i="10" s="1"/>
  <c r="AB378" i="10" s="1"/>
  <c r="AB379" i="10" s="1"/>
  <c r="AB380" i="10" s="1"/>
  <c r="AB381" i="10" s="1"/>
  <c r="AB382" i="10" s="1"/>
  <c r="AB383" i="10" s="1"/>
  <c r="AB384" i="10" s="1"/>
  <c r="AB385" i="10" s="1"/>
  <c r="AB386" i="10" s="1"/>
  <c r="AB387" i="10" s="1"/>
  <c r="AB388" i="10" s="1"/>
  <c r="AB389" i="10" s="1"/>
  <c r="AB390" i="10" s="1"/>
  <c r="AB391" i="10" s="1"/>
  <c r="AB392" i="10" s="1"/>
  <c r="AB393" i="10" s="1"/>
  <c r="AB394" i="10" s="1"/>
  <c r="AB395" i="10" s="1"/>
  <c r="AB396" i="10" s="1"/>
  <c r="AB397" i="10" s="1"/>
  <c r="AB398" i="10" s="1"/>
  <c r="AB399" i="10" s="1"/>
  <c r="AB400" i="10" s="1"/>
  <c r="AB401" i="10" s="1"/>
  <c r="AB402" i="10" s="1"/>
  <c r="AB403" i="10" s="1"/>
  <c r="AB404" i="10" s="1"/>
  <c r="AB405" i="10" s="1"/>
  <c r="AB406" i="10" s="1"/>
  <c r="AB407" i="10" s="1"/>
  <c r="AB408" i="10" s="1"/>
  <c r="AB409" i="10" s="1"/>
  <c r="AB410" i="10" s="1"/>
  <c r="AB411" i="10" s="1"/>
  <c r="AB412" i="10" s="1"/>
  <c r="AB413" i="10" s="1"/>
  <c r="AB414" i="10" s="1"/>
  <c r="AB415" i="10" s="1"/>
  <c r="AB416" i="10" s="1"/>
  <c r="AB417" i="10" s="1"/>
  <c r="AB418" i="10" s="1"/>
  <c r="AB419" i="10" s="1"/>
  <c r="AB420" i="10" s="1"/>
  <c r="AB421" i="10" s="1"/>
  <c r="AB422" i="10" s="1"/>
  <c r="AB423" i="10" s="1"/>
  <c r="AB424" i="10" s="1"/>
  <c r="AB425" i="10" s="1"/>
  <c r="AB426" i="10" s="1"/>
  <c r="AB427" i="10" s="1"/>
  <c r="AB428" i="10" s="1"/>
  <c r="AB429" i="10" s="1"/>
  <c r="AB430" i="10" s="1"/>
  <c r="AB431" i="10" s="1"/>
  <c r="AB432" i="10" s="1"/>
  <c r="AB433" i="10" s="1"/>
  <c r="AB434" i="10" s="1"/>
  <c r="AB435" i="10" s="1"/>
  <c r="AB436" i="10" s="1"/>
  <c r="AB437" i="10" s="1"/>
  <c r="AB438" i="10" s="1"/>
  <c r="AB439" i="10" s="1"/>
  <c r="AB440" i="10" s="1"/>
  <c r="AB441" i="10" s="1"/>
  <c r="AB442" i="10" s="1"/>
  <c r="AB443" i="10" s="1"/>
  <c r="AB444" i="10" s="1"/>
  <c r="AB445" i="10" s="1"/>
  <c r="AB446" i="10" s="1"/>
  <c r="AB447" i="10" s="1"/>
  <c r="AB448" i="10" s="1"/>
  <c r="AB449" i="10" s="1"/>
  <c r="AB450" i="10" s="1"/>
  <c r="AB451" i="10" s="1"/>
  <c r="AB452" i="10" s="1"/>
  <c r="AB453" i="10" s="1"/>
  <c r="AB454" i="10" s="1"/>
  <c r="AB455" i="10" s="1"/>
  <c r="AB456" i="10" s="1"/>
  <c r="AB457" i="10" s="1"/>
  <c r="AB458" i="10" s="1"/>
  <c r="AB459" i="10" s="1"/>
  <c r="AB460" i="10" s="1"/>
  <c r="AB461" i="10" s="1"/>
  <c r="AB462" i="10" s="1"/>
  <c r="AB463" i="10" s="1"/>
  <c r="AB464" i="10" s="1"/>
  <c r="AB465" i="10" s="1"/>
  <c r="AB466" i="10" s="1"/>
  <c r="AB467" i="10" s="1"/>
  <c r="AB468" i="10" s="1"/>
  <c r="AB469" i="10" s="1"/>
  <c r="AB470" i="10" s="1"/>
  <c r="AB471" i="10" s="1"/>
  <c r="AB472" i="10" s="1"/>
  <c r="AB473" i="10" s="1"/>
  <c r="AB474" i="10" s="1"/>
  <c r="AB475" i="10" s="1"/>
  <c r="AB476" i="10" s="1"/>
  <c r="AB477" i="10" s="1"/>
  <c r="AB478" i="10" s="1"/>
  <c r="AB479" i="10" s="1"/>
  <c r="AB480" i="10" s="1"/>
  <c r="AB481" i="10" s="1"/>
  <c r="AB482" i="10" s="1"/>
  <c r="AB483" i="10" s="1"/>
  <c r="AB484" i="10" s="1"/>
  <c r="AB485" i="10" s="1"/>
  <c r="AB486" i="10" s="1"/>
  <c r="AB487" i="10" s="1"/>
  <c r="AB488" i="10" s="1"/>
  <c r="AB489" i="10" s="1"/>
  <c r="AB490" i="10" s="1"/>
  <c r="AB491" i="10" s="1"/>
  <c r="AB492" i="10" s="1"/>
  <c r="AB493" i="10" s="1"/>
  <c r="AB494" i="10" s="1"/>
  <c r="AB495" i="10" s="1"/>
  <c r="AB496" i="10" s="1"/>
  <c r="AB497" i="10" s="1"/>
  <c r="AB498" i="10" s="1"/>
  <c r="AB499" i="10" s="1"/>
  <c r="AB500" i="10" s="1"/>
  <c r="AB501" i="10" s="1"/>
  <c r="AB502" i="10" s="1"/>
  <c r="AB503" i="10" s="1"/>
  <c r="AB504" i="10" s="1"/>
  <c r="AB505" i="10" s="1"/>
  <c r="AB506" i="10" s="1"/>
  <c r="AB507" i="10" s="1"/>
  <c r="AB508" i="10" s="1"/>
  <c r="AB509" i="10" s="1"/>
  <c r="AB510" i="10" s="1"/>
  <c r="AB511" i="10" s="1"/>
  <c r="AB512" i="10" s="1"/>
  <c r="AB513" i="10" s="1"/>
  <c r="AB514" i="10" s="1"/>
  <c r="AB515" i="10" s="1"/>
  <c r="AB516" i="10" s="1"/>
  <c r="AB517" i="10" s="1"/>
  <c r="AB518" i="10" s="1"/>
  <c r="AB519" i="10" s="1"/>
  <c r="AB520" i="10" s="1"/>
  <c r="AB521" i="10" s="1"/>
  <c r="AB522" i="10" s="1"/>
  <c r="AB523" i="10" s="1"/>
  <c r="AB524" i="10" s="1"/>
  <c r="AB525" i="10" s="1"/>
  <c r="AB526" i="10" s="1"/>
  <c r="AB527" i="10" s="1"/>
  <c r="AB528" i="10" s="1"/>
  <c r="AB529" i="10" s="1"/>
  <c r="AB530" i="10" s="1"/>
  <c r="AB531" i="10" s="1"/>
  <c r="AB532" i="10" s="1"/>
  <c r="AB533" i="10" s="1"/>
  <c r="AB534" i="10" s="1"/>
  <c r="AB535" i="10" s="1"/>
  <c r="AB536" i="10" s="1"/>
  <c r="AB537" i="10" s="1"/>
  <c r="AB538" i="10" s="1"/>
  <c r="AB539" i="10" s="1"/>
  <c r="AB540" i="10" s="1"/>
  <c r="AB541" i="10" s="1"/>
  <c r="AB542" i="10" s="1"/>
  <c r="AB543" i="10" s="1"/>
  <c r="AB544" i="10" s="1"/>
  <c r="AB545" i="10" s="1"/>
  <c r="AB546" i="10" s="1"/>
  <c r="AB547" i="10" s="1"/>
  <c r="AB548" i="10" s="1"/>
  <c r="AB549" i="10" s="1"/>
  <c r="AB550" i="10" s="1"/>
  <c r="AB551" i="10" s="1"/>
  <c r="AB552" i="10" s="1"/>
  <c r="AB553" i="10" s="1"/>
  <c r="AB554" i="10" s="1"/>
  <c r="AB555" i="10" s="1"/>
  <c r="AB556" i="10" s="1"/>
  <c r="AB557" i="10" s="1"/>
  <c r="AB558" i="10" s="1"/>
  <c r="AB559" i="10" s="1"/>
  <c r="AB560" i="10" s="1"/>
  <c r="AB561" i="10" s="1"/>
  <c r="AB562" i="10" s="1"/>
  <c r="AB563" i="10" s="1"/>
  <c r="AB564" i="10" s="1"/>
  <c r="AB565" i="10" s="1"/>
  <c r="AB566" i="10" s="1"/>
  <c r="AB567" i="10" s="1"/>
  <c r="AB568" i="10" s="1"/>
  <c r="AB569" i="10" s="1"/>
  <c r="AB570" i="10" s="1"/>
  <c r="AB571" i="10" s="1"/>
  <c r="AB572" i="10" s="1"/>
  <c r="AB573" i="10" s="1"/>
  <c r="AB574" i="10" s="1"/>
  <c r="AB575" i="10" s="1"/>
  <c r="AB576" i="10" s="1"/>
  <c r="AB577" i="10" s="1"/>
  <c r="AB578" i="10" s="1"/>
  <c r="AB579" i="10" s="1"/>
  <c r="AB580" i="10" s="1"/>
  <c r="AB581" i="10" s="1"/>
  <c r="AB582" i="10" s="1"/>
  <c r="AB583" i="10" s="1"/>
  <c r="AB584" i="10" s="1"/>
  <c r="AB585" i="10" s="1"/>
  <c r="AB586" i="10" s="1"/>
  <c r="AB587" i="10" s="1"/>
  <c r="AB588" i="10" s="1"/>
  <c r="AB589" i="10" s="1"/>
  <c r="AB590" i="10" s="1"/>
  <c r="AB591" i="10" s="1"/>
  <c r="AB592" i="10" s="1"/>
  <c r="AB593" i="10" s="1"/>
  <c r="AB594" i="10" s="1"/>
  <c r="AB595" i="10" s="1"/>
  <c r="AB596" i="10" s="1"/>
  <c r="AB597" i="10" s="1"/>
  <c r="AB598" i="10" s="1"/>
  <c r="AB599" i="10" s="1"/>
  <c r="AB600" i="10" s="1"/>
  <c r="AB601" i="10" s="1"/>
  <c r="AB602" i="10" s="1"/>
  <c r="AB603" i="10" s="1"/>
  <c r="AB604" i="10" s="1"/>
  <c r="AB605" i="10" s="1"/>
  <c r="AB606" i="10" s="1"/>
  <c r="AB607" i="10" s="1"/>
  <c r="AB608" i="10" s="1"/>
  <c r="AB609" i="10" s="1"/>
  <c r="AB610" i="10" s="1"/>
  <c r="AB611" i="10" s="1"/>
  <c r="AB612" i="10" s="1"/>
  <c r="AB613" i="10" s="1"/>
  <c r="AB614" i="10" s="1"/>
  <c r="AB615" i="10" s="1"/>
  <c r="AB616" i="10" s="1"/>
  <c r="AB617" i="10" s="1"/>
  <c r="AB618" i="10" s="1"/>
  <c r="AB619" i="10" s="1"/>
  <c r="AB620" i="10" s="1"/>
  <c r="AB621" i="10" s="1"/>
  <c r="AB622" i="10" s="1"/>
  <c r="AB623" i="10" s="1"/>
  <c r="AB624" i="10" s="1"/>
  <c r="AB625" i="10" s="1"/>
  <c r="AB626" i="10" s="1"/>
  <c r="AB627" i="10" s="1"/>
  <c r="AB628" i="10" s="1"/>
  <c r="AB629" i="10" s="1"/>
  <c r="AB630" i="10" s="1"/>
  <c r="AB631" i="10" s="1"/>
  <c r="AB632" i="10" s="1"/>
  <c r="AB633" i="10" s="1"/>
  <c r="AB634" i="10" s="1"/>
  <c r="AB635" i="10" s="1"/>
  <c r="AB636" i="10" s="1"/>
  <c r="AB637" i="10" s="1"/>
  <c r="AB638" i="10" s="1"/>
  <c r="AB639" i="10" s="1"/>
  <c r="AB640" i="10" s="1"/>
  <c r="AB641" i="10" s="1"/>
  <c r="AB642" i="10" s="1"/>
  <c r="AB643" i="10" s="1"/>
  <c r="AB644" i="10" s="1"/>
  <c r="AB645" i="10" s="1"/>
  <c r="AB646" i="10" s="1"/>
  <c r="AB647" i="10" s="1"/>
  <c r="AB648" i="10" s="1"/>
  <c r="AB649" i="10" s="1"/>
  <c r="AB650" i="10" s="1"/>
  <c r="AB651" i="10" s="1"/>
  <c r="AB652" i="10" s="1"/>
  <c r="AB653" i="10" s="1"/>
  <c r="AB654" i="10" s="1"/>
  <c r="AB655" i="10" s="1"/>
  <c r="AB656" i="10" s="1"/>
  <c r="AB657" i="10" s="1"/>
  <c r="AB658" i="10" s="1"/>
  <c r="AB659" i="10" s="1"/>
  <c r="AB660" i="10" s="1"/>
  <c r="AB661" i="10" s="1"/>
  <c r="AB662" i="10" s="1"/>
  <c r="AB663" i="10" s="1"/>
  <c r="AB664" i="10" s="1"/>
  <c r="AB665" i="10" s="1"/>
  <c r="AB666" i="10" s="1"/>
  <c r="AB667" i="10" s="1"/>
  <c r="AB668" i="10" s="1"/>
  <c r="AB669" i="10" s="1"/>
  <c r="AB670" i="10" s="1"/>
  <c r="AB671" i="10" s="1"/>
  <c r="AB672" i="10" s="1"/>
  <c r="AB673" i="10" s="1"/>
  <c r="AB674" i="10" s="1"/>
  <c r="AB675" i="10" s="1"/>
  <c r="AB676" i="10" s="1"/>
  <c r="AB677" i="10" s="1"/>
  <c r="AB678" i="10" s="1"/>
  <c r="AB679" i="10" s="1"/>
  <c r="AB680" i="10" s="1"/>
  <c r="AB681" i="10" s="1"/>
  <c r="AB682" i="10" s="1"/>
  <c r="AB683" i="10" s="1"/>
  <c r="AB684" i="10" s="1"/>
  <c r="AB685" i="10" s="1"/>
  <c r="AB686" i="10" s="1"/>
  <c r="AB687" i="10" s="1"/>
  <c r="AB688" i="10" s="1"/>
  <c r="AB689" i="10" s="1"/>
  <c r="AB690" i="10" s="1"/>
  <c r="AB691" i="10" s="1"/>
  <c r="AB692" i="10" s="1"/>
  <c r="AB693" i="10" s="1"/>
  <c r="AB694" i="10" s="1"/>
  <c r="AB695" i="10" s="1"/>
  <c r="AB696" i="10" s="1"/>
  <c r="AB697" i="10" s="1"/>
  <c r="AB698" i="10" s="1"/>
  <c r="AB699" i="10" s="1"/>
  <c r="AB700" i="10" s="1"/>
  <c r="AB701" i="10" s="1"/>
  <c r="AB702" i="10" s="1"/>
  <c r="AB703" i="10" s="1"/>
  <c r="AB704" i="10" s="1"/>
  <c r="AB705" i="10" s="1"/>
  <c r="AB706" i="10" s="1"/>
  <c r="AB707" i="10" s="1"/>
  <c r="AB708" i="10" s="1"/>
  <c r="AB709" i="10" s="1"/>
  <c r="AB710" i="10" s="1"/>
  <c r="AB711" i="10" s="1"/>
  <c r="AB712" i="10" s="1"/>
  <c r="AB713" i="10" s="1"/>
  <c r="AB714" i="10" s="1"/>
  <c r="AB715" i="10" s="1"/>
  <c r="AB716" i="10" s="1"/>
  <c r="AB717" i="10" s="1"/>
  <c r="AB718" i="10" s="1"/>
  <c r="AB719" i="10" s="1"/>
  <c r="AB720" i="10" s="1"/>
  <c r="AB721" i="10" s="1"/>
  <c r="AB722" i="10" s="1"/>
  <c r="AB723" i="10" s="1"/>
  <c r="AB724" i="10" s="1"/>
  <c r="AB725" i="10" s="1"/>
  <c r="AB726" i="10" s="1"/>
  <c r="AB727" i="10" s="1"/>
  <c r="AB728" i="10" s="1"/>
  <c r="AB729" i="10" s="1"/>
  <c r="AB730" i="10" s="1"/>
  <c r="AB731" i="10" s="1"/>
  <c r="AB732" i="10" s="1"/>
  <c r="AB733" i="10" s="1"/>
  <c r="AB734" i="10" s="1"/>
  <c r="AB735" i="10" s="1"/>
  <c r="AB736" i="10" s="1"/>
  <c r="AB737" i="10" s="1"/>
  <c r="AB738" i="10" s="1"/>
  <c r="AB739" i="10" s="1"/>
  <c r="AB740" i="10" s="1"/>
  <c r="AB741" i="10" s="1"/>
  <c r="AB742" i="10" s="1"/>
  <c r="AB743" i="10" s="1"/>
  <c r="AB744" i="10" s="1"/>
  <c r="AB745" i="10" s="1"/>
  <c r="AB746" i="10" s="1"/>
  <c r="AB747" i="10" s="1"/>
  <c r="AB748" i="10" s="1"/>
  <c r="AB749" i="10" s="1"/>
  <c r="AB750" i="10" s="1"/>
  <c r="AB751" i="10" s="1"/>
  <c r="AB752" i="10" s="1"/>
  <c r="AB753" i="10" s="1"/>
  <c r="AB754" i="10" s="1"/>
  <c r="AB755" i="10" s="1"/>
  <c r="AB756" i="10" s="1"/>
  <c r="AB757" i="10" s="1"/>
  <c r="AB758" i="10" s="1"/>
  <c r="AB759" i="10" s="1"/>
  <c r="AB760" i="10" s="1"/>
  <c r="AB761" i="10" s="1"/>
  <c r="AB762" i="10" s="1"/>
  <c r="AB763" i="10" s="1"/>
  <c r="AB764" i="10" s="1"/>
  <c r="AB765" i="10" s="1"/>
  <c r="AB766" i="10" s="1"/>
  <c r="AB767" i="10" s="1"/>
  <c r="AB768" i="10" s="1"/>
  <c r="AB769" i="10" s="1"/>
  <c r="AB770" i="10" s="1"/>
  <c r="AB771" i="10" s="1"/>
  <c r="AB772" i="10" s="1"/>
  <c r="AB773" i="10" s="1"/>
  <c r="AB774" i="10" s="1"/>
  <c r="AB775" i="10" s="1"/>
  <c r="AB776" i="10" s="1"/>
  <c r="AB777" i="10" s="1"/>
  <c r="AB778" i="10" s="1"/>
  <c r="AB779" i="10" s="1"/>
  <c r="AB780" i="10" s="1"/>
  <c r="AB781" i="10" s="1"/>
  <c r="AB782" i="10" s="1"/>
  <c r="AB783" i="10" s="1"/>
  <c r="AB784" i="10" s="1"/>
  <c r="AB785" i="10" s="1"/>
  <c r="AB786" i="10" s="1"/>
  <c r="AB787" i="10" s="1"/>
  <c r="AB788" i="10" s="1"/>
  <c r="AB789" i="10" s="1"/>
  <c r="AB790" i="10" s="1"/>
  <c r="AB791" i="10" s="1"/>
  <c r="AB792" i="10" s="1"/>
  <c r="AB793" i="10" s="1"/>
  <c r="AB794" i="10" s="1"/>
  <c r="AB795" i="10" s="1"/>
  <c r="AB796" i="10" s="1"/>
  <c r="AB797" i="10" s="1"/>
  <c r="AB798" i="10" s="1"/>
  <c r="AB799" i="10" s="1"/>
  <c r="AB800" i="10" s="1"/>
  <c r="AB801" i="10" s="1"/>
  <c r="AB802" i="10" s="1"/>
  <c r="AB803" i="10" s="1"/>
  <c r="AB804" i="10" s="1"/>
  <c r="AB805" i="10" s="1"/>
  <c r="AB806" i="10" s="1"/>
  <c r="AB807" i="10" s="1"/>
  <c r="AB808" i="10" s="1"/>
  <c r="AB809" i="10" s="1"/>
  <c r="AB810" i="10" s="1"/>
  <c r="AB811" i="10" s="1"/>
  <c r="AB812" i="10" s="1"/>
  <c r="AB813" i="10" s="1"/>
  <c r="AB814" i="10" s="1"/>
  <c r="AB815" i="10" s="1"/>
  <c r="AB816" i="10" s="1"/>
  <c r="AB817" i="10" s="1"/>
  <c r="AB818" i="10" s="1"/>
  <c r="AB819" i="10" s="1"/>
  <c r="AB820" i="10" s="1"/>
  <c r="AB821" i="10" s="1"/>
  <c r="AB822" i="10" s="1"/>
  <c r="AB823" i="10" s="1"/>
  <c r="AB824" i="10" s="1"/>
  <c r="AB825" i="10" s="1"/>
  <c r="AB826" i="10" s="1"/>
  <c r="AB827" i="10" s="1"/>
  <c r="AB828" i="10" s="1"/>
  <c r="AB829" i="10" s="1"/>
  <c r="AB830" i="10" s="1"/>
  <c r="AB831" i="10" s="1"/>
  <c r="AB832" i="10" s="1"/>
  <c r="AB833" i="10" s="1"/>
  <c r="AB834" i="10" s="1"/>
  <c r="AB835" i="10" s="1"/>
  <c r="AB836" i="10" s="1"/>
  <c r="AB837" i="10" s="1"/>
  <c r="AB838" i="10" s="1"/>
  <c r="AB839" i="10" s="1"/>
  <c r="AB840" i="10" s="1"/>
  <c r="AB841" i="10" s="1"/>
  <c r="AB842" i="10" s="1"/>
  <c r="AB843" i="10" s="1"/>
  <c r="AB844" i="10" s="1"/>
  <c r="AB845" i="10" s="1"/>
  <c r="AB846" i="10" s="1"/>
  <c r="AB847" i="10" s="1"/>
  <c r="AB848" i="10" s="1"/>
  <c r="AB849" i="10" s="1"/>
  <c r="AB850" i="10" s="1"/>
  <c r="AB851" i="10" s="1"/>
  <c r="AB852" i="10" s="1"/>
  <c r="AB853" i="10" s="1"/>
  <c r="AB854" i="10" s="1"/>
  <c r="AB855" i="10" s="1"/>
  <c r="AB856" i="10" s="1"/>
  <c r="AB857" i="10" s="1"/>
  <c r="AB858" i="10" s="1"/>
  <c r="AB859" i="10" s="1"/>
  <c r="AB860" i="10" s="1"/>
  <c r="AB861" i="10" s="1"/>
  <c r="AB862" i="10" s="1"/>
  <c r="AB863" i="10" s="1"/>
  <c r="AB864" i="10" s="1"/>
  <c r="AB865" i="10" s="1"/>
  <c r="AB866" i="10" s="1"/>
  <c r="AB867" i="10" s="1"/>
  <c r="AB868" i="10" s="1"/>
  <c r="AB869" i="10" s="1"/>
  <c r="AB870" i="10" s="1"/>
  <c r="AB871" i="10" s="1"/>
  <c r="AB872" i="10" s="1"/>
  <c r="AB873" i="10" s="1"/>
  <c r="AB874" i="10" s="1"/>
  <c r="AB875" i="10" s="1"/>
  <c r="AB876" i="10" s="1"/>
  <c r="AB877" i="10" s="1"/>
  <c r="AB878" i="10" s="1"/>
  <c r="AB879" i="10" s="1"/>
  <c r="AB880" i="10" s="1"/>
  <c r="AB881" i="10" s="1"/>
  <c r="AB882" i="10" s="1"/>
  <c r="AB883" i="10" s="1"/>
  <c r="AB884" i="10" s="1"/>
  <c r="AB885" i="10" s="1"/>
  <c r="AB886" i="10" s="1"/>
  <c r="AB887" i="10" s="1"/>
  <c r="AB888" i="10" s="1"/>
  <c r="AB889" i="10" s="1"/>
  <c r="AB890" i="10" s="1"/>
  <c r="AB891" i="10" s="1"/>
  <c r="AB892" i="10" s="1"/>
  <c r="AB893" i="10" s="1"/>
  <c r="AB894" i="10" s="1"/>
  <c r="AB895" i="10" s="1"/>
  <c r="AB896" i="10" s="1"/>
  <c r="AB897" i="10" s="1"/>
  <c r="AB898" i="10" s="1"/>
  <c r="AB899" i="10" s="1"/>
  <c r="AB900" i="10" s="1"/>
  <c r="AB901" i="10" s="1"/>
  <c r="AB902" i="10" s="1"/>
  <c r="AB903" i="10" s="1"/>
  <c r="AB904" i="10" s="1"/>
  <c r="AB905" i="10" s="1"/>
  <c r="AB906" i="10" s="1"/>
  <c r="AB907" i="10" s="1"/>
  <c r="AB908" i="10" s="1"/>
  <c r="AB909" i="10" s="1"/>
  <c r="AB910" i="10" s="1"/>
  <c r="AB911" i="10" s="1"/>
  <c r="AB912" i="10" s="1"/>
  <c r="AB913" i="10" s="1"/>
  <c r="AB914" i="10" s="1"/>
  <c r="AB915" i="10" s="1"/>
  <c r="AB916" i="10" s="1"/>
  <c r="AB917" i="10" s="1"/>
  <c r="AB918" i="10" s="1"/>
  <c r="AB919" i="10" s="1"/>
  <c r="AB920" i="10" s="1"/>
  <c r="AB921" i="10" s="1"/>
  <c r="AB922" i="10" s="1"/>
  <c r="AB923" i="10" s="1"/>
  <c r="AB924" i="10" s="1"/>
  <c r="AB925" i="10" s="1"/>
  <c r="AB926" i="10" s="1"/>
  <c r="AB927" i="10" s="1"/>
  <c r="AB928" i="10" s="1"/>
  <c r="AB929" i="10" s="1"/>
  <c r="AB930" i="10" s="1"/>
  <c r="AB931" i="10" s="1"/>
  <c r="AB932" i="10" s="1"/>
  <c r="AB933" i="10" s="1"/>
  <c r="AB934" i="10" s="1"/>
  <c r="AB935" i="10" s="1"/>
  <c r="AB936" i="10" s="1"/>
  <c r="AB937" i="10" s="1"/>
  <c r="AB938" i="10" s="1"/>
  <c r="AB939" i="10" s="1"/>
  <c r="AB940" i="10" s="1"/>
  <c r="AB941" i="10" s="1"/>
  <c r="AB942" i="10" s="1"/>
  <c r="AB943" i="10" s="1"/>
  <c r="AB944" i="10" s="1"/>
  <c r="AB945" i="10" s="1"/>
  <c r="AB946" i="10" s="1"/>
  <c r="AB947" i="10" s="1"/>
  <c r="AB948" i="10" s="1"/>
  <c r="AB949" i="10" s="1"/>
  <c r="AB950" i="10" s="1"/>
  <c r="AB951" i="10" s="1"/>
  <c r="AB952" i="10" s="1"/>
  <c r="AB953" i="10" s="1"/>
  <c r="AB954" i="10" s="1"/>
  <c r="AB955" i="10" s="1"/>
  <c r="AB956" i="10" s="1"/>
  <c r="AB957" i="10" s="1"/>
  <c r="AB958" i="10" s="1"/>
  <c r="AB959" i="10" s="1"/>
  <c r="AB960" i="10" s="1"/>
  <c r="AB961" i="10" s="1"/>
  <c r="AB962" i="10" s="1"/>
  <c r="AB963" i="10" s="1"/>
  <c r="AB964" i="10" s="1"/>
  <c r="AB965" i="10" s="1"/>
  <c r="AB966" i="10" s="1"/>
  <c r="AB967" i="10" s="1"/>
  <c r="AB968" i="10" s="1"/>
  <c r="AB969" i="10" s="1"/>
  <c r="AB970" i="10" s="1"/>
  <c r="AB971" i="10" s="1"/>
  <c r="AB972" i="10" s="1"/>
  <c r="AB973" i="10" s="1"/>
  <c r="AB974" i="10" s="1"/>
  <c r="AB975" i="10" s="1"/>
  <c r="AB976" i="10" s="1"/>
  <c r="AB977" i="10" s="1"/>
  <c r="AB978" i="10" s="1"/>
  <c r="AB979" i="10" s="1"/>
  <c r="AB980" i="10" s="1"/>
  <c r="AB981" i="10" s="1"/>
  <c r="AB982" i="10" s="1"/>
  <c r="AB983" i="10" s="1"/>
  <c r="AB984" i="10" s="1"/>
  <c r="AB985" i="10" s="1"/>
  <c r="AB986" i="10" s="1"/>
  <c r="AB987" i="10" s="1"/>
  <c r="AB988" i="10" s="1"/>
  <c r="AB989" i="10" s="1"/>
  <c r="AB990" i="10" s="1"/>
  <c r="AB991" i="10" s="1"/>
  <c r="AB992" i="10" s="1"/>
  <c r="AB993" i="10" s="1"/>
  <c r="AB994" i="10" s="1"/>
  <c r="AB995" i="10" s="1"/>
  <c r="AB996" i="10" s="1"/>
  <c r="AB997" i="10" s="1"/>
  <c r="AB998" i="10" s="1"/>
  <c r="AB999" i="10" s="1"/>
  <c r="AB1000" i="10" s="1"/>
  <c r="AB1001" i="10" s="1"/>
  <c r="AB1002" i="10" s="1"/>
  <c r="AB1003" i="10" s="1"/>
  <c r="AB1004" i="10" s="1"/>
  <c r="AB1005" i="10" s="1"/>
  <c r="AB1006" i="10" s="1"/>
  <c r="AB1007" i="10" s="1"/>
  <c r="AB1008" i="10" s="1"/>
  <c r="AB1009" i="10" s="1"/>
  <c r="AB1010" i="10" s="1"/>
  <c r="AB1011" i="10" s="1"/>
  <c r="AB1012" i="10" s="1"/>
  <c r="AB1013" i="10" s="1"/>
  <c r="AB1014" i="10" s="1"/>
  <c r="AB1015" i="10" s="1"/>
  <c r="AB1016" i="10" s="1"/>
  <c r="AB1017" i="10" s="1"/>
  <c r="AB1018" i="10" s="1"/>
  <c r="AB1019" i="10" s="1"/>
  <c r="AB1020" i="10" s="1"/>
  <c r="AB1021" i="10" s="1"/>
  <c r="AB1022" i="10" s="1"/>
  <c r="AB1023" i="10" s="1"/>
  <c r="AB1024" i="10" s="1"/>
  <c r="AB1025" i="10" s="1"/>
  <c r="AB1026" i="10" s="1"/>
  <c r="AB1027" i="10" s="1"/>
  <c r="AB1028" i="10" s="1"/>
  <c r="AB1029" i="10" s="1"/>
  <c r="AB1030" i="10" s="1"/>
  <c r="AB1031" i="10" s="1"/>
  <c r="AB1032" i="10" s="1"/>
  <c r="AB1033" i="10" s="1"/>
  <c r="AB1034" i="10" s="1"/>
  <c r="AB1035" i="10" s="1"/>
  <c r="AB1036" i="10" s="1"/>
  <c r="AB1037" i="10" s="1"/>
  <c r="AB1038" i="10" s="1"/>
  <c r="AB1039" i="10" s="1"/>
  <c r="AB1040" i="10" s="1"/>
  <c r="AB1041" i="10" s="1"/>
  <c r="AB1042" i="10" s="1"/>
  <c r="AB1043" i="10" s="1"/>
  <c r="AB1044" i="10" s="1"/>
  <c r="AB1045" i="10" s="1"/>
  <c r="AB1046" i="10" s="1"/>
  <c r="AB1047" i="10" s="1"/>
  <c r="AB1048" i="10" s="1"/>
  <c r="AB1049" i="10" s="1"/>
  <c r="AB1050" i="10" s="1"/>
  <c r="AB1051" i="10" s="1"/>
  <c r="AB1052" i="10" s="1"/>
  <c r="AB1053" i="10" s="1"/>
  <c r="AB1054" i="10" s="1"/>
  <c r="AB1055" i="10" s="1"/>
  <c r="AB1056" i="10" s="1"/>
  <c r="AB1057" i="10" s="1"/>
  <c r="AB1058" i="10" s="1"/>
  <c r="AB1059" i="10" s="1"/>
  <c r="AB1060" i="10" s="1"/>
  <c r="AB1061" i="10" s="1"/>
  <c r="AB1062" i="10" s="1"/>
  <c r="AB1063" i="10" s="1"/>
  <c r="AB1064" i="10" s="1"/>
  <c r="AB1065" i="10" s="1"/>
  <c r="AB1066" i="10" s="1"/>
  <c r="AB1067" i="10" s="1"/>
  <c r="AB1068" i="10" s="1"/>
  <c r="AB1069" i="10" s="1"/>
  <c r="AB1070" i="10" s="1"/>
  <c r="AB1071" i="10" s="1"/>
  <c r="AB1072" i="10" s="1"/>
  <c r="AB1073" i="10" s="1"/>
  <c r="AB1074" i="10" s="1"/>
  <c r="AB1075" i="10" s="1"/>
  <c r="AB1076" i="10" s="1"/>
  <c r="AB1077" i="10" s="1"/>
  <c r="AB1078" i="10" s="1"/>
  <c r="AB1079" i="10" s="1"/>
  <c r="AB1080" i="10" s="1"/>
  <c r="AB1081" i="10" s="1"/>
  <c r="AB1082" i="10" s="1"/>
  <c r="AB1083" i="10" s="1"/>
  <c r="AB1084" i="10" s="1"/>
  <c r="AB1085" i="10" s="1"/>
  <c r="AB1086" i="10" s="1"/>
  <c r="AB1087" i="10" s="1"/>
  <c r="AB1088" i="10" s="1"/>
  <c r="AB1089" i="10" s="1"/>
  <c r="AB1090" i="10" s="1"/>
  <c r="AB1091" i="10" s="1"/>
  <c r="AB1092" i="10" s="1"/>
  <c r="AB1093" i="10" s="1"/>
  <c r="AB1094" i="10" s="1"/>
  <c r="AB1095" i="10" s="1"/>
  <c r="AB1096" i="10" s="1"/>
  <c r="AB1097" i="10" s="1"/>
  <c r="AB1098" i="10" s="1"/>
  <c r="AB1099" i="10" s="1"/>
  <c r="AB1100" i="10" s="1"/>
  <c r="AB1101" i="10" s="1"/>
  <c r="AB1102" i="10" s="1"/>
  <c r="AB1103" i="10" s="1"/>
  <c r="AB1104" i="10" s="1"/>
  <c r="AB1105" i="10" s="1"/>
  <c r="AB1106" i="10" s="1"/>
  <c r="AB1107" i="10" s="1"/>
  <c r="AB1108" i="10" s="1"/>
  <c r="AB1109" i="10" s="1"/>
  <c r="AB1110" i="10" s="1"/>
  <c r="AB1111" i="10" s="1"/>
  <c r="AB1112" i="10" s="1"/>
  <c r="AB1113" i="10" s="1"/>
  <c r="AB1114" i="10" s="1"/>
  <c r="AB1115" i="10" s="1"/>
  <c r="AB1116" i="10" s="1"/>
  <c r="AB1117" i="10" s="1"/>
  <c r="AB1118" i="10" s="1"/>
  <c r="AB1119" i="10" s="1"/>
  <c r="AB1120" i="10" s="1"/>
  <c r="AB1121" i="10" s="1"/>
  <c r="AB1122" i="10" s="1"/>
  <c r="AB1123" i="10" s="1"/>
  <c r="AB1124" i="10" s="1"/>
  <c r="AB1125" i="10" s="1"/>
  <c r="AB1126" i="10" s="1"/>
  <c r="AB1127" i="10" s="1"/>
  <c r="AB1128" i="10" s="1"/>
  <c r="AB1129" i="10" s="1"/>
  <c r="AB1130" i="10" s="1"/>
  <c r="AB1131" i="10" s="1"/>
  <c r="AB1132" i="10" s="1"/>
  <c r="AB1133" i="10" s="1"/>
  <c r="AB1134" i="10" s="1"/>
  <c r="AB1135" i="10" s="1"/>
  <c r="AB1136" i="10" s="1"/>
  <c r="AB1137" i="10" s="1"/>
  <c r="AB1138" i="10" s="1"/>
  <c r="AB1139" i="10" s="1"/>
  <c r="AB1140" i="10" s="1"/>
  <c r="AB1141" i="10" s="1"/>
  <c r="AB1142" i="10" s="1"/>
  <c r="AB1143" i="10" s="1"/>
  <c r="AB1144" i="10" s="1"/>
  <c r="AB1145" i="10" s="1"/>
  <c r="AB1146" i="10" s="1"/>
  <c r="AB1147" i="10" s="1"/>
  <c r="AB1148" i="10" s="1"/>
  <c r="AB1149" i="10" s="1"/>
  <c r="AB1150" i="10" s="1"/>
  <c r="AB1151" i="10" s="1"/>
  <c r="AB1152" i="10" s="1"/>
  <c r="AB1153" i="10" s="1"/>
  <c r="AB1154" i="10" s="1"/>
  <c r="AB1155" i="10" s="1"/>
  <c r="AB1156" i="10" s="1"/>
  <c r="AB1157" i="10" s="1"/>
  <c r="AB1158" i="10" s="1"/>
  <c r="AB1159" i="10" s="1"/>
  <c r="AB1160" i="10" s="1"/>
  <c r="AB1161" i="10" s="1"/>
  <c r="AB1162" i="10" s="1"/>
  <c r="AB1163" i="10" s="1"/>
  <c r="AB1164" i="10" s="1"/>
  <c r="AB1165" i="10" s="1"/>
  <c r="AB1166" i="10" s="1"/>
  <c r="AB1167" i="10" s="1"/>
  <c r="AB1168" i="10" s="1"/>
  <c r="AB1169" i="10" s="1"/>
  <c r="AB1170" i="10" s="1"/>
  <c r="AB1171" i="10" s="1"/>
  <c r="AB1172" i="10" s="1"/>
  <c r="AB1173" i="10" s="1"/>
  <c r="AB1174" i="10" s="1"/>
  <c r="AB1175" i="10" s="1"/>
  <c r="AB1176" i="10" s="1"/>
  <c r="AB1177" i="10" s="1"/>
  <c r="AB1178" i="10" s="1"/>
  <c r="AB1179" i="10" s="1"/>
  <c r="AB1180" i="10" s="1"/>
  <c r="AB1181" i="10" s="1"/>
  <c r="AB1182" i="10" s="1"/>
  <c r="AB1183" i="10" s="1"/>
  <c r="AB1184" i="10" s="1"/>
  <c r="AB1185" i="10" s="1"/>
  <c r="AB1186" i="10" s="1"/>
  <c r="AB1187" i="10" s="1"/>
  <c r="AB1188" i="10" s="1"/>
  <c r="AB1189" i="10" s="1"/>
  <c r="AB1190" i="10" s="1"/>
  <c r="AB1191" i="10" s="1"/>
  <c r="AB1192" i="10" s="1"/>
  <c r="AB1193" i="10" s="1"/>
  <c r="AB1194" i="10" s="1"/>
  <c r="AB1195" i="10" s="1"/>
  <c r="AB1196" i="10" s="1"/>
  <c r="AB1197" i="10" s="1"/>
  <c r="AB1198" i="10" s="1"/>
  <c r="AB1199" i="10" s="1"/>
  <c r="AB1200" i="10" s="1"/>
  <c r="AB1201" i="10" s="1"/>
  <c r="AB1202" i="10" s="1"/>
  <c r="AB1203" i="10" s="1"/>
  <c r="AB1204" i="10" s="1"/>
  <c r="AB1205" i="10" s="1"/>
  <c r="AB1206" i="10" s="1"/>
  <c r="AB1207" i="10" s="1"/>
  <c r="AB1208" i="10" s="1"/>
  <c r="AB1209" i="10" s="1"/>
  <c r="AB1210" i="10" s="1"/>
  <c r="AB1211" i="10" s="1"/>
  <c r="AB1212" i="10" s="1"/>
  <c r="AB1213" i="10" s="1"/>
  <c r="AB1214" i="10" s="1"/>
  <c r="AB1215" i="10" s="1"/>
  <c r="AB1216" i="10" s="1"/>
  <c r="AB1217" i="10" s="1"/>
  <c r="AB1218" i="10" s="1"/>
  <c r="AB1219" i="10" s="1"/>
  <c r="AB1220" i="10" s="1"/>
  <c r="AB1221" i="10" s="1"/>
  <c r="AB1222" i="10" s="1"/>
  <c r="AB1223" i="10" s="1"/>
  <c r="AB1224" i="10" s="1"/>
  <c r="AB1225" i="10" s="1"/>
  <c r="AB1226" i="10" s="1"/>
  <c r="AB1227" i="10" s="1"/>
  <c r="AB1228" i="10" s="1"/>
  <c r="AB1229" i="10" s="1"/>
  <c r="AB1230" i="10" s="1"/>
  <c r="AB1231" i="10" s="1"/>
  <c r="AB1232" i="10" s="1"/>
  <c r="AB1233" i="10" s="1"/>
  <c r="AB1234" i="10" s="1"/>
  <c r="AB1235" i="10" s="1"/>
  <c r="AB1236" i="10" s="1"/>
  <c r="AB1237" i="10" s="1"/>
  <c r="AB1238" i="10" s="1"/>
  <c r="AB1239" i="10" s="1"/>
  <c r="AB1240" i="10" s="1"/>
  <c r="AB1241" i="10" s="1"/>
  <c r="AB1242" i="10" s="1"/>
  <c r="AB1243" i="10" s="1"/>
  <c r="AB1244" i="10" s="1"/>
  <c r="AB1245" i="10" s="1"/>
  <c r="AB1246" i="10" s="1"/>
  <c r="AB1247" i="10" s="1"/>
  <c r="AB1248" i="10" s="1"/>
  <c r="AB1249" i="10" s="1"/>
  <c r="AB1250" i="10" s="1"/>
  <c r="AB1251" i="10" s="1"/>
  <c r="AB1252" i="10" s="1"/>
  <c r="AB1253" i="10" s="1"/>
  <c r="AB1254" i="10" s="1"/>
  <c r="AB1255" i="10" s="1"/>
  <c r="AB1256" i="10" s="1"/>
  <c r="AB1257" i="10" s="1"/>
  <c r="AB1258" i="10" s="1"/>
  <c r="AB1259" i="10" s="1"/>
  <c r="AB1260" i="10" s="1"/>
  <c r="AB1261" i="10" s="1"/>
  <c r="AB1262" i="10" s="1"/>
  <c r="AB1263" i="10" s="1"/>
  <c r="AB1264" i="10" s="1"/>
  <c r="AB1265" i="10" s="1"/>
  <c r="AB1266" i="10" s="1"/>
  <c r="AB1267" i="10" s="1"/>
  <c r="AB1268" i="10" s="1"/>
  <c r="AB1269" i="10" s="1"/>
  <c r="AB1270" i="10" s="1"/>
  <c r="AB1271" i="10" s="1"/>
  <c r="AB1272" i="10" s="1"/>
  <c r="AB1273" i="10" s="1"/>
  <c r="AB1274" i="10" s="1"/>
  <c r="AB1275" i="10" s="1"/>
  <c r="AB1276" i="10" s="1"/>
  <c r="AB1277" i="10" s="1"/>
  <c r="AB1278" i="10" s="1"/>
  <c r="AB1279" i="10" s="1"/>
  <c r="AB1280" i="10" s="1"/>
  <c r="AB1281" i="10" s="1"/>
  <c r="AB1282" i="10" s="1"/>
  <c r="AB1283" i="10" s="1"/>
  <c r="AB1284" i="10" s="1"/>
  <c r="AB1285" i="10" s="1"/>
  <c r="AB1286" i="10" s="1"/>
  <c r="AB1287" i="10" s="1"/>
  <c r="AB1288" i="10" s="1"/>
  <c r="AB1289" i="10" s="1"/>
  <c r="AB1290" i="10" s="1"/>
  <c r="AB1291" i="10" s="1"/>
  <c r="AB1292" i="10" s="1"/>
  <c r="AB1293" i="10" s="1"/>
  <c r="AB1294" i="10" s="1"/>
  <c r="AB1295" i="10" s="1"/>
  <c r="AB1296" i="10" s="1"/>
  <c r="AB1297" i="10" s="1"/>
  <c r="AB1298" i="10" s="1"/>
  <c r="AB1299" i="10" s="1"/>
  <c r="AB1300" i="10" s="1"/>
  <c r="AB1301" i="10" s="1"/>
  <c r="AB1302" i="10" s="1"/>
  <c r="AB1303" i="10" s="1"/>
  <c r="AB1304" i="10" s="1"/>
  <c r="AB1305" i="10" s="1"/>
  <c r="AB1306" i="10" s="1"/>
  <c r="AB1307" i="10" s="1"/>
  <c r="AB1308" i="10" s="1"/>
  <c r="AB1309" i="10" s="1"/>
  <c r="AB1310" i="10" s="1"/>
  <c r="AB1311" i="10" s="1"/>
  <c r="AB1312" i="10" s="1"/>
  <c r="AB1313" i="10" s="1"/>
  <c r="AB1314" i="10" s="1"/>
  <c r="AB1315" i="10" s="1"/>
  <c r="AB1316" i="10" s="1"/>
  <c r="AB1317" i="10" s="1"/>
  <c r="AB1318" i="10" s="1"/>
  <c r="AB1319" i="10" s="1"/>
  <c r="AB1320" i="10" s="1"/>
  <c r="AB1321" i="10" s="1"/>
  <c r="AB1322" i="10" s="1"/>
  <c r="AB1323" i="10" s="1"/>
  <c r="AB1324" i="10" s="1"/>
  <c r="AB1325" i="10" s="1"/>
  <c r="AB1326" i="10" s="1"/>
  <c r="AB1327" i="10" s="1"/>
  <c r="AB1328" i="10" s="1"/>
  <c r="AB1329" i="10" s="1"/>
  <c r="AB1330" i="10" s="1"/>
  <c r="AB1331" i="10" s="1"/>
  <c r="AB1332" i="10" s="1"/>
  <c r="AB1333" i="10" s="1"/>
  <c r="AB1334" i="10" s="1"/>
  <c r="AB1335" i="10" s="1"/>
  <c r="AB1336" i="10" s="1"/>
  <c r="AB1337" i="10" s="1"/>
  <c r="AB1338" i="10" s="1"/>
  <c r="AB1339" i="10" s="1"/>
  <c r="AB1340" i="10" s="1"/>
  <c r="AB1341" i="10" s="1"/>
  <c r="AB1342" i="10" s="1"/>
  <c r="AB1343" i="10" s="1"/>
  <c r="AB1344" i="10" s="1"/>
  <c r="AB1345" i="10" s="1"/>
  <c r="AB1346" i="10" s="1"/>
  <c r="AB1347" i="10" s="1"/>
  <c r="AB1348" i="10" s="1"/>
  <c r="AB1349" i="10" s="1"/>
  <c r="AB1350" i="10" s="1"/>
  <c r="AB1351" i="10" s="1"/>
  <c r="AB1352" i="10" s="1"/>
  <c r="AB1353" i="10" s="1"/>
  <c r="AB1354" i="10" s="1"/>
  <c r="AB1355" i="10" s="1"/>
  <c r="AB1356" i="10" s="1"/>
  <c r="AB1357" i="10" s="1"/>
  <c r="AB1358" i="10" s="1"/>
  <c r="AB1359" i="10" s="1"/>
  <c r="AB1360" i="10" s="1"/>
  <c r="AB1361" i="10" s="1"/>
  <c r="AB1362" i="10" s="1"/>
  <c r="AB1363" i="10" s="1"/>
  <c r="AB1364" i="10" s="1"/>
  <c r="AB1365" i="10" s="1"/>
  <c r="AB1366" i="10" s="1"/>
  <c r="AB1367" i="10" s="1"/>
  <c r="AB1368" i="10" s="1"/>
  <c r="AB1369" i="10" s="1"/>
  <c r="AB1370" i="10" s="1"/>
  <c r="AB1371" i="10" s="1"/>
  <c r="AB1372" i="10" s="1"/>
  <c r="AB1373" i="10" s="1"/>
  <c r="AB1374" i="10" s="1"/>
  <c r="AB1375" i="10" s="1"/>
  <c r="AB1376" i="10" s="1"/>
  <c r="AB1377" i="10" s="1"/>
  <c r="AB1378" i="10" s="1"/>
  <c r="AB1379" i="10" s="1"/>
  <c r="AB1380" i="10" s="1"/>
  <c r="AB1381" i="10" s="1"/>
  <c r="AB1382" i="10" s="1"/>
  <c r="AB1383" i="10" s="1"/>
  <c r="AB1384" i="10" s="1"/>
  <c r="AB1385" i="10" s="1"/>
  <c r="AB1386" i="10" s="1"/>
  <c r="AB1387" i="10" s="1"/>
  <c r="AB1388" i="10" s="1"/>
  <c r="AB1389" i="10" s="1"/>
  <c r="AB1390" i="10" s="1"/>
  <c r="AB1391" i="10" s="1"/>
  <c r="AB1392" i="10" s="1"/>
  <c r="AB1393" i="10" s="1"/>
  <c r="AB1394" i="10" s="1"/>
  <c r="AB1395" i="10" s="1"/>
  <c r="AB1396" i="10" s="1"/>
  <c r="AB1397" i="10" s="1"/>
  <c r="AB1398" i="10" s="1"/>
  <c r="AB1399" i="10" s="1"/>
  <c r="AB1400" i="10" s="1"/>
  <c r="AB1401" i="10" s="1"/>
  <c r="AB1402" i="10" s="1"/>
  <c r="AB1403" i="10" s="1"/>
  <c r="AB1404" i="10" s="1"/>
  <c r="AB1405" i="10" s="1"/>
  <c r="AB1406" i="10" s="1"/>
  <c r="AB1407" i="10" s="1"/>
  <c r="AB1408" i="10" s="1"/>
  <c r="AB1409" i="10" s="1"/>
  <c r="AB1410" i="10" s="1"/>
  <c r="AB1411" i="10" s="1"/>
  <c r="AB1412" i="10" s="1"/>
  <c r="AB1413" i="10" s="1"/>
  <c r="AB1414" i="10" s="1"/>
  <c r="AB1415" i="10" s="1"/>
  <c r="AB1416" i="10" s="1"/>
  <c r="AB1417" i="10" s="1"/>
  <c r="AB1418" i="10" s="1"/>
  <c r="AB1419" i="10" s="1"/>
  <c r="AB1420" i="10" s="1"/>
  <c r="AB1421" i="10" s="1"/>
  <c r="AB1422" i="10" s="1"/>
  <c r="AB1423" i="10" s="1"/>
  <c r="AB1424" i="10" s="1"/>
  <c r="AB1425" i="10" s="1"/>
  <c r="AB1426" i="10" s="1"/>
  <c r="AB1427" i="10" s="1"/>
  <c r="AB1428" i="10" s="1"/>
  <c r="AB1429" i="10" s="1"/>
  <c r="AB1430" i="10" s="1"/>
  <c r="AB1431" i="10" s="1"/>
  <c r="AB1432" i="10" s="1"/>
  <c r="AB1433" i="10" s="1"/>
  <c r="AB1434" i="10" s="1"/>
  <c r="AB1435" i="10" s="1"/>
  <c r="AB1436" i="10" s="1"/>
  <c r="AB1437" i="10" s="1"/>
  <c r="AB1438" i="10" s="1"/>
  <c r="AB1439" i="10" s="1"/>
  <c r="AB1440" i="10" s="1"/>
  <c r="AB1441" i="10" s="1"/>
  <c r="AB1442" i="10" s="1"/>
  <c r="AB1443" i="10" s="1"/>
  <c r="AB1444" i="10" s="1"/>
  <c r="AB1445" i="10" s="1"/>
  <c r="AB1446" i="10" s="1"/>
  <c r="AB1447" i="10" s="1"/>
  <c r="AB1448" i="10" s="1"/>
  <c r="AB1449" i="10" s="1"/>
  <c r="AB1450" i="10" s="1"/>
  <c r="AB1451" i="10" s="1"/>
  <c r="AB1452" i="10" s="1"/>
  <c r="AB1453" i="10" s="1"/>
  <c r="AB1454" i="10" s="1"/>
  <c r="AB1455" i="10" s="1"/>
  <c r="AB1456" i="10" s="1"/>
  <c r="AB1457" i="10" s="1"/>
  <c r="AB1458" i="10" s="1"/>
  <c r="AB1459" i="10" s="1"/>
  <c r="AB1460" i="10" s="1"/>
  <c r="AB1461" i="10" s="1"/>
  <c r="AB1462" i="10" s="1"/>
  <c r="AB1463" i="10" s="1"/>
  <c r="AB1464" i="10" s="1"/>
  <c r="AB1465" i="10" s="1"/>
  <c r="AB1466" i="10" s="1"/>
  <c r="AB1467" i="10" s="1"/>
  <c r="AB1468" i="10" s="1"/>
  <c r="AB1469" i="10" s="1"/>
  <c r="AB1470" i="10" s="1"/>
  <c r="AB1471" i="10" s="1"/>
  <c r="AB1472" i="10" s="1"/>
  <c r="AB1473" i="10" s="1"/>
  <c r="AB1474" i="10" s="1"/>
  <c r="AB1475" i="10" s="1"/>
  <c r="AB1476" i="10" s="1"/>
  <c r="AB1477" i="10" s="1"/>
  <c r="AB1478" i="10" s="1"/>
  <c r="AB1479" i="10" s="1"/>
  <c r="AB1480" i="10" s="1"/>
  <c r="AB1481" i="10" s="1"/>
  <c r="AB1482" i="10" s="1"/>
  <c r="AB1483" i="10" s="1"/>
  <c r="AB1484" i="10" s="1"/>
  <c r="AB1485" i="10" s="1"/>
  <c r="AB1486" i="10" s="1"/>
  <c r="AB1487" i="10" s="1"/>
  <c r="AB1488" i="10" s="1"/>
  <c r="AB1489" i="10" s="1"/>
  <c r="AB1490" i="10" s="1"/>
  <c r="AB1491" i="10" s="1"/>
  <c r="AB1492" i="10" s="1"/>
  <c r="AB1493" i="10" s="1"/>
  <c r="AB1494" i="10" s="1"/>
  <c r="AB1495" i="10" s="1"/>
  <c r="AB1496" i="10" s="1"/>
  <c r="AB1497" i="10" s="1"/>
  <c r="AB1498" i="10" s="1"/>
  <c r="AB1499" i="10" s="1"/>
  <c r="AB1500" i="10" s="1"/>
  <c r="AB1501" i="10" s="1"/>
  <c r="AB1502" i="10" s="1"/>
  <c r="AB1503" i="10" s="1"/>
  <c r="AB1504" i="10" s="1"/>
  <c r="AB1505" i="10" s="1"/>
  <c r="AB1506" i="10" s="1"/>
  <c r="AB1507" i="10" s="1"/>
  <c r="AB1508" i="10" s="1"/>
  <c r="AB1509" i="10" s="1"/>
  <c r="AB1510" i="10" s="1"/>
  <c r="AB1511" i="10" s="1"/>
  <c r="AB1512" i="10" s="1"/>
  <c r="AB1513" i="10" s="1"/>
  <c r="AB1514" i="10" s="1"/>
  <c r="AB1515" i="10" s="1"/>
  <c r="AB1516" i="10" s="1"/>
  <c r="AB1517" i="10" s="1"/>
  <c r="AB1518" i="10" s="1"/>
  <c r="AB1519" i="10" s="1"/>
  <c r="AB1520" i="10" s="1"/>
  <c r="AB1521" i="10" s="1"/>
  <c r="AB1522" i="10" s="1"/>
  <c r="AB1523" i="10" s="1"/>
  <c r="AB1524" i="10" s="1"/>
  <c r="AB1525" i="10" s="1"/>
  <c r="AB1526" i="10" s="1"/>
  <c r="AB1527" i="10" s="1"/>
  <c r="AB1528" i="10" s="1"/>
  <c r="AB1529" i="10" s="1"/>
  <c r="AB1530" i="10" s="1"/>
  <c r="AB1531" i="10" s="1"/>
  <c r="AB1532" i="10" s="1"/>
  <c r="AB1533" i="10" s="1"/>
  <c r="AB1534" i="10" s="1"/>
  <c r="AB1535" i="10" s="1"/>
  <c r="AB1536" i="10" s="1"/>
  <c r="AB1537" i="10" s="1"/>
  <c r="AB1538" i="10" s="1"/>
  <c r="AB1539" i="10" s="1"/>
  <c r="AB1540" i="10" s="1"/>
  <c r="AB1541" i="10" s="1"/>
  <c r="AB1542" i="10" s="1"/>
  <c r="AB1543" i="10" s="1"/>
  <c r="AB1544" i="10" s="1"/>
  <c r="AB1545" i="10" s="1"/>
  <c r="AB1546" i="10" s="1"/>
  <c r="AB1547" i="10" s="1"/>
  <c r="AB1548" i="10" s="1"/>
  <c r="AB1549" i="10" s="1"/>
  <c r="AB1550" i="10" s="1"/>
  <c r="AB1551" i="10" s="1"/>
  <c r="AB1552" i="10" s="1"/>
  <c r="AB1553" i="10" s="1"/>
  <c r="AB1554" i="10" s="1"/>
  <c r="AB1555" i="10" s="1"/>
  <c r="AB1556" i="10" s="1"/>
  <c r="AB1557" i="10" s="1"/>
  <c r="AB1558" i="10" s="1"/>
  <c r="AB1559" i="10" s="1"/>
  <c r="AB1560" i="10" s="1"/>
  <c r="AB1561" i="10" s="1"/>
  <c r="AB1562" i="10" s="1"/>
  <c r="AB1563" i="10" s="1"/>
  <c r="AB1564" i="10" s="1"/>
  <c r="AB1565" i="10" s="1"/>
  <c r="AB1566" i="10" s="1"/>
  <c r="AB1567" i="10" s="1"/>
  <c r="AB1568" i="10" s="1"/>
  <c r="AB1569" i="10" s="1"/>
  <c r="AB1570" i="10" s="1"/>
  <c r="AB1571" i="10" s="1"/>
  <c r="AB1572" i="10" s="1"/>
  <c r="AB1573" i="10" s="1"/>
  <c r="AB1574" i="10" s="1"/>
  <c r="AB1575" i="10" s="1"/>
  <c r="AB1576" i="10" s="1"/>
  <c r="AB1577" i="10" s="1"/>
  <c r="AB1578" i="10" s="1"/>
  <c r="AB1579" i="10" s="1"/>
  <c r="AB1580" i="10" s="1"/>
  <c r="AB1581" i="10" s="1"/>
  <c r="AB1582" i="10" s="1"/>
  <c r="AB1583" i="10" s="1"/>
  <c r="AB1584" i="10" s="1"/>
  <c r="AB1585" i="10" s="1"/>
  <c r="AB1586" i="10" s="1"/>
  <c r="AB1587" i="10" s="1"/>
  <c r="AB1588" i="10" s="1"/>
  <c r="AB1589" i="10" s="1"/>
  <c r="AB1590" i="10" s="1"/>
  <c r="AB1591" i="10" s="1"/>
  <c r="AB1592" i="10" s="1"/>
  <c r="AB1593" i="10" s="1"/>
  <c r="AB1594" i="10" s="1"/>
  <c r="AB1595" i="10" s="1"/>
  <c r="AB1596" i="10" s="1"/>
  <c r="AB1597" i="10" s="1"/>
  <c r="AB1598" i="10" s="1"/>
  <c r="AB1599" i="10" s="1"/>
  <c r="AB1600" i="10" s="1"/>
  <c r="AB1601" i="10" s="1"/>
  <c r="AB1602" i="10" s="1"/>
  <c r="AB1603" i="10" s="1"/>
  <c r="AB1604" i="10" s="1"/>
  <c r="AB1605" i="10" s="1"/>
  <c r="AB1606" i="10" s="1"/>
  <c r="AB1607" i="10" s="1"/>
  <c r="AB1608" i="10" s="1"/>
  <c r="AB1609" i="10" s="1"/>
  <c r="AB1610" i="10" s="1"/>
  <c r="AB1611" i="10" s="1"/>
  <c r="AB1612" i="10" s="1"/>
  <c r="AB1613" i="10" s="1"/>
  <c r="AB1614" i="10" s="1"/>
  <c r="AB1615" i="10" s="1"/>
  <c r="AB1616" i="10" s="1"/>
  <c r="AB1617" i="10" s="1"/>
  <c r="AB1618" i="10" s="1"/>
  <c r="AB1619" i="10" s="1"/>
  <c r="AB1620" i="10" s="1"/>
  <c r="AB1621" i="10" s="1"/>
  <c r="AB1622" i="10" s="1"/>
  <c r="AB1623" i="10" s="1"/>
  <c r="AB1624" i="10" s="1"/>
  <c r="AB1625" i="10" s="1"/>
  <c r="AB1626" i="10" s="1"/>
  <c r="AB1627" i="10" s="1"/>
  <c r="AB1628" i="10" s="1"/>
  <c r="AB1629" i="10" s="1"/>
  <c r="AB1630" i="10" s="1"/>
  <c r="AB1631" i="10" s="1"/>
  <c r="AB1632" i="10" s="1"/>
  <c r="AB1633" i="10" s="1"/>
  <c r="AB1634" i="10" s="1"/>
  <c r="AB1635" i="10" s="1"/>
  <c r="AB1636" i="10" s="1"/>
  <c r="AB1637" i="10" s="1"/>
  <c r="AB1638" i="10" s="1"/>
  <c r="AB1639" i="10" s="1"/>
  <c r="AB1640" i="10" s="1"/>
  <c r="AB1641" i="10" s="1"/>
  <c r="AB1642" i="10" s="1"/>
  <c r="AB1643" i="10" s="1"/>
  <c r="AB1644" i="10" s="1"/>
  <c r="AB1645" i="10" s="1"/>
  <c r="AB1646" i="10" s="1"/>
  <c r="AB1647" i="10" s="1"/>
  <c r="AB1648" i="10" s="1"/>
  <c r="AB1649" i="10" s="1"/>
  <c r="AB1650" i="10" s="1"/>
  <c r="AB1651" i="10" s="1"/>
  <c r="AB1652" i="10" s="1"/>
  <c r="AB1653" i="10" s="1"/>
  <c r="AB1654" i="10" s="1"/>
  <c r="AB1655" i="10" s="1"/>
  <c r="AB1656" i="10" s="1"/>
  <c r="AB1657" i="10" s="1"/>
  <c r="AB1658" i="10" s="1"/>
  <c r="AB1659" i="10" s="1"/>
  <c r="AB1660" i="10" s="1"/>
  <c r="AB1661" i="10" s="1"/>
  <c r="AB1662" i="10" s="1"/>
  <c r="AB1663" i="10" s="1"/>
  <c r="AB1664" i="10" s="1"/>
  <c r="AB1665" i="10" s="1"/>
  <c r="AB1666" i="10" s="1"/>
  <c r="AB1667" i="10" s="1"/>
  <c r="AB1668" i="10" s="1"/>
  <c r="AB1669" i="10" s="1"/>
  <c r="AB1670" i="10" s="1"/>
  <c r="AB1671" i="10" s="1"/>
  <c r="AB1672" i="10" s="1"/>
  <c r="AB1673" i="10" s="1"/>
  <c r="AB1674" i="10" s="1"/>
  <c r="AB1675" i="10" s="1"/>
  <c r="AB1676" i="10" s="1"/>
  <c r="AB1677" i="10" s="1"/>
  <c r="AB1678" i="10" s="1"/>
  <c r="AB1679" i="10" s="1"/>
  <c r="AB1680" i="10" s="1"/>
  <c r="AB1681" i="10" s="1"/>
  <c r="AB1682" i="10" s="1"/>
  <c r="AB1683" i="10" s="1"/>
  <c r="AB1684" i="10" s="1"/>
  <c r="AB1685" i="10" s="1"/>
  <c r="AB1686" i="10" s="1"/>
  <c r="AB1687" i="10" s="1"/>
  <c r="AB1688" i="10" s="1"/>
  <c r="AB1689" i="10" s="1"/>
  <c r="AB1690" i="10" s="1"/>
  <c r="AB1691" i="10" s="1"/>
  <c r="AB1692" i="10" s="1"/>
  <c r="AB1693" i="10" s="1"/>
  <c r="AB1694" i="10" s="1"/>
  <c r="AB1695" i="10" s="1"/>
  <c r="AB1696" i="10" s="1"/>
  <c r="AB1697" i="10" s="1"/>
  <c r="AB1698" i="10" s="1"/>
  <c r="AB1699" i="10" s="1"/>
  <c r="AB1700" i="10" s="1"/>
  <c r="AB1701" i="10" s="1"/>
  <c r="AB1702" i="10" s="1"/>
  <c r="AB1703" i="10" s="1"/>
  <c r="AB1704" i="10" s="1"/>
  <c r="AB1705" i="10" s="1"/>
  <c r="AB1706" i="10" s="1"/>
  <c r="AB1707" i="10" s="1"/>
  <c r="AB1708" i="10" s="1"/>
  <c r="AB1709" i="10" s="1"/>
  <c r="AB1710" i="10" s="1"/>
  <c r="AB1711" i="10" s="1"/>
  <c r="AB1712" i="10" s="1"/>
  <c r="AB1713" i="10" s="1"/>
  <c r="AB1714" i="10" s="1"/>
  <c r="AB1715" i="10" s="1"/>
  <c r="AB1716" i="10" s="1"/>
  <c r="AB1717" i="10" s="1"/>
  <c r="AB1718" i="10" s="1"/>
  <c r="AB1719" i="10" s="1"/>
  <c r="AB1720" i="10" s="1"/>
  <c r="AB1721" i="10" s="1"/>
  <c r="AB1722" i="10" s="1"/>
  <c r="AB1723" i="10" s="1"/>
  <c r="AB1724" i="10" s="1"/>
  <c r="AB1725" i="10" s="1"/>
  <c r="AB1726" i="10" s="1"/>
  <c r="AB1727" i="10" s="1"/>
  <c r="AB1728" i="10" s="1"/>
  <c r="AB1729" i="10" s="1"/>
  <c r="AB1730" i="10" s="1"/>
  <c r="AB1731" i="10" s="1"/>
  <c r="AB1732" i="10" s="1"/>
  <c r="AB1733" i="10" s="1"/>
  <c r="AB1734" i="10" s="1"/>
  <c r="AB1735" i="10" s="1"/>
  <c r="AB1736" i="10" s="1"/>
  <c r="AB1737" i="10" s="1"/>
  <c r="AB1738" i="10" s="1"/>
  <c r="AB1739" i="10" s="1"/>
  <c r="AB1740" i="10" s="1"/>
  <c r="AB1741" i="10" s="1"/>
  <c r="AB1742" i="10" s="1"/>
  <c r="AB1743" i="10" s="1"/>
  <c r="AB1744" i="10" s="1"/>
  <c r="AB1745" i="10" s="1"/>
  <c r="AB1746" i="10" s="1"/>
  <c r="AB1747" i="10" s="1"/>
  <c r="AB1748" i="10" s="1"/>
  <c r="AB1749" i="10" s="1"/>
  <c r="AB1750" i="10" s="1"/>
  <c r="AB1751" i="10" s="1"/>
  <c r="AB1752" i="10" s="1"/>
  <c r="AB1753" i="10" s="1"/>
  <c r="AB1754" i="10" s="1"/>
  <c r="AB1755" i="10" s="1"/>
  <c r="AB1756" i="10" s="1"/>
  <c r="AB1757" i="10" s="1"/>
  <c r="AB1758" i="10" s="1"/>
  <c r="AB1759" i="10" s="1"/>
  <c r="AB1760" i="10" s="1"/>
  <c r="AB1761" i="10" s="1"/>
  <c r="AB1762" i="10" s="1"/>
  <c r="AB1763" i="10" s="1"/>
  <c r="AB1764" i="10" s="1"/>
  <c r="AB1765" i="10" s="1"/>
  <c r="AB1766" i="10" s="1"/>
  <c r="AB1767" i="10" s="1"/>
  <c r="AB1768" i="10" s="1"/>
  <c r="AB1769" i="10" s="1"/>
  <c r="AB1770" i="10" s="1"/>
  <c r="AB1771" i="10" s="1"/>
  <c r="AB1772" i="10" s="1"/>
  <c r="AB1773" i="10" s="1"/>
  <c r="AB1774" i="10" s="1"/>
  <c r="AB1775" i="10" s="1"/>
  <c r="AB1776" i="10" s="1"/>
  <c r="AB1777" i="10" s="1"/>
  <c r="AB1778" i="10" s="1"/>
  <c r="AB1779" i="10" s="1"/>
  <c r="AB1780" i="10" s="1"/>
  <c r="AB1781" i="10" s="1"/>
  <c r="AB1782" i="10" s="1"/>
  <c r="AB1783" i="10" s="1"/>
  <c r="AB1784" i="10" s="1"/>
  <c r="AB1785" i="10" s="1"/>
  <c r="AB1786" i="10" s="1"/>
  <c r="AB1787" i="10" s="1"/>
  <c r="AB1788" i="10" s="1"/>
  <c r="AB1789" i="10" s="1"/>
  <c r="AB1790" i="10" s="1"/>
  <c r="AB1791" i="10" s="1"/>
  <c r="AB1792" i="10" s="1"/>
  <c r="AB1793" i="10" s="1"/>
  <c r="AB1794" i="10" s="1"/>
  <c r="AB1795" i="10" s="1"/>
  <c r="AB1796" i="10" s="1"/>
  <c r="AB1797" i="10" s="1"/>
  <c r="AB1798" i="10" s="1"/>
  <c r="AB1799" i="10" s="1"/>
  <c r="AB1800" i="10" s="1"/>
  <c r="AB1801" i="10" s="1"/>
  <c r="AB1802" i="10" s="1"/>
  <c r="AB1803" i="10" s="1"/>
  <c r="AB1804" i="10" s="1"/>
  <c r="AB1805" i="10" s="1"/>
  <c r="AB1806" i="10" s="1"/>
  <c r="AB1807" i="10" s="1"/>
  <c r="AB1808" i="10" s="1"/>
  <c r="AB1809" i="10" s="1"/>
  <c r="AB1810" i="10" s="1"/>
  <c r="AB1811" i="10" s="1"/>
  <c r="AB1812" i="10" s="1"/>
  <c r="AB1813" i="10" s="1"/>
  <c r="AB1814" i="10" s="1"/>
  <c r="AB1815" i="10" s="1"/>
  <c r="AB1816" i="10" s="1"/>
  <c r="AB1817" i="10" s="1"/>
  <c r="AB1818" i="10" s="1"/>
  <c r="AB1819" i="10" s="1"/>
  <c r="AB1820" i="10" s="1"/>
  <c r="AB1821" i="10" s="1"/>
  <c r="AB1822" i="10" s="1"/>
  <c r="AB1823" i="10" s="1"/>
  <c r="AB1824" i="10" s="1"/>
  <c r="AB1825" i="10" s="1"/>
  <c r="AB1826" i="10" s="1"/>
  <c r="AB1827" i="10" s="1"/>
  <c r="AB1828" i="10" s="1"/>
  <c r="AB1829" i="10" s="1"/>
  <c r="AB1830" i="10" s="1"/>
  <c r="AB1831" i="10" s="1"/>
  <c r="AB1832" i="10" s="1"/>
  <c r="AB1833" i="10" s="1"/>
  <c r="AB1834" i="10" s="1"/>
  <c r="AB1835" i="10" s="1"/>
  <c r="AB1836" i="10" s="1"/>
  <c r="AB1837" i="10" s="1"/>
  <c r="AB1838" i="10" s="1"/>
  <c r="AB1839" i="10" s="1"/>
  <c r="AB1840" i="10" s="1"/>
  <c r="AB1841" i="10" s="1"/>
  <c r="AB1842" i="10" s="1"/>
  <c r="AB1843" i="10" s="1"/>
  <c r="AB1844" i="10" s="1"/>
  <c r="AB1845" i="10" s="1"/>
  <c r="AB1846" i="10" s="1"/>
  <c r="AB1847" i="10" s="1"/>
  <c r="AB1848" i="10" s="1"/>
  <c r="AB1849" i="10" s="1"/>
  <c r="AB1850" i="10" s="1"/>
  <c r="AB1851" i="10" s="1"/>
  <c r="AB1852" i="10" s="1"/>
  <c r="AB1853" i="10" s="1"/>
  <c r="AB1854" i="10" s="1"/>
  <c r="AB1855" i="10" s="1"/>
  <c r="AB1856" i="10" s="1"/>
  <c r="AB1857" i="10" s="1"/>
  <c r="AB1858" i="10" s="1"/>
  <c r="AB1859" i="10" s="1"/>
  <c r="AB1860" i="10" s="1"/>
  <c r="AB1861" i="10" s="1"/>
  <c r="AB1862" i="10" s="1"/>
  <c r="AB1863" i="10" s="1"/>
  <c r="AB1864" i="10" s="1"/>
  <c r="AB1865" i="10" s="1"/>
  <c r="AB1866" i="10" s="1"/>
  <c r="AB1867" i="10" s="1"/>
  <c r="AB1868" i="10" s="1"/>
  <c r="AB1869" i="10" s="1"/>
  <c r="AB1870" i="10" s="1"/>
  <c r="AB1871" i="10" s="1"/>
  <c r="AB1872" i="10" s="1"/>
  <c r="AB1873" i="10" s="1"/>
  <c r="AB1874" i="10" s="1"/>
  <c r="AB1875" i="10" s="1"/>
  <c r="AB1876" i="10" s="1"/>
  <c r="AB1877" i="10" s="1"/>
  <c r="AB1878" i="10" s="1"/>
  <c r="AB1879" i="10" s="1"/>
  <c r="AB1880" i="10" s="1"/>
  <c r="AB1881" i="10" s="1"/>
  <c r="AB1882" i="10" s="1"/>
  <c r="AB1883" i="10" s="1"/>
  <c r="AB1884" i="10" s="1"/>
  <c r="AB1885" i="10" s="1"/>
  <c r="AB1886" i="10" s="1"/>
  <c r="AB1887" i="10" s="1"/>
  <c r="AB1888" i="10" s="1"/>
  <c r="AB1889" i="10" s="1"/>
  <c r="AB1890" i="10" s="1"/>
  <c r="AB1891" i="10" s="1"/>
  <c r="AB1892" i="10" s="1"/>
  <c r="AB1893" i="10" s="1"/>
  <c r="AB1894" i="10" s="1"/>
  <c r="AB1895" i="10" s="1"/>
  <c r="AB1896" i="10" s="1"/>
  <c r="AB1897" i="10" s="1"/>
  <c r="AB1898" i="10" s="1"/>
  <c r="AB1899" i="10" s="1"/>
  <c r="AB1900" i="10" s="1"/>
  <c r="AB1901" i="10" s="1"/>
  <c r="AB1902" i="10" s="1"/>
  <c r="AB1903" i="10" s="1"/>
  <c r="AB1904" i="10" s="1"/>
  <c r="AB1905" i="10" s="1"/>
  <c r="AB1906" i="10" s="1"/>
  <c r="AB1907" i="10" s="1"/>
  <c r="AB1908" i="10" s="1"/>
  <c r="AB1909" i="10" s="1"/>
  <c r="AB1910" i="10" s="1"/>
  <c r="AB1911" i="10" s="1"/>
  <c r="AB1912" i="10" s="1"/>
  <c r="AB1913" i="10" s="1"/>
  <c r="AB1914" i="10" s="1"/>
  <c r="AB1915" i="10" s="1"/>
  <c r="AB1916" i="10" s="1"/>
  <c r="AB1917" i="10" s="1"/>
  <c r="AB1918" i="10" s="1"/>
  <c r="AB1919" i="10" s="1"/>
  <c r="AB1920" i="10" s="1"/>
  <c r="AB1921" i="10" s="1"/>
  <c r="AB1922" i="10" s="1"/>
  <c r="AB1923" i="10" s="1"/>
  <c r="AB1924" i="10" s="1"/>
  <c r="AB1925" i="10" s="1"/>
  <c r="AB1926" i="10" s="1"/>
  <c r="AB1927" i="10" s="1"/>
  <c r="AB1928" i="10" s="1"/>
  <c r="AB1929" i="10" s="1"/>
  <c r="AB1930" i="10" s="1"/>
  <c r="AB1931" i="10" s="1"/>
  <c r="AB1932" i="10" s="1"/>
  <c r="AB1933" i="10" s="1"/>
  <c r="AB1934" i="10" s="1"/>
  <c r="AB1935" i="10" s="1"/>
  <c r="AB1936" i="10" s="1"/>
  <c r="AB1937" i="10" s="1"/>
  <c r="AB1938" i="10" s="1"/>
  <c r="AB1939" i="10" s="1"/>
  <c r="AB1940" i="10" s="1"/>
  <c r="AB1941" i="10" s="1"/>
  <c r="AB1942" i="10" s="1"/>
  <c r="AB1943" i="10" s="1"/>
  <c r="AB1944" i="10" s="1"/>
  <c r="AB1945" i="10" s="1"/>
  <c r="AB1946" i="10" s="1"/>
  <c r="AB1947" i="10" s="1"/>
  <c r="AB1948" i="10" s="1"/>
  <c r="AB1949" i="10" s="1"/>
  <c r="AB1950" i="10" s="1"/>
  <c r="AB1951" i="10" s="1"/>
  <c r="AB1952" i="10" s="1"/>
  <c r="AB1953" i="10" s="1"/>
  <c r="AB1954" i="10" s="1"/>
  <c r="AB1955" i="10" s="1"/>
  <c r="AB1956" i="10" s="1"/>
  <c r="AB1957" i="10" s="1"/>
  <c r="AB1958" i="10" s="1"/>
  <c r="AB1959" i="10" s="1"/>
  <c r="AB1960" i="10" s="1"/>
  <c r="AB1961" i="10" s="1"/>
  <c r="AB1962" i="10" s="1"/>
  <c r="AB1963" i="10" s="1"/>
  <c r="AB1964" i="10" s="1"/>
  <c r="AB1965" i="10" s="1"/>
  <c r="AB1966" i="10" s="1"/>
  <c r="AB1967" i="10" s="1"/>
  <c r="AB1968" i="10" s="1"/>
  <c r="AB1969" i="10" s="1"/>
  <c r="AB1970" i="10" s="1"/>
  <c r="AB1971" i="10" s="1"/>
  <c r="AB1972" i="10" s="1"/>
  <c r="AB1973" i="10" s="1"/>
  <c r="AB1974" i="10" s="1"/>
  <c r="AB1975" i="10" s="1"/>
  <c r="AB1976" i="10" s="1"/>
  <c r="AB1977" i="10" s="1"/>
  <c r="AB1978" i="10" s="1"/>
  <c r="AB1979" i="10" s="1"/>
  <c r="AB1980" i="10" s="1"/>
  <c r="AB1981" i="10" s="1"/>
  <c r="AB1982" i="10" s="1"/>
  <c r="AB1983" i="10" s="1"/>
  <c r="AB1984" i="10" s="1"/>
  <c r="AB1985" i="10" s="1"/>
  <c r="AB1986" i="10" s="1"/>
  <c r="AB1987" i="10" s="1"/>
  <c r="AB1988" i="10" s="1"/>
  <c r="AB1989" i="10" s="1"/>
  <c r="AB1990" i="10" s="1"/>
  <c r="AB1991" i="10" s="1"/>
  <c r="AB1992" i="10" s="1"/>
  <c r="AB1993" i="10" s="1"/>
  <c r="AB1994" i="10" s="1"/>
  <c r="AB1995" i="10" s="1"/>
  <c r="AB1996" i="10" s="1"/>
  <c r="AB1997" i="10" s="1"/>
  <c r="AB1998" i="10" s="1"/>
  <c r="AB1999" i="10" s="1"/>
  <c r="AB2000" i="10" s="1"/>
  <c r="AB2001" i="10" s="1"/>
  <c r="AB2002" i="10" s="1"/>
  <c r="AB2003" i="10" s="1"/>
  <c r="AB2004" i="10" s="1"/>
  <c r="AB2005" i="10" s="1"/>
  <c r="AB2006" i="10" s="1"/>
  <c r="AB2007" i="10" s="1"/>
  <c r="AB2008" i="10" s="1"/>
  <c r="AB2009" i="10" s="1"/>
  <c r="AB2010" i="10" s="1"/>
  <c r="AB2011" i="10" s="1"/>
  <c r="AB2012" i="10" s="1"/>
  <c r="AB2013" i="10" s="1"/>
  <c r="AB2014" i="10" s="1"/>
  <c r="AB2015" i="10" s="1"/>
  <c r="AB2016" i="10" s="1"/>
  <c r="AB2017" i="10" s="1"/>
  <c r="AB2018" i="10" s="1"/>
  <c r="AB2019" i="10" s="1"/>
  <c r="AB2020" i="10" s="1"/>
  <c r="AB2021" i="10" s="1"/>
  <c r="AB2022" i="10" s="1"/>
  <c r="AB2023" i="10" s="1"/>
  <c r="AB2024" i="10" s="1"/>
  <c r="AB2025" i="10" s="1"/>
  <c r="AB2026" i="10" s="1"/>
  <c r="AB2027" i="10" s="1"/>
  <c r="AB2028" i="10" s="1"/>
  <c r="AB2029" i="10" s="1"/>
  <c r="AB2030" i="10" s="1"/>
  <c r="AB2031" i="10" s="1"/>
  <c r="AB2032" i="10" s="1"/>
  <c r="AB2033" i="10" s="1"/>
  <c r="AB2034" i="10" s="1"/>
  <c r="AB2035" i="10" s="1"/>
  <c r="AB2036" i="10" s="1"/>
  <c r="AB2037" i="10" s="1"/>
  <c r="AB2038" i="10" s="1"/>
  <c r="AB2039" i="10" s="1"/>
  <c r="AB2040" i="10" s="1"/>
  <c r="AB2041" i="10" s="1"/>
  <c r="AB2042" i="10" s="1"/>
  <c r="AB2043" i="10" s="1"/>
  <c r="AB2044" i="10" s="1"/>
  <c r="AB2045" i="10" s="1"/>
  <c r="AB2046" i="10" s="1"/>
  <c r="AB2047" i="10" s="1"/>
  <c r="AB2048" i="10" s="1"/>
  <c r="AB2049" i="10" s="1"/>
  <c r="AB2050" i="10" s="1"/>
  <c r="AB2051" i="10" s="1"/>
  <c r="AB2052" i="10" s="1"/>
  <c r="AB2053" i="10" s="1"/>
  <c r="AB2054" i="10" s="1"/>
  <c r="AB2055" i="10" s="1"/>
  <c r="AB2056" i="10" s="1"/>
  <c r="AB2057" i="10" s="1"/>
  <c r="AB2058" i="10" s="1"/>
  <c r="AB2059" i="10" s="1"/>
  <c r="AB2060" i="10" s="1"/>
  <c r="AB2061" i="10" s="1"/>
  <c r="AB2062" i="10" s="1"/>
  <c r="AB2063" i="10" s="1"/>
  <c r="AB2064" i="10" s="1"/>
  <c r="AB2065" i="10" s="1"/>
  <c r="AB2066" i="10" s="1"/>
  <c r="AB2067" i="10" s="1"/>
  <c r="AB2068" i="10" s="1"/>
  <c r="AB2069" i="10" s="1"/>
  <c r="AB2070" i="10" s="1"/>
  <c r="AB2071" i="10" s="1"/>
  <c r="AB2072" i="10" s="1"/>
  <c r="AB2073" i="10" s="1"/>
  <c r="AB2074" i="10" s="1"/>
  <c r="AB2075" i="10" s="1"/>
  <c r="AB2076" i="10" s="1"/>
  <c r="AB2077" i="10" s="1"/>
  <c r="AB2078" i="10" s="1"/>
  <c r="AB2079" i="10" s="1"/>
  <c r="AB2080" i="10" s="1"/>
  <c r="AB2081" i="10" s="1"/>
  <c r="AB2082" i="10" s="1"/>
  <c r="AB2083" i="10" s="1"/>
  <c r="AB2084" i="10" s="1"/>
  <c r="AB2085" i="10" s="1"/>
  <c r="AB2086" i="10" s="1"/>
  <c r="AB2087" i="10" s="1"/>
  <c r="AB2088" i="10" s="1"/>
  <c r="AB2089" i="10" s="1"/>
  <c r="AB2090" i="10" s="1"/>
  <c r="AB2091" i="10" s="1"/>
  <c r="AB2092" i="10" s="1"/>
  <c r="AB2093" i="10" s="1"/>
  <c r="AB2094" i="10" s="1"/>
  <c r="AB2095" i="10" s="1"/>
  <c r="AB2096" i="10" s="1"/>
  <c r="AB2097" i="10" s="1"/>
  <c r="AB2098" i="10" s="1"/>
  <c r="AB2099" i="10" s="1"/>
  <c r="AB2100" i="10" s="1"/>
  <c r="AB2101" i="10" s="1"/>
  <c r="AB2102" i="10" s="1"/>
  <c r="AB2103" i="10" s="1"/>
  <c r="AB2104" i="10" s="1"/>
  <c r="AB2105" i="10" s="1"/>
  <c r="AB2106" i="10" s="1"/>
  <c r="AB2107" i="10" s="1"/>
  <c r="AB2108" i="10" s="1"/>
  <c r="AB2109" i="10" s="1"/>
  <c r="AB2110" i="10" s="1"/>
  <c r="AB2111" i="10" s="1"/>
  <c r="AB2112" i="10" s="1"/>
  <c r="AB2113" i="10" s="1"/>
  <c r="AB2114" i="10" s="1"/>
  <c r="AB2115" i="10" s="1"/>
  <c r="AB2116" i="10" s="1"/>
  <c r="AB2117" i="10" s="1"/>
  <c r="AB2118" i="10" s="1"/>
  <c r="AB2119" i="10" s="1"/>
  <c r="AB2120" i="10" s="1"/>
  <c r="AB2121" i="10" s="1"/>
  <c r="AB2122" i="10" s="1"/>
  <c r="AB2123" i="10" s="1"/>
  <c r="AB2124" i="10" s="1"/>
  <c r="AB2125" i="10" s="1"/>
  <c r="AB2126" i="10" s="1"/>
  <c r="AB2127" i="10" s="1"/>
  <c r="AB2128" i="10" s="1"/>
  <c r="AB2129" i="10" s="1"/>
  <c r="AB2130" i="10" s="1"/>
  <c r="AB2131" i="10" s="1"/>
  <c r="AB2132" i="10" s="1"/>
  <c r="AB2133" i="10" s="1"/>
  <c r="AB2134" i="10" s="1"/>
  <c r="AB2135" i="10" s="1"/>
  <c r="AB2136" i="10" s="1"/>
  <c r="AB2137" i="10" s="1"/>
  <c r="AB2138" i="10" s="1"/>
  <c r="AB2139" i="10" s="1"/>
  <c r="AB2140" i="10" s="1"/>
  <c r="AB2141" i="10" s="1"/>
  <c r="AB2142" i="10" s="1"/>
  <c r="AB2143" i="10" s="1"/>
  <c r="AB2144" i="10" s="1"/>
  <c r="AB2145" i="10" s="1"/>
  <c r="AB2146" i="10" s="1"/>
  <c r="AB2147" i="10" s="1"/>
  <c r="AB2148" i="10" s="1"/>
  <c r="AB2149" i="10" s="1"/>
  <c r="AB2150" i="10" s="1"/>
  <c r="AB2151" i="10" s="1"/>
  <c r="AB2152" i="10" s="1"/>
  <c r="AB2153" i="10" s="1"/>
  <c r="AB2154" i="10" s="1"/>
  <c r="AB2155" i="10" s="1"/>
  <c r="AB2156" i="10" s="1"/>
  <c r="AB2157" i="10" s="1"/>
  <c r="AB2158" i="10" s="1"/>
  <c r="AB2159" i="10" s="1"/>
  <c r="AB2160" i="10" s="1"/>
  <c r="AB2161" i="10" s="1"/>
  <c r="AB2162" i="10" s="1"/>
  <c r="AB2163" i="10" s="1"/>
  <c r="AB2164" i="10" s="1"/>
  <c r="AB2165" i="10" s="1"/>
  <c r="AB2166" i="10" s="1"/>
  <c r="AB2167" i="10" s="1"/>
  <c r="AB2168" i="10" s="1"/>
  <c r="AB2169" i="10" s="1"/>
  <c r="AB2170" i="10" s="1"/>
  <c r="AB2171" i="10" s="1"/>
  <c r="AB2172" i="10" s="1"/>
  <c r="AB2173" i="10" s="1"/>
  <c r="AB2174" i="10" s="1"/>
  <c r="AB2175" i="10" s="1"/>
  <c r="AB2176" i="10" s="1"/>
  <c r="AB2177" i="10" s="1"/>
  <c r="AB2178" i="10" s="1"/>
  <c r="AB2179" i="10" s="1"/>
  <c r="AB2180" i="10" s="1"/>
  <c r="AB2181" i="10" s="1"/>
  <c r="AB2182" i="10" s="1"/>
  <c r="AB2183" i="10" s="1"/>
  <c r="AB2184" i="10" s="1"/>
  <c r="AB2185" i="10" s="1"/>
  <c r="AB2186" i="10" s="1"/>
  <c r="AB2187" i="10" s="1"/>
  <c r="AB2188" i="10" s="1"/>
  <c r="AB2189" i="10" s="1"/>
  <c r="AB2190" i="10" s="1"/>
  <c r="AB2191" i="10" s="1"/>
  <c r="AB2192" i="10" s="1"/>
  <c r="AB2193" i="10" s="1"/>
  <c r="AB2194" i="10" s="1"/>
  <c r="AB2195" i="10" s="1"/>
  <c r="AB2196" i="10" s="1"/>
  <c r="AB2197" i="10" s="1"/>
  <c r="AB2198" i="10" s="1"/>
  <c r="AB2199" i="10" s="1"/>
  <c r="AB2200" i="10" s="1"/>
  <c r="AB2201" i="10" s="1"/>
  <c r="AB2202" i="10" s="1"/>
  <c r="AB2203" i="10" s="1"/>
  <c r="AB2204" i="10" s="1"/>
  <c r="AB2205" i="10" s="1"/>
  <c r="AB2206" i="10" s="1"/>
  <c r="AB2207" i="10" s="1"/>
  <c r="AB2208" i="10" s="1"/>
  <c r="AB2209" i="10" s="1"/>
  <c r="AB2210" i="10" s="1"/>
  <c r="AB2211" i="10" s="1"/>
  <c r="AB2212" i="10" s="1"/>
  <c r="AB2213" i="10" s="1"/>
  <c r="AB2214" i="10" s="1"/>
  <c r="AB2215" i="10" s="1"/>
  <c r="AB2216" i="10" s="1"/>
  <c r="AB2217" i="10" s="1"/>
  <c r="AB2218" i="10" s="1"/>
  <c r="AB2219" i="10" s="1"/>
  <c r="AB2220" i="10" s="1"/>
  <c r="AB2221" i="10" s="1"/>
  <c r="AB2222" i="10" s="1"/>
  <c r="AB2223" i="10" s="1"/>
  <c r="AB2224" i="10" s="1"/>
  <c r="AB2225" i="10" s="1"/>
  <c r="AB2226" i="10" s="1"/>
  <c r="AB2227" i="10" s="1"/>
  <c r="AB2228" i="10" s="1"/>
  <c r="AB2229" i="10" s="1"/>
  <c r="AB2230" i="10" s="1"/>
  <c r="AB2231" i="10" s="1"/>
  <c r="AB2232" i="10" s="1"/>
  <c r="AB2233" i="10" s="1"/>
  <c r="AB2234" i="10" s="1"/>
  <c r="AB2235" i="10" s="1"/>
  <c r="AB2236" i="10" s="1"/>
  <c r="AB2237" i="10" s="1"/>
  <c r="AB2238" i="10" s="1"/>
  <c r="AB2239" i="10" s="1"/>
  <c r="AB2240" i="10" s="1"/>
  <c r="AB2241" i="10" s="1"/>
  <c r="AB2242" i="10" s="1"/>
  <c r="AB2243" i="10" s="1"/>
  <c r="AB2244" i="10" s="1"/>
  <c r="AB2245" i="10" s="1"/>
  <c r="AB2246" i="10" s="1"/>
  <c r="AB2247" i="10" s="1"/>
  <c r="AB2248" i="10" s="1"/>
  <c r="AB2249" i="10" s="1"/>
  <c r="AB2250" i="10" s="1"/>
  <c r="AB2251" i="10" s="1"/>
  <c r="AB2252" i="10" s="1"/>
  <c r="AB2253" i="10" s="1"/>
  <c r="AB2254" i="10" s="1"/>
  <c r="AB2255" i="10" s="1"/>
  <c r="AB2256" i="10" s="1"/>
  <c r="AB2257" i="10" s="1"/>
  <c r="AB2258" i="10" s="1"/>
  <c r="AB2259" i="10" s="1"/>
  <c r="AB2260" i="10" s="1"/>
  <c r="AB2261" i="10" s="1"/>
  <c r="AB2262" i="10" s="1"/>
  <c r="AB2263" i="10" s="1"/>
  <c r="AB2264" i="10" s="1"/>
  <c r="AB2265" i="10" s="1"/>
  <c r="AB2266" i="10" s="1"/>
  <c r="AB2267" i="10" s="1"/>
  <c r="AB2268" i="10" s="1"/>
  <c r="AB2269" i="10" s="1"/>
  <c r="AB2270" i="10" s="1"/>
  <c r="AB2271" i="10" s="1"/>
  <c r="AB2272" i="10" s="1"/>
  <c r="AB2273" i="10" s="1"/>
  <c r="AB2274" i="10" s="1"/>
  <c r="AB2275" i="10" s="1"/>
  <c r="AB2276" i="10" s="1"/>
  <c r="AB2277" i="10" s="1"/>
  <c r="AB2278" i="10" s="1"/>
  <c r="AB2279" i="10" s="1"/>
  <c r="AB2280" i="10" s="1"/>
  <c r="AB2281" i="10" s="1"/>
  <c r="AB2282" i="10" s="1"/>
  <c r="AB2283" i="10" s="1"/>
  <c r="AB2284" i="10" s="1"/>
  <c r="AB2285" i="10" s="1"/>
  <c r="AB2286" i="10" s="1"/>
  <c r="AB2287" i="10" s="1"/>
  <c r="AB2288" i="10" s="1"/>
  <c r="AB2289" i="10" s="1"/>
  <c r="AB2290" i="10" s="1"/>
  <c r="AB2291" i="10" s="1"/>
  <c r="AB2292" i="10" s="1"/>
  <c r="AB2293" i="10" s="1"/>
  <c r="AB2294" i="10" s="1"/>
  <c r="AB2295" i="10" s="1"/>
  <c r="AB2296" i="10" s="1"/>
  <c r="AB2297" i="10" s="1"/>
  <c r="AB2298" i="10" s="1"/>
  <c r="AB2299" i="10" s="1"/>
  <c r="AB2300" i="10" s="1"/>
  <c r="AB2301" i="10" s="1"/>
  <c r="AB2302" i="10" s="1"/>
  <c r="AB2303" i="10" s="1"/>
  <c r="AB2304" i="10" s="1"/>
  <c r="AB2305" i="10" s="1"/>
  <c r="AB2306" i="10" s="1"/>
  <c r="AB2307" i="10" s="1"/>
  <c r="AB2308" i="10" s="1"/>
  <c r="AB2309" i="10" s="1"/>
  <c r="AB2310" i="10" s="1"/>
  <c r="AB2311" i="10" s="1"/>
  <c r="AB2312" i="10" s="1"/>
  <c r="AB2313" i="10" s="1"/>
  <c r="AB2314" i="10" s="1"/>
  <c r="AB2315" i="10" s="1"/>
  <c r="AB2316" i="10" s="1"/>
  <c r="AB2317" i="10" s="1"/>
  <c r="AB2318" i="10" s="1"/>
  <c r="AB2319" i="10" s="1"/>
  <c r="AB2320" i="10" s="1"/>
  <c r="AB2321" i="10" s="1"/>
  <c r="AB2322" i="10" s="1"/>
  <c r="AB2323" i="10" s="1"/>
  <c r="AB2324" i="10" s="1"/>
  <c r="AB2325" i="10" s="1"/>
  <c r="AB2326" i="10" s="1"/>
  <c r="AB2327" i="10" s="1"/>
  <c r="AB2328" i="10" s="1"/>
  <c r="AB2329" i="10" s="1"/>
  <c r="AB2330" i="10" s="1"/>
  <c r="AB2331" i="10" s="1"/>
  <c r="AB2332" i="10" s="1"/>
  <c r="AB2333" i="10" s="1"/>
  <c r="AB2334" i="10" s="1"/>
  <c r="AB2335" i="10" s="1"/>
  <c r="AB2336" i="10" s="1"/>
  <c r="AB2337" i="10" s="1"/>
  <c r="AB2338" i="10" s="1"/>
  <c r="AB2339" i="10" s="1"/>
  <c r="AB2340" i="10" s="1"/>
  <c r="AB2341" i="10" s="1"/>
  <c r="AB2342" i="10" s="1"/>
  <c r="AB2343" i="10" s="1"/>
  <c r="AB2344" i="10" s="1"/>
  <c r="AB2345" i="10" s="1"/>
  <c r="AB2346" i="10" s="1"/>
  <c r="AB2347" i="10" s="1"/>
  <c r="AB2348" i="10" s="1"/>
  <c r="AB2349" i="10" s="1"/>
  <c r="AB2350" i="10" s="1"/>
  <c r="AB2351" i="10" s="1"/>
  <c r="AB2352" i="10" s="1"/>
  <c r="AB2353" i="10" s="1"/>
  <c r="AB2354" i="10" s="1"/>
  <c r="AB2355" i="10" s="1"/>
  <c r="AB2356" i="10" s="1"/>
  <c r="AB2357" i="10" s="1"/>
  <c r="AB2358" i="10" s="1"/>
  <c r="AB2359" i="10" s="1"/>
  <c r="AB2360" i="10" s="1"/>
  <c r="AB2361" i="10" s="1"/>
  <c r="AB2362" i="10" s="1"/>
  <c r="AB2363" i="10" s="1"/>
  <c r="AB2364" i="10" s="1"/>
  <c r="AB2365" i="10" s="1"/>
  <c r="AB2366" i="10" s="1"/>
  <c r="AB2367" i="10" s="1"/>
  <c r="AB2368" i="10" s="1"/>
  <c r="AB2369" i="10" s="1"/>
  <c r="AB2370" i="10" s="1"/>
  <c r="AB2371" i="10" s="1"/>
  <c r="AB2372" i="10" s="1"/>
  <c r="AB2373" i="10" s="1"/>
  <c r="AB2374" i="10" s="1"/>
  <c r="AB2375" i="10" s="1"/>
  <c r="AB2376" i="10" s="1"/>
  <c r="AB2377" i="10" s="1"/>
  <c r="AB2378" i="10" s="1"/>
  <c r="AB2379" i="10" s="1"/>
  <c r="AB2380" i="10" s="1"/>
  <c r="AB2381" i="10" s="1"/>
  <c r="AB2382" i="10" s="1"/>
  <c r="AB2383" i="10" s="1"/>
  <c r="AB2384" i="10" s="1"/>
  <c r="AB2385" i="10" s="1"/>
  <c r="AB2386" i="10" s="1"/>
  <c r="AB2387" i="10" s="1"/>
  <c r="AB2388" i="10" s="1"/>
  <c r="AB2389" i="10" s="1"/>
  <c r="AB2390" i="10" s="1"/>
  <c r="AB2391" i="10" s="1"/>
  <c r="AB2392" i="10" s="1"/>
  <c r="AB2393" i="10" s="1"/>
  <c r="AB2394" i="10" s="1"/>
  <c r="AB2395" i="10" s="1"/>
  <c r="AB2396" i="10" s="1"/>
  <c r="AB2397" i="10" s="1"/>
  <c r="AB2398" i="10" s="1"/>
  <c r="AB2399" i="10" s="1"/>
  <c r="AB2400" i="10" s="1"/>
  <c r="AB2401" i="10" s="1"/>
  <c r="AB2402" i="10" s="1"/>
  <c r="AB2403" i="10" s="1"/>
  <c r="AB2404" i="10" s="1"/>
  <c r="AB2405" i="10" s="1"/>
  <c r="AB2406" i="10" s="1"/>
  <c r="AB2407" i="10" s="1"/>
  <c r="AB2408" i="10" s="1"/>
  <c r="AB2409" i="10" s="1"/>
  <c r="AB2410" i="10" s="1"/>
  <c r="AB2411" i="10" s="1"/>
  <c r="AB2412" i="10" s="1"/>
  <c r="AB2413" i="10" s="1"/>
  <c r="AB2414" i="10" s="1"/>
  <c r="AB2415" i="10" s="1"/>
  <c r="AB2416" i="10" s="1"/>
  <c r="AB2417" i="10" s="1"/>
  <c r="AB2418" i="10" s="1"/>
  <c r="AB2419" i="10" s="1"/>
  <c r="AB2420" i="10" s="1"/>
  <c r="AB2421" i="10" s="1"/>
  <c r="AB2422" i="10" s="1"/>
  <c r="AB2423" i="10" s="1"/>
  <c r="AB2424" i="10" s="1"/>
  <c r="AB2425" i="10" s="1"/>
  <c r="AB2426" i="10" s="1"/>
  <c r="AB2427" i="10" s="1"/>
  <c r="AB2428" i="10" s="1"/>
  <c r="AB2429" i="10" s="1"/>
  <c r="AB2430" i="10" s="1"/>
  <c r="AB2431" i="10" s="1"/>
  <c r="AB2432" i="10" s="1"/>
  <c r="AB2433" i="10" s="1"/>
  <c r="AB2434" i="10" s="1"/>
  <c r="AB2435" i="10" s="1"/>
  <c r="AB2436" i="10" s="1"/>
  <c r="AB2437" i="10" s="1"/>
  <c r="AB2438" i="10" s="1"/>
  <c r="AB2439" i="10" s="1"/>
  <c r="AB2440" i="10" s="1"/>
  <c r="AB2441" i="10" s="1"/>
  <c r="AB2442" i="10" s="1"/>
  <c r="AB2443" i="10" s="1"/>
  <c r="AB2444" i="10" s="1"/>
  <c r="AB2445" i="10" s="1"/>
  <c r="AB2446" i="10" s="1"/>
  <c r="AB2447" i="10" s="1"/>
  <c r="AB2448" i="10" s="1"/>
  <c r="AB2449" i="10" s="1"/>
  <c r="AB2450" i="10" s="1"/>
  <c r="AB2451" i="10" s="1"/>
  <c r="AB2452" i="10" s="1"/>
  <c r="AB2453" i="10" s="1"/>
  <c r="AB2454" i="10" s="1"/>
  <c r="AB2455" i="10" s="1"/>
  <c r="AB2456" i="10" s="1"/>
  <c r="AB2457" i="10" s="1"/>
  <c r="AB2458" i="10" s="1"/>
  <c r="AB2459" i="10" s="1"/>
  <c r="AB2460" i="10" s="1"/>
  <c r="AB2461" i="10" s="1"/>
  <c r="AB2462" i="10" s="1"/>
  <c r="AB2463" i="10" s="1"/>
  <c r="AB2464" i="10" s="1"/>
  <c r="AB2465" i="10" s="1"/>
  <c r="AB2466" i="10" s="1"/>
  <c r="AB2467" i="10" s="1"/>
  <c r="AB2468" i="10" s="1"/>
  <c r="AB2469" i="10" s="1"/>
  <c r="AB2470" i="10" s="1"/>
  <c r="AB2471" i="10" s="1"/>
  <c r="AB2472" i="10" s="1"/>
  <c r="AB2473" i="10" s="1"/>
  <c r="AB2474" i="10" s="1"/>
  <c r="AB2475" i="10" s="1"/>
  <c r="AB2476" i="10" s="1"/>
  <c r="AB2477" i="10" s="1"/>
  <c r="AB2478" i="10" s="1"/>
  <c r="AB2479" i="10" s="1"/>
  <c r="AB2480" i="10" s="1"/>
  <c r="AB2481" i="10" s="1"/>
  <c r="AB2482" i="10" s="1"/>
  <c r="AB2483" i="10" s="1"/>
  <c r="AB2484" i="10" s="1"/>
  <c r="AB2485" i="10" s="1"/>
  <c r="AB2486" i="10" s="1"/>
  <c r="AB2487" i="10" s="1"/>
  <c r="AB2488" i="10" s="1"/>
  <c r="AB2489" i="10" s="1"/>
  <c r="AB2490" i="10" s="1"/>
  <c r="AB2491" i="10" s="1"/>
  <c r="AB2492" i="10" s="1"/>
  <c r="AB2493" i="10" s="1"/>
  <c r="AB2494" i="10" s="1"/>
  <c r="AB2495" i="10" s="1"/>
  <c r="AB2496" i="10" s="1"/>
  <c r="AB2497" i="10" s="1"/>
  <c r="AB2498" i="10" s="1"/>
  <c r="AB2499" i="10" s="1"/>
  <c r="AB2500" i="10" s="1"/>
  <c r="AB2501" i="10" s="1"/>
  <c r="AB2502" i="10" s="1"/>
  <c r="AB2503" i="10" s="1"/>
  <c r="AB2504" i="10" s="1"/>
  <c r="AB2505" i="10" s="1"/>
  <c r="AB2506" i="10" s="1"/>
  <c r="AB2507" i="10" s="1"/>
  <c r="AB2508" i="10" s="1"/>
  <c r="AB2509" i="10" s="1"/>
  <c r="AB2510" i="10" s="1"/>
  <c r="AB2511" i="10" s="1"/>
  <c r="AB2512" i="10" s="1"/>
  <c r="AB2513" i="10" s="1"/>
  <c r="AB2514" i="10" s="1"/>
  <c r="AB2515" i="10" s="1"/>
  <c r="AB2516" i="10" s="1"/>
  <c r="AB2517" i="10" s="1"/>
  <c r="AB2518" i="10" s="1"/>
  <c r="AB2519" i="10" s="1"/>
  <c r="AB2520" i="10" s="1"/>
  <c r="AB2521" i="10" s="1"/>
  <c r="AB2522" i="10" s="1"/>
  <c r="AB2523" i="10" s="1"/>
  <c r="AB2524" i="10" s="1"/>
  <c r="D4" i="10"/>
  <c r="BM23" i="7" l="1"/>
  <c r="BM19" i="7"/>
  <c r="BM15" i="7"/>
  <c r="BM11" i="7"/>
  <c r="BN12" i="7"/>
  <c r="BN15" i="7"/>
  <c r="BM9" i="7"/>
  <c r="BM21" i="7"/>
  <c r="BM10" i="7"/>
  <c r="BN23" i="7"/>
  <c r="BN16" i="7"/>
  <c r="BM14" i="7"/>
  <c r="BN17" i="7"/>
  <c r="BN26" i="7"/>
  <c r="BN14" i="7"/>
  <c r="BN19" i="7"/>
  <c r="BM12" i="7"/>
  <c r="BN20" i="7"/>
  <c r="BM18" i="7"/>
  <c r="BN21" i="7"/>
  <c r="BM27" i="7"/>
  <c r="BN28" i="7"/>
  <c r="BN29" i="7"/>
  <c r="BN27" i="7"/>
  <c r="BM13" i="7"/>
  <c r="BM28" i="7"/>
  <c r="BM25" i="7"/>
  <c r="BN9" i="7"/>
  <c r="BN13" i="7"/>
  <c r="BM16" i="7"/>
  <c r="BN24" i="7"/>
  <c r="BM22" i="7"/>
  <c r="BN25" i="7"/>
  <c r="BM20" i="7"/>
  <c r="BM26" i="7"/>
  <c r="BM24" i="7"/>
  <c r="BM29" i="7"/>
  <c r="BN10" i="7"/>
  <c r="BN11" i="7"/>
  <c r="BM17" i="7"/>
  <c r="BN18" i="7"/>
  <c r="BN22" i="7"/>
  <c r="BN149" i="7"/>
  <c r="BM162" i="7"/>
  <c r="BM161" i="7"/>
  <c r="BN154" i="7"/>
  <c r="BM159" i="7"/>
  <c r="BN111" i="7"/>
  <c r="BN126" i="7"/>
  <c r="BN124" i="7"/>
  <c r="BN128" i="7"/>
  <c r="BM114" i="7"/>
  <c r="BN82" i="7"/>
  <c r="BM78" i="7"/>
  <c r="BN79" i="7"/>
  <c r="BN84" i="7"/>
  <c r="BM89" i="7"/>
  <c r="BN60" i="7"/>
  <c r="BN57" i="7"/>
  <c r="BN54" i="7"/>
  <c r="BN55" i="7"/>
  <c r="BN43" i="7"/>
  <c r="BN51" i="7"/>
  <c r="BN146" i="7"/>
  <c r="BM115" i="7"/>
  <c r="BM121" i="7"/>
  <c r="BN86" i="7"/>
  <c r="BN95" i="7"/>
  <c r="BN63" i="7"/>
  <c r="BN46" i="7"/>
  <c r="BM164" i="7"/>
  <c r="BM163" i="7"/>
  <c r="BN112" i="7"/>
  <c r="BN83" i="7"/>
  <c r="BM52" i="7"/>
  <c r="BM165" i="7"/>
  <c r="BM156" i="7"/>
  <c r="BN127" i="7"/>
  <c r="BN125" i="7"/>
  <c r="BN88" i="7"/>
  <c r="BM46" i="7"/>
  <c r="BN52" i="7"/>
  <c r="BM157" i="7"/>
  <c r="BN131" i="7"/>
  <c r="BM82" i="7"/>
  <c r="BM84" i="7"/>
  <c r="BM51" i="7"/>
  <c r="BM146" i="7"/>
  <c r="BN159" i="7"/>
  <c r="BN118" i="7"/>
  <c r="BN113" i="7"/>
  <c r="BN77" i="7"/>
  <c r="BM50" i="7"/>
  <c r="BM48" i="7"/>
  <c r="BM145" i="7"/>
  <c r="BM149" i="7"/>
  <c r="BM153" i="7"/>
  <c r="BM148" i="7"/>
  <c r="BN147" i="7"/>
  <c r="BN155" i="7"/>
  <c r="BN122" i="7"/>
  <c r="BM127" i="7"/>
  <c r="BM118" i="7"/>
  <c r="BM125" i="7"/>
  <c r="BM122" i="7"/>
  <c r="BN90" i="7"/>
  <c r="BN97" i="7"/>
  <c r="BN91" i="7"/>
  <c r="BN92" i="7"/>
  <c r="BM88" i="7"/>
  <c r="BM53" i="7"/>
  <c r="BN45" i="7"/>
  <c r="BN50" i="7"/>
  <c r="BM60" i="7"/>
  <c r="BM59" i="7"/>
  <c r="BN161" i="7"/>
  <c r="BN123" i="7"/>
  <c r="BN129" i="7"/>
  <c r="BM90" i="7"/>
  <c r="BM93" i="7"/>
  <c r="BN49" i="7"/>
  <c r="BM44" i="7"/>
  <c r="BM160" i="7"/>
  <c r="BM129" i="7"/>
  <c r="BM92" i="7"/>
  <c r="BN53" i="7"/>
  <c r="BM43" i="7"/>
  <c r="BM158" i="7"/>
  <c r="BN160" i="7"/>
  <c r="BN152" i="7"/>
  <c r="BN150" i="7"/>
  <c r="BN158" i="7"/>
  <c r="BM130" i="7"/>
  <c r="BM131" i="7"/>
  <c r="BN115" i="7"/>
  <c r="BM120" i="7"/>
  <c r="BN117" i="7"/>
  <c r="BN116" i="7"/>
  <c r="BN81" i="7"/>
  <c r="BM86" i="7"/>
  <c r="BM80" i="7"/>
  <c r="BM85" i="7"/>
  <c r="BM79" i="7"/>
  <c r="BM61" i="7"/>
  <c r="BM54" i="7"/>
  <c r="BN58" i="7"/>
  <c r="BN48" i="7"/>
  <c r="BN47" i="7"/>
  <c r="BN163" i="7"/>
  <c r="BN119" i="7"/>
  <c r="BM112" i="7"/>
  <c r="BN94" i="7"/>
  <c r="BN80" i="7"/>
  <c r="BM47" i="7"/>
  <c r="BN56" i="7"/>
  <c r="BM152" i="7"/>
  <c r="BN120" i="7"/>
  <c r="BN85" i="7"/>
  <c r="BM58" i="7"/>
  <c r="BM150" i="7"/>
  <c r="BN164" i="7"/>
  <c r="BM147" i="7"/>
  <c r="BM128" i="7"/>
  <c r="BM111" i="7"/>
  <c r="BM95" i="7"/>
  <c r="BM45" i="7"/>
  <c r="BN165" i="7"/>
  <c r="BN114" i="7"/>
  <c r="BM97" i="7"/>
  <c r="BN87" i="7"/>
  <c r="BM56" i="7"/>
  <c r="BN156" i="7"/>
  <c r="BN153" i="7"/>
  <c r="BN130" i="7"/>
  <c r="BM124" i="7"/>
  <c r="BN78" i="7"/>
  <c r="BM96" i="7"/>
  <c r="BN59" i="7"/>
  <c r="BN157" i="7"/>
  <c r="BN148" i="7"/>
  <c r="BN145" i="7"/>
  <c r="BM155" i="7"/>
  <c r="BN162" i="7"/>
  <c r="BM123" i="7"/>
  <c r="BM119" i="7"/>
  <c r="BM113" i="7"/>
  <c r="BM126" i="7"/>
  <c r="BN121" i="7"/>
  <c r="BM94" i="7"/>
  <c r="BN89" i="7"/>
  <c r="BM87" i="7"/>
  <c r="BM83" i="7"/>
  <c r="BN96" i="7"/>
  <c r="BM77" i="7"/>
  <c r="BM49" i="7"/>
  <c r="BM62" i="7"/>
  <c r="BN44" i="7"/>
  <c r="BM55" i="7"/>
  <c r="BM63" i="7"/>
  <c r="BM154" i="7"/>
  <c r="BN151" i="7"/>
  <c r="BM117" i="7"/>
  <c r="BN93" i="7"/>
  <c r="BM91" i="7"/>
  <c r="BN61" i="7"/>
  <c r="BN62" i="7"/>
  <c r="BM151" i="7"/>
  <c r="BM116" i="7"/>
  <c r="BM81" i="7"/>
  <c r="BM57" i="7"/>
  <c r="CI89" i="28"/>
  <c r="CI119" i="27"/>
  <c r="CI149" i="26"/>
  <c r="CI179" i="25"/>
  <c r="E28" i="17"/>
  <c r="U87" i="28"/>
  <c r="U88" i="28" s="1"/>
  <c r="BH98" i="28" s="1"/>
  <c r="U116" i="27"/>
  <c r="U117" i="27" s="1"/>
  <c r="BH128" i="27" s="1"/>
  <c r="CN4" i="27"/>
  <c r="CN5" i="27" s="1"/>
  <c r="CN4" i="28"/>
  <c r="CN5" i="28" s="1"/>
  <c r="U174" i="25"/>
  <c r="U175" i="25" s="1"/>
  <c r="BH188" i="25" s="1"/>
  <c r="U145" i="26"/>
  <c r="U146" i="26" s="1"/>
  <c r="BH158" i="26" s="1"/>
  <c r="CN4" i="25"/>
  <c r="CN5" i="25" s="1"/>
  <c r="CN4" i="26"/>
  <c r="CN5" i="26" s="1"/>
  <c r="F43" i="17"/>
  <c r="H35" i="17"/>
  <c r="I43" i="17"/>
  <c r="G40" i="17"/>
  <c r="C96" i="7"/>
  <c r="H40" i="17"/>
  <c r="C130" i="7"/>
  <c r="G28" i="17"/>
  <c r="I35" i="17"/>
  <c r="G35" i="17"/>
  <c r="F35" i="17"/>
  <c r="H43" i="17"/>
  <c r="I29" i="17"/>
  <c r="I28" i="17"/>
  <c r="F28" i="17"/>
  <c r="D31" i="7"/>
  <c r="BE15" i="7" s="1"/>
  <c r="E43" i="17"/>
  <c r="D164" i="7"/>
  <c r="AZ150" i="7" s="1"/>
  <c r="I40" i="17"/>
  <c r="D34" i="7"/>
  <c r="E46" i="17"/>
  <c r="D62" i="7"/>
  <c r="AZ52" i="7" s="1"/>
  <c r="F40" i="17"/>
  <c r="D170" i="7"/>
  <c r="I46" i="17"/>
  <c r="D28" i="7"/>
  <c r="AY15" i="7" s="1"/>
  <c r="E40" i="17"/>
  <c r="D66" i="7"/>
  <c r="F44" i="17"/>
  <c r="D134" i="7"/>
  <c r="H44" i="17"/>
  <c r="D29" i="7"/>
  <c r="E41" i="17"/>
  <c r="D26" i="7"/>
  <c r="E38" i="17"/>
  <c r="D68" i="7"/>
  <c r="F46" i="17"/>
  <c r="D102" i="7"/>
  <c r="G46" i="17"/>
  <c r="D136" i="7"/>
  <c r="H46" i="17"/>
  <c r="D165" i="7"/>
  <c r="I41" i="17"/>
  <c r="D162" i="7"/>
  <c r="I38" i="17"/>
  <c r="D100" i="7"/>
  <c r="G44" i="17"/>
  <c r="D32" i="7"/>
  <c r="E44" i="17"/>
  <c r="D25" i="7"/>
  <c r="E37" i="17"/>
  <c r="D63" i="7"/>
  <c r="F41" i="17"/>
  <c r="D60" i="7"/>
  <c r="F38" i="17"/>
  <c r="D97" i="7"/>
  <c r="G41" i="17"/>
  <c r="D94" i="7"/>
  <c r="G38" i="17"/>
  <c r="D131" i="7"/>
  <c r="H41" i="17"/>
  <c r="D128" i="7"/>
  <c r="H38" i="17"/>
  <c r="D168" i="7"/>
  <c r="I44" i="17"/>
  <c r="H29" i="17"/>
  <c r="H28" i="17"/>
  <c r="G29" i="17"/>
  <c r="E29" i="17"/>
  <c r="F29" i="17"/>
  <c r="D166" i="7"/>
  <c r="I42" i="17"/>
  <c r="D132" i="7"/>
  <c r="H42" i="17"/>
  <c r="D98" i="7"/>
  <c r="G42" i="17"/>
  <c r="D64" i="7"/>
  <c r="F42" i="17"/>
  <c r="D30" i="7"/>
  <c r="E42" i="17"/>
  <c r="D23" i="7"/>
  <c r="AP14" i="7" s="1"/>
  <c r="E35" i="17"/>
  <c r="CI209" i="9"/>
  <c r="F336" i="17"/>
  <c r="U203" i="9"/>
  <c r="U204" i="9" s="1"/>
  <c r="BH218" i="9" s="1"/>
  <c r="D19" i="17"/>
  <c r="A4" i="17"/>
  <c r="D167" i="7"/>
  <c r="BE165" i="7" s="1"/>
  <c r="D133" i="7"/>
  <c r="BF119" i="7" s="1"/>
  <c r="D65" i="7"/>
  <c r="BF60" i="7" s="1"/>
  <c r="D159" i="7"/>
  <c r="AP153" i="7" s="1"/>
  <c r="D125" i="7"/>
  <c r="AP118" i="7" s="1"/>
  <c r="D57" i="7"/>
  <c r="AP50" i="7" s="1"/>
  <c r="D161" i="7"/>
  <c r="D127" i="7"/>
  <c r="D93" i="7"/>
  <c r="D59" i="7"/>
  <c r="D149" i="7"/>
  <c r="D115" i="7"/>
  <c r="D81" i="7"/>
  <c r="D47" i="7"/>
  <c r="D13" i="7"/>
  <c r="D148" i="7"/>
  <c r="D114" i="7"/>
  <c r="D80" i="7"/>
  <c r="D46" i="7"/>
  <c r="D12" i="7"/>
  <c r="D147" i="7"/>
  <c r="D113" i="7"/>
  <c r="D45" i="7"/>
  <c r="D11" i="7"/>
  <c r="CN4" i="9"/>
  <c r="CN5" i="9" s="1"/>
  <c r="M165" i="7"/>
  <c r="L165" i="7"/>
  <c r="L163" i="7"/>
  <c r="L161" i="7"/>
  <c r="L159" i="7"/>
  <c r="L157" i="7"/>
  <c r="L155" i="7"/>
  <c r="L153" i="7"/>
  <c r="L151" i="7"/>
  <c r="L149" i="7"/>
  <c r="L147" i="7"/>
  <c r="L145" i="7"/>
  <c r="L130" i="7"/>
  <c r="L128" i="7"/>
  <c r="L126" i="7"/>
  <c r="L124" i="7"/>
  <c r="L122" i="7"/>
  <c r="L120" i="7"/>
  <c r="L118" i="7"/>
  <c r="L116" i="7"/>
  <c r="L114" i="7"/>
  <c r="L112" i="7"/>
  <c r="L97" i="7"/>
  <c r="L95" i="7"/>
  <c r="L93" i="7"/>
  <c r="L91" i="7"/>
  <c r="L89" i="7"/>
  <c r="L87" i="7"/>
  <c r="L85" i="7"/>
  <c r="L83" i="7"/>
  <c r="L81" i="7"/>
  <c r="L79" i="7"/>
  <c r="L77" i="7"/>
  <c r="L62" i="7"/>
  <c r="L60" i="7"/>
  <c r="L58" i="7"/>
  <c r="L56" i="7"/>
  <c r="L54" i="7"/>
  <c r="L52" i="7"/>
  <c r="L50" i="7"/>
  <c r="L48" i="7"/>
  <c r="L46" i="7"/>
  <c r="L44" i="7"/>
  <c r="L29" i="7"/>
  <c r="L27" i="7"/>
  <c r="L25" i="7"/>
  <c r="L23" i="7"/>
  <c r="L21" i="7"/>
  <c r="L19" i="7"/>
  <c r="L17" i="7"/>
  <c r="L15" i="7"/>
  <c r="L13" i="7"/>
  <c r="L11" i="7"/>
  <c r="L9" i="7"/>
  <c r="M164" i="7"/>
  <c r="M162" i="7"/>
  <c r="M160" i="7"/>
  <c r="M158" i="7"/>
  <c r="M156" i="7"/>
  <c r="M154" i="7"/>
  <c r="M152" i="7"/>
  <c r="M150" i="7"/>
  <c r="M148" i="7"/>
  <c r="M146" i="7"/>
  <c r="M131" i="7"/>
  <c r="M129" i="7"/>
  <c r="M127" i="7"/>
  <c r="M125" i="7"/>
  <c r="M123" i="7"/>
  <c r="M121" i="7"/>
  <c r="M119" i="7"/>
  <c r="M117" i="7"/>
  <c r="M115" i="7"/>
  <c r="M113" i="7"/>
  <c r="M111" i="7"/>
  <c r="M96" i="7"/>
  <c r="M94" i="7"/>
  <c r="M92" i="7"/>
  <c r="M90" i="7"/>
  <c r="M88" i="7"/>
  <c r="M86" i="7"/>
  <c r="M84" i="7"/>
  <c r="M82" i="7"/>
  <c r="M80" i="7"/>
  <c r="M78" i="7"/>
  <c r="M63" i="7"/>
  <c r="L164" i="7"/>
  <c r="L160" i="7"/>
  <c r="L156" i="7"/>
  <c r="L152" i="7"/>
  <c r="L148" i="7"/>
  <c r="L131" i="7"/>
  <c r="L127" i="7"/>
  <c r="L123" i="7"/>
  <c r="L119" i="7"/>
  <c r="L115" i="7"/>
  <c r="L111" i="7"/>
  <c r="L94" i="7"/>
  <c r="L90" i="7"/>
  <c r="L86" i="7"/>
  <c r="L82" i="7"/>
  <c r="L78" i="7"/>
  <c r="M61" i="7"/>
  <c r="L59" i="7"/>
  <c r="M56" i="7"/>
  <c r="M53" i="7"/>
  <c r="L51" i="7"/>
  <c r="M48" i="7"/>
  <c r="M45" i="7"/>
  <c r="L43" i="7"/>
  <c r="M27" i="7"/>
  <c r="M24" i="7"/>
  <c r="L22" i="7"/>
  <c r="M19" i="7"/>
  <c r="M16" i="7"/>
  <c r="L14" i="7"/>
  <c r="M11" i="7"/>
  <c r="L80" i="7"/>
  <c r="M57" i="7"/>
  <c r="M52" i="7"/>
  <c r="L47" i="7"/>
  <c r="M28" i="7"/>
  <c r="M23" i="7"/>
  <c r="L18" i="7"/>
  <c r="M12" i="7"/>
  <c r="L10" i="7"/>
  <c r="M157" i="7"/>
  <c r="M149" i="7"/>
  <c r="M128" i="7"/>
  <c r="M116" i="7"/>
  <c r="M95" i="7"/>
  <c r="M87" i="7"/>
  <c r="M163" i="7"/>
  <c r="M159" i="7"/>
  <c r="M155" i="7"/>
  <c r="M151" i="7"/>
  <c r="M147" i="7"/>
  <c r="M130" i="7"/>
  <c r="M126" i="7"/>
  <c r="M122" i="7"/>
  <c r="M118" i="7"/>
  <c r="M114" i="7"/>
  <c r="M97" i="7"/>
  <c r="M93" i="7"/>
  <c r="M89" i="7"/>
  <c r="M85" i="7"/>
  <c r="M81" i="7"/>
  <c r="M77" i="7"/>
  <c r="L61" i="7"/>
  <c r="M58" i="7"/>
  <c r="M55" i="7"/>
  <c r="L53" i="7"/>
  <c r="M50" i="7"/>
  <c r="M47" i="7"/>
  <c r="L45" i="7"/>
  <c r="M29" i="7"/>
  <c r="M26" i="7"/>
  <c r="L24" i="7"/>
  <c r="M21" i="7"/>
  <c r="M18" i="7"/>
  <c r="L16" i="7"/>
  <c r="M13" i="7"/>
  <c r="M10" i="7"/>
  <c r="L162" i="7"/>
  <c r="L158" i="7"/>
  <c r="L154" i="7"/>
  <c r="L150" i="7"/>
  <c r="L146" i="7"/>
  <c r="L129" i="7"/>
  <c r="L125" i="7"/>
  <c r="L121" i="7"/>
  <c r="L117" i="7"/>
  <c r="L113" i="7"/>
  <c r="L96" i="7"/>
  <c r="L92" i="7"/>
  <c r="L88" i="7"/>
  <c r="L84" i="7"/>
  <c r="L63" i="7"/>
  <c r="M60" i="7"/>
  <c r="L55" i="7"/>
  <c r="M49" i="7"/>
  <c r="M44" i="7"/>
  <c r="L26" i="7"/>
  <c r="M15" i="7"/>
  <c r="M161" i="7"/>
  <c r="M153" i="7"/>
  <c r="M145" i="7"/>
  <c r="M124" i="7"/>
  <c r="M120" i="7"/>
  <c r="M112" i="7"/>
  <c r="M91" i="7"/>
  <c r="M83" i="7"/>
  <c r="M79" i="7"/>
  <c r="M62" i="7"/>
  <c r="M59" i="7"/>
  <c r="L57" i="7"/>
  <c r="M54" i="7"/>
  <c r="M51" i="7"/>
  <c r="L49" i="7"/>
  <c r="M46" i="7"/>
  <c r="M43" i="7"/>
  <c r="L28" i="7"/>
  <c r="M25" i="7"/>
  <c r="M22" i="7"/>
  <c r="L20" i="7"/>
  <c r="M17" i="7"/>
  <c r="M14" i="7"/>
  <c r="L12" i="7"/>
  <c r="M9" i="7"/>
  <c r="D160" i="7"/>
  <c r="D126" i="7"/>
  <c r="BX44" i="10"/>
  <c r="S28" i="7" s="1"/>
  <c r="CH44" i="10"/>
  <c r="CJ30" i="10"/>
  <c r="S82" i="7" s="1"/>
  <c r="CC32" i="10"/>
  <c r="R50" i="7" s="1"/>
  <c r="AO96" i="27" s="1"/>
  <c r="CF33" i="10"/>
  <c r="BZ34" i="10"/>
  <c r="CQ40" i="10"/>
  <c r="CT29" i="10"/>
  <c r="CA45" i="10"/>
  <c r="CW43" i="10"/>
  <c r="CB40" i="10"/>
  <c r="CK30" i="10"/>
  <c r="CM34" i="10"/>
  <c r="CS29" i="10"/>
  <c r="BZ42" i="10"/>
  <c r="CB44" i="10"/>
  <c r="BY43" i="10"/>
  <c r="CE38" i="10"/>
  <c r="BW28" i="10"/>
  <c r="R12" i="7" s="1"/>
  <c r="CL28" i="10"/>
  <c r="CA41" i="10"/>
  <c r="BZ30" i="10"/>
  <c r="BX39" i="10"/>
  <c r="S23" i="7" s="1"/>
  <c r="CH39" i="10"/>
  <c r="CF25" i="10"/>
  <c r="CN45" i="10"/>
  <c r="CR29" i="10"/>
  <c r="CB32" i="10"/>
  <c r="CB28" i="10"/>
  <c r="BX29" i="10"/>
  <c r="S13" i="7" s="1"/>
  <c r="CA29" i="10"/>
  <c r="BY39" i="10"/>
  <c r="BW44" i="10"/>
  <c r="R28" i="7" s="1"/>
  <c r="CG44" i="10"/>
  <c r="CD43" i="10"/>
  <c r="S61" i="7" s="1"/>
  <c r="AV107" i="27" s="1"/>
  <c r="CM42" i="10"/>
  <c r="CA37" i="10"/>
  <c r="BZ26" i="10"/>
  <c r="CA33" i="10"/>
  <c r="BY27" i="10"/>
  <c r="CE30" i="10"/>
  <c r="CB36" i="10"/>
  <c r="CA25" i="10"/>
  <c r="BY35" i="10"/>
  <c r="BW39" i="10"/>
  <c r="R23" i="7" s="1"/>
  <c r="CG36" i="10"/>
  <c r="CD35" i="10"/>
  <c r="S53" i="7" s="1"/>
  <c r="AV99" i="27" s="1"/>
  <c r="D145" i="7"/>
  <c r="D24" i="7"/>
  <c r="CB41" i="10"/>
  <c r="CB37" i="10"/>
  <c r="CB33" i="10"/>
  <c r="CB29" i="10"/>
  <c r="CB25" i="10"/>
  <c r="CA38" i="10"/>
  <c r="CA34" i="10"/>
  <c r="CA30" i="10"/>
  <c r="CA26" i="10"/>
  <c r="BZ43" i="10"/>
  <c r="BZ39" i="10"/>
  <c r="BZ35" i="10"/>
  <c r="BZ31" i="10"/>
  <c r="CK31" i="10"/>
  <c r="BY31" i="10"/>
  <c r="BX34" i="10"/>
  <c r="S18" i="7" s="1"/>
  <c r="BW34" i="10"/>
  <c r="R18" i="7" s="1"/>
  <c r="CH33" i="10"/>
  <c r="CG28" i="10"/>
  <c r="CD27" i="10"/>
  <c r="S45" i="7" s="1"/>
  <c r="AV91" i="27" s="1"/>
  <c r="CN37" i="10"/>
  <c r="CL44" i="10"/>
  <c r="CI30" i="10"/>
  <c r="R82" i="7" s="1"/>
  <c r="CZ31" i="10"/>
  <c r="CQ36" i="10"/>
  <c r="CB45" i="10"/>
  <c r="BZ38" i="10"/>
  <c r="CH28" i="10"/>
  <c r="CF41" i="10"/>
  <c r="CC40" i="10"/>
  <c r="R58" i="7" s="1"/>
  <c r="AO104" i="27" s="1"/>
  <c r="CN29" i="10"/>
  <c r="CP33" i="10"/>
  <c r="S119" i="7" s="1"/>
  <c r="CO36" i="10"/>
  <c r="R122" i="7" s="1"/>
  <c r="CZ33" i="10"/>
  <c r="CT26" i="10"/>
  <c r="CR36" i="10"/>
  <c r="CQ41" i="10"/>
  <c r="CQ33" i="10"/>
  <c r="CP45" i="10"/>
  <c r="S131" i="7" s="1"/>
  <c r="CP40" i="10"/>
  <c r="S126" i="7" s="1"/>
  <c r="CP35" i="10"/>
  <c r="S121" i="7" s="1"/>
  <c r="CP29" i="10"/>
  <c r="S115" i="7" s="1"/>
  <c r="CO38" i="10"/>
  <c r="R124" i="7" s="1"/>
  <c r="CO30" i="10"/>
  <c r="R116" i="7" s="1"/>
  <c r="CZ35" i="10"/>
  <c r="CZ27" i="10"/>
  <c r="CY36" i="10"/>
  <c r="CG38" i="10"/>
  <c r="CG42" i="10"/>
  <c r="BX40" i="10"/>
  <c r="S24" i="7" s="1"/>
  <c r="CM26" i="10"/>
  <c r="CL43" i="10"/>
  <c r="CF43" i="10"/>
  <c r="CE40" i="10"/>
  <c r="CE32" i="10"/>
  <c r="CE28" i="10"/>
  <c r="CD33" i="10"/>
  <c r="S51" i="7" s="1"/>
  <c r="AV97" i="27" s="1"/>
  <c r="CD29" i="10"/>
  <c r="S47" i="7" s="1"/>
  <c r="AV93" i="27" s="1"/>
  <c r="CD25" i="10"/>
  <c r="S43" i="7" s="1"/>
  <c r="AV89" i="27" s="1"/>
  <c r="CC42" i="10"/>
  <c r="R60" i="7" s="1"/>
  <c r="AO106" i="27" s="1"/>
  <c r="CC38" i="10"/>
  <c r="R56" i="7" s="1"/>
  <c r="AO102" i="27" s="1"/>
  <c r="CC34" i="10"/>
  <c r="R52" i="7" s="1"/>
  <c r="AO98" i="27" s="1"/>
  <c r="CJ39" i="10"/>
  <c r="S91" i="7" s="1"/>
  <c r="CN35" i="10"/>
  <c r="CN31" i="10"/>
  <c r="CN27" i="10"/>
  <c r="CM44" i="10"/>
  <c r="CM40" i="10"/>
  <c r="CM36" i="10"/>
  <c r="CM32" i="10"/>
  <c r="CI39" i="10"/>
  <c r="R91" i="7" s="1"/>
  <c r="CL29" i="10"/>
  <c r="CL25" i="10"/>
  <c r="CJ37" i="10"/>
  <c r="S89" i="7" s="1"/>
  <c r="CT41" i="10"/>
  <c r="CT36" i="10"/>
  <c r="CT31" i="10"/>
  <c r="CT25" i="10"/>
  <c r="CS41" i="10"/>
  <c r="CS36" i="10"/>
  <c r="CK33" i="10"/>
  <c r="CS30" i="10"/>
  <c r="CK28" i="10"/>
  <c r="CS25" i="10"/>
  <c r="CJ43" i="10"/>
  <c r="S95" i="7" s="1"/>
  <c r="CR41" i="10"/>
  <c r="CX33" i="10"/>
  <c r="CT27" i="10"/>
  <c r="CS42" i="10"/>
  <c r="CS37" i="10"/>
  <c r="CS32" i="10"/>
  <c r="CS26" i="10"/>
  <c r="CR42" i="10"/>
  <c r="CR37" i="10"/>
  <c r="CR31" i="10"/>
  <c r="CR26" i="10"/>
  <c r="CQ31" i="10"/>
  <c r="CP32" i="10"/>
  <c r="S118" i="7" s="1"/>
  <c r="CO26" i="10"/>
  <c r="R112" i="7" s="1"/>
  <c r="CY28" i="10"/>
  <c r="CQ32" i="10"/>
  <c r="CJ32" i="10"/>
  <c r="S84" i="7" s="1"/>
  <c r="CO28" i="10"/>
  <c r="R114" i="7" s="1"/>
  <c r="CI25" i="10"/>
  <c r="R77" i="7" s="1"/>
  <c r="CT38" i="10"/>
  <c r="CS43" i="10"/>
  <c r="CW40" i="10"/>
  <c r="CR32" i="10"/>
  <c r="CB35" i="10"/>
  <c r="CB27" i="10"/>
  <c r="CA40" i="10"/>
  <c r="CA32" i="10"/>
  <c r="BZ45" i="10"/>
  <c r="BZ37" i="10"/>
  <c r="BZ29" i="10"/>
  <c r="BZ25" i="10"/>
  <c r="BY42" i="10"/>
  <c r="BY38" i="10"/>
  <c r="BY34" i="10"/>
  <c r="T18" i="7" s="1"/>
  <c r="BY30" i="10"/>
  <c r="BY26" i="10"/>
  <c r="BX43" i="10"/>
  <c r="S27" i="7" s="1"/>
  <c r="BX38" i="10"/>
  <c r="S22" i="7" s="1"/>
  <c r="BX33" i="10"/>
  <c r="S17" i="7" s="1"/>
  <c r="BX27" i="10"/>
  <c r="S11" i="7" s="1"/>
  <c r="BW43" i="10"/>
  <c r="R27" i="7" s="1"/>
  <c r="BW38" i="10"/>
  <c r="R22" i="7" s="1"/>
  <c r="BW32" i="10"/>
  <c r="R16" i="7" s="1"/>
  <c r="BW27" i="10"/>
  <c r="R11" i="7" s="1"/>
  <c r="CH43" i="10"/>
  <c r="CH37" i="10"/>
  <c r="CH32" i="10"/>
  <c r="CH27" i="10"/>
  <c r="CG41" i="10"/>
  <c r="CG33" i="10"/>
  <c r="CG25" i="10"/>
  <c r="CF38" i="10"/>
  <c r="CF30" i="10"/>
  <c r="CE43" i="10"/>
  <c r="CE35" i="10"/>
  <c r="CE27" i="10"/>
  <c r="CD40" i="10"/>
  <c r="S58" i="7" s="1"/>
  <c r="AV104" i="27" s="1"/>
  <c r="CD32" i="10"/>
  <c r="S50" i="7" s="1"/>
  <c r="AV96" i="27" s="1"/>
  <c r="CC45" i="10"/>
  <c r="R63" i="7" s="1"/>
  <c r="AO109" i="27" s="1"/>
  <c r="CC37" i="10"/>
  <c r="R55" i="7" s="1"/>
  <c r="AO101" i="27" s="1"/>
  <c r="CC29" i="10"/>
  <c r="R47" i="7" s="1"/>
  <c r="AO93" i="27" s="1"/>
  <c r="CN42" i="10"/>
  <c r="CN34" i="10"/>
  <c r="CN26" i="10"/>
  <c r="CM39" i="10"/>
  <c r="CM31" i="10"/>
  <c r="CL40" i="10"/>
  <c r="CK45" i="10"/>
  <c r="CK25" i="10"/>
  <c r="CJ25" i="10"/>
  <c r="S77" i="7" s="1"/>
  <c r="CT45" i="10"/>
  <c r="CS45" i="10"/>
  <c r="CR45" i="10"/>
  <c r="CQ39" i="10"/>
  <c r="CW32" i="10"/>
  <c r="CP39" i="10"/>
  <c r="S125" i="7" s="1"/>
  <c r="CO44" i="10"/>
  <c r="R130" i="7" s="1"/>
  <c r="CZ41" i="10"/>
  <c r="CZ25" i="10"/>
  <c r="CX45" i="10"/>
  <c r="CY32" i="10"/>
  <c r="CV29" i="10"/>
  <c r="S149" i="7" s="1"/>
  <c r="CR28" i="10"/>
  <c r="CB43" i="10"/>
  <c r="CB39" i="10"/>
  <c r="CB31" i="10"/>
  <c r="CA44" i="10"/>
  <c r="CA36" i="10"/>
  <c r="CA28" i="10"/>
  <c r="BZ41" i="10"/>
  <c r="BZ33" i="10"/>
  <c r="CB42" i="10"/>
  <c r="CB38" i="10"/>
  <c r="CB34" i="10"/>
  <c r="CB30" i="10"/>
  <c r="CB26" i="10"/>
  <c r="CA43" i="10"/>
  <c r="CA39" i="10"/>
  <c r="T23" i="7" s="1"/>
  <c r="CA35" i="10"/>
  <c r="CA31" i="10"/>
  <c r="CA27" i="10"/>
  <c r="BZ44" i="10"/>
  <c r="BZ40" i="10"/>
  <c r="BZ36" i="10"/>
  <c r="BZ32" i="10"/>
  <c r="BZ28" i="10"/>
  <c r="BY45" i="10"/>
  <c r="BY41" i="10"/>
  <c r="BY37" i="10"/>
  <c r="BY33" i="10"/>
  <c r="BY29" i="10"/>
  <c r="BY25" i="10"/>
  <c r="BX42" i="10"/>
  <c r="S26" i="7" s="1"/>
  <c r="BX37" i="10"/>
  <c r="S21" i="7" s="1"/>
  <c r="BX31" i="10"/>
  <c r="S15" i="7" s="1"/>
  <c r="BX26" i="10"/>
  <c r="S10" i="7" s="1"/>
  <c r="BW42" i="10"/>
  <c r="R26" i="7" s="1"/>
  <c r="BW36" i="10"/>
  <c r="R20" i="7" s="1"/>
  <c r="BW31" i="10"/>
  <c r="R15" i="7" s="1"/>
  <c r="BW26" i="10"/>
  <c r="R10" i="7" s="1"/>
  <c r="CH41" i="10"/>
  <c r="CH36" i="10"/>
  <c r="CH31" i="10"/>
  <c r="CH25" i="10"/>
  <c r="CG40" i="10"/>
  <c r="CG32" i="10"/>
  <c r="CF45" i="10"/>
  <c r="CF37" i="10"/>
  <c r="CF29" i="10"/>
  <c r="CE42" i="10"/>
  <c r="CE34" i="10"/>
  <c r="CE26" i="10"/>
  <c r="CD39" i="10"/>
  <c r="S57" i="7" s="1"/>
  <c r="AV103" i="27" s="1"/>
  <c r="CD31" i="10"/>
  <c r="S49" i="7" s="1"/>
  <c r="AV95" i="27" s="1"/>
  <c r="CC44" i="10"/>
  <c r="R62" i="7" s="1"/>
  <c r="AO108" i="27" s="1"/>
  <c r="CC36" i="10"/>
  <c r="R54" i="7" s="1"/>
  <c r="AO100" i="27" s="1"/>
  <c r="CC28" i="10"/>
  <c r="R46" i="7" s="1"/>
  <c r="AO92" i="27" s="1"/>
  <c r="CN41" i="10"/>
  <c r="CN33" i="10"/>
  <c r="CN25" i="10"/>
  <c r="U77" i="7" s="1"/>
  <c r="CM38" i="10"/>
  <c r="CM30" i="10"/>
  <c r="CL36" i="10"/>
  <c r="CK41" i="10"/>
  <c r="CJ41" i="10"/>
  <c r="S93" i="7" s="1"/>
  <c r="CI40" i="10"/>
  <c r="R92" i="7" s="1"/>
  <c r="CT40" i="10"/>
  <c r="CS40" i="10"/>
  <c r="CR39" i="10"/>
  <c r="CP43" i="10"/>
  <c r="S129" i="7" s="1"/>
  <c r="CP44" i="10"/>
  <c r="S130" i="7" s="1"/>
  <c r="CP28" i="10"/>
  <c r="S114" i="7" s="1"/>
  <c r="CI37" i="10"/>
  <c r="R89" i="7" s="1"/>
  <c r="CI29" i="10"/>
  <c r="R81" i="7" s="1"/>
  <c r="CT34" i="10"/>
  <c r="CX37" i="10"/>
  <c r="CA42" i="10"/>
  <c r="BZ27" i="10"/>
  <c r="BY44" i="10"/>
  <c r="BY40" i="10"/>
  <c r="BY36" i="10"/>
  <c r="BY32" i="10"/>
  <c r="BY28" i="10"/>
  <c r="BX45" i="10"/>
  <c r="S29" i="7" s="1"/>
  <c r="BX41" i="10"/>
  <c r="S25" i="7" s="1"/>
  <c r="BX35" i="10"/>
  <c r="S19" i="7" s="1"/>
  <c r="BX30" i="10"/>
  <c r="S14" i="7" s="1"/>
  <c r="BX25" i="10"/>
  <c r="S9" i="7" s="1"/>
  <c r="BW40" i="10"/>
  <c r="R24" i="7" s="1"/>
  <c r="BW35" i="10"/>
  <c r="R19" i="7" s="1"/>
  <c r="BW30" i="10"/>
  <c r="R14" i="7" s="1"/>
  <c r="CH45" i="10"/>
  <c r="CH40" i="10"/>
  <c r="CH35" i="10"/>
  <c r="CH29" i="10"/>
  <c r="CG45" i="10"/>
  <c r="CG37" i="10"/>
  <c r="CG29" i="10"/>
  <c r="CF42" i="10"/>
  <c r="CF34" i="10"/>
  <c r="CF26" i="10"/>
  <c r="CE39" i="10"/>
  <c r="CE31" i="10"/>
  <c r="CD44" i="10"/>
  <c r="S62" i="7" s="1"/>
  <c r="AV108" i="27" s="1"/>
  <c r="CD36" i="10"/>
  <c r="S54" i="7" s="1"/>
  <c r="AV100" i="27" s="1"/>
  <c r="CD28" i="10"/>
  <c r="S46" i="7" s="1"/>
  <c r="AV92" i="27" s="1"/>
  <c r="CC41" i="10"/>
  <c r="R59" i="7" s="1"/>
  <c r="AO105" i="27" s="1"/>
  <c r="CC33" i="10"/>
  <c r="R51" i="7" s="1"/>
  <c r="AO97" i="27" s="1"/>
  <c r="CC25" i="10"/>
  <c r="R43" i="7" s="1"/>
  <c r="AO89" i="27" s="1"/>
  <c r="CN38" i="10"/>
  <c r="CN30" i="10"/>
  <c r="CM43" i="10"/>
  <c r="CM35" i="10"/>
  <c r="CM27" i="10"/>
  <c r="CL32" i="10"/>
  <c r="CK36" i="10"/>
  <c r="CJ35" i="10"/>
  <c r="S87" i="7" s="1"/>
  <c r="CI35" i="10"/>
  <c r="R87" i="7" s="1"/>
  <c r="CT35" i="10"/>
  <c r="CS34" i="10"/>
  <c r="CR34" i="10"/>
  <c r="CO42" i="10"/>
  <c r="R128" i="7" s="1"/>
  <c r="CX41" i="10"/>
  <c r="CX25" i="10"/>
  <c r="CV37" i="10"/>
  <c r="S157" i="7" s="1"/>
  <c r="CL39" i="10"/>
  <c r="CL35" i="10"/>
  <c r="CL31" i="10"/>
  <c r="CL27" i="10"/>
  <c r="CK44" i="10"/>
  <c r="CK40" i="10"/>
  <c r="CK34" i="10"/>
  <c r="CK29" i="10"/>
  <c r="CJ45" i="10"/>
  <c r="S97" i="7" s="1"/>
  <c r="CJ34" i="10"/>
  <c r="S86" i="7" s="1"/>
  <c r="CJ29" i="10"/>
  <c r="S81" i="7" s="1"/>
  <c r="CI44" i="10"/>
  <c r="R96" i="7" s="1"/>
  <c r="CI34" i="10"/>
  <c r="R86" i="7" s="1"/>
  <c r="CI28" i="10"/>
  <c r="R80" i="7" s="1"/>
  <c r="CT44" i="10"/>
  <c r="CT39" i="10"/>
  <c r="CT33" i="10"/>
  <c r="CT28" i="10"/>
  <c r="CS44" i="10"/>
  <c r="CS38" i="10"/>
  <c r="CS33" i="10"/>
  <c r="CS28" i="10"/>
  <c r="CR43" i="10"/>
  <c r="CR38" i="10"/>
  <c r="CR33" i="10"/>
  <c r="CR27" i="10"/>
  <c r="CQ35" i="10"/>
  <c r="CP37" i="10"/>
  <c r="S123" i="7" s="1"/>
  <c r="CO34" i="10"/>
  <c r="R120" i="7" s="1"/>
  <c r="CY44" i="10"/>
  <c r="CU42" i="10"/>
  <c r="R162" i="7" s="1"/>
  <c r="BX36" i="10"/>
  <c r="S20" i="7" s="1"/>
  <c r="BX32" i="10"/>
  <c r="S16" i="7" s="1"/>
  <c r="BX28" i="10"/>
  <c r="S12" i="7" s="1"/>
  <c r="BW45" i="10"/>
  <c r="R29" i="7" s="1"/>
  <c r="BW41" i="10"/>
  <c r="R25" i="7" s="1"/>
  <c r="BW37" i="10"/>
  <c r="R21" i="7" s="1"/>
  <c r="BW33" i="10"/>
  <c r="R17" i="7" s="1"/>
  <c r="BW29" i="10"/>
  <c r="R13" i="7" s="1"/>
  <c r="BW25" i="10"/>
  <c r="R9" i="7" s="1"/>
  <c r="CH42" i="10"/>
  <c r="CH38" i="10"/>
  <c r="CH34" i="10"/>
  <c r="CH30" i="10"/>
  <c r="CH26" i="10"/>
  <c r="CG43" i="10"/>
  <c r="CG39" i="10"/>
  <c r="CG35" i="10"/>
  <c r="CG31" i="10"/>
  <c r="CG27" i="10"/>
  <c r="CF44" i="10"/>
  <c r="CF40" i="10"/>
  <c r="CF36" i="10"/>
  <c r="CF32" i="10"/>
  <c r="CF28" i="10"/>
  <c r="CE45" i="10"/>
  <c r="CE41" i="10"/>
  <c r="CE37" i="10"/>
  <c r="CE33" i="10"/>
  <c r="CE29" i="10"/>
  <c r="CE25" i="10"/>
  <c r="CD42" i="10"/>
  <c r="S60" i="7" s="1"/>
  <c r="AV106" i="27" s="1"/>
  <c r="CD38" i="10"/>
  <c r="S56" i="7" s="1"/>
  <c r="AV102" i="27" s="1"/>
  <c r="CD34" i="10"/>
  <c r="S52" i="7" s="1"/>
  <c r="AV98" i="27" s="1"/>
  <c r="CD30" i="10"/>
  <c r="S48" i="7" s="1"/>
  <c r="AV94" i="27" s="1"/>
  <c r="CD26" i="10"/>
  <c r="S44" i="7" s="1"/>
  <c r="AV90" i="27" s="1"/>
  <c r="CC43" i="10"/>
  <c r="R61" i="7" s="1"/>
  <c r="AO107" i="27" s="1"/>
  <c r="CC39" i="10"/>
  <c r="R57" i="7" s="1"/>
  <c r="AO103" i="27" s="1"/>
  <c r="CC35" i="10"/>
  <c r="R53" i="7" s="1"/>
  <c r="AO99" i="27" s="1"/>
  <c r="CC27" i="10"/>
  <c r="R45" i="7" s="1"/>
  <c r="AO91" i="27" s="1"/>
  <c r="CN44" i="10"/>
  <c r="CN40" i="10"/>
  <c r="CN36" i="10"/>
  <c r="CN32" i="10"/>
  <c r="CN28" i="10"/>
  <c r="CM45" i="10"/>
  <c r="CM41" i="10"/>
  <c r="CM37" i="10"/>
  <c r="CM33" i="10"/>
  <c r="CM29" i="10"/>
  <c r="CM25" i="10"/>
  <c r="CL42" i="10"/>
  <c r="CL38" i="10"/>
  <c r="CL34" i="10"/>
  <c r="CL30" i="10"/>
  <c r="CL26" i="10"/>
  <c r="CK43" i="10"/>
  <c r="CK38" i="10"/>
  <c r="CJ38" i="10"/>
  <c r="S90" i="7" s="1"/>
  <c r="CJ33" i="10"/>
  <c r="S85" i="7" s="1"/>
  <c r="CJ27" i="10"/>
  <c r="S79" i="7" s="1"/>
  <c r="CI43" i="10"/>
  <c r="R95" i="7" s="1"/>
  <c r="CI38" i="10"/>
  <c r="R90" i="7" s="1"/>
  <c r="CI32" i="10"/>
  <c r="R84" i="7" s="1"/>
  <c r="CI27" i="10"/>
  <c r="R79" i="7" s="1"/>
  <c r="CT43" i="10"/>
  <c r="CT37" i="10"/>
  <c r="CT32" i="10"/>
  <c r="CG34" i="10"/>
  <c r="CG30" i="10"/>
  <c r="CG26" i="10"/>
  <c r="CF39" i="10"/>
  <c r="CF35" i="10"/>
  <c r="CF31" i="10"/>
  <c r="CF27" i="10"/>
  <c r="CE44" i="10"/>
  <c r="CE36" i="10"/>
  <c r="CD45" i="10"/>
  <c r="S63" i="7" s="1"/>
  <c r="AV109" i="27" s="1"/>
  <c r="CD41" i="10"/>
  <c r="S59" i="7" s="1"/>
  <c r="AV105" i="27" s="1"/>
  <c r="CD37" i="10"/>
  <c r="S55" i="7" s="1"/>
  <c r="AV101" i="27" s="1"/>
  <c r="CC30" i="10"/>
  <c r="R48" i="7" s="1"/>
  <c r="AO94" i="27" s="1"/>
  <c r="CC26" i="10"/>
  <c r="R44" i="7" s="1"/>
  <c r="AO90" i="27" s="1"/>
  <c r="CN43" i="10"/>
  <c r="CN39" i="10"/>
  <c r="CM28" i="10"/>
  <c r="CL45" i="10"/>
  <c r="CL41" i="10"/>
  <c r="CL37" i="10"/>
  <c r="CL33" i="10"/>
  <c r="CK42" i="10"/>
  <c r="CK37" i="10"/>
  <c r="CK32" i="10"/>
  <c r="CK26" i="10"/>
  <c r="CJ42" i="10"/>
  <c r="S94" i="7" s="1"/>
  <c r="CJ31" i="10"/>
  <c r="S83" i="7" s="1"/>
  <c r="CJ26" i="10"/>
  <c r="S78" i="7" s="1"/>
  <c r="CI42" i="10"/>
  <c r="R94" i="7" s="1"/>
  <c r="CI36" i="10"/>
  <c r="R88" i="7" s="1"/>
  <c r="CI31" i="10"/>
  <c r="R83" i="7" s="1"/>
  <c r="CI26" i="10"/>
  <c r="R78" i="7" s="1"/>
  <c r="CR35" i="10"/>
  <c r="CR30" i="10"/>
  <c r="CQ43" i="10"/>
  <c r="CQ27" i="10"/>
  <c r="CP27" i="10"/>
  <c r="S113" i="7" s="1"/>
  <c r="CZ39" i="10"/>
  <c r="CY42" i="10"/>
  <c r="CQ25" i="10"/>
  <c r="CP42" i="10"/>
  <c r="S128" i="7" s="1"/>
  <c r="CY34" i="10"/>
  <c r="CP38" i="10"/>
  <c r="S124" i="7" s="1"/>
  <c r="CP34" i="10"/>
  <c r="S120" i="7" s="1"/>
  <c r="CP30" i="10"/>
  <c r="S116" i="7" s="1"/>
  <c r="CX43" i="10"/>
  <c r="CO43" i="10"/>
  <c r="R129" i="7" s="1"/>
  <c r="CO39" i="10"/>
  <c r="R125" i="7" s="1"/>
  <c r="CO35" i="10"/>
  <c r="R121" i="7" s="1"/>
  <c r="CO27" i="10"/>
  <c r="R113" i="7" s="1"/>
  <c r="CW28" i="10"/>
  <c r="CZ44" i="10"/>
  <c r="CV41" i="10"/>
  <c r="S161" i="7" s="1"/>
  <c r="CZ40" i="10"/>
  <c r="CZ36" i="10"/>
  <c r="CZ32" i="10"/>
  <c r="CZ28" i="10"/>
  <c r="CY45" i="10"/>
  <c r="CY41" i="10"/>
  <c r="CY37" i="10"/>
  <c r="CY33" i="10"/>
  <c r="CX32" i="10"/>
  <c r="CY29" i="10"/>
  <c r="CW45" i="10"/>
  <c r="CX42" i="10"/>
  <c r="CX38" i="10"/>
  <c r="CW30" i="10"/>
  <c r="CX34" i="10"/>
  <c r="CX30" i="10"/>
  <c r="CX26" i="10"/>
  <c r="CW42" i="10"/>
  <c r="CW34" i="10"/>
  <c r="CV25" i="10"/>
  <c r="S145" i="7" s="1"/>
  <c r="CW26" i="10"/>
  <c r="CU38" i="10"/>
  <c r="R158" i="7" s="1"/>
  <c r="CV39" i="10"/>
  <c r="S159" i="7" s="1"/>
  <c r="CU44" i="10"/>
  <c r="R164" i="7" s="1"/>
  <c r="CU34" i="10"/>
  <c r="R154" i="7" s="1"/>
  <c r="CR25" i="10"/>
  <c r="CQ42" i="10"/>
  <c r="CQ38" i="10"/>
  <c r="CQ34" i="10"/>
  <c r="CQ30" i="10"/>
  <c r="CQ26" i="10"/>
  <c r="CP41" i="10"/>
  <c r="S127" i="7" s="1"/>
  <c r="CP36" i="10"/>
  <c r="S122" i="7" s="1"/>
  <c r="CP31" i="10"/>
  <c r="S117" i="7" s="1"/>
  <c r="CP25" i="10"/>
  <c r="S111" i="7" s="1"/>
  <c r="CO40" i="10"/>
  <c r="R126" i="7" s="1"/>
  <c r="CO32" i="10"/>
  <c r="R118" i="7" s="1"/>
  <c r="CZ45" i="10"/>
  <c r="CZ37" i="10"/>
  <c r="CZ29" i="10"/>
  <c r="CY40" i="10"/>
  <c r="CX29" i="10"/>
  <c r="CV45" i="10"/>
  <c r="S165" i="7" s="1"/>
  <c r="CU30" i="10"/>
  <c r="R150" i="7" s="1"/>
  <c r="CK39" i="10"/>
  <c r="CK35" i="10"/>
  <c r="CK27" i="10"/>
  <c r="CJ44" i="10"/>
  <c r="S96" i="7" s="1"/>
  <c r="CJ40" i="10"/>
  <c r="S92" i="7" s="1"/>
  <c r="CJ36" i="10"/>
  <c r="S88" i="7" s="1"/>
  <c r="CJ28" i="10"/>
  <c r="S80" i="7" s="1"/>
  <c r="CI45" i="10"/>
  <c r="R97" i="7" s="1"/>
  <c r="CI41" i="10"/>
  <c r="R93" i="7" s="1"/>
  <c r="CI33" i="10"/>
  <c r="R85" i="7" s="1"/>
  <c r="CT42" i="10"/>
  <c r="CT30" i="10"/>
  <c r="CS39" i="10"/>
  <c r="CS35" i="10"/>
  <c r="CS31" i="10"/>
  <c r="CS27" i="10"/>
  <c r="CR44" i="10"/>
  <c r="CR40" i="10"/>
  <c r="CQ45" i="10"/>
  <c r="CQ37" i="10"/>
  <c r="CQ29" i="10"/>
  <c r="CO45" i="10"/>
  <c r="R131" i="7" s="1"/>
  <c r="CZ43" i="10"/>
  <c r="CQ44" i="10"/>
  <c r="CQ28" i="10"/>
  <c r="AW47" i="10"/>
  <c r="CW41" i="10"/>
  <c r="CW39" i="10"/>
  <c r="CW37" i="10"/>
  <c r="CU36" i="10"/>
  <c r="R156" i="7" s="1"/>
  <c r="CW33" i="10"/>
  <c r="CU32" i="10"/>
  <c r="R152" i="7" s="1"/>
  <c r="CW29" i="10"/>
  <c r="CW25" i="10"/>
  <c r="CV42" i="10"/>
  <c r="S162" i="7" s="1"/>
  <c r="CW31" i="10"/>
  <c r="CV38" i="10"/>
  <c r="S158" i="7" s="1"/>
  <c r="CV34" i="10"/>
  <c r="S154" i="7" s="1"/>
  <c r="CV30" i="10"/>
  <c r="S150" i="7" s="1"/>
  <c r="CV26" i="10"/>
  <c r="S146" i="7" s="1"/>
  <c r="CU39" i="10"/>
  <c r="R159" i="7" s="1"/>
  <c r="CV40" i="10"/>
  <c r="S160" i="7" s="1"/>
  <c r="CU35" i="10"/>
  <c r="R155" i="7" s="1"/>
  <c r="CV36" i="10"/>
  <c r="S156" i="7" s="1"/>
  <c r="CU31" i="10"/>
  <c r="R151" i="7" s="1"/>
  <c r="CV32" i="10"/>
  <c r="S152" i="7" s="1"/>
  <c r="CV28" i="10"/>
  <c r="S148" i="7" s="1"/>
  <c r="CU45" i="10"/>
  <c r="R165" i="7" s="1"/>
  <c r="CU27" i="10"/>
  <c r="R147" i="7" s="1"/>
  <c r="CU41" i="10"/>
  <c r="R161" i="7" s="1"/>
  <c r="CU37" i="10"/>
  <c r="R157" i="7" s="1"/>
  <c r="CU33" i="10"/>
  <c r="R153" i="7" s="1"/>
  <c r="CU29" i="10"/>
  <c r="R149" i="7" s="1"/>
  <c r="CU25" i="10"/>
  <c r="R145" i="7" s="1"/>
  <c r="CO41" i="10"/>
  <c r="R127" i="7" s="1"/>
  <c r="CO37" i="10"/>
  <c r="R123" i="7" s="1"/>
  <c r="CO33" i="10"/>
  <c r="R119" i="7" s="1"/>
  <c r="CO29" i="10"/>
  <c r="R115" i="7" s="1"/>
  <c r="CO25" i="10"/>
  <c r="R111" i="7" s="1"/>
  <c r="CZ42" i="10"/>
  <c r="CZ38" i="10"/>
  <c r="CZ34" i="10"/>
  <c r="CZ30" i="10"/>
  <c r="CZ26" i="10"/>
  <c r="CY43" i="10"/>
  <c r="CY39" i="10"/>
  <c r="CY35" i="10"/>
  <c r="CY31" i="10"/>
  <c r="CY27" i="10"/>
  <c r="CX44" i="10"/>
  <c r="CX40" i="10"/>
  <c r="CX36" i="10"/>
  <c r="CX28" i="10"/>
  <c r="CW38" i="10"/>
  <c r="CV43" i="10"/>
  <c r="S163" i="7" s="1"/>
  <c r="CV35" i="10"/>
  <c r="S155" i="7" s="1"/>
  <c r="CV27" i="10"/>
  <c r="S147" i="7" s="1"/>
  <c r="CU40" i="10"/>
  <c r="R160" i="7" s="1"/>
  <c r="CU26" i="10"/>
  <c r="R146" i="7" s="1"/>
  <c r="CY38" i="10"/>
  <c r="CY30" i="10"/>
  <c r="CY26" i="10"/>
  <c r="CX39" i="10"/>
  <c r="CX35" i="10"/>
  <c r="CX31" i="10"/>
  <c r="CX27" i="10"/>
  <c r="CW44" i="10"/>
  <c r="CW36" i="10"/>
  <c r="CV33" i="10"/>
  <c r="S153" i="7" s="1"/>
  <c r="CP26" i="10"/>
  <c r="S112" i="7" s="1"/>
  <c r="CO31" i="10"/>
  <c r="R117" i="7" s="1"/>
  <c r="CY25" i="10"/>
  <c r="CV31" i="10"/>
  <c r="S151" i="7" s="1"/>
  <c r="CW35" i="10"/>
  <c r="CW27" i="10"/>
  <c r="CV44" i="10"/>
  <c r="S164" i="7" s="1"/>
  <c r="CU28" i="10"/>
  <c r="R148" i="7" s="1"/>
  <c r="CU43" i="10"/>
  <c r="R163" i="7" s="1"/>
  <c r="AS47" i="10"/>
  <c r="BA47" i="10"/>
  <c r="BE47" i="10"/>
  <c r="BI47" i="10"/>
  <c r="BM47" i="10"/>
  <c r="D58" i="7"/>
  <c r="D92" i="7"/>
  <c r="D33" i="7"/>
  <c r="D95" i="7"/>
  <c r="D163" i="7"/>
  <c r="D10" i="7"/>
  <c r="D77" i="7"/>
  <c r="D43" i="7"/>
  <c r="AO47" i="10"/>
  <c r="D61" i="7"/>
  <c r="D129" i="7"/>
  <c r="D91" i="7"/>
  <c r="AP82" i="7" s="1"/>
  <c r="D99" i="7"/>
  <c r="BE81" i="7" s="1"/>
  <c r="D96" i="7"/>
  <c r="D130" i="7"/>
  <c r="D111" i="7"/>
  <c r="D78" i="7"/>
  <c r="D44" i="7"/>
  <c r="D146" i="7"/>
  <c r="D9" i="7"/>
  <c r="D112" i="7"/>
  <c r="D27" i="7"/>
  <c r="D135" i="7"/>
  <c r="D116" i="7"/>
  <c r="D48" i="7"/>
  <c r="D67" i="7"/>
  <c r="D82" i="7"/>
  <c r="D101" i="7"/>
  <c r="D150" i="7"/>
  <c r="D169" i="7"/>
  <c r="D79" i="7"/>
  <c r="L25" i="1"/>
  <c r="AL29" i="7" s="1"/>
  <c r="K16" i="1"/>
  <c r="K6" i="1"/>
  <c r="AK10" i="7" s="1"/>
  <c r="K22" i="1"/>
  <c r="AK26" i="7" s="1"/>
  <c r="K24" i="1"/>
  <c r="AK28" i="7" s="1"/>
  <c r="K14" i="1"/>
  <c r="AK18" i="7" s="1"/>
  <c r="K10" i="1"/>
  <c r="AK14" i="7" s="1"/>
  <c r="K8" i="1"/>
  <c r="K18" i="1"/>
  <c r="K12" i="1"/>
  <c r="K20" i="1"/>
  <c r="AK24" i="7" s="1"/>
  <c r="L6" i="1"/>
  <c r="AL10" i="7" s="1"/>
  <c r="L8" i="1"/>
  <c r="AL12" i="7" s="1"/>
  <c r="L10" i="1"/>
  <c r="AL14" i="7" s="1"/>
  <c r="L12" i="1"/>
  <c r="AL16" i="7" s="1"/>
  <c r="L14" i="1"/>
  <c r="AL18" i="7" s="1"/>
  <c r="L16" i="1"/>
  <c r="AL20" i="7" s="1"/>
  <c r="L18" i="1"/>
  <c r="AL22" i="7" s="1"/>
  <c r="L20" i="1"/>
  <c r="AL24" i="7" s="1"/>
  <c r="L22" i="1"/>
  <c r="AL26" i="7" s="1"/>
  <c r="L24" i="1"/>
  <c r="AL28" i="7" s="1"/>
  <c r="K5" i="1"/>
  <c r="AK9" i="7" s="1"/>
  <c r="K7" i="1"/>
  <c r="AK11" i="7" s="1"/>
  <c r="K9" i="1"/>
  <c r="AK13" i="7" s="1"/>
  <c r="K11" i="1"/>
  <c r="AK15" i="7" s="1"/>
  <c r="K13" i="1"/>
  <c r="AK17" i="7" s="1"/>
  <c r="K15" i="1"/>
  <c r="AK19" i="7" s="1"/>
  <c r="K17" i="1"/>
  <c r="AK21" i="7" s="1"/>
  <c r="K19" i="1"/>
  <c r="AK23" i="7" s="1"/>
  <c r="K21" i="1"/>
  <c r="AK25" i="7" s="1"/>
  <c r="K23" i="1"/>
  <c r="AK27" i="7" s="1"/>
  <c r="K25" i="1"/>
  <c r="AK29" i="7" s="1"/>
  <c r="L5" i="1"/>
  <c r="AL9" i="7" s="1"/>
  <c r="L7" i="1"/>
  <c r="AL11" i="7" s="1"/>
  <c r="L9" i="1"/>
  <c r="AL13" i="7" s="1"/>
  <c r="L11" i="1"/>
  <c r="AL15" i="7" s="1"/>
  <c r="L13" i="1"/>
  <c r="AL17" i="7" s="1"/>
  <c r="L15" i="1"/>
  <c r="AL19" i="7" s="1"/>
  <c r="L17" i="1"/>
  <c r="AL21" i="7" s="1"/>
  <c r="L19" i="1"/>
  <c r="AL23" i="7" s="1"/>
  <c r="L21" i="1"/>
  <c r="AL25" i="7" s="1"/>
  <c r="L23" i="1"/>
  <c r="AL27" i="7" s="1"/>
  <c r="AC5" i="7"/>
  <c r="BG47" i="10"/>
  <c r="AU47" i="10"/>
  <c r="BC47" i="10"/>
  <c r="AK47" i="10"/>
  <c r="BK47" i="10"/>
  <c r="AY47" i="10"/>
  <c r="AM47" i="10"/>
  <c r="Y2525" i="10"/>
  <c r="D17" i="7" l="1"/>
  <c r="AQ26" i="7" s="1"/>
  <c r="D119" i="7"/>
  <c r="D51" i="7"/>
  <c r="D153" i="7"/>
  <c r="D85" i="7"/>
  <c r="AZ115" i="7"/>
  <c r="AZ88" i="7"/>
  <c r="BF82" i="7"/>
  <c r="AY47" i="7"/>
  <c r="AZ120" i="7"/>
  <c r="BE20" i="7"/>
  <c r="BE79" i="7"/>
  <c r="BF124" i="7"/>
  <c r="AZ53" i="7"/>
  <c r="BE128" i="7"/>
  <c r="AY21" i="7"/>
  <c r="AZ154" i="7"/>
  <c r="BF28" i="7"/>
  <c r="BF87" i="7"/>
  <c r="BF146" i="7"/>
  <c r="AP86" i="7"/>
  <c r="AY88" i="7"/>
  <c r="BE13" i="7"/>
  <c r="BF58" i="7"/>
  <c r="BF117" i="7"/>
  <c r="BE163" i="7"/>
  <c r="BE49" i="7"/>
  <c r="AP151" i="7"/>
  <c r="AY118" i="7"/>
  <c r="BF17" i="7"/>
  <c r="BE63" i="7"/>
  <c r="BE122" i="7"/>
  <c r="AZ18" i="7"/>
  <c r="AY152" i="7"/>
  <c r="BE26" i="7"/>
  <c r="BE85" i="7"/>
  <c r="BF130" i="7"/>
  <c r="AZ86" i="7"/>
  <c r="AZ48" i="7"/>
  <c r="BF18" i="7"/>
  <c r="BF77" i="7"/>
  <c r="BE123" i="7"/>
  <c r="AP16" i="7"/>
  <c r="AZ81" i="7"/>
  <c r="AP154" i="7"/>
  <c r="AZ119" i="7"/>
  <c r="BE19" i="7"/>
  <c r="BE78" i="7"/>
  <c r="BF123" i="7"/>
  <c r="AY20" i="7"/>
  <c r="BF94" i="7"/>
  <c r="AZ16" i="7"/>
  <c r="AY150" i="7"/>
  <c r="BE24" i="7"/>
  <c r="BE83" i="7"/>
  <c r="BF128" i="7"/>
  <c r="AZ157" i="7"/>
  <c r="BF157" i="7"/>
  <c r="AZ50" i="7"/>
  <c r="BE46" i="7"/>
  <c r="BF91" i="7"/>
  <c r="BF150" i="7"/>
  <c r="BF23" i="7"/>
  <c r="AP150" i="7"/>
  <c r="AZ117" i="7"/>
  <c r="BE17" i="7"/>
  <c r="BF62" i="7"/>
  <c r="BF121" i="7"/>
  <c r="BF78" i="7"/>
  <c r="AY14" i="7"/>
  <c r="AY122" i="7"/>
  <c r="BF21" i="7"/>
  <c r="BF80" i="7"/>
  <c r="BE126" i="7"/>
  <c r="AP83" i="7"/>
  <c r="AY48" i="7"/>
  <c r="AY156" i="7"/>
  <c r="BF43" i="7"/>
  <c r="BE89" i="7"/>
  <c r="BE148" i="7"/>
  <c r="AZ85" i="7"/>
  <c r="BF22" i="7"/>
  <c r="BF81" i="7"/>
  <c r="BE127" i="7"/>
  <c r="AP114" i="7"/>
  <c r="AP152" i="7"/>
  <c r="AZ89" i="7"/>
  <c r="AZ15" i="7"/>
  <c r="AZ123" i="7"/>
  <c r="BE23" i="7"/>
  <c r="BE82" i="7"/>
  <c r="BF127" i="7"/>
  <c r="AY120" i="7"/>
  <c r="BE120" i="7"/>
  <c r="AZ20" i="7"/>
  <c r="AY154" i="7"/>
  <c r="BE28" i="7"/>
  <c r="BE87" i="7"/>
  <c r="BE146" i="7"/>
  <c r="AP13" i="7"/>
  <c r="AZ54" i="7"/>
  <c r="BE50" i="7"/>
  <c r="BF95" i="7"/>
  <c r="BF154" i="7"/>
  <c r="BE57" i="7"/>
  <c r="AY149" i="7"/>
  <c r="AZ121" i="7"/>
  <c r="BE21" i="7"/>
  <c r="BE80" i="7"/>
  <c r="BF125" i="7"/>
  <c r="AY16" i="7"/>
  <c r="BF90" i="7"/>
  <c r="AY18" i="7"/>
  <c r="AZ151" i="7"/>
  <c r="BF25" i="7"/>
  <c r="BF84" i="7"/>
  <c r="BE130" i="7"/>
  <c r="AZ82" i="7"/>
  <c r="AY52" i="7"/>
  <c r="BF47" i="7"/>
  <c r="BE93" i="7"/>
  <c r="BE152" i="7"/>
  <c r="AY119" i="7"/>
  <c r="BF26" i="7"/>
  <c r="BF85" i="7"/>
  <c r="BE131" i="7"/>
  <c r="AZ49" i="7"/>
  <c r="AP46" i="7"/>
  <c r="AY123" i="7"/>
  <c r="AZ19" i="7"/>
  <c r="AY153" i="7"/>
  <c r="BE27" i="7"/>
  <c r="BE86" i="7"/>
  <c r="BF131" i="7"/>
  <c r="BF145" i="7"/>
  <c r="AY50" i="7"/>
  <c r="AY13" i="7"/>
  <c r="BF45" i="7"/>
  <c r="BE91" i="7"/>
  <c r="BE150" i="7"/>
  <c r="AP49" i="7"/>
  <c r="AZ83" i="7"/>
  <c r="BE111" i="7"/>
  <c r="BE54" i="7"/>
  <c r="BE113" i="7"/>
  <c r="BF158" i="7"/>
  <c r="BF86" i="7"/>
  <c r="AZ17" i="7"/>
  <c r="AY151" i="7"/>
  <c r="BE25" i="7"/>
  <c r="BE84" i="7"/>
  <c r="BF129" i="7"/>
  <c r="AY116" i="7"/>
  <c r="BE116" i="7"/>
  <c r="AZ47" i="7"/>
  <c r="AZ155" i="7"/>
  <c r="BF29" i="7"/>
  <c r="BF88" i="7"/>
  <c r="BF147" i="7"/>
  <c r="AY81" i="7"/>
  <c r="BF51" i="7"/>
  <c r="BE97" i="7"/>
  <c r="BE156" i="7"/>
  <c r="BF11" i="7"/>
  <c r="AZ152" i="7"/>
  <c r="BE44" i="7"/>
  <c r="BF89" i="7"/>
  <c r="BF148" i="7"/>
  <c r="AZ153" i="7"/>
  <c r="AP17" i="7"/>
  <c r="AZ156" i="7"/>
  <c r="AY49" i="7"/>
  <c r="AY157" i="7"/>
  <c r="BF44" i="7"/>
  <c r="BE90" i="7"/>
  <c r="BE149" i="7"/>
  <c r="AP148" i="7"/>
  <c r="AY54" i="7"/>
  <c r="BF49" i="7"/>
  <c r="BE95" i="7"/>
  <c r="BE154" i="7"/>
  <c r="AP85" i="7"/>
  <c r="AZ87" i="7"/>
  <c r="BF12" i="7"/>
  <c r="BE58" i="7"/>
  <c r="BE117" i="7"/>
  <c r="BF162" i="7"/>
  <c r="BE124" i="7"/>
  <c r="AZ21" i="7"/>
  <c r="AY155" i="7"/>
  <c r="BE29" i="7"/>
  <c r="BE88" i="7"/>
  <c r="BE147" i="7"/>
  <c r="BF149" i="7"/>
  <c r="AZ51" i="7"/>
  <c r="BE47" i="7"/>
  <c r="BF92" i="7"/>
  <c r="BF151" i="7"/>
  <c r="AY85" i="7"/>
  <c r="BE10" i="7"/>
  <c r="BF55" i="7"/>
  <c r="BF114" i="7"/>
  <c r="BE160" i="7"/>
  <c r="BF165" i="7"/>
  <c r="BE48" i="7"/>
  <c r="BF93" i="7"/>
  <c r="BF152" i="7"/>
  <c r="AP117" i="7"/>
  <c r="AP80" i="7"/>
  <c r="AY53" i="7"/>
  <c r="BF48" i="7"/>
  <c r="BE94" i="7"/>
  <c r="BE153" i="7"/>
  <c r="AP48" i="7"/>
  <c r="AY83" i="7"/>
  <c r="BE77" i="7"/>
  <c r="BF53" i="7"/>
  <c r="BF112" i="7"/>
  <c r="BE158" i="7"/>
  <c r="BE45" i="7"/>
  <c r="AP149" i="7"/>
  <c r="AY117" i="7"/>
  <c r="BF16" i="7"/>
  <c r="BE62" i="7"/>
  <c r="BE121" i="7"/>
  <c r="AP12" i="7"/>
  <c r="BF153" i="7"/>
  <c r="AY51" i="7"/>
  <c r="BF46" i="7"/>
  <c r="BE92" i="7"/>
  <c r="BE151" i="7"/>
  <c r="AP15" i="7"/>
  <c r="AZ55" i="7"/>
  <c r="BE51" i="7"/>
  <c r="BF96" i="7"/>
  <c r="BF155" i="7"/>
  <c r="BE43" i="7"/>
  <c r="AY89" i="7"/>
  <c r="BE14" i="7"/>
  <c r="BF59" i="7"/>
  <c r="BF118" i="7"/>
  <c r="BE164" i="7"/>
  <c r="AP116" i="7"/>
  <c r="AZ13" i="7"/>
  <c r="BE52" i="7"/>
  <c r="BF97" i="7"/>
  <c r="BF156" i="7"/>
  <c r="AP18" i="7"/>
  <c r="AY82" i="7"/>
  <c r="BE9" i="7"/>
  <c r="BF52" i="7"/>
  <c r="BF111" i="7"/>
  <c r="BE157" i="7"/>
  <c r="BF27" i="7"/>
  <c r="AP84" i="7"/>
  <c r="AY87" i="7"/>
  <c r="BE12" i="7"/>
  <c r="BF57" i="7"/>
  <c r="BF116" i="7"/>
  <c r="BE162" i="7"/>
  <c r="BE61" i="7"/>
  <c r="AY115" i="7"/>
  <c r="AY121" i="7"/>
  <c r="BF20" i="7"/>
  <c r="BF79" i="7"/>
  <c r="BE125" i="7"/>
  <c r="AZ149" i="7"/>
  <c r="AY55" i="7"/>
  <c r="BF50" i="7"/>
  <c r="BE96" i="7"/>
  <c r="BE155" i="7"/>
  <c r="AP51" i="7"/>
  <c r="AZ84" i="7"/>
  <c r="BF9" i="7"/>
  <c r="BE55" i="7"/>
  <c r="BE114" i="7"/>
  <c r="BF159" i="7"/>
  <c r="AP52" i="7"/>
  <c r="AZ118" i="7"/>
  <c r="BE18" i="7"/>
  <c r="BF63" i="7"/>
  <c r="BF122" i="7"/>
  <c r="AP81" i="7"/>
  <c r="BF10" i="7"/>
  <c r="BE56" i="7"/>
  <c r="BE115" i="7"/>
  <c r="BF160" i="7"/>
  <c r="BF15" i="7"/>
  <c r="AY19" i="7"/>
  <c r="AY86" i="7"/>
  <c r="BE11" i="7"/>
  <c r="BF56" i="7"/>
  <c r="BF115" i="7"/>
  <c r="BE161" i="7"/>
  <c r="BE53" i="7"/>
  <c r="AP120" i="7"/>
  <c r="AZ116" i="7"/>
  <c r="BE16" i="7"/>
  <c r="BF61" i="7"/>
  <c r="BF120" i="7"/>
  <c r="AP47" i="7"/>
  <c r="BE112" i="7"/>
  <c r="AY17" i="7"/>
  <c r="BF24" i="7"/>
  <c r="BF83" i="7"/>
  <c r="BE129" i="7"/>
  <c r="AY84" i="7"/>
  <c r="BE145" i="7"/>
  <c r="BF54" i="7"/>
  <c r="BF113" i="7"/>
  <c r="BE159" i="7"/>
  <c r="BF19" i="7"/>
  <c r="AP115" i="7"/>
  <c r="BF13" i="7"/>
  <c r="BE59" i="7"/>
  <c r="BE118" i="7"/>
  <c r="BF163" i="7"/>
  <c r="AZ14" i="7"/>
  <c r="AZ122" i="7"/>
  <c r="BE22" i="7"/>
  <c r="BF126" i="7"/>
  <c r="AP119" i="7"/>
  <c r="BF14" i="7"/>
  <c r="BE60" i="7"/>
  <c r="BE119" i="7"/>
  <c r="BF164" i="7"/>
  <c r="BF161" i="7"/>
  <c r="AK84" i="7"/>
  <c r="AK16" i="7"/>
  <c r="AQ16" i="7" s="1"/>
  <c r="AK88" i="7"/>
  <c r="AK20" i="7"/>
  <c r="AK90" i="7"/>
  <c r="AK22" i="7"/>
  <c r="AK80" i="7"/>
  <c r="AK12" i="7"/>
  <c r="T28" i="7"/>
  <c r="BC79" i="28" s="1"/>
  <c r="U79" i="7"/>
  <c r="F197" i="17" s="1"/>
  <c r="T50" i="7"/>
  <c r="BC96" i="27" s="1"/>
  <c r="U28" i="7"/>
  <c r="BJ79" i="27" s="1"/>
  <c r="T96" i="7"/>
  <c r="BC137" i="26" s="1"/>
  <c r="U113" i="7"/>
  <c r="BJ149" i="9" s="1"/>
  <c r="U20" i="7"/>
  <c r="BJ71" i="28" s="1"/>
  <c r="U87" i="7"/>
  <c r="F205" i="17" s="1"/>
  <c r="T22" i="7"/>
  <c r="BC73" i="28" s="1"/>
  <c r="BH118" i="27"/>
  <c r="BH88" i="28"/>
  <c r="AO60" i="28"/>
  <c r="AO60" i="27"/>
  <c r="AO76" i="28"/>
  <c r="AO76" i="27"/>
  <c r="AV71" i="28"/>
  <c r="AV71" i="27"/>
  <c r="AO75" i="28"/>
  <c r="AO75" i="27"/>
  <c r="AV76" i="28"/>
  <c r="AV76" i="27"/>
  <c r="AO77" i="28"/>
  <c r="AO77" i="27"/>
  <c r="AV77" i="28"/>
  <c r="AV77" i="27"/>
  <c r="AO78" i="28"/>
  <c r="AO78" i="27"/>
  <c r="AV78" i="28"/>
  <c r="AV78" i="27"/>
  <c r="AV75" i="28"/>
  <c r="AV75" i="27"/>
  <c r="AV74" i="28"/>
  <c r="AV74" i="27"/>
  <c r="AO63" i="28"/>
  <c r="AO63" i="27"/>
  <c r="AO64" i="28"/>
  <c r="AO64" i="27"/>
  <c r="AO80" i="28"/>
  <c r="AO80" i="27"/>
  <c r="AV60" i="28"/>
  <c r="AV60" i="27"/>
  <c r="AV80" i="28"/>
  <c r="AV80" i="27"/>
  <c r="AO61" i="28"/>
  <c r="AO61" i="27"/>
  <c r="AV61" i="28"/>
  <c r="AV61" i="27"/>
  <c r="AO62" i="28"/>
  <c r="AO62" i="27"/>
  <c r="AV62" i="28"/>
  <c r="AV62" i="27"/>
  <c r="AO69" i="28"/>
  <c r="AO69" i="27"/>
  <c r="AV64" i="28"/>
  <c r="AV64" i="27"/>
  <c r="AO68" i="28"/>
  <c r="AO68" i="27"/>
  <c r="AV63" i="28"/>
  <c r="AV63" i="27"/>
  <c r="AO65" i="28"/>
  <c r="AO65" i="27"/>
  <c r="AV65" i="28"/>
  <c r="AV65" i="27"/>
  <c r="AO66" i="28"/>
  <c r="AO66" i="27"/>
  <c r="AV66" i="28"/>
  <c r="AV66" i="27"/>
  <c r="AO67" i="28"/>
  <c r="AO67" i="27"/>
  <c r="AV68" i="28"/>
  <c r="AV68" i="27"/>
  <c r="AV69" i="28"/>
  <c r="AV69" i="27"/>
  <c r="AO74" i="28"/>
  <c r="AO74" i="27"/>
  <c r="AO79" i="28"/>
  <c r="AO79" i="27"/>
  <c r="AV79" i="28"/>
  <c r="AV79" i="27"/>
  <c r="AO72" i="28"/>
  <c r="AO72" i="27"/>
  <c r="AV67" i="28"/>
  <c r="AV67" i="27"/>
  <c r="AO70" i="28"/>
  <c r="AO70" i="27"/>
  <c r="AV70" i="28"/>
  <c r="AV70" i="27"/>
  <c r="AO71" i="28"/>
  <c r="AO71" i="27"/>
  <c r="AV72" i="28"/>
  <c r="AV72" i="27"/>
  <c r="BC74" i="28"/>
  <c r="BC74" i="27"/>
  <c r="AO73" i="28"/>
  <c r="AO73" i="27"/>
  <c r="AV73" i="28"/>
  <c r="AV73" i="27"/>
  <c r="BC69" i="28"/>
  <c r="BC69" i="27"/>
  <c r="AV110" i="27"/>
  <c r="BH178" i="25"/>
  <c r="BH148" i="26"/>
  <c r="T14" i="7"/>
  <c r="BC65" i="26" s="1"/>
  <c r="F284" i="17"/>
  <c r="AV177" i="9"/>
  <c r="E302" i="17"/>
  <c r="AO195" i="9"/>
  <c r="AV152" i="9"/>
  <c r="AV152" i="25"/>
  <c r="E300" i="17"/>
  <c r="AO193" i="9"/>
  <c r="AV161" i="9"/>
  <c r="AV161" i="25"/>
  <c r="AV157" i="9"/>
  <c r="AV157" i="25"/>
  <c r="AO158" i="9"/>
  <c r="AO158" i="25"/>
  <c r="F302" i="17"/>
  <c r="AV195" i="9"/>
  <c r="E303" i="17"/>
  <c r="AO196" i="9"/>
  <c r="AV163" i="9"/>
  <c r="AV163" i="25"/>
  <c r="F299" i="17"/>
  <c r="AV192" i="9"/>
  <c r="AV149" i="9"/>
  <c r="AV149" i="25"/>
  <c r="AO153" i="9"/>
  <c r="AO153" i="25"/>
  <c r="E284" i="17"/>
  <c r="AO177" i="9"/>
  <c r="AO163" i="9"/>
  <c r="AO163" i="25"/>
  <c r="E293" i="17"/>
  <c r="AO186" i="9"/>
  <c r="AV147" i="9"/>
  <c r="AV147" i="25"/>
  <c r="F297" i="17"/>
  <c r="AV190" i="9"/>
  <c r="AV166" i="9"/>
  <c r="AV166" i="25"/>
  <c r="AO152" i="9"/>
  <c r="AO152" i="25"/>
  <c r="AV162" i="9"/>
  <c r="AV162" i="25"/>
  <c r="AV155" i="9"/>
  <c r="AV155" i="25"/>
  <c r="F293" i="17"/>
  <c r="AV186" i="9"/>
  <c r="AO159" i="9"/>
  <c r="AO159" i="25"/>
  <c r="F294" i="17"/>
  <c r="AV187" i="9"/>
  <c r="AO162" i="9"/>
  <c r="AO162" i="25"/>
  <c r="F283" i="17"/>
  <c r="AV176" i="9"/>
  <c r="AV164" i="9"/>
  <c r="AV164" i="25"/>
  <c r="F301" i="17"/>
  <c r="AV194" i="9"/>
  <c r="E295" i="17"/>
  <c r="AO188" i="9"/>
  <c r="F288" i="17"/>
  <c r="AV181" i="9"/>
  <c r="AV156" i="9"/>
  <c r="AV156" i="25"/>
  <c r="E301" i="17"/>
  <c r="AO194" i="9"/>
  <c r="AV148" i="9"/>
  <c r="AV148" i="25"/>
  <c r="AO151" i="9"/>
  <c r="AO151" i="25"/>
  <c r="E283" i="17"/>
  <c r="AO176" i="9"/>
  <c r="E299" i="17"/>
  <c r="AO192" i="9"/>
  <c r="F290" i="17"/>
  <c r="AV183" i="9"/>
  <c r="F298" i="17"/>
  <c r="AV191" i="9"/>
  <c r="F292" i="17"/>
  <c r="AV185" i="9"/>
  <c r="E294" i="17"/>
  <c r="AO187" i="9"/>
  <c r="AO167" i="9"/>
  <c r="AO167" i="25"/>
  <c r="AV153" i="9"/>
  <c r="AV153" i="25"/>
  <c r="E296" i="17"/>
  <c r="AO189" i="9"/>
  <c r="AO165" i="9"/>
  <c r="AO165" i="25"/>
  <c r="AV160" i="9"/>
  <c r="AV160" i="25"/>
  <c r="AO156" i="9"/>
  <c r="AO156" i="25"/>
  <c r="AO164" i="9"/>
  <c r="AO164" i="25"/>
  <c r="AV165" i="9"/>
  <c r="AV165" i="25"/>
  <c r="F287" i="17"/>
  <c r="AV180" i="9"/>
  <c r="AO150" i="9"/>
  <c r="AO150" i="25"/>
  <c r="AO148" i="9"/>
  <c r="AO148" i="25"/>
  <c r="AO160" i="9"/>
  <c r="AO160" i="25"/>
  <c r="AV167" i="9"/>
  <c r="AV167" i="25"/>
  <c r="E291" i="17"/>
  <c r="AO184" i="9"/>
  <c r="E290" i="17"/>
  <c r="AO183" i="9"/>
  <c r="E288" i="17"/>
  <c r="AO181" i="9"/>
  <c r="AO157" i="9"/>
  <c r="AO157" i="25"/>
  <c r="AV150" i="9"/>
  <c r="AV150" i="25"/>
  <c r="AO147" i="9"/>
  <c r="AO147" i="25"/>
  <c r="F286" i="17"/>
  <c r="AV179" i="9"/>
  <c r="F300" i="17"/>
  <c r="AV193" i="9"/>
  <c r="F303" i="17"/>
  <c r="AV196" i="9"/>
  <c r="AO161" i="9"/>
  <c r="AO161" i="25"/>
  <c r="E298" i="17"/>
  <c r="AO191" i="9"/>
  <c r="E286" i="17"/>
  <c r="AO179" i="9"/>
  <c r="F289" i="17"/>
  <c r="AV182" i="9"/>
  <c r="F291" i="17"/>
  <c r="AV184" i="9"/>
  <c r="F285" i="17"/>
  <c r="AV178" i="9"/>
  <c r="AO155" i="9"/>
  <c r="AO155" i="25"/>
  <c r="E287" i="17"/>
  <c r="AO180" i="9"/>
  <c r="E285" i="17"/>
  <c r="AO178" i="9"/>
  <c r="E289" i="17"/>
  <c r="AO182" i="9"/>
  <c r="E297" i="17"/>
  <c r="AO190" i="9"/>
  <c r="F296" i="17"/>
  <c r="AV189" i="9"/>
  <c r="AO154" i="9"/>
  <c r="AO154" i="25"/>
  <c r="AV158" i="9"/>
  <c r="AV158" i="25"/>
  <c r="E292" i="17"/>
  <c r="AO185" i="9"/>
  <c r="AO149" i="9"/>
  <c r="AO149" i="25"/>
  <c r="AV159" i="9"/>
  <c r="AV159" i="25"/>
  <c r="F295" i="17"/>
  <c r="AV188" i="9"/>
  <c r="AO166" i="9"/>
  <c r="AO166" i="25"/>
  <c r="AV154" i="9"/>
  <c r="AV154" i="25"/>
  <c r="AV151" i="9"/>
  <c r="AV151" i="25"/>
  <c r="AV133" i="9"/>
  <c r="AV133" i="25"/>
  <c r="AV133" i="26"/>
  <c r="AV135" i="9"/>
  <c r="AV135" i="25"/>
  <c r="AV135" i="26"/>
  <c r="AO90" i="9"/>
  <c r="AO90" i="26"/>
  <c r="AO90" i="25"/>
  <c r="AV98" i="9"/>
  <c r="AV98" i="26"/>
  <c r="AV98" i="25"/>
  <c r="AO76" i="9"/>
  <c r="AO76" i="26"/>
  <c r="AO76" i="25"/>
  <c r="AV137" i="9"/>
  <c r="AV137" i="25"/>
  <c r="AV137" i="26"/>
  <c r="AO94" i="9"/>
  <c r="AO94" i="26"/>
  <c r="AO94" i="25"/>
  <c r="AV102" i="9"/>
  <c r="AV102" i="26"/>
  <c r="AV102" i="25"/>
  <c r="AO64" i="9"/>
  <c r="AO64" i="26"/>
  <c r="AO64" i="25"/>
  <c r="AV108" i="9"/>
  <c r="AV108" i="26"/>
  <c r="AV108" i="25"/>
  <c r="AO100" i="9"/>
  <c r="AO100" i="25"/>
  <c r="AO100" i="26"/>
  <c r="AV97" i="9"/>
  <c r="AV97" i="26"/>
  <c r="AV97" i="25"/>
  <c r="AO69" i="9"/>
  <c r="AO69" i="25"/>
  <c r="AO69" i="26"/>
  <c r="AV64" i="9"/>
  <c r="AV64" i="26"/>
  <c r="AV64" i="25"/>
  <c r="AV109" i="9"/>
  <c r="AV109" i="25"/>
  <c r="AV109" i="26"/>
  <c r="AO136" i="9"/>
  <c r="AO136" i="25"/>
  <c r="AO136" i="26"/>
  <c r="AO60" i="9"/>
  <c r="AO60" i="25"/>
  <c r="AO60" i="26"/>
  <c r="AV71" i="9"/>
  <c r="AV71" i="26"/>
  <c r="AV71" i="25"/>
  <c r="AO120" i="9"/>
  <c r="AO120" i="25"/>
  <c r="AO120" i="26"/>
  <c r="AO107" i="9"/>
  <c r="AO107" i="25"/>
  <c r="AO107" i="26"/>
  <c r="AO97" i="9"/>
  <c r="AO97" i="26"/>
  <c r="AO97" i="25"/>
  <c r="AV80" i="9"/>
  <c r="AV80" i="26"/>
  <c r="AV80" i="25"/>
  <c r="BJ118" i="9"/>
  <c r="BJ118" i="26"/>
  <c r="BJ118" i="25"/>
  <c r="AV61" i="9"/>
  <c r="AV61" i="26"/>
  <c r="AV61" i="25"/>
  <c r="AV62" i="9"/>
  <c r="AV62" i="26"/>
  <c r="AV62" i="25"/>
  <c r="AV136" i="9"/>
  <c r="AV136" i="25"/>
  <c r="AV136" i="26"/>
  <c r="AV121" i="9"/>
  <c r="AV121" i="25"/>
  <c r="AV121" i="26"/>
  <c r="AO119" i="9"/>
  <c r="AO119" i="25"/>
  <c r="AO119" i="26"/>
  <c r="AV119" i="9"/>
  <c r="AV119" i="25"/>
  <c r="AV119" i="26"/>
  <c r="AV101" i="9"/>
  <c r="AV101" i="26"/>
  <c r="AV101" i="25"/>
  <c r="AO125" i="9"/>
  <c r="AO125" i="25"/>
  <c r="AO125" i="26"/>
  <c r="AV126" i="9"/>
  <c r="AV126" i="25"/>
  <c r="AV126" i="26"/>
  <c r="AO91" i="9"/>
  <c r="AO91" i="26"/>
  <c r="AO91" i="25"/>
  <c r="AV90" i="9"/>
  <c r="AV90" i="26"/>
  <c r="AV90" i="25"/>
  <c r="AV106" i="9"/>
  <c r="AV106" i="26"/>
  <c r="AV106" i="25"/>
  <c r="AO68" i="9"/>
  <c r="AO68" i="25"/>
  <c r="AO68" i="26"/>
  <c r="AV63" i="9"/>
  <c r="AV63" i="26"/>
  <c r="AV63" i="25"/>
  <c r="AO121" i="9"/>
  <c r="AO121" i="25"/>
  <c r="AO121" i="26"/>
  <c r="AV127" i="9"/>
  <c r="AV127" i="25"/>
  <c r="AV127" i="26"/>
  <c r="AO105" i="9"/>
  <c r="AO105" i="25"/>
  <c r="AO105" i="26"/>
  <c r="AO65" i="9"/>
  <c r="AO65" i="26"/>
  <c r="AO65" i="25"/>
  <c r="AV65" i="9"/>
  <c r="AV65" i="26"/>
  <c r="AV65" i="25"/>
  <c r="AO108" i="9"/>
  <c r="AO108" i="25"/>
  <c r="AO108" i="26"/>
  <c r="AO66" i="9"/>
  <c r="AO66" i="26"/>
  <c r="AO66" i="25"/>
  <c r="AV66" i="9"/>
  <c r="AV66" i="26"/>
  <c r="AV66" i="25"/>
  <c r="AO109" i="9"/>
  <c r="AO109" i="26"/>
  <c r="AO109" i="25"/>
  <c r="AO67" i="9"/>
  <c r="AO67" i="26"/>
  <c r="AO67" i="25"/>
  <c r="AV68" i="9"/>
  <c r="AV68" i="26"/>
  <c r="AV68" i="25"/>
  <c r="AO118" i="9"/>
  <c r="AO118" i="25"/>
  <c r="AO118" i="26"/>
  <c r="AO106" i="9"/>
  <c r="AO106" i="26"/>
  <c r="AO106" i="25"/>
  <c r="AV91" i="9"/>
  <c r="AV91" i="26"/>
  <c r="AV91" i="25"/>
  <c r="AV69" i="9"/>
  <c r="AV69" i="26"/>
  <c r="AV69" i="25"/>
  <c r="AO74" i="9"/>
  <c r="AO74" i="26"/>
  <c r="AO74" i="25"/>
  <c r="AO79" i="9"/>
  <c r="AO79" i="26"/>
  <c r="AO79" i="25"/>
  <c r="AV79" i="9"/>
  <c r="AV79" i="26"/>
  <c r="AV79" i="25"/>
  <c r="AO134" i="9"/>
  <c r="AO134" i="25"/>
  <c r="AO134" i="26"/>
  <c r="AO129" i="9"/>
  <c r="AO129" i="25"/>
  <c r="AO129" i="26"/>
  <c r="AO103" i="9"/>
  <c r="AO103" i="26"/>
  <c r="AO103" i="25"/>
  <c r="AO138" i="9"/>
  <c r="AO138" i="25"/>
  <c r="AO138" i="26"/>
  <c r="AO135" i="9"/>
  <c r="AO135" i="25"/>
  <c r="AO135" i="26"/>
  <c r="AV120" i="9"/>
  <c r="AV120" i="25"/>
  <c r="AV120" i="26"/>
  <c r="AO80" i="9"/>
  <c r="AO80" i="25"/>
  <c r="AO80" i="26"/>
  <c r="AV122" i="9"/>
  <c r="AV122" i="25"/>
  <c r="AV122" i="26"/>
  <c r="AV60" i="9"/>
  <c r="AV60" i="26"/>
  <c r="AV60" i="25"/>
  <c r="AO61" i="9"/>
  <c r="AO61" i="26"/>
  <c r="AO61" i="25"/>
  <c r="AO101" i="9"/>
  <c r="AO101" i="26"/>
  <c r="AO101" i="25"/>
  <c r="AO62" i="9"/>
  <c r="AO62" i="26"/>
  <c r="AO62" i="25"/>
  <c r="AO102" i="9"/>
  <c r="AO102" i="26"/>
  <c r="AO102" i="25"/>
  <c r="AO126" i="9"/>
  <c r="AO126" i="25"/>
  <c r="AO126" i="26"/>
  <c r="AV129" i="9"/>
  <c r="AV129" i="25"/>
  <c r="AV129" i="26"/>
  <c r="AO124" i="9"/>
  <c r="AO124" i="25"/>
  <c r="AO124" i="26"/>
  <c r="AV124" i="9"/>
  <c r="AV124" i="25"/>
  <c r="AV124" i="26"/>
  <c r="AV105" i="9"/>
  <c r="AV105" i="26"/>
  <c r="AV105" i="25"/>
  <c r="AO131" i="9"/>
  <c r="AO131" i="25"/>
  <c r="AO131" i="26"/>
  <c r="AV131" i="9"/>
  <c r="AV131" i="25"/>
  <c r="AV131" i="26"/>
  <c r="AO99" i="9"/>
  <c r="AO99" i="25"/>
  <c r="AO99" i="26"/>
  <c r="AV94" i="9"/>
  <c r="AV94" i="26"/>
  <c r="AV94" i="25"/>
  <c r="AO72" i="9"/>
  <c r="AO72" i="25"/>
  <c r="AO72" i="26"/>
  <c r="AV67" i="9"/>
  <c r="AV67" i="26"/>
  <c r="AV67" i="25"/>
  <c r="AO127" i="9"/>
  <c r="AO127" i="25"/>
  <c r="AO127" i="26"/>
  <c r="AV138" i="9"/>
  <c r="AV138" i="25"/>
  <c r="AV138" i="26"/>
  <c r="AO128" i="9"/>
  <c r="AO128" i="25"/>
  <c r="AO128" i="26"/>
  <c r="AV92" i="9"/>
  <c r="AV92" i="26"/>
  <c r="AV92" i="25"/>
  <c r="AO70" i="9"/>
  <c r="AO70" i="26"/>
  <c r="AO70" i="25"/>
  <c r="AV70" i="9"/>
  <c r="AV70" i="26"/>
  <c r="AV70" i="25"/>
  <c r="AO122" i="9"/>
  <c r="AO122" i="25"/>
  <c r="AO122" i="26"/>
  <c r="AO133" i="9"/>
  <c r="AO133" i="25"/>
  <c r="AO133" i="26"/>
  <c r="AV95" i="9"/>
  <c r="AV95" i="26"/>
  <c r="AV95" i="25"/>
  <c r="AO71" i="9"/>
  <c r="AO71" i="26"/>
  <c r="AO71" i="25"/>
  <c r="AV72" i="9"/>
  <c r="AV72" i="26"/>
  <c r="AV72" i="25"/>
  <c r="BC74" i="9"/>
  <c r="BC74" i="26"/>
  <c r="BC74" i="25"/>
  <c r="AV118" i="9"/>
  <c r="AV118" i="25"/>
  <c r="AV118" i="26"/>
  <c r="AV96" i="9"/>
  <c r="AV96" i="26"/>
  <c r="AV96" i="25"/>
  <c r="AO73" i="9"/>
  <c r="AO73" i="26"/>
  <c r="AO73" i="25"/>
  <c r="AV73" i="9"/>
  <c r="AV73" i="26"/>
  <c r="AV73" i="25"/>
  <c r="BC69" i="9"/>
  <c r="BC69" i="26"/>
  <c r="BC69" i="25"/>
  <c r="AO132" i="9"/>
  <c r="AO132" i="25"/>
  <c r="AO132" i="26"/>
  <c r="AV132" i="9"/>
  <c r="AV132" i="25"/>
  <c r="AV132" i="26"/>
  <c r="AV89" i="9"/>
  <c r="AV89" i="26"/>
  <c r="AV89" i="25"/>
  <c r="AO123" i="9"/>
  <c r="AO123" i="25"/>
  <c r="AO123" i="26"/>
  <c r="AO96" i="9"/>
  <c r="AO96" i="25"/>
  <c r="AO96" i="26"/>
  <c r="AO137" i="9"/>
  <c r="AO137" i="25"/>
  <c r="AO137" i="26"/>
  <c r="BJ120" i="9"/>
  <c r="BJ120" i="26"/>
  <c r="BJ120" i="25"/>
  <c r="AV128" i="9"/>
  <c r="AV128" i="25"/>
  <c r="AV128" i="26"/>
  <c r="AO89" i="9"/>
  <c r="AO89" i="26"/>
  <c r="AO89" i="25"/>
  <c r="AV100" i="9"/>
  <c r="AV100" i="26"/>
  <c r="AV100" i="25"/>
  <c r="AO75" i="9"/>
  <c r="AO75" i="25"/>
  <c r="AO75" i="26"/>
  <c r="AV76" i="9"/>
  <c r="AV76" i="26"/>
  <c r="AV76" i="25"/>
  <c r="AO130" i="9"/>
  <c r="AO130" i="25"/>
  <c r="AO130" i="26"/>
  <c r="AV134" i="9"/>
  <c r="AV134" i="25"/>
  <c r="AV134" i="26"/>
  <c r="AO92" i="9"/>
  <c r="AO92" i="26"/>
  <c r="AO92" i="25"/>
  <c r="AV103" i="9"/>
  <c r="AV103" i="26"/>
  <c r="AV103" i="25"/>
  <c r="AO77" i="9"/>
  <c r="AO77" i="25"/>
  <c r="AO77" i="26"/>
  <c r="AV77" i="9"/>
  <c r="AV77" i="26"/>
  <c r="AV77" i="25"/>
  <c r="AO93" i="9"/>
  <c r="AO93" i="25"/>
  <c r="AO93" i="26"/>
  <c r="AV104" i="9"/>
  <c r="AV104" i="26"/>
  <c r="AV104" i="25"/>
  <c r="AO78" i="9"/>
  <c r="AO78" i="26"/>
  <c r="AO78" i="25"/>
  <c r="AV78" i="9"/>
  <c r="AV78" i="26"/>
  <c r="AV78" i="25"/>
  <c r="AV125" i="9"/>
  <c r="AV125" i="25"/>
  <c r="AV125" i="26"/>
  <c r="AV130" i="9"/>
  <c r="AV130" i="25"/>
  <c r="AV130" i="26"/>
  <c r="AO98" i="9"/>
  <c r="AO98" i="26"/>
  <c r="AO98" i="25"/>
  <c r="AV93" i="9"/>
  <c r="AV93" i="26"/>
  <c r="AV93" i="25"/>
  <c r="AV75" i="9"/>
  <c r="AV75" i="26"/>
  <c r="AV75" i="25"/>
  <c r="AO104" i="9"/>
  <c r="AO104" i="25"/>
  <c r="AO104" i="26"/>
  <c r="AV99" i="9"/>
  <c r="AV99" i="26"/>
  <c r="AV99" i="25"/>
  <c r="AV107" i="9"/>
  <c r="AV107" i="26"/>
  <c r="AV107" i="25"/>
  <c r="AV74" i="9"/>
  <c r="AV74" i="26"/>
  <c r="AV74" i="25"/>
  <c r="AO63" i="9"/>
  <c r="AO63" i="25"/>
  <c r="AO63" i="26"/>
  <c r="AV123" i="9"/>
  <c r="AV123" i="25"/>
  <c r="AV123" i="26"/>
  <c r="T162" i="7"/>
  <c r="U62" i="7"/>
  <c r="BJ108" i="27" s="1"/>
  <c r="U50" i="7"/>
  <c r="BJ96" i="27" s="1"/>
  <c r="T29" i="7"/>
  <c r="T151" i="7"/>
  <c r="U83" i="7"/>
  <c r="U21" i="7"/>
  <c r="E234" i="17"/>
  <c r="E233" i="17"/>
  <c r="E228" i="17"/>
  <c r="E187" i="17"/>
  <c r="F66" i="17"/>
  <c r="F179" i="17"/>
  <c r="E70" i="17"/>
  <c r="F185" i="17"/>
  <c r="E116" i="17"/>
  <c r="F70" i="17"/>
  <c r="E238" i="17"/>
  <c r="E189" i="17"/>
  <c r="E241" i="17"/>
  <c r="E56" i="17"/>
  <c r="E125" i="17"/>
  <c r="F120" i="17"/>
  <c r="E237" i="17"/>
  <c r="E64" i="17"/>
  <c r="F59" i="17"/>
  <c r="F184" i="17"/>
  <c r="F237" i="17"/>
  <c r="F186" i="17"/>
  <c r="E113" i="17"/>
  <c r="F121" i="17"/>
  <c r="E55" i="17"/>
  <c r="F238" i="17"/>
  <c r="F123" i="17"/>
  <c r="E181" i="17"/>
  <c r="F126" i="17"/>
  <c r="F72" i="17"/>
  <c r="E73" i="17"/>
  <c r="F233" i="17"/>
  <c r="E121" i="17"/>
  <c r="E127" i="17"/>
  <c r="F231" i="17"/>
  <c r="F228" i="17"/>
  <c r="E117" i="17"/>
  <c r="E171" i="17"/>
  <c r="F131" i="17"/>
  <c r="F75" i="17"/>
  <c r="F195" i="17"/>
  <c r="F56" i="17"/>
  <c r="F240" i="17"/>
  <c r="F57" i="17"/>
  <c r="F236" i="17"/>
  <c r="E232" i="17"/>
  <c r="E226" i="17"/>
  <c r="E242" i="17"/>
  <c r="F172" i="17"/>
  <c r="F226" i="17"/>
  <c r="E240" i="17"/>
  <c r="F235" i="17"/>
  <c r="E170" i="17"/>
  <c r="F170" i="17"/>
  <c r="F124" i="17"/>
  <c r="E176" i="17"/>
  <c r="F177" i="17"/>
  <c r="E114" i="17"/>
  <c r="F113" i="17"/>
  <c r="F129" i="17"/>
  <c r="E63" i="17"/>
  <c r="F58" i="17"/>
  <c r="E172" i="17"/>
  <c r="F178" i="17"/>
  <c r="E128" i="17"/>
  <c r="E60" i="17"/>
  <c r="F60" i="17"/>
  <c r="F245" i="17"/>
  <c r="E131" i="17"/>
  <c r="E61" i="17"/>
  <c r="F61" i="17"/>
  <c r="E132" i="17"/>
  <c r="E62" i="17"/>
  <c r="F63" i="17"/>
  <c r="E169" i="17"/>
  <c r="E129" i="17"/>
  <c r="E231" i="17"/>
  <c r="F241" i="17"/>
  <c r="F234" i="17"/>
  <c r="F114" i="17"/>
  <c r="F64" i="17"/>
  <c r="E69" i="17"/>
  <c r="E74" i="17"/>
  <c r="F74" i="17"/>
  <c r="BH208" i="9"/>
  <c r="E185" i="17"/>
  <c r="E180" i="17"/>
  <c r="F132" i="17"/>
  <c r="E126" i="17"/>
  <c r="E71" i="17"/>
  <c r="E188" i="17"/>
  <c r="E112" i="17"/>
  <c r="F71" i="17"/>
  <c r="E115" i="17"/>
  <c r="E72" i="17"/>
  <c r="E245" i="17"/>
  <c r="F127" i="17"/>
  <c r="F73" i="17"/>
  <c r="F176" i="17"/>
  <c r="F181" i="17"/>
  <c r="F116" i="17"/>
  <c r="F230" i="17"/>
  <c r="F122" i="17"/>
  <c r="F130" i="17"/>
  <c r="F69" i="17"/>
  <c r="E58" i="17"/>
  <c r="F174" i="17"/>
  <c r="F188" i="17"/>
  <c r="F242" i="17"/>
  <c r="E236" i="17"/>
  <c r="F243" i="17"/>
  <c r="E186" i="17"/>
  <c r="F171" i="17"/>
  <c r="E130" i="17"/>
  <c r="F125" i="17"/>
  <c r="E59" i="17"/>
  <c r="E75" i="17"/>
  <c r="F173" i="17"/>
  <c r="E120" i="17"/>
  <c r="F55" i="17"/>
  <c r="F229" i="17"/>
  <c r="E123" i="17"/>
  <c r="E124" i="17"/>
  <c r="E57" i="17"/>
  <c r="F187" i="17"/>
  <c r="F227" i="17"/>
  <c r="E230" i="17"/>
  <c r="E246" i="17"/>
  <c r="E177" i="17"/>
  <c r="F180" i="17"/>
  <c r="F232" i="17"/>
  <c r="E244" i="17"/>
  <c r="F239" i="17"/>
  <c r="E175" i="17"/>
  <c r="F175" i="17"/>
  <c r="F128" i="17"/>
  <c r="E182" i="17"/>
  <c r="F182" i="17"/>
  <c r="E122" i="17"/>
  <c r="F117" i="17"/>
  <c r="E67" i="17"/>
  <c r="F62" i="17"/>
  <c r="E235" i="17"/>
  <c r="E178" i="17"/>
  <c r="F189" i="17"/>
  <c r="E243" i="17"/>
  <c r="E179" i="17"/>
  <c r="F115" i="17"/>
  <c r="E65" i="17"/>
  <c r="F65" i="17"/>
  <c r="E173" i="17"/>
  <c r="F244" i="17"/>
  <c r="E184" i="17"/>
  <c r="F118" i="17"/>
  <c r="E66" i="17"/>
  <c r="F67" i="17"/>
  <c r="E95" i="17"/>
  <c r="F169" i="17"/>
  <c r="F119" i="17"/>
  <c r="E68" i="17"/>
  <c r="F68" i="17"/>
  <c r="E90" i="17"/>
  <c r="E229" i="17"/>
  <c r="E227" i="17"/>
  <c r="E183" i="17"/>
  <c r="F183" i="17"/>
  <c r="F112" i="17"/>
  <c r="E239" i="17"/>
  <c r="F246" i="17"/>
  <c r="E174" i="17"/>
  <c r="E119" i="17"/>
  <c r="U162" i="7"/>
  <c r="AL63" i="7"/>
  <c r="AK52" i="7"/>
  <c r="AL97" i="7"/>
  <c r="AK86" i="7"/>
  <c r="AL165" i="7"/>
  <c r="AK154" i="7"/>
  <c r="AL131" i="7"/>
  <c r="T58" i="7"/>
  <c r="BC104" i="27" s="1"/>
  <c r="I19" i="17"/>
  <c r="AK164" i="7"/>
  <c r="AK44" i="7"/>
  <c r="AK130" i="7"/>
  <c r="AK96" i="7"/>
  <c r="AK62" i="7"/>
  <c r="T88" i="7"/>
  <c r="U54" i="7"/>
  <c r="BJ100" i="27" s="1"/>
  <c r="U10" i="7"/>
  <c r="U96" i="7"/>
  <c r="AK54" i="7"/>
  <c r="T163" i="7"/>
  <c r="U89" i="7"/>
  <c r="T62" i="7"/>
  <c r="BC108" i="27" s="1"/>
  <c r="T115" i="7"/>
  <c r="U97" i="7"/>
  <c r="T128" i="7"/>
  <c r="T131" i="7"/>
  <c r="U95" i="7"/>
  <c r="T125" i="7"/>
  <c r="T160" i="7"/>
  <c r="T94" i="7"/>
  <c r="U126" i="7"/>
  <c r="T148" i="7"/>
  <c r="U78" i="7"/>
  <c r="T10" i="7"/>
  <c r="T123" i="7"/>
  <c r="T124" i="7"/>
  <c r="U18" i="7"/>
  <c r="T82" i="7"/>
  <c r="U58" i="7"/>
  <c r="BJ104" i="27" s="1"/>
  <c r="T126" i="7"/>
  <c r="U119" i="7"/>
  <c r="T13" i="7"/>
  <c r="T17" i="7"/>
  <c r="T9" i="7"/>
  <c r="U25" i="7"/>
  <c r="T54" i="7"/>
  <c r="BC100" i="27" s="1"/>
  <c r="T85" i="7"/>
  <c r="T56" i="7"/>
  <c r="BC102" i="27" s="1"/>
  <c r="T119" i="7"/>
  <c r="U11" i="7"/>
  <c r="T83" i="7"/>
  <c r="T77" i="7"/>
  <c r="T127" i="7"/>
  <c r="U115" i="7"/>
  <c r="T156" i="7"/>
  <c r="U26" i="7"/>
  <c r="U153" i="7"/>
  <c r="U122" i="7"/>
  <c r="U51" i="7"/>
  <c r="BJ97" i="27" s="1"/>
  <c r="T48" i="7"/>
  <c r="BC94" i="27" s="1"/>
  <c r="U12" i="7"/>
  <c r="U13" i="7"/>
  <c r="U127" i="7"/>
  <c r="T21" i="7"/>
  <c r="T27" i="7"/>
  <c r="T111" i="7"/>
  <c r="U46" i="7"/>
  <c r="BJ92" i="27" s="1"/>
  <c r="T86" i="7"/>
  <c r="U43" i="7"/>
  <c r="BJ89" i="27" s="1"/>
  <c r="T25" i="7"/>
  <c r="T78" i="7"/>
  <c r="T80" i="7"/>
  <c r="U80" i="7"/>
  <c r="U16" i="7"/>
  <c r="T11" i="7"/>
  <c r="U22" i="7"/>
  <c r="U57" i="7"/>
  <c r="BJ103" i="27" s="1"/>
  <c r="T61" i="7"/>
  <c r="BC107" i="27" s="1"/>
  <c r="U17" i="7"/>
  <c r="U161" i="7"/>
  <c r="U114" i="7"/>
  <c r="U23" i="7"/>
  <c r="U94" i="7"/>
  <c r="U84" i="7"/>
  <c r="T51" i="7"/>
  <c r="BC97" i="27" s="1"/>
  <c r="U55" i="7"/>
  <c r="BJ101" i="27" s="1"/>
  <c r="T15" i="7"/>
  <c r="U112" i="7"/>
  <c r="U81" i="7"/>
  <c r="T46" i="7"/>
  <c r="BC92" i="27" s="1"/>
  <c r="U86" i="7"/>
  <c r="U90" i="7"/>
  <c r="T47" i="7"/>
  <c r="BC93" i="27" s="1"/>
  <c r="U44" i="7"/>
  <c r="BJ90" i="27" s="1"/>
  <c r="U91" i="7"/>
  <c r="T57" i="7"/>
  <c r="BC103" i="27" s="1"/>
  <c r="U53" i="7"/>
  <c r="BJ99" i="27" s="1"/>
  <c r="U93" i="7"/>
  <c r="U48" i="7"/>
  <c r="BJ94" i="27" s="1"/>
  <c r="T118" i="7"/>
  <c r="T84" i="7"/>
  <c r="U129" i="7"/>
  <c r="U27" i="7"/>
  <c r="U29" i="7"/>
  <c r="T117" i="7"/>
  <c r="T60" i="7"/>
  <c r="BC106" i="27" s="1"/>
  <c r="U15" i="7"/>
  <c r="U111" i="7"/>
  <c r="T129" i="7"/>
  <c r="U123" i="7"/>
  <c r="U148" i="7"/>
  <c r="U59" i="7"/>
  <c r="BJ105" i="27" s="1"/>
  <c r="T81" i="7"/>
  <c r="U125" i="7"/>
  <c r="T90" i="7"/>
  <c r="T91" i="7"/>
  <c r="T59" i="7"/>
  <c r="BC105" i="27" s="1"/>
  <c r="T26" i="7"/>
  <c r="U128" i="7"/>
  <c r="T159" i="7"/>
  <c r="T55" i="7"/>
  <c r="BC101" i="27" s="1"/>
  <c r="U47" i="7"/>
  <c r="BJ93" i="27" s="1"/>
  <c r="CJ46" i="10"/>
  <c r="AW48" i="10"/>
  <c r="U131" i="7"/>
  <c r="T157" i="7"/>
  <c r="CD52" i="10"/>
  <c r="U130" i="7"/>
  <c r="T95" i="7"/>
  <c r="U157" i="7"/>
  <c r="T20" i="7"/>
  <c r="U124" i="7"/>
  <c r="U117" i="7"/>
  <c r="U61" i="7"/>
  <c r="BJ107" i="27" s="1"/>
  <c r="BW46" i="10"/>
  <c r="T120" i="7"/>
  <c r="U152" i="7"/>
  <c r="T97" i="7"/>
  <c r="U155" i="7"/>
  <c r="BY46" i="10"/>
  <c r="U9" i="7"/>
  <c r="T122" i="7"/>
  <c r="T154" i="7"/>
  <c r="U146" i="7"/>
  <c r="U158" i="7"/>
  <c r="U163" i="7"/>
  <c r="U116" i="7"/>
  <c r="U149" i="7"/>
  <c r="T53" i="7"/>
  <c r="BC99" i="27" s="1"/>
  <c r="T16" i="7"/>
  <c r="T112" i="7"/>
  <c r="U19" i="7"/>
  <c r="CM46" i="10"/>
  <c r="U92" i="7"/>
  <c r="T43" i="7"/>
  <c r="BC89" i="27" s="1"/>
  <c r="T12" i="7"/>
  <c r="U151" i="7"/>
  <c r="CA54" i="10"/>
  <c r="BZ46" i="10"/>
  <c r="U159" i="7"/>
  <c r="U160" i="7"/>
  <c r="T153" i="7"/>
  <c r="T79" i="7"/>
  <c r="T165" i="7"/>
  <c r="T113" i="7"/>
  <c r="U118" i="7"/>
  <c r="T130" i="7"/>
  <c r="U145" i="7"/>
  <c r="U52" i="7"/>
  <c r="BJ98" i="27" s="1"/>
  <c r="T63" i="7"/>
  <c r="BC109" i="27" s="1"/>
  <c r="T24" i="7"/>
  <c r="CA53" i="10"/>
  <c r="S132" i="7"/>
  <c r="T146" i="7"/>
  <c r="U164" i="7"/>
  <c r="U154" i="7"/>
  <c r="T121" i="7"/>
  <c r="CK46" i="10"/>
  <c r="U165" i="7"/>
  <c r="CQ46" i="10"/>
  <c r="T149" i="7"/>
  <c r="S98" i="7"/>
  <c r="T89" i="7"/>
  <c r="U45" i="7"/>
  <c r="BJ91" i="27" s="1"/>
  <c r="T44" i="7"/>
  <c r="BC90" i="27" s="1"/>
  <c r="CL46" i="10"/>
  <c r="T93" i="7"/>
  <c r="T45" i="7"/>
  <c r="BC91" i="27" s="1"/>
  <c r="U56" i="7"/>
  <c r="BJ102" i="27" s="1"/>
  <c r="S30" i="7"/>
  <c r="T164" i="7"/>
  <c r="CS46" i="10"/>
  <c r="CT46" i="10"/>
  <c r="R98" i="7"/>
  <c r="CG53" i="10"/>
  <c r="U121" i="7"/>
  <c r="CD53" i="10"/>
  <c r="T49" i="7"/>
  <c r="BC95" i="27" s="1"/>
  <c r="U60" i="7"/>
  <c r="BJ106" i="27" s="1"/>
  <c r="U120" i="7"/>
  <c r="U88" i="7"/>
  <c r="U85" i="7"/>
  <c r="T52" i="7"/>
  <c r="BC98" i="27" s="1"/>
  <c r="U63" i="7"/>
  <c r="BJ109" i="27" s="1"/>
  <c r="U49" i="7"/>
  <c r="BJ95" i="27" s="1"/>
  <c r="CG51" i="10"/>
  <c r="CA46" i="10"/>
  <c r="CD51" i="10"/>
  <c r="T152" i="7"/>
  <c r="CG46" i="10"/>
  <c r="BX46" i="10"/>
  <c r="CE46" i="10"/>
  <c r="CD46" i="10"/>
  <c r="CA52" i="10"/>
  <c r="T116" i="7"/>
  <c r="T92" i="7"/>
  <c r="CD54" i="10"/>
  <c r="U82" i="7"/>
  <c r="CN46" i="10"/>
  <c r="CB46" i="10"/>
  <c r="T87" i="7"/>
  <c r="T150" i="7"/>
  <c r="CF46" i="10"/>
  <c r="CG52" i="10"/>
  <c r="CI46" i="10"/>
  <c r="CR46" i="10"/>
  <c r="CA51" i="10"/>
  <c r="U24" i="7"/>
  <c r="U156" i="7"/>
  <c r="T19" i="7"/>
  <c r="U14" i="7"/>
  <c r="CH46" i="10"/>
  <c r="T114" i="7"/>
  <c r="R30" i="7"/>
  <c r="T161" i="7"/>
  <c r="CP46" i="10"/>
  <c r="T147" i="7"/>
  <c r="CZ46" i="10"/>
  <c r="CV46" i="10"/>
  <c r="CY46" i="10"/>
  <c r="CG54" i="10"/>
  <c r="T155" i="7"/>
  <c r="CX46" i="10"/>
  <c r="T158" i="7"/>
  <c r="T145" i="7"/>
  <c r="U150" i="7"/>
  <c r="CO46" i="10"/>
  <c r="CW46" i="10"/>
  <c r="CA55" i="10"/>
  <c r="CD55" i="10"/>
  <c r="U147" i="7"/>
  <c r="S166" i="7"/>
  <c r="CG55" i="10"/>
  <c r="CU46" i="10"/>
  <c r="R166" i="7"/>
  <c r="BI48" i="10"/>
  <c r="D15" i="7"/>
  <c r="AM18" i="7" s="1"/>
  <c r="D83" i="7"/>
  <c r="D49" i="7"/>
  <c r="BC48" i="10"/>
  <c r="D151" i="7"/>
  <c r="D117" i="7"/>
  <c r="AK48" i="10"/>
  <c r="AK156" i="7"/>
  <c r="AK162" i="7"/>
  <c r="AK78" i="7"/>
  <c r="AK112" i="7"/>
  <c r="AK148" i="7"/>
  <c r="AK114" i="7"/>
  <c r="AK92" i="7"/>
  <c r="AK128" i="7"/>
  <c r="AK46" i="7"/>
  <c r="AK122" i="7"/>
  <c r="AK94" i="7"/>
  <c r="AK150" i="7"/>
  <c r="AK48" i="7"/>
  <c r="AK116" i="7"/>
  <c r="AK146" i="7"/>
  <c r="AK82" i="7"/>
  <c r="AK120" i="7"/>
  <c r="AK60" i="7"/>
  <c r="AK158" i="7"/>
  <c r="AK124" i="7"/>
  <c r="AK56" i="7"/>
  <c r="AK160" i="7"/>
  <c r="AK126" i="7"/>
  <c r="AK58" i="7"/>
  <c r="AK152" i="7"/>
  <c r="AK118" i="7"/>
  <c r="AK50" i="7"/>
  <c r="AK129" i="7"/>
  <c r="AK61" i="7"/>
  <c r="AK163" i="7"/>
  <c r="AK95" i="7"/>
  <c r="AK113" i="7"/>
  <c r="AK45" i="7"/>
  <c r="AK147" i="7"/>
  <c r="AK79" i="7"/>
  <c r="AL146" i="7"/>
  <c r="AL78" i="7"/>
  <c r="AL112" i="7"/>
  <c r="AL44" i="7"/>
  <c r="AL115" i="7"/>
  <c r="AL47" i="7"/>
  <c r="AL149" i="7"/>
  <c r="AL81" i="7"/>
  <c r="AK121" i="7"/>
  <c r="AK53" i="7"/>
  <c r="AK155" i="7"/>
  <c r="AK87" i="7"/>
  <c r="AL162" i="7"/>
  <c r="AL94" i="7"/>
  <c r="AL128" i="7"/>
  <c r="AL60" i="7"/>
  <c r="AL160" i="7"/>
  <c r="AL92" i="7"/>
  <c r="AL126" i="7"/>
  <c r="AL58" i="7"/>
  <c r="AL152" i="7"/>
  <c r="AL84" i="7"/>
  <c r="AL118" i="7"/>
  <c r="AL50" i="7"/>
  <c r="AL127" i="7"/>
  <c r="AL59" i="7"/>
  <c r="AL161" i="7"/>
  <c r="AL93" i="7"/>
  <c r="AL119" i="7"/>
  <c r="AL51" i="7"/>
  <c r="AL153" i="7"/>
  <c r="AL85" i="7"/>
  <c r="AL111" i="7"/>
  <c r="AL43" i="7"/>
  <c r="AL145" i="7"/>
  <c r="AL77" i="7"/>
  <c r="AK125" i="7"/>
  <c r="AK57" i="7"/>
  <c r="AK159" i="7"/>
  <c r="AK91" i="7"/>
  <c r="AK117" i="7"/>
  <c r="AK49" i="7"/>
  <c r="AK151" i="7"/>
  <c r="AK83" i="7"/>
  <c r="AL158" i="7"/>
  <c r="AL90" i="7"/>
  <c r="AL124" i="7"/>
  <c r="AL56" i="7"/>
  <c r="AL150" i="7"/>
  <c r="AL82" i="7"/>
  <c r="AL116" i="7"/>
  <c r="AL48" i="7"/>
  <c r="AL123" i="7"/>
  <c r="AL55" i="7"/>
  <c r="AL157" i="7"/>
  <c r="AL89" i="7"/>
  <c r="AL154" i="7"/>
  <c r="AL86" i="7"/>
  <c r="AL120" i="7"/>
  <c r="AL52" i="7"/>
  <c r="AL129" i="7"/>
  <c r="AL61" i="7"/>
  <c r="AL163" i="7"/>
  <c r="AL95" i="7"/>
  <c r="AL121" i="7"/>
  <c r="AL53" i="7"/>
  <c r="AL155" i="7"/>
  <c r="AL87" i="7"/>
  <c r="AL113" i="7"/>
  <c r="AL45" i="7"/>
  <c r="AL147" i="7"/>
  <c r="AL79" i="7"/>
  <c r="AK127" i="7"/>
  <c r="AK59" i="7"/>
  <c r="AK161" i="7"/>
  <c r="AK93" i="7"/>
  <c r="AK119" i="7"/>
  <c r="AK51" i="7"/>
  <c r="AK153" i="7"/>
  <c r="AK85" i="7"/>
  <c r="AK111" i="7"/>
  <c r="AK43" i="7"/>
  <c r="AK145" i="7"/>
  <c r="AK77" i="7"/>
  <c r="AL125" i="7"/>
  <c r="AL57" i="7"/>
  <c r="AL159" i="7"/>
  <c r="AL91" i="7"/>
  <c r="AL117" i="7"/>
  <c r="AL49" i="7"/>
  <c r="AL151" i="7"/>
  <c r="AL83" i="7"/>
  <c r="AK131" i="7"/>
  <c r="AK63" i="7"/>
  <c r="AK165" i="7"/>
  <c r="AK97" i="7"/>
  <c r="AK123" i="7"/>
  <c r="AK55" i="7"/>
  <c r="AK157" i="7"/>
  <c r="AK89" i="7"/>
  <c r="AK115" i="7"/>
  <c r="AK47" i="7"/>
  <c r="AK149" i="7"/>
  <c r="AK81" i="7"/>
  <c r="AL164" i="7"/>
  <c r="AL96" i="7"/>
  <c r="AL130" i="7"/>
  <c r="AL62" i="7"/>
  <c r="AL156" i="7"/>
  <c r="AL88" i="7"/>
  <c r="AL122" i="7"/>
  <c r="AL54" i="7"/>
  <c r="AL148" i="7"/>
  <c r="AL80" i="7"/>
  <c r="AL114" i="7"/>
  <c r="AL46" i="7"/>
  <c r="S64" i="7"/>
  <c r="R132" i="7"/>
  <c r="BC96" i="26" l="1"/>
  <c r="AQ153" i="7"/>
  <c r="E145" i="17"/>
  <c r="AQ22" i="7"/>
  <c r="AQ12" i="7"/>
  <c r="AQ20" i="7"/>
  <c r="AR17" i="7"/>
  <c r="AQ28" i="7"/>
  <c r="AQ13" i="7"/>
  <c r="AR87" i="7"/>
  <c r="AR95" i="7"/>
  <c r="AR79" i="7"/>
  <c r="AQ88" i="7"/>
  <c r="AQ80" i="7"/>
  <c r="AR19" i="7"/>
  <c r="AQ11" i="7"/>
  <c r="AR13" i="7"/>
  <c r="AQ9" i="7"/>
  <c r="AQ24" i="7"/>
  <c r="AR15" i="7"/>
  <c r="AR26" i="7"/>
  <c r="AQ18" i="7"/>
  <c r="AR9" i="7"/>
  <c r="AR10" i="7"/>
  <c r="AR11" i="7"/>
  <c r="AQ14" i="7"/>
  <c r="AR14" i="7"/>
  <c r="AQ29" i="7"/>
  <c r="AR24" i="7"/>
  <c r="AR90" i="7"/>
  <c r="AQ61" i="7"/>
  <c r="AQ27" i="7"/>
  <c r="AR29" i="7"/>
  <c r="AQ25" i="7"/>
  <c r="AR28" i="7"/>
  <c r="AR20" i="7"/>
  <c r="AR18" i="7"/>
  <c r="AR22" i="7"/>
  <c r="AQ10" i="7"/>
  <c r="AQ23" i="7"/>
  <c r="AR25" i="7"/>
  <c r="AQ21" i="7"/>
  <c r="AR16" i="7"/>
  <c r="AR27" i="7"/>
  <c r="AQ19" i="7"/>
  <c r="AR21" i="7"/>
  <c r="AQ116" i="7"/>
  <c r="AR97" i="7"/>
  <c r="AR153" i="7"/>
  <c r="AR150" i="7"/>
  <c r="AR154" i="7"/>
  <c r="AR152" i="7"/>
  <c r="AQ155" i="7"/>
  <c r="AR115" i="7"/>
  <c r="AQ117" i="7"/>
  <c r="AQ124" i="7"/>
  <c r="AR116" i="7"/>
  <c r="AQ121" i="7"/>
  <c r="AQ125" i="7"/>
  <c r="AR120" i="7"/>
  <c r="AQ113" i="7"/>
  <c r="AR128" i="7"/>
  <c r="AR111" i="7"/>
  <c r="AQ120" i="7"/>
  <c r="AQ129" i="7"/>
  <c r="AQ114" i="7"/>
  <c r="AR114" i="7"/>
  <c r="AQ111" i="7"/>
  <c r="AR119" i="7"/>
  <c r="AQ128" i="7"/>
  <c r="AR113" i="7"/>
  <c r="AQ118" i="7"/>
  <c r="AR118" i="7"/>
  <c r="AQ115" i="7"/>
  <c r="AR123" i="7"/>
  <c r="AR117" i="7"/>
  <c r="AQ122" i="7"/>
  <c r="AR122" i="7"/>
  <c r="AQ119" i="7"/>
  <c r="AR127" i="7"/>
  <c r="AR121" i="7"/>
  <c r="AQ126" i="7"/>
  <c r="AR126" i="7"/>
  <c r="AQ123" i="7"/>
  <c r="AR131" i="7"/>
  <c r="AR125" i="7"/>
  <c r="AQ130" i="7"/>
  <c r="AR130" i="7"/>
  <c r="AQ127" i="7"/>
  <c r="AQ112" i="7"/>
  <c r="AR129" i="7"/>
  <c r="AR124" i="7"/>
  <c r="AR112" i="7"/>
  <c r="AQ131" i="7"/>
  <c r="AQ92" i="7"/>
  <c r="AQ96" i="7"/>
  <c r="AR83" i="7"/>
  <c r="AR91" i="7"/>
  <c r="AR86" i="7"/>
  <c r="AQ87" i="7"/>
  <c r="AQ91" i="7"/>
  <c r="AR80" i="7"/>
  <c r="AQ95" i="7"/>
  <c r="AQ84" i="7"/>
  <c r="AR88" i="7"/>
  <c r="AR92" i="7"/>
  <c r="AR78" i="7"/>
  <c r="AQ83" i="7"/>
  <c r="AQ77" i="7"/>
  <c r="AQ97" i="7"/>
  <c r="AR84" i="7"/>
  <c r="AR82" i="7"/>
  <c r="AQ82" i="7"/>
  <c r="AR96" i="7"/>
  <c r="AQ79" i="7"/>
  <c r="AR77" i="7"/>
  <c r="AR81" i="7"/>
  <c r="AQ81" i="7"/>
  <c r="AR58" i="7"/>
  <c r="AR56" i="7"/>
  <c r="AQ58" i="7"/>
  <c r="AR62" i="7"/>
  <c r="AR47" i="7"/>
  <c r="AQ52" i="7"/>
  <c r="AR60" i="7"/>
  <c r="AQ62" i="7"/>
  <c r="AQ43" i="7"/>
  <c r="AR51" i="7"/>
  <c r="AQ56" i="7"/>
  <c r="AR57" i="7"/>
  <c r="AR43" i="7"/>
  <c r="AR45" i="7"/>
  <c r="AQ47" i="7"/>
  <c r="AR55" i="7"/>
  <c r="AQ60" i="7"/>
  <c r="AQ45" i="7"/>
  <c r="AQ54" i="7"/>
  <c r="AQ48" i="7"/>
  <c r="AR61" i="7"/>
  <c r="AQ51" i="7"/>
  <c r="AR59" i="7"/>
  <c r="AR53" i="7"/>
  <c r="AQ49" i="7"/>
  <c r="AR46" i="7"/>
  <c r="AQ55" i="7"/>
  <c r="AR63" i="7"/>
  <c r="AR44" i="7"/>
  <c r="AQ53" i="7"/>
  <c r="AQ46" i="7"/>
  <c r="AR50" i="7"/>
  <c r="AQ59" i="7"/>
  <c r="AR49" i="7"/>
  <c r="AR48" i="7"/>
  <c r="AQ57" i="7"/>
  <c r="AQ50" i="7"/>
  <c r="AR54" i="7"/>
  <c r="AQ63" i="7"/>
  <c r="AQ44" i="7"/>
  <c r="AR52" i="7"/>
  <c r="AQ17" i="7"/>
  <c r="AR12" i="7"/>
  <c r="AR23" i="7"/>
  <c r="AQ15" i="7"/>
  <c r="AQ86" i="7"/>
  <c r="AR85" i="7"/>
  <c r="AQ85" i="7"/>
  <c r="AR94" i="7"/>
  <c r="AQ89" i="7"/>
  <c r="AQ78" i="7"/>
  <c r="AQ90" i="7"/>
  <c r="AR89" i="7"/>
  <c r="AQ93" i="7"/>
  <c r="AR93" i="7"/>
  <c r="AQ159" i="7"/>
  <c r="AQ157" i="7"/>
  <c r="AQ152" i="7"/>
  <c r="AQ163" i="7"/>
  <c r="AQ156" i="7"/>
  <c r="AR157" i="7"/>
  <c r="AQ147" i="7"/>
  <c r="AQ154" i="7"/>
  <c r="AR156" i="7"/>
  <c r="AQ94" i="7"/>
  <c r="AQ146" i="7"/>
  <c r="AR158" i="7"/>
  <c r="AQ160" i="7"/>
  <c r="AR160" i="7"/>
  <c r="AQ161" i="7"/>
  <c r="AR161" i="7"/>
  <c r="AQ150" i="7"/>
  <c r="AR162" i="7"/>
  <c r="AQ164" i="7"/>
  <c r="AR164" i="7"/>
  <c r="AQ165" i="7"/>
  <c r="AR165" i="7"/>
  <c r="AQ158" i="7"/>
  <c r="AR147" i="7"/>
  <c r="AQ151" i="7"/>
  <c r="AR155" i="7"/>
  <c r="AR151" i="7"/>
  <c r="AQ162" i="7"/>
  <c r="AR163" i="7"/>
  <c r="AR159" i="7"/>
  <c r="AQ145" i="7"/>
  <c r="AR145" i="7"/>
  <c r="AR146" i="7"/>
  <c r="AQ148" i="7"/>
  <c r="AR148" i="7"/>
  <c r="AQ149" i="7"/>
  <c r="AR149" i="7"/>
  <c r="BC137" i="9"/>
  <c r="BC79" i="9"/>
  <c r="E100" i="17"/>
  <c r="BC79" i="25"/>
  <c r="BC73" i="9"/>
  <c r="BC79" i="26"/>
  <c r="BJ79" i="25"/>
  <c r="E214" i="17"/>
  <c r="BJ79" i="9"/>
  <c r="F100" i="17"/>
  <c r="BC79" i="27"/>
  <c r="BC96" i="9"/>
  <c r="BC96" i="25"/>
  <c r="BJ128" i="9"/>
  <c r="BJ128" i="26"/>
  <c r="BJ79" i="28"/>
  <c r="BJ79" i="26"/>
  <c r="BC137" i="25"/>
  <c r="BJ128" i="25"/>
  <c r="BJ149" i="25"/>
  <c r="F254" i="17"/>
  <c r="BJ71" i="27"/>
  <c r="BJ71" i="9"/>
  <c r="F92" i="17"/>
  <c r="BC73" i="25"/>
  <c r="BC73" i="26"/>
  <c r="E94" i="17"/>
  <c r="BJ71" i="25"/>
  <c r="BC65" i="9"/>
  <c r="BJ71" i="26"/>
  <c r="BC73" i="27"/>
  <c r="E86" i="17"/>
  <c r="BC65" i="25"/>
  <c r="BJ60" i="28"/>
  <c r="BJ60" i="27"/>
  <c r="BJ73" i="27"/>
  <c r="BJ73" i="28"/>
  <c r="BC72" i="28"/>
  <c r="BC72" i="27"/>
  <c r="BJ77" i="27"/>
  <c r="BJ77" i="28"/>
  <c r="BC60" i="28"/>
  <c r="BC60" i="27"/>
  <c r="BJ69" i="27"/>
  <c r="BJ69" i="28"/>
  <c r="BC80" i="28"/>
  <c r="BC80" i="27"/>
  <c r="AV81" i="28"/>
  <c r="BJ75" i="27"/>
  <c r="BJ75" i="28"/>
  <c r="BC63" i="28"/>
  <c r="BC63" i="27"/>
  <c r="BJ70" i="27"/>
  <c r="BJ70" i="28"/>
  <c r="BJ80" i="27"/>
  <c r="BJ80" i="28"/>
  <c r="BJ68" i="28"/>
  <c r="BJ68" i="27"/>
  <c r="BC62" i="28"/>
  <c r="BC62" i="27"/>
  <c r="BC68" i="28"/>
  <c r="BC68" i="27"/>
  <c r="BJ61" i="27"/>
  <c r="BJ61" i="28"/>
  <c r="BJ65" i="27"/>
  <c r="BJ65" i="28"/>
  <c r="BC75" i="28"/>
  <c r="BC75" i="27"/>
  <c r="BC110" i="27"/>
  <c r="BC71" i="28"/>
  <c r="BC71" i="27"/>
  <c r="BJ66" i="28"/>
  <c r="BJ66" i="27"/>
  <c r="BJ78" i="27"/>
  <c r="BJ78" i="28"/>
  <c r="BC66" i="28"/>
  <c r="BC66" i="27"/>
  <c r="BJ67" i="27"/>
  <c r="BJ67" i="28"/>
  <c r="BC76" i="28"/>
  <c r="BC76" i="27"/>
  <c r="BJ64" i="28"/>
  <c r="BJ64" i="27"/>
  <c r="BJ62" i="28"/>
  <c r="BJ62" i="27"/>
  <c r="BC64" i="28"/>
  <c r="BC64" i="27"/>
  <c r="AO81" i="27"/>
  <c r="BC70" i="28"/>
  <c r="BC70" i="27"/>
  <c r="BC67" i="28"/>
  <c r="BC67" i="27"/>
  <c r="BC77" i="28"/>
  <c r="BC77" i="27"/>
  <c r="BJ74" i="27"/>
  <c r="BJ74" i="28"/>
  <c r="BJ110" i="27"/>
  <c r="BC78" i="28"/>
  <c r="BC78" i="27"/>
  <c r="BJ63" i="27"/>
  <c r="BJ63" i="28"/>
  <c r="BJ76" i="27"/>
  <c r="BJ76" i="28"/>
  <c r="BC61" i="28"/>
  <c r="BC61" i="27"/>
  <c r="BJ72" i="27"/>
  <c r="BJ72" i="28"/>
  <c r="BC65" i="28"/>
  <c r="BC65" i="27"/>
  <c r="AV81" i="27"/>
  <c r="AO81" i="28"/>
  <c r="E304" i="17"/>
  <c r="F304" i="17"/>
  <c r="E322" i="17"/>
  <c r="BC189" i="9"/>
  <c r="E311" i="17"/>
  <c r="BC178" i="9"/>
  <c r="BC150" i="9"/>
  <c r="BC150" i="25"/>
  <c r="F320" i="17"/>
  <c r="BJ187" i="9"/>
  <c r="E316" i="17"/>
  <c r="BC183" i="9"/>
  <c r="E313" i="17"/>
  <c r="BC180" i="9"/>
  <c r="BC157" i="9"/>
  <c r="BC157" i="25"/>
  <c r="BC149" i="9"/>
  <c r="BC149" i="25"/>
  <c r="F324" i="17"/>
  <c r="BJ191" i="9"/>
  <c r="F315" i="17"/>
  <c r="BJ182" i="9"/>
  <c r="F322" i="17"/>
  <c r="BJ189" i="9"/>
  <c r="F316" i="17"/>
  <c r="BJ183" i="9"/>
  <c r="BJ153" i="9"/>
  <c r="BJ153" i="25"/>
  <c r="BJ167" i="9"/>
  <c r="BJ167" i="25"/>
  <c r="BC165" i="9"/>
  <c r="BC165" i="25"/>
  <c r="BC153" i="9"/>
  <c r="BC153" i="25"/>
  <c r="BJ150" i="9"/>
  <c r="BJ150" i="25"/>
  <c r="F325" i="17"/>
  <c r="BJ192" i="9"/>
  <c r="BC162" i="9"/>
  <c r="BC162" i="25"/>
  <c r="BC167" i="9"/>
  <c r="BC167" i="25"/>
  <c r="E315" i="17"/>
  <c r="BC182" i="9"/>
  <c r="F311" i="17"/>
  <c r="BJ178" i="9"/>
  <c r="BJ156" i="9"/>
  <c r="BJ156" i="25"/>
  <c r="BJ157" i="9"/>
  <c r="BJ157" i="25"/>
  <c r="F318" i="17"/>
  <c r="BJ185" i="9"/>
  <c r="F309" i="17"/>
  <c r="BJ176" i="9"/>
  <c r="E329" i="17"/>
  <c r="BC196" i="9"/>
  <c r="F323" i="17"/>
  <c r="BJ190" i="9"/>
  <c r="F313" i="17"/>
  <c r="BJ180" i="9"/>
  <c r="F310" i="17"/>
  <c r="BJ177" i="9"/>
  <c r="BC156" i="9"/>
  <c r="BC156" i="25"/>
  <c r="BJ160" i="9"/>
  <c r="BJ160" i="25"/>
  <c r="BJ166" i="9"/>
  <c r="BJ166" i="25"/>
  <c r="E323" i="17"/>
  <c r="BC190" i="9"/>
  <c r="BJ147" i="9"/>
  <c r="BJ147" i="25"/>
  <c r="BC154" i="9"/>
  <c r="BC154" i="25"/>
  <c r="BJ148" i="9"/>
  <c r="BJ148" i="25"/>
  <c r="BJ163" i="9"/>
  <c r="BJ163" i="25"/>
  <c r="E320" i="17"/>
  <c r="BC187" i="9"/>
  <c r="BC160" i="9"/>
  <c r="BC160" i="25"/>
  <c r="E312" i="17"/>
  <c r="BC179" i="9"/>
  <c r="E324" i="17"/>
  <c r="BC191" i="9"/>
  <c r="BC164" i="9"/>
  <c r="BC164" i="25"/>
  <c r="F326" i="17"/>
  <c r="BJ193" i="9"/>
  <c r="AO168" i="25"/>
  <c r="F314" i="17"/>
  <c r="BJ181" i="9"/>
  <c r="E319" i="17"/>
  <c r="BC186" i="9"/>
  <c r="E325" i="17"/>
  <c r="BC192" i="9"/>
  <c r="BC152" i="9"/>
  <c r="BC152" i="25"/>
  <c r="E328" i="17"/>
  <c r="BC195" i="9"/>
  <c r="F329" i="17"/>
  <c r="BJ196" i="9"/>
  <c r="F328" i="17"/>
  <c r="BJ195" i="9"/>
  <c r="BC166" i="9"/>
  <c r="BC166" i="25"/>
  <c r="BC148" i="9"/>
  <c r="BC148" i="25"/>
  <c r="BJ152" i="9"/>
  <c r="BJ152" i="25"/>
  <c r="E318" i="17"/>
  <c r="BC185" i="9"/>
  <c r="F319" i="17"/>
  <c r="BJ186" i="9"/>
  <c r="BJ164" i="9"/>
  <c r="BJ164" i="25"/>
  <c r="F312" i="17"/>
  <c r="BJ179" i="9"/>
  <c r="BC147" i="9"/>
  <c r="BC147" i="25"/>
  <c r="BJ158" i="9"/>
  <c r="BJ158" i="25"/>
  <c r="BJ151" i="9"/>
  <c r="BJ151" i="25"/>
  <c r="BC159" i="9"/>
  <c r="BC159" i="25"/>
  <c r="BC161" i="9"/>
  <c r="BC161" i="25"/>
  <c r="E327" i="17"/>
  <c r="BC194" i="9"/>
  <c r="AV168" i="25"/>
  <c r="E309" i="17"/>
  <c r="BC176" i="9"/>
  <c r="E314" i="17"/>
  <c r="BC181" i="9"/>
  <c r="E310" i="17"/>
  <c r="BC177" i="9"/>
  <c r="BJ154" i="9"/>
  <c r="BJ154" i="25"/>
  <c r="E317" i="17"/>
  <c r="BC184" i="9"/>
  <c r="F327" i="17"/>
  <c r="BJ194" i="9"/>
  <c r="BC158" i="9"/>
  <c r="BC158" i="25"/>
  <c r="F321" i="17"/>
  <c r="BJ188" i="9"/>
  <c r="E321" i="17"/>
  <c r="BC188" i="9"/>
  <c r="BJ161" i="9"/>
  <c r="BJ161" i="25"/>
  <c r="BJ159" i="9"/>
  <c r="BJ159" i="25"/>
  <c r="BJ165" i="9"/>
  <c r="BJ165" i="25"/>
  <c r="F317" i="17"/>
  <c r="BJ184" i="9"/>
  <c r="BC163" i="9"/>
  <c r="BC163" i="25"/>
  <c r="BC155" i="9"/>
  <c r="BC155" i="25"/>
  <c r="BJ155" i="9"/>
  <c r="BJ155" i="25"/>
  <c r="BJ162" i="9"/>
  <c r="BJ162" i="25"/>
  <c r="BC151" i="9"/>
  <c r="BC151" i="25"/>
  <c r="E326" i="17"/>
  <c r="BC193" i="9"/>
  <c r="BC95" i="9"/>
  <c r="BC95" i="26"/>
  <c r="BC95" i="25"/>
  <c r="BJ133" i="9"/>
  <c r="BJ133" i="26"/>
  <c r="BJ133" i="25"/>
  <c r="BC67" i="9"/>
  <c r="BC67" i="26"/>
  <c r="BC67" i="25"/>
  <c r="BJ107" i="9"/>
  <c r="BJ107" i="26"/>
  <c r="BJ107" i="25"/>
  <c r="BJ93" i="9"/>
  <c r="BJ93" i="26"/>
  <c r="BJ93" i="25"/>
  <c r="BC106" i="9"/>
  <c r="BC106" i="26"/>
  <c r="BC106" i="25"/>
  <c r="BJ89" i="9"/>
  <c r="BJ89" i="26"/>
  <c r="BJ89" i="25"/>
  <c r="BC129" i="9"/>
  <c r="BC129" i="26"/>
  <c r="BC129" i="25"/>
  <c r="AV139" i="25"/>
  <c r="AV81" i="25"/>
  <c r="BJ98" i="9"/>
  <c r="BJ98" i="26"/>
  <c r="BJ98" i="25"/>
  <c r="BC99" i="9"/>
  <c r="BC99" i="26"/>
  <c r="BC99" i="25"/>
  <c r="BJ60" i="9"/>
  <c r="BJ60" i="26"/>
  <c r="BJ60" i="25"/>
  <c r="BC136" i="9"/>
  <c r="BC136" i="26"/>
  <c r="BC136" i="25"/>
  <c r="BC101" i="9"/>
  <c r="BC101" i="26"/>
  <c r="BC101" i="25"/>
  <c r="BC105" i="9"/>
  <c r="BC105" i="26"/>
  <c r="BC105" i="25"/>
  <c r="BC122" i="9"/>
  <c r="BC122" i="26"/>
  <c r="BC122" i="25"/>
  <c r="BC125" i="9"/>
  <c r="BC125" i="26"/>
  <c r="BC125" i="25"/>
  <c r="BJ99" i="9"/>
  <c r="BJ99" i="26"/>
  <c r="BJ99" i="25"/>
  <c r="BC93" i="9"/>
  <c r="BC93" i="26"/>
  <c r="BC93" i="25"/>
  <c r="BJ122" i="9"/>
  <c r="BJ122" i="26"/>
  <c r="BJ122" i="25"/>
  <c r="BC97" i="9"/>
  <c r="BC97" i="26"/>
  <c r="BC97" i="25"/>
  <c r="BJ73" i="9"/>
  <c r="BJ73" i="26"/>
  <c r="BJ73" i="25"/>
  <c r="BC121" i="9"/>
  <c r="BC121" i="26"/>
  <c r="BC121" i="25"/>
  <c r="BC127" i="9"/>
  <c r="BC127" i="26"/>
  <c r="BC127" i="25"/>
  <c r="BC72" i="9"/>
  <c r="BC72" i="26"/>
  <c r="BC72" i="25"/>
  <c r="BC94" i="9"/>
  <c r="BC94" i="26"/>
  <c r="BC94" i="25"/>
  <c r="BJ77" i="9"/>
  <c r="BJ77" i="26"/>
  <c r="BJ77" i="25"/>
  <c r="BC118" i="9"/>
  <c r="BC118" i="26"/>
  <c r="BC118" i="25"/>
  <c r="BC102" i="9"/>
  <c r="BC102" i="26"/>
  <c r="BC102" i="25"/>
  <c r="BC60" i="9"/>
  <c r="BC60" i="26"/>
  <c r="BC60" i="25"/>
  <c r="BJ69" i="9"/>
  <c r="BJ69" i="26"/>
  <c r="BJ69" i="25"/>
  <c r="BJ119" i="9"/>
  <c r="BJ119" i="26"/>
  <c r="BJ119" i="25"/>
  <c r="BC135" i="9"/>
  <c r="BC135" i="26"/>
  <c r="BC135" i="25"/>
  <c r="BC108" i="9"/>
  <c r="BC108" i="26"/>
  <c r="BC108" i="25"/>
  <c r="BJ137" i="9"/>
  <c r="BJ137" i="26"/>
  <c r="BJ137" i="25"/>
  <c r="BJ124" i="26"/>
  <c r="BJ124" i="25"/>
  <c r="AV81" i="26"/>
  <c r="AO139" i="26"/>
  <c r="AO81" i="26"/>
  <c r="BC70" i="9"/>
  <c r="BC70" i="26"/>
  <c r="BC70" i="25"/>
  <c r="BJ126" i="9"/>
  <c r="BJ126" i="26"/>
  <c r="BJ126" i="25"/>
  <c r="BC138" i="9"/>
  <c r="BC138" i="26"/>
  <c r="BC138" i="25"/>
  <c r="BC77" i="9"/>
  <c r="BC77" i="26"/>
  <c r="BC77" i="25"/>
  <c r="BJ134" i="9"/>
  <c r="BJ134" i="26"/>
  <c r="BJ134" i="25"/>
  <c r="BC92" i="9"/>
  <c r="BC92" i="26"/>
  <c r="BC92" i="25"/>
  <c r="BJ74" i="9"/>
  <c r="BJ74" i="26"/>
  <c r="BJ74" i="25"/>
  <c r="BJ121" i="9"/>
  <c r="BJ121" i="26"/>
  <c r="BJ121" i="25"/>
  <c r="BJ63" i="9"/>
  <c r="BJ63" i="26"/>
  <c r="BJ63" i="25"/>
  <c r="BJ136" i="9"/>
  <c r="BJ136" i="26"/>
  <c r="BJ136" i="25"/>
  <c r="BJ108" i="26"/>
  <c r="BJ108" i="25"/>
  <c r="BJ129" i="9"/>
  <c r="BJ129" i="26"/>
  <c r="BJ129" i="25"/>
  <c r="BJ102" i="9"/>
  <c r="BJ102" i="26"/>
  <c r="BJ102" i="25"/>
  <c r="BC90" i="9"/>
  <c r="BC90" i="26"/>
  <c r="BC90" i="25"/>
  <c r="BJ75" i="9"/>
  <c r="BJ75" i="26"/>
  <c r="BJ75" i="25"/>
  <c r="BC133" i="9"/>
  <c r="BC133" i="26"/>
  <c r="BC133" i="25"/>
  <c r="BJ109" i="9"/>
  <c r="BJ109" i="26"/>
  <c r="BJ109" i="25"/>
  <c r="BC91" i="9"/>
  <c r="BC91" i="26"/>
  <c r="BC91" i="25"/>
  <c r="BJ91" i="9"/>
  <c r="BJ91" i="26"/>
  <c r="BJ91" i="25"/>
  <c r="BC63" i="9"/>
  <c r="BC63" i="26"/>
  <c r="BC63" i="25"/>
  <c r="BJ70" i="9"/>
  <c r="BJ70" i="26"/>
  <c r="BJ70" i="25"/>
  <c r="BC132" i="9"/>
  <c r="BC132" i="26"/>
  <c r="BC132" i="25"/>
  <c r="BJ105" i="9"/>
  <c r="BJ105" i="26"/>
  <c r="BJ105" i="25"/>
  <c r="BJ80" i="9"/>
  <c r="BJ80" i="26"/>
  <c r="BJ80" i="25"/>
  <c r="BC103" i="9"/>
  <c r="BC103" i="26"/>
  <c r="BC103" i="25"/>
  <c r="BJ131" i="9"/>
  <c r="BJ131" i="26"/>
  <c r="BJ131" i="25"/>
  <c r="BJ125" i="9"/>
  <c r="BJ125" i="26"/>
  <c r="BJ125" i="25"/>
  <c r="BJ68" i="9"/>
  <c r="BJ68" i="26"/>
  <c r="BJ68" i="25"/>
  <c r="BC62" i="9"/>
  <c r="BC62" i="26"/>
  <c r="BC62" i="25"/>
  <c r="BC119" i="9"/>
  <c r="BC119" i="26"/>
  <c r="BC119" i="25"/>
  <c r="BJ92" i="9"/>
  <c r="BJ92" i="26"/>
  <c r="BJ92" i="25"/>
  <c r="BJ97" i="9"/>
  <c r="BJ97" i="26"/>
  <c r="BJ97" i="25"/>
  <c r="BC124" i="9"/>
  <c r="BC124" i="26"/>
  <c r="BC124" i="25"/>
  <c r="BC126" i="9"/>
  <c r="BC126" i="26"/>
  <c r="BC126" i="25"/>
  <c r="BC68" i="9"/>
  <c r="BC68" i="26"/>
  <c r="BC68" i="25"/>
  <c r="BJ104" i="9"/>
  <c r="BJ104" i="26"/>
  <c r="BJ104" i="25"/>
  <c r="BJ130" i="9"/>
  <c r="BJ130" i="26"/>
  <c r="BJ130" i="25"/>
  <c r="BJ61" i="9"/>
  <c r="BJ61" i="26"/>
  <c r="BJ61" i="25"/>
  <c r="BJ72" i="26"/>
  <c r="BJ72" i="25"/>
  <c r="AV110" i="25"/>
  <c r="AO139" i="25"/>
  <c r="AO81" i="25"/>
  <c r="BJ123" i="9"/>
  <c r="BJ123" i="26"/>
  <c r="BJ123" i="25"/>
  <c r="BC109" i="9"/>
  <c r="BC109" i="26"/>
  <c r="BC109" i="25"/>
  <c r="BJ90" i="9"/>
  <c r="BJ90" i="26"/>
  <c r="BJ90" i="25"/>
  <c r="BJ101" i="9"/>
  <c r="BJ101" i="26"/>
  <c r="BJ101" i="25"/>
  <c r="BJ103" i="9"/>
  <c r="BJ103" i="26"/>
  <c r="BJ103" i="25"/>
  <c r="BC78" i="9"/>
  <c r="BC78" i="26"/>
  <c r="BC78" i="25"/>
  <c r="BJ76" i="9"/>
  <c r="BJ76" i="26"/>
  <c r="BJ76" i="25"/>
  <c r="BC61" i="9"/>
  <c r="BC61" i="26"/>
  <c r="BC61" i="25"/>
  <c r="BC104" i="9"/>
  <c r="BC104" i="26"/>
  <c r="BC104" i="25"/>
  <c r="BC128" i="9"/>
  <c r="BC128" i="26"/>
  <c r="BC128" i="25"/>
  <c r="BJ95" i="9"/>
  <c r="BJ95" i="26"/>
  <c r="BJ95" i="25"/>
  <c r="BJ65" i="9"/>
  <c r="BJ65" i="26"/>
  <c r="BJ65" i="25"/>
  <c r="BC98" i="9"/>
  <c r="BC98" i="26"/>
  <c r="BC98" i="25"/>
  <c r="BJ106" i="9"/>
  <c r="BJ106" i="26"/>
  <c r="BJ106" i="25"/>
  <c r="BC134" i="9"/>
  <c r="BC134" i="26"/>
  <c r="BC134" i="25"/>
  <c r="BC130" i="9"/>
  <c r="BC130" i="26"/>
  <c r="BC130" i="25"/>
  <c r="BC75" i="9"/>
  <c r="BC75" i="26"/>
  <c r="BC75" i="25"/>
  <c r="BC120" i="9"/>
  <c r="BC120" i="26"/>
  <c r="BC120" i="25"/>
  <c r="BC89" i="9"/>
  <c r="BC89" i="26"/>
  <c r="BC89" i="25"/>
  <c r="BC71" i="9"/>
  <c r="BC71" i="26"/>
  <c r="BC71" i="25"/>
  <c r="BC131" i="9"/>
  <c r="BC131" i="26"/>
  <c r="BC131" i="25"/>
  <c r="BJ66" i="9"/>
  <c r="BJ66" i="26"/>
  <c r="BJ66" i="25"/>
  <c r="BJ78" i="9"/>
  <c r="BJ78" i="26"/>
  <c r="BJ78" i="25"/>
  <c r="BJ94" i="9"/>
  <c r="BJ94" i="26"/>
  <c r="BJ94" i="25"/>
  <c r="BJ132" i="9"/>
  <c r="BJ132" i="26"/>
  <c r="BJ132" i="25"/>
  <c r="BJ127" i="9"/>
  <c r="BJ127" i="26"/>
  <c r="BJ127" i="25"/>
  <c r="BC66" i="9"/>
  <c r="BC66" i="26"/>
  <c r="BC66" i="25"/>
  <c r="BJ135" i="9"/>
  <c r="BJ135" i="26"/>
  <c r="BJ135" i="25"/>
  <c r="BC107" i="9"/>
  <c r="BC107" i="26"/>
  <c r="BC107" i="25"/>
  <c r="BJ67" i="9"/>
  <c r="BJ67" i="26"/>
  <c r="BJ67" i="25"/>
  <c r="BC76" i="9"/>
  <c r="BC76" i="26"/>
  <c r="BC76" i="25"/>
  <c r="BJ64" i="9"/>
  <c r="BJ64" i="26"/>
  <c r="BJ64" i="25"/>
  <c r="BJ62" i="9"/>
  <c r="BJ62" i="26"/>
  <c r="BJ62" i="25"/>
  <c r="BC100" i="9"/>
  <c r="BC100" i="26"/>
  <c r="BC100" i="25"/>
  <c r="BC64" i="9"/>
  <c r="BC64" i="26"/>
  <c r="BC64" i="25"/>
  <c r="BC123" i="9"/>
  <c r="BC123" i="26"/>
  <c r="BC123" i="25"/>
  <c r="BJ138" i="9"/>
  <c r="BJ138" i="26"/>
  <c r="BJ138" i="25"/>
  <c r="BJ100" i="9"/>
  <c r="BJ100" i="26"/>
  <c r="BJ100" i="25"/>
  <c r="BC80" i="26"/>
  <c r="BC80" i="25"/>
  <c r="BJ96" i="26"/>
  <c r="BJ96" i="25"/>
  <c r="AV110" i="26"/>
  <c r="AV139" i="26"/>
  <c r="F201" i="17"/>
  <c r="BJ124" i="9"/>
  <c r="F93" i="17"/>
  <c r="BJ72" i="9"/>
  <c r="E101" i="17"/>
  <c r="BC80" i="9"/>
  <c r="F145" i="17"/>
  <c r="BJ96" i="9"/>
  <c r="F157" i="17"/>
  <c r="BJ108" i="9"/>
  <c r="F190" i="17"/>
  <c r="E247" i="17"/>
  <c r="AM86" i="7"/>
  <c r="BA86" i="7" s="1"/>
  <c r="F133" i="17"/>
  <c r="E76" i="17"/>
  <c r="F76" i="17"/>
  <c r="E190" i="17"/>
  <c r="F247" i="17"/>
  <c r="E255" i="17"/>
  <c r="E205" i="17"/>
  <c r="F144" i="17"/>
  <c r="F206" i="17"/>
  <c r="F151" i="17"/>
  <c r="E139" i="17"/>
  <c r="E262" i="17"/>
  <c r="F147" i="17"/>
  <c r="E254" i="17"/>
  <c r="E148" i="17"/>
  <c r="F81" i="17"/>
  <c r="F258" i="17"/>
  <c r="E213" i="17"/>
  <c r="F272" i="17"/>
  <c r="E150" i="17"/>
  <c r="E154" i="17"/>
  <c r="E199" i="17"/>
  <c r="E270" i="17"/>
  <c r="E258" i="17"/>
  <c r="E202" i="17"/>
  <c r="F148" i="17"/>
  <c r="E142" i="17"/>
  <c r="F199" i="17"/>
  <c r="E146" i="17"/>
  <c r="F255" i="17"/>
  <c r="F94" i="17"/>
  <c r="E198" i="17"/>
  <c r="E204" i="17"/>
  <c r="E93" i="17"/>
  <c r="E143" i="17"/>
  <c r="F98" i="17"/>
  <c r="E195" i="17"/>
  <c r="E151" i="17"/>
  <c r="E81" i="17"/>
  <c r="E267" i="17"/>
  <c r="F90" i="17"/>
  <c r="F196" i="17"/>
  <c r="E212" i="17"/>
  <c r="E272" i="17"/>
  <c r="E157" i="17"/>
  <c r="F214" i="17"/>
  <c r="E91" i="17"/>
  <c r="F200" i="17"/>
  <c r="F203" i="17"/>
  <c r="E144" i="17"/>
  <c r="E158" i="17"/>
  <c r="F259" i="17"/>
  <c r="F210" i="17"/>
  <c r="E88" i="17"/>
  <c r="E263" i="17"/>
  <c r="E215" i="17"/>
  <c r="F156" i="17"/>
  <c r="F142" i="17"/>
  <c r="E98" i="17"/>
  <c r="F266" i="17"/>
  <c r="F264" i="17"/>
  <c r="E155" i="17"/>
  <c r="F270" i="17"/>
  <c r="F211" i="17"/>
  <c r="F139" i="17"/>
  <c r="E141" i="17"/>
  <c r="F150" i="17"/>
  <c r="F95" i="17"/>
  <c r="F152" i="17"/>
  <c r="F198" i="17"/>
  <c r="F138" i="17"/>
  <c r="E99" i="17"/>
  <c r="F84" i="17"/>
  <c r="E268" i="17"/>
  <c r="E260" i="17"/>
  <c r="F97" i="17"/>
  <c r="F260" i="17"/>
  <c r="E82" i="17"/>
  <c r="F267" i="17"/>
  <c r="F213" i="17"/>
  <c r="E256" i="17"/>
  <c r="E206" i="17"/>
  <c r="F96" i="17"/>
  <c r="E210" i="17"/>
  <c r="F158" i="17"/>
  <c r="F261" i="17"/>
  <c r="F262" i="17"/>
  <c r="E140" i="17"/>
  <c r="F140" i="17"/>
  <c r="E84" i="17"/>
  <c r="F91" i="17"/>
  <c r="E261" i="17"/>
  <c r="F265" i="17"/>
  <c r="F271" i="17"/>
  <c r="E209" i="17"/>
  <c r="F154" i="17"/>
  <c r="F252" i="17"/>
  <c r="F101" i="17"/>
  <c r="E259" i="17"/>
  <c r="E152" i="17"/>
  <c r="F208" i="17"/>
  <c r="F253" i="17"/>
  <c r="F202" i="17"/>
  <c r="F89" i="17"/>
  <c r="E83" i="17"/>
  <c r="E196" i="17"/>
  <c r="F141" i="17"/>
  <c r="F268" i="17"/>
  <c r="F146" i="17"/>
  <c r="E201" i="17"/>
  <c r="E203" i="17"/>
  <c r="E89" i="17"/>
  <c r="F153" i="17"/>
  <c r="E265" i="17"/>
  <c r="E269" i="17"/>
  <c r="F207" i="17"/>
  <c r="F82" i="17"/>
  <c r="F86" i="17"/>
  <c r="E257" i="17"/>
  <c r="E147" i="17"/>
  <c r="F155" i="17"/>
  <c r="E211" i="17"/>
  <c r="E207" i="17"/>
  <c r="E96" i="17"/>
  <c r="E271" i="17"/>
  <c r="E197" i="17"/>
  <c r="E138" i="17"/>
  <c r="E253" i="17"/>
  <c r="F257" i="17"/>
  <c r="E92" i="17"/>
  <c r="F269" i="17"/>
  <c r="E208" i="17"/>
  <c r="F87" i="17"/>
  <c r="F99" i="17"/>
  <c r="F143" i="17"/>
  <c r="F209" i="17"/>
  <c r="F204" i="17"/>
  <c r="E87" i="17"/>
  <c r="F212" i="17"/>
  <c r="E156" i="17"/>
  <c r="F88" i="17"/>
  <c r="E97" i="17"/>
  <c r="E252" i="17"/>
  <c r="F85" i="17"/>
  <c r="F263" i="17"/>
  <c r="F256" i="17"/>
  <c r="F83" i="17"/>
  <c r="E149" i="17"/>
  <c r="E85" i="17"/>
  <c r="E200" i="17"/>
  <c r="E264" i="17"/>
  <c r="E266" i="17"/>
  <c r="F215" i="17"/>
  <c r="F149" i="17"/>
  <c r="E153" i="17"/>
  <c r="AM130" i="7"/>
  <c r="H130" i="7" s="1"/>
  <c r="BI18" i="7"/>
  <c r="H18" i="7"/>
  <c r="CI47" i="10"/>
  <c r="CE47" i="10"/>
  <c r="BW47" i="10"/>
  <c r="CY47" i="10"/>
  <c r="R133" i="7"/>
  <c r="T30" i="7"/>
  <c r="CU47" i="10"/>
  <c r="BY47" i="10"/>
  <c r="CM47" i="10"/>
  <c r="CG47" i="10"/>
  <c r="CQ47" i="10"/>
  <c r="T132" i="7"/>
  <c r="U132" i="7"/>
  <c r="CS47" i="10"/>
  <c r="R31" i="7"/>
  <c r="AM84" i="7"/>
  <c r="AN96" i="7"/>
  <c r="AM89" i="7"/>
  <c r="AM85" i="7"/>
  <c r="AN23" i="7"/>
  <c r="AM17" i="7"/>
  <c r="AN86" i="7"/>
  <c r="AN87" i="7"/>
  <c r="AM90" i="7"/>
  <c r="AN97" i="7"/>
  <c r="I97" i="7" s="1"/>
  <c r="AM97" i="7"/>
  <c r="AN83" i="7"/>
  <c r="AM88" i="7"/>
  <c r="AN80" i="7"/>
  <c r="AM81" i="7"/>
  <c r="AN91" i="7"/>
  <c r="AN85" i="7"/>
  <c r="I85" i="7" s="1"/>
  <c r="AM80" i="7"/>
  <c r="AM96" i="7"/>
  <c r="AN94" i="7"/>
  <c r="AN81" i="7"/>
  <c r="R167" i="7"/>
  <c r="CO47" i="10"/>
  <c r="R99" i="7"/>
  <c r="U30" i="7"/>
  <c r="U64" i="7"/>
  <c r="CA47" i="10"/>
  <c r="CA56" i="10"/>
  <c r="CK47" i="10"/>
  <c r="T98" i="7"/>
  <c r="CD56" i="10"/>
  <c r="T64" i="7"/>
  <c r="U98" i="7"/>
  <c r="CG56" i="10"/>
  <c r="T166" i="7"/>
  <c r="CW47" i="10"/>
  <c r="U166" i="7"/>
  <c r="AM94" i="7"/>
  <c r="H94" i="7" s="1"/>
  <c r="AN88" i="7"/>
  <c r="AM77" i="7"/>
  <c r="AN27" i="7"/>
  <c r="AN21" i="7"/>
  <c r="I21" i="7" s="1"/>
  <c r="AM28" i="7"/>
  <c r="AM24" i="7"/>
  <c r="AN10" i="7"/>
  <c r="AM26" i="7"/>
  <c r="AM93" i="7"/>
  <c r="AN95" i="7"/>
  <c r="AN79" i="7"/>
  <c r="AN90" i="7"/>
  <c r="AN77" i="7"/>
  <c r="I77" i="7" s="1"/>
  <c r="AN92" i="7"/>
  <c r="I92" i="7" s="1"/>
  <c r="AM87" i="7"/>
  <c r="AN78" i="7"/>
  <c r="AM82" i="7"/>
  <c r="AM83" i="7"/>
  <c r="AN93" i="7"/>
  <c r="AM79" i="7"/>
  <c r="H79" i="7" s="1"/>
  <c r="AM92" i="7"/>
  <c r="AM78" i="7"/>
  <c r="AN89" i="7"/>
  <c r="AN82" i="7"/>
  <c r="AM91" i="7"/>
  <c r="AN84" i="7"/>
  <c r="AM95" i="7"/>
  <c r="AM12" i="7"/>
  <c r="AN17" i="7"/>
  <c r="AN22" i="7"/>
  <c r="AM10" i="7"/>
  <c r="H10" i="7" s="1"/>
  <c r="AM16" i="7"/>
  <c r="AM29" i="7"/>
  <c r="AN20" i="7"/>
  <c r="AM13" i="7"/>
  <c r="AN11" i="7"/>
  <c r="AM23" i="7"/>
  <c r="AN24" i="7"/>
  <c r="I24" i="7" s="1"/>
  <c r="AM19" i="7"/>
  <c r="AN29" i="7"/>
  <c r="AN12" i="7"/>
  <c r="I12" i="7" s="1"/>
  <c r="AM25" i="7"/>
  <c r="AN18" i="7"/>
  <c r="AN28" i="7"/>
  <c r="AM21" i="7"/>
  <c r="H21" i="7" s="1"/>
  <c r="AN15" i="7"/>
  <c r="AM9" i="7"/>
  <c r="AN19" i="7"/>
  <c r="AM27" i="7"/>
  <c r="H27" i="7" s="1"/>
  <c r="AN14" i="7"/>
  <c r="AM15" i="7"/>
  <c r="AN9" i="7"/>
  <c r="AN16" i="7"/>
  <c r="AN26" i="7"/>
  <c r="AM11" i="7"/>
  <c r="AM20" i="7"/>
  <c r="AM22" i="7"/>
  <c r="AN25" i="7"/>
  <c r="AN13" i="7"/>
  <c r="AM14" i="7"/>
  <c r="AM45" i="7"/>
  <c r="AM149" i="7"/>
  <c r="AN148" i="7"/>
  <c r="BA18" i="7"/>
  <c r="BG18" i="7"/>
  <c r="BK18" i="7"/>
  <c r="AN160" i="7"/>
  <c r="AN153" i="7"/>
  <c r="AM153" i="7"/>
  <c r="AM155" i="7"/>
  <c r="AM158" i="7"/>
  <c r="AN165" i="7"/>
  <c r="AN146" i="7"/>
  <c r="AN162" i="7"/>
  <c r="AM164" i="7"/>
  <c r="AM160" i="7"/>
  <c r="AN152" i="7"/>
  <c r="AN150" i="7"/>
  <c r="I150" i="7" s="1"/>
  <c r="AN164" i="7"/>
  <c r="AM163" i="7"/>
  <c r="AN158" i="7"/>
  <c r="AM162" i="7"/>
  <c r="AN156" i="7"/>
  <c r="AN163" i="7"/>
  <c r="AN154" i="7"/>
  <c r="AM122" i="7"/>
  <c r="AN124" i="7"/>
  <c r="AN125" i="7"/>
  <c r="AN116" i="7"/>
  <c r="I116" i="7" s="1"/>
  <c r="AM118" i="7"/>
  <c r="H118" i="7" s="1"/>
  <c r="AN127" i="7"/>
  <c r="AN123" i="7"/>
  <c r="AM113" i="7"/>
  <c r="AN121" i="7"/>
  <c r="I121" i="7" s="1"/>
  <c r="AM111" i="7"/>
  <c r="AM119" i="7"/>
  <c r="AN112" i="7"/>
  <c r="I112" i="7" s="1"/>
  <c r="AN119" i="7"/>
  <c r="AN128" i="7"/>
  <c r="AM114" i="7"/>
  <c r="AM125" i="7"/>
  <c r="AN122" i="7"/>
  <c r="AM120" i="7"/>
  <c r="AM112" i="7"/>
  <c r="AM126" i="7"/>
  <c r="H126" i="7" s="1"/>
  <c r="AN117" i="7"/>
  <c r="AN129" i="7"/>
  <c r="AN118" i="7"/>
  <c r="AM129" i="7"/>
  <c r="AM128" i="7"/>
  <c r="AM123" i="7"/>
  <c r="AN130" i="7"/>
  <c r="AM117" i="7"/>
  <c r="AN126" i="7"/>
  <c r="AM121" i="7"/>
  <c r="AN115" i="7"/>
  <c r="AN120" i="7"/>
  <c r="AN111" i="7"/>
  <c r="AM116" i="7"/>
  <c r="AN131" i="7"/>
  <c r="AM127" i="7"/>
  <c r="AN113" i="7"/>
  <c r="AN114" i="7"/>
  <c r="I114" i="7" s="1"/>
  <c r="AM124" i="7"/>
  <c r="AM131" i="7"/>
  <c r="AM115" i="7"/>
  <c r="AM148" i="7"/>
  <c r="AN155" i="7"/>
  <c r="AM161" i="7"/>
  <c r="AM150" i="7"/>
  <c r="AM152" i="7"/>
  <c r="AM165" i="7"/>
  <c r="AN147" i="7"/>
  <c r="AN145" i="7"/>
  <c r="AM159" i="7"/>
  <c r="AM156" i="7"/>
  <c r="AN151" i="7"/>
  <c r="AN149" i="7"/>
  <c r="AM146" i="7"/>
  <c r="H146" i="7" s="1"/>
  <c r="AM145" i="7"/>
  <c r="AN161" i="7"/>
  <c r="I161" i="7" s="1"/>
  <c r="AM154" i="7"/>
  <c r="AN159" i="7"/>
  <c r="AM157" i="7"/>
  <c r="AM151" i="7"/>
  <c r="AM147" i="7"/>
  <c r="AN157" i="7"/>
  <c r="I157" i="7" s="1"/>
  <c r="AM46" i="7"/>
  <c r="AM47" i="7"/>
  <c r="AM55" i="7"/>
  <c r="AN45" i="7"/>
  <c r="AM56" i="7"/>
  <c r="AM61" i="7"/>
  <c r="H61" i="7" s="1"/>
  <c r="AN62" i="7"/>
  <c r="AN51" i="7"/>
  <c r="AM63" i="7"/>
  <c r="AN61" i="7"/>
  <c r="AN60" i="7"/>
  <c r="AN46" i="7"/>
  <c r="AM54" i="7"/>
  <c r="AN50" i="7"/>
  <c r="AM62" i="7"/>
  <c r="AS18" i="7"/>
  <c r="BC18" i="7"/>
  <c r="AW18" i="7"/>
  <c r="AU18" i="7"/>
  <c r="AM58" i="7"/>
  <c r="AN48" i="7"/>
  <c r="AM59" i="7"/>
  <c r="AM48" i="7"/>
  <c r="AN47" i="7"/>
  <c r="AN49" i="7"/>
  <c r="AN55" i="7"/>
  <c r="AN57" i="7"/>
  <c r="I57" i="7" s="1"/>
  <c r="AN63" i="7"/>
  <c r="I63" i="7" s="1"/>
  <c r="AM43" i="7"/>
  <c r="AN58" i="7"/>
  <c r="AM44" i="7"/>
  <c r="AM49" i="7"/>
  <c r="AM53" i="7"/>
  <c r="AM52" i="7"/>
  <c r="AN54" i="7"/>
  <c r="AN44" i="7"/>
  <c r="I44" i="7" s="1"/>
  <c r="AN43" i="7"/>
  <c r="AM51" i="7"/>
  <c r="AN52" i="7"/>
  <c r="I52" i="7" s="1"/>
  <c r="AN59" i="7"/>
  <c r="I59" i="7" s="1"/>
  <c r="AM60" i="7"/>
  <c r="AM50" i="7"/>
  <c r="AN56" i="7"/>
  <c r="I56" i="7" s="1"/>
  <c r="AM57" i="7"/>
  <c r="H57" i="7" s="1"/>
  <c r="AN53" i="7"/>
  <c r="J18" i="7" l="1"/>
  <c r="H50" i="7"/>
  <c r="BG50" i="7"/>
  <c r="AO82" i="27"/>
  <c r="BC111" i="27"/>
  <c r="AO82" i="28"/>
  <c r="BC81" i="27"/>
  <c r="BJ81" i="27"/>
  <c r="BC81" i="28"/>
  <c r="BJ81" i="28"/>
  <c r="AO169" i="25"/>
  <c r="AO82" i="25"/>
  <c r="E330" i="17"/>
  <c r="F330" i="17"/>
  <c r="AO140" i="25"/>
  <c r="BC168" i="25"/>
  <c r="BJ168" i="25"/>
  <c r="AO82" i="26"/>
  <c r="BJ139" i="26"/>
  <c r="BJ139" i="25"/>
  <c r="BC110" i="25"/>
  <c r="AO140" i="26"/>
  <c r="BC81" i="25"/>
  <c r="BC139" i="26"/>
  <c r="BJ81" i="26"/>
  <c r="BJ110" i="26"/>
  <c r="BC110" i="26"/>
  <c r="BC81" i="26"/>
  <c r="BC139" i="25"/>
  <c r="BJ81" i="25"/>
  <c r="BJ110" i="25"/>
  <c r="AS86" i="7"/>
  <c r="AU86" i="7"/>
  <c r="H86" i="7"/>
  <c r="BK86" i="7"/>
  <c r="BC86" i="7"/>
  <c r="AW86" i="7"/>
  <c r="BG86" i="7"/>
  <c r="BC130" i="7"/>
  <c r="BI86" i="7"/>
  <c r="F216" i="17"/>
  <c r="E216" i="17"/>
  <c r="F273" i="17"/>
  <c r="E102" i="17"/>
  <c r="F159" i="17"/>
  <c r="F102" i="17"/>
  <c r="E273" i="17"/>
  <c r="E159" i="17"/>
  <c r="BI130" i="7"/>
  <c r="AS130" i="7"/>
  <c r="AW130" i="7"/>
  <c r="BK130" i="7"/>
  <c r="AU130" i="7"/>
  <c r="BG130" i="7"/>
  <c r="BA130" i="7"/>
  <c r="AV54" i="7"/>
  <c r="I54" i="7"/>
  <c r="BG48" i="7"/>
  <c r="H48" i="7"/>
  <c r="BB46" i="7"/>
  <c r="I46" i="7"/>
  <c r="BA148" i="7"/>
  <c r="H148" i="7"/>
  <c r="AU123" i="7"/>
  <c r="H123" i="7"/>
  <c r="AV128" i="7"/>
  <c r="I128" i="7"/>
  <c r="BL124" i="7"/>
  <c r="I124" i="7"/>
  <c r="BI164" i="7"/>
  <c r="H164" i="7"/>
  <c r="AV160" i="7"/>
  <c r="I160" i="7"/>
  <c r="AS95" i="7"/>
  <c r="H95" i="7"/>
  <c r="AW87" i="7"/>
  <c r="H87" i="7"/>
  <c r="BC90" i="7"/>
  <c r="H90" i="7"/>
  <c r="BA51" i="7"/>
  <c r="H51" i="7"/>
  <c r="AW52" i="7"/>
  <c r="H52" i="7"/>
  <c r="BJ58" i="7"/>
  <c r="I58" i="7"/>
  <c r="BJ55" i="7"/>
  <c r="I55" i="7"/>
  <c r="H59" i="7"/>
  <c r="AU62" i="7"/>
  <c r="H62" i="7"/>
  <c r="I60" i="7"/>
  <c r="BB62" i="7"/>
  <c r="I62" i="7"/>
  <c r="AW55" i="7"/>
  <c r="H55" i="7"/>
  <c r="BA147" i="7"/>
  <c r="H147" i="7"/>
  <c r="AS154" i="7"/>
  <c r="H154" i="7"/>
  <c r="AX149" i="7"/>
  <c r="I149" i="7"/>
  <c r="BJ145" i="7"/>
  <c r="I145" i="7"/>
  <c r="BG150" i="7"/>
  <c r="H150" i="7"/>
  <c r="AS115" i="7"/>
  <c r="H115" i="7"/>
  <c r="BJ113" i="7"/>
  <c r="I113" i="7"/>
  <c r="BH111" i="7"/>
  <c r="I111" i="7"/>
  <c r="AT126" i="7"/>
  <c r="I126" i="7"/>
  <c r="BK128" i="7"/>
  <c r="H128" i="7"/>
  <c r="BJ117" i="7"/>
  <c r="I117" i="7"/>
  <c r="BH122" i="7"/>
  <c r="I122" i="7"/>
  <c r="BJ119" i="7"/>
  <c r="I119" i="7"/>
  <c r="AS122" i="7"/>
  <c r="H122" i="7"/>
  <c r="AS162" i="7"/>
  <c r="H162" i="7"/>
  <c r="AT162" i="7"/>
  <c r="I162" i="7"/>
  <c r="AU155" i="7"/>
  <c r="H155" i="7"/>
  <c r="BK149" i="7"/>
  <c r="H149" i="7"/>
  <c r="I84" i="7"/>
  <c r="H78" i="7"/>
  <c r="AS83" i="7"/>
  <c r="H83" i="7"/>
  <c r="I95" i="7"/>
  <c r="BA77" i="7"/>
  <c r="H77" i="7"/>
  <c r="BD94" i="7"/>
  <c r="I94" i="7"/>
  <c r="AT91" i="7"/>
  <c r="I91" i="7"/>
  <c r="I83" i="7"/>
  <c r="BB87" i="7"/>
  <c r="I87" i="7"/>
  <c r="BA85" i="7"/>
  <c r="H85" i="7"/>
  <c r="AX51" i="7"/>
  <c r="I51" i="7"/>
  <c r="BD45" i="7"/>
  <c r="I45" i="7"/>
  <c r="BD159" i="7"/>
  <c r="I159" i="7"/>
  <c r="BG159" i="7"/>
  <c r="H159" i="7"/>
  <c r="BA152" i="7"/>
  <c r="H152" i="7"/>
  <c r="BA116" i="7"/>
  <c r="H116" i="7"/>
  <c r="AX129" i="7"/>
  <c r="I129" i="7"/>
  <c r="BG111" i="7"/>
  <c r="H111" i="7"/>
  <c r="AT164" i="7"/>
  <c r="I164" i="7"/>
  <c r="AV148" i="7"/>
  <c r="I148" i="7"/>
  <c r="BL89" i="7"/>
  <c r="I89" i="7"/>
  <c r="AX79" i="7"/>
  <c r="I79" i="7"/>
  <c r="H60" i="7"/>
  <c r="AT43" i="7"/>
  <c r="I43" i="7"/>
  <c r="AW53" i="7"/>
  <c r="H53" i="7"/>
  <c r="H43" i="7"/>
  <c r="AT49" i="7"/>
  <c r="I49" i="7"/>
  <c r="BH48" i="7"/>
  <c r="I48" i="7"/>
  <c r="BH50" i="7"/>
  <c r="I50" i="7"/>
  <c r="AX61" i="7"/>
  <c r="I61" i="7"/>
  <c r="AS47" i="7"/>
  <c r="H47" i="7"/>
  <c r="BI151" i="7"/>
  <c r="H151" i="7"/>
  <c r="I151" i="7"/>
  <c r="BL147" i="7"/>
  <c r="I147" i="7"/>
  <c r="BC161" i="7"/>
  <c r="H161" i="7"/>
  <c r="BC131" i="7"/>
  <c r="H131" i="7"/>
  <c r="AU127" i="7"/>
  <c r="H127" i="7"/>
  <c r="BD120" i="7"/>
  <c r="I120" i="7"/>
  <c r="AU117" i="7"/>
  <c r="H117" i="7"/>
  <c r="BG129" i="7"/>
  <c r="H129" i="7"/>
  <c r="BI125" i="7"/>
  <c r="H125" i="7"/>
  <c r="AU113" i="7"/>
  <c r="H113" i="7"/>
  <c r="I154" i="7"/>
  <c r="BB158" i="7"/>
  <c r="I158" i="7"/>
  <c r="BJ152" i="7"/>
  <c r="I152" i="7"/>
  <c r="BB146" i="7"/>
  <c r="I146" i="7"/>
  <c r="AW153" i="7"/>
  <c r="H153" i="7"/>
  <c r="BG45" i="7"/>
  <c r="H45" i="7"/>
  <c r="AU91" i="7"/>
  <c r="H91" i="7"/>
  <c r="H92" i="7"/>
  <c r="BG82" i="7"/>
  <c r="H82" i="7"/>
  <c r="BG93" i="7"/>
  <c r="H93" i="7"/>
  <c r="AV88" i="7"/>
  <c r="I88" i="7"/>
  <c r="AW96" i="7"/>
  <c r="H96" i="7"/>
  <c r="BA81" i="7"/>
  <c r="H81" i="7"/>
  <c r="BA97" i="7"/>
  <c r="H97" i="7"/>
  <c r="BH86" i="7"/>
  <c r="I86" i="7"/>
  <c r="BK89" i="7"/>
  <c r="H89" i="7"/>
  <c r="BG44" i="7"/>
  <c r="H44" i="7"/>
  <c r="BI121" i="7"/>
  <c r="H121" i="7"/>
  <c r="BG120" i="7"/>
  <c r="H120" i="7"/>
  <c r="BH127" i="7"/>
  <c r="I127" i="7"/>
  <c r="BL156" i="7"/>
  <c r="I156" i="7"/>
  <c r="BC158" i="7"/>
  <c r="H158" i="7"/>
  <c r="BJ93" i="7"/>
  <c r="I93" i="7"/>
  <c r="BH81" i="7"/>
  <c r="I81" i="7"/>
  <c r="BI88" i="7"/>
  <c r="H88" i="7"/>
  <c r="AU84" i="7"/>
  <c r="H84" i="7"/>
  <c r="AV53" i="7"/>
  <c r="I53" i="7"/>
  <c r="BK49" i="7"/>
  <c r="H49" i="7"/>
  <c r="BD47" i="7"/>
  <c r="I47" i="7"/>
  <c r="BA58" i="7"/>
  <c r="H58" i="7"/>
  <c r="BC54" i="7"/>
  <c r="H54" i="7"/>
  <c r="AS63" i="7"/>
  <c r="H63" i="7"/>
  <c r="H56" i="7"/>
  <c r="BA46" i="7"/>
  <c r="H46" i="7"/>
  <c r="BI157" i="7"/>
  <c r="H157" i="7"/>
  <c r="BK145" i="7"/>
  <c r="H145" i="7"/>
  <c r="BI156" i="7"/>
  <c r="H156" i="7"/>
  <c r="BI165" i="7"/>
  <c r="H165" i="7"/>
  <c r="BB155" i="7"/>
  <c r="I155" i="7"/>
  <c r="BI124" i="7"/>
  <c r="H124" i="7"/>
  <c r="BL131" i="7"/>
  <c r="I131" i="7"/>
  <c r="BL115" i="7"/>
  <c r="I115" i="7"/>
  <c r="BH130" i="7"/>
  <c r="I130" i="7"/>
  <c r="BH118" i="7"/>
  <c r="I118" i="7"/>
  <c r="BI112" i="7"/>
  <c r="H112" i="7"/>
  <c r="BK114" i="7"/>
  <c r="H114" i="7"/>
  <c r="BC119" i="7"/>
  <c r="H119" i="7"/>
  <c r="BL123" i="7"/>
  <c r="I123" i="7"/>
  <c r="I125" i="7"/>
  <c r="BD163" i="7"/>
  <c r="I163" i="7"/>
  <c r="AS163" i="7"/>
  <c r="H163" i="7"/>
  <c r="H160" i="7"/>
  <c r="AV165" i="7"/>
  <c r="I165" i="7"/>
  <c r="BH153" i="7"/>
  <c r="I153" i="7"/>
  <c r="BD82" i="7"/>
  <c r="I82" i="7"/>
  <c r="BL78" i="7"/>
  <c r="I78" i="7"/>
  <c r="BH90" i="7"/>
  <c r="I90" i="7"/>
  <c r="BA80" i="7"/>
  <c r="H80" i="7"/>
  <c r="I80" i="7"/>
  <c r="AX96" i="7"/>
  <c r="I96" i="7"/>
  <c r="BI14" i="7"/>
  <c r="H14" i="7"/>
  <c r="BJ13" i="7"/>
  <c r="I13" i="7"/>
  <c r="BD25" i="7"/>
  <c r="I25" i="7"/>
  <c r="AS22" i="7"/>
  <c r="H22" i="7"/>
  <c r="BI20" i="7"/>
  <c r="H20" i="7"/>
  <c r="BK11" i="7"/>
  <c r="H11" i="7"/>
  <c r="BH26" i="7"/>
  <c r="I26" i="7"/>
  <c r="AT16" i="7"/>
  <c r="I16" i="7"/>
  <c r="BB9" i="7"/>
  <c r="I9" i="7"/>
  <c r="H15" i="7"/>
  <c r="I14" i="7"/>
  <c r="I19" i="7"/>
  <c r="AU9" i="7"/>
  <c r="H9" i="7"/>
  <c r="BB15" i="7"/>
  <c r="I15" i="7"/>
  <c r="AT28" i="7"/>
  <c r="I28" i="7"/>
  <c r="BB18" i="7"/>
  <c r="I18" i="7"/>
  <c r="BA25" i="7"/>
  <c r="H25" i="7"/>
  <c r="AT29" i="7"/>
  <c r="I29" i="7"/>
  <c r="BK19" i="7"/>
  <c r="H19" i="7"/>
  <c r="H23" i="7"/>
  <c r="BH11" i="7"/>
  <c r="I11" i="7"/>
  <c r="BC13" i="7"/>
  <c r="H13" i="7"/>
  <c r="AV20" i="7"/>
  <c r="I20" i="7"/>
  <c r="AS29" i="7"/>
  <c r="H29" i="7"/>
  <c r="BA16" i="7"/>
  <c r="H16" i="7"/>
  <c r="AX22" i="7"/>
  <c r="I22" i="7"/>
  <c r="BD17" i="7"/>
  <c r="I17" i="7"/>
  <c r="BK12" i="7"/>
  <c r="H12" i="7"/>
  <c r="AS26" i="7"/>
  <c r="H26" i="7"/>
  <c r="I10" i="7"/>
  <c r="AS24" i="7"/>
  <c r="H24" i="7"/>
  <c r="H28" i="7"/>
  <c r="BL27" i="7"/>
  <c r="I27" i="7"/>
  <c r="BK17" i="7"/>
  <c r="H17" i="7"/>
  <c r="BB23" i="7"/>
  <c r="I23" i="7"/>
  <c r="BW48" i="10"/>
  <c r="BX51" i="10" s="1"/>
  <c r="CU48" i="10"/>
  <c r="BX55" i="10" s="1"/>
  <c r="BA90" i="7"/>
  <c r="T31" i="7"/>
  <c r="R32" i="7" s="1"/>
  <c r="T133" i="7"/>
  <c r="R134" i="7" s="1"/>
  <c r="CI48" i="10"/>
  <c r="BX53" i="10" s="1"/>
  <c r="CO48" i="10"/>
  <c r="BX54" i="10" s="1"/>
  <c r="AU81" i="7"/>
  <c r="BC97" i="7"/>
  <c r="T65" i="7"/>
  <c r="BD81" i="7"/>
  <c r="BC84" i="7"/>
  <c r="AW84" i="7"/>
  <c r="BK84" i="7"/>
  <c r="AS84" i="7"/>
  <c r="BG84" i="7"/>
  <c r="BI84" i="7"/>
  <c r="BA84" i="7"/>
  <c r="T99" i="7"/>
  <c r="R100" i="7" s="1"/>
  <c r="AW81" i="7"/>
  <c r="BL96" i="7"/>
  <c r="AT96" i="7"/>
  <c r="BJ96" i="7"/>
  <c r="AV96" i="7"/>
  <c r="BH96" i="7"/>
  <c r="BB96" i="7"/>
  <c r="BD96" i="7"/>
  <c r="BJ86" i="7"/>
  <c r="BL86" i="7"/>
  <c r="BI96" i="7"/>
  <c r="AT86" i="7"/>
  <c r="BC89" i="7"/>
  <c r="AW85" i="7"/>
  <c r="BD86" i="7"/>
  <c r="BK87" i="7"/>
  <c r="BI97" i="7"/>
  <c r="AW89" i="7"/>
  <c r="AU89" i="7"/>
  <c r="AS81" i="7"/>
  <c r="BI89" i="7"/>
  <c r="BG89" i="7"/>
  <c r="AU85" i="7"/>
  <c r="BC85" i="7"/>
  <c r="BG85" i="7"/>
  <c r="BI85" i="7"/>
  <c r="AS85" i="7"/>
  <c r="AS89" i="7"/>
  <c r="AV86" i="7"/>
  <c r="AX89" i="7"/>
  <c r="BC81" i="7"/>
  <c r="BK85" i="7"/>
  <c r="BA89" i="7"/>
  <c r="BG88" i="7"/>
  <c r="AT85" i="7"/>
  <c r="AU88" i="7"/>
  <c r="BG90" i="7"/>
  <c r="BL92" i="7"/>
  <c r="BG81" i="7"/>
  <c r="AX86" i="7"/>
  <c r="BI81" i="7"/>
  <c r="BI95" i="7"/>
  <c r="BC96" i="7"/>
  <c r="BK96" i="7"/>
  <c r="BG96" i="7"/>
  <c r="AW97" i="7"/>
  <c r="AU97" i="7"/>
  <c r="BK81" i="7"/>
  <c r="BH79" i="7"/>
  <c r="BB86" i="7"/>
  <c r="BA96" i="7"/>
  <c r="AU96" i="7"/>
  <c r="AS96" i="7"/>
  <c r="AS97" i="7"/>
  <c r="BG97" i="7"/>
  <c r="AV94" i="7"/>
  <c r="BD87" i="7"/>
  <c r="BL87" i="7"/>
  <c r="BJ83" i="7"/>
  <c r="BH87" i="7"/>
  <c r="BJ87" i="7"/>
  <c r="BK97" i="7"/>
  <c r="BK94" i="7"/>
  <c r="AV78" i="7"/>
  <c r="AT87" i="7"/>
  <c r="AX87" i="7"/>
  <c r="AV87" i="7"/>
  <c r="BC17" i="7"/>
  <c r="AS17" i="7"/>
  <c r="BI17" i="7"/>
  <c r="AW17" i="7"/>
  <c r="BA17" i="7"/>
  <c r="BJ23" i="7"/>
  <c r="BG17" i="7"/>
  <c r="AU17" i="7"/>
  <c r="AT23" i="7"/>
  <c r="AX23" i="7"/>
  <c r="BH23" i="7"/>
  <c r="BL23" i="7"/>
  <c r="AV23" i="7"/>
  <c r="BD23" i="7"/>
  <c r="BI28" i="7"/>
  <c r="BI78" i="7"/>
  <c r="BB88" i="7"/>
  <c r="AW93" i="7"/>
  <c r="AW90" i="7"/>
  <c r="BB97" i="7"/>
  <c r="AW82" i="7"/>
  <c r="AV85" i="7"/>
  <c r="AT88" i="7"/>
  <c r="BB85" i="7"/>
  <c r="BK90" i="7"/>
  <c r="AT97" i="7"/>
  <c r="BJ80" i="7"/>
  <c r="BH85" i="7"/>
  <c r="BJ85" i="7"/>
  <c r="BD85" i="7"/>
  <c r="BC88" i="7"/>
  <c r="BC78" i="7"/>
  <c r="AV84" i="7"/>
  <c r="BH80" i="7"/>
  <c r="AT92" i="7"/>
  <c r="BI90" i="7"/>
  <c r="BB77" i="7"/>
  <c r="AX84" i="7"/>
  <c r="AX88" i="7"/>
  <c r="AV81" i="7"/>
  <c r="AW88" i="7"/>
  <c r="AX81" i="7"/>
  <c r="BA88" i="7"/>
  <c r="AW80" i="7"/>
  <c r="BK93" i="7"/>
  <c r="AS90" i="7"/>
  <c r="AU90" i="7"/>
  <c r="BD97" i="7"/>
  <c r="BJ97" i="7"/>
  <c r="BG83" i="7"/>
  <c r="BL84" i="7"/>
  <c r="AV97" i="7"/>
  <c r="AW83" i="7"/>
  <c r="BJ84" i="7"/>
  <c r="BC80" i="7"/>
  <c r="BD80" i="7"/>
  <c r="BL80" i="7"/>
  <c r="BK77" i="7"/>
  <c r="AS80" i="7"/>
  <c r="BI80" i="7"/>
  <c r="AT95" i="7"/>
  <c r="BD92" i="7"/>
  <c r="BI83" i="7"/>
  <c r="AX97" i="7"/>
  <c r="AW77" i="7"/>
  <c r="BD84" i="7"/>
  <c r="BG77" i="7"/>
  <c r="BG80" i="7"/>
  <c r="AV80" i="7"/>
  <c r="BB80" i="7"/>
  <c r="BB95" i="7"/>
  <c r="BB92" i="7"/>
  <c r="BH97" i="7"/>
  <c r="BL97" i="7"/>
  <c r="AT84" i="7"/>
  <c r="AU78" i="7"/>
  <c r="AS77" i="7"/>
  <c r="AX80" i="7"/>
  <c r="BC77" i="7"/>
  <c r="AT80" i="7"/>
  <c r="BK80" i="7"/>
  <c r="AU80" i="7"/>
  <c r="BH95" i="7"/>
  <c r="BL95" i="7"/>
  <c r="BG28" i="7"/>
  <c r="BJ91" i="7"/>
  <c r="AT94" i="7"/>
  <c r="AX83" i="7"/>
  <c r="BH91" i="7"/>
  <c r="AW94" i="7"/>
  <c r="BC94" i="7"/>
  <c r="BB91" i="7"/>
  <c r="AU79" i="7"/>
  <c r="BH78" i="7"/>
  <c r="BJ94" i="7"/>
  <c r="BL90" i="7"/>
  <c r="BI94" i="7"/>
  <c r="AV90" i="7"/>
  <c r="AX91" i="7"/>
  <c r="BL91" i="7"/>
  <c r="BD91" i="7"/>
  <c r="BB83" i="7"/>
  <c r="BL83" i="7"/>
  <c r="AX94" i="7"/>
  <c r="BH94" i="7"/>
  <c r="BL94" i="7"/>
  <c r="AT83" i="7"/>
  <c r="BD83" i="7"/>
  <c r="BB94" i="7"/>
  <c r="BG94" i="7"/>
  <c r="AT90" i="7"/>
  <c r="AV91" i="7"/>
  <c r="AT82" i="7"/>
  <c r="BB78" i="7"/>
  <c r="BH83" i="7"/>
  <c r="AV83" i="7"/>
  <c r="AX77" i="7"/>
  <c r="BJ77" i="7"/>
  <c r="AX85" i="7"/>
  <c r="AT81" i="7"/>
  <c r="BL88" i="7"/>
  <c r="BA82" i="7"/>
  <c r="BH88" i="7"/>
  <c r="AS88" i="7"/>
  <c r="BJ81" i="7"/>
  <c r="BL81" i="7"/>
  <c r="BB81" i="7"/>
  <c r="BJ88" i="7"/>
  <c r="BL85" i="7"/>
  <c r="BD88" i="7"/>
  <c r="BK88" i="7"/>
  <c r="BL77" i="7"/>
  <c r="BL28" i="7"/>
  <c r="BI26" i="7"/>
  <c r="AV21" i="7"/>
  <c r="BH21" i="7"/>
  <c r="BA26" i="7"/>
  <c r="BI12" i="7"/>
  <c r="BL21" i="7"/>
  <c r="T167" i="7"/>
  <c r="R168" i="7" s="1"/>
  <c r="BJ82" i="7"/>
  <c r="AU26" i="7"/>
  <c r="BH9" i="7"/>
  <c r="BA79" i="7"/>
  <c r="AT21" i="7"/>
  <c r="BG146" i="7"/>
  <c r="AV28" i="7"/>
  <c r="AS94" i="7"/>
  <c r="AS20" i="7"/>
  <c r="BJ21" i="7"/>
  <c r="AU83" i="7"/>
  <c r="BA78" i="7"/>
  <c r="BK79" i="7"/>
  <c r="BK83" i="7"/>
  <c r="BB84" i="7"/>
  <c r="AS79" i="7"/>
  <c r="BC83" i="7"/>
  <c r="AU77" i="7"/>
  <c r="BJ78" i="7"/>
  <c r="AX82" i="7"/>
  <c r="BI77" i="7"/>
  <c r="AX78" i="7"/>
  <c r="BH82" i="7"/>
  <c r="BL82" i="7"/>
  <c r="BD90" i="7"/>
  <c r="AW79" i="7"/>
  <c r="BH92" i="7"/>
  <c r="AX95" i="7"/>
  <c r="AV92" i="7"/>
  <c r="AV95" i="7"/>
  <c r="BC79" i="7"/>
  <c r="BJ95" i="7"/>
  <c r="BH28" i="7"/>
  <c r="BJ92" i="7"/>
  <c r="BG12" i="7"/>
  <c r="BD21" i="7"/>
  <c r="BB90" i="7"/>
  <c r="BA94" i="7"/>
  <c r="AU94" i="7"/>
  <c r="AX21" i="7"/>
  <c r="BA83" i="7"/>
  <c r="AW78" i="7"/>
  <c r="BK78" i="7"/>
  <c r="BH84" i="7"/>
  <c r="AX90" i="7"/>
  <c r="BG79" i="7"/>
  <c r="BI79" i="7"/>
  <c r="BG78" i="7"/>
  <c r="AS78" i="7"/>
  <c r="BJ90" i="7"/>
  <c r="BD78" i="7"/>
  <c r="AT78" i="7"/>
  <c r="AV82" i="7"/>
  <c r="BB82" i="7"/>
  <c r="AX92" i="7"/>
  <c r="BB21" i="7"/>
  <c r="BD95" i="7"/>
  <c r="BC26" i="7"/>
  <c r="BG26" i="7"/>
  <c r="AW26" i="7"/>
  <c r="BA95" i="7"/>
  <c r="AS87" i="7"/>
  <c r="BC87" i="7"/>
  <c r="AU95" i="7"/>
  <c r="AT89" i="7"/>
  <c r="AT79" i="7"/>
  <c r="BL93" i="7"/>
  <c r="BL79" i="7"/>
  <c r="AV27" i="7"/>
  <c r="BH10" i="7"/>
  <c r="BG95" i="7"/>
  <c r="BB89" i="7"/>
  <c r="BJ79" i="7"/>
  <c r="BK95" i="7"/>
  <c r="AT93" i="7"/>
  <c r="BH93" i="7"/>
  <c r="BB93" i="7"/>
  <c r="BJ157" i="7"/>
  <c r="AV93" i="7"/>
  <c r="BC95" i="7"/>
  <c r="BB79" i="7"/>
  <c r="BA87" i="7"/>
  <c r="BH89" i="7"/>
  <c r="BD89" i="7"/>
  <c r="BG87" i="7"/>
  <c r="BJ10" i="7"/>
  <c r="BD27" i="7"/>
  <c r="AX10" i="7"/>
  <c r="AV10" i="7"/>
  <c r="BB10" i="7"/>
  <c r="AX27" i="7"/>
  <c r="AX93" i="7"/>
  <c r="BI87" i="7"/>
  <c r="AV79" i="7"/>
  <c r="AV89" i="7"/>
  <c r="BJ89" i="7"/>
  <c r="BD79" i="7"/>
  <c r="AW95" i="7"/>
  <c r="AU87" i="7"/>
  <c r="BD93" i="7"/>
  <c r="BH27" i="7"/>
  <c r="BD10" i="7"/>
  <c r="AT10" i="7"/>
  <c r="BJ27" i="7"/>
  <c r="AT27" i="7"/>
  <c r="BB27" i="7"/>
  <c r="BL10" i="7"/>
  <c r="BK26" i="7"/>
  <c r="BC28" i="7"/>
  <c r="BK28" i="7"/>
  <c r="BA28" i="7"/>
  <c r="BK24" i="7"/>
  <c r="AU24" i="7"/>
  <c r="AS28" i="7"/>
  <c r="AW28" i="7"/>
  <c r="AU28" i="7"/>
  <c r="AT12" i="7"/>
  <c r="BA24" i="7"/>
  <c r="BI24" i="7"/>
  <c r="BC24" i="7"/>
  <c r="AW24" i="7"/>
  <c r="BG24" i="7"/>
  <c r="BK82" i="7"/>
  <c r="AS82" i="7"/>
  <c r="BA93" i="7"/>
  <c r="BD77" i="7"/>
  <c r="BC82" i="7"/>
  <c r="BI82" i="7"/>
  <c r="AU93" i="7"/>
  <c r="AS93" i="7"/>
  <c r="AU82" i="7"/>
  <c r="BC93" i="7"/>
  <c r="AV77" i="7"/>
  <c r="BH77" i="7"/>
  <c r="AT77" i="7"/>
  <c r="BI93" i="7"/>
  <c r="AS16" i="7"/>
  <c r="AX28" i="7"/>
  <c r="BI16" i="7"/>
  <c r="BC16" i="7"/>
  <c r="BG20" i="7"/>
  <c r="BB11" i="7"/>
  <c r="BD9" i="7"/>
  <c r="AV9" i="7"/>
  <c r="AS12" i="7"/>
  <c r="BK20" i="7"/>
  <c r="AU16" i="7"/>
  <c r="BD11" i="7"/>
  <c r="BG16" i="7"/>
  <c r="AT9" i="7"/>
  <c r="AU12" i="7"/>
  <c r="BB28" i="7"/>
  <c r="BJ28" i="7"/>
  <c r="AU20" i="7"/>
  <c r="BD28" i="7"/>
  <c r="BC20" i="7"/>
  <c r="BA20" i="7"/>
  <c r="BK16" i="7"/>
  <c r="AW16" i="7"/>
  <c r="BL11" i="7"/>
  <c r="BJ11" i="7"/>
  <c r="AW12" i="7"/>
  <c r="AT11" i="7"/>
  <c r="BB12" i="7"/>
  <c r="BI92" i="7"/>
  <c r="BI91" i="7"/>
  <c r="AW92" i="7"/>
  <c r="AS92" i="7"/>
  <c r="AU92" i="7"/>
  <c r="BC92" i="7"/>
  <c r="BA91" i="7"/>
  <c r="AS91" i="7"/>
  <c r="BG92" i="7"/>
  <c r="AW91" i="7"/>
  <c r="BK91" i="7"/>
  <c r="BG91" i="7"/>
  <c r="BK92" i="7"/>
  <c r="BA92" i="7"/>
  <c r="BC91" i="7"/>
  <c r="AU45" i="7"/>
  <c r="BI45" i="7"/>
  <c r="AV16" i="7"/>
  <c r="BB17" i="7"/>
  <c r="BL12" i="7"/>
  <c r="BJ12" i="7"/>
  <c r="AU27" i="7"/>
  <c r="BI23" i="7"/>
  <c r="AX12" i="7"/>
  <c r="AW23" i="7"/>
  <c r="AV17" i="7"/>
  <c r="BH17" i="7"/>
  <c r="BK21" i="7"/>
  <c r="BK27" i="7"/>
  <c r="BK159" i="7"/>
  <c r="BH159" i="7"/>
  <c r="BH114" i="7"/>
  <c r="BI146" i="7"/>
  <c r="BB129" i="7"/>
  <c r="BB159" i="7"/>
  <c r="AV159" i="7"/>
  <c r="BD157" i="7"/>
  <c r="BL157" i="7"/>
  <c r="BH157" i="7"/>
  <c r="BG152" i="7"/>
  <c r="BA146" i="7"/>
  <c r="BJ159" i="7"/>
  <c r="AV157" i="7"/>
  <c r="BC159" i="7"/>
  <c r="AS146" i="7"/>
  <c r="AX159" i="7"/>
  <c r="BK146" i="7"/>
  <c r="AV62" i="7"/>
  <c r="BL17" i="7"/>
  <c r="AU21" i="7"/>
  <c r="BJ17" i="7"/>
  <c r="BC21" i="7"/>
  <c r="AS27" i="7"/>
  <c r="AT17" i="7"/>
  <c r="AV158" i="7"/>
  <c r="BD29" i="7"/>
  <c r="AV29" i="7"/>
  <c r="BJ29" i="7"/>
  <c r="BL20" i="7"/>
  <c r="BH20" i="7"/>
  <c r="BD26" i="7"/>
  <c r="AW25" i="7"/>
  <c r="BK25" i="7"/>
  <c r="AX15" i="7"/>
  <c r="AW29" i="7"/>
  <c r="AU29" i="7"/>
  <c r="BB29" i="7"/>
  <c r="AW62" i="7"/>
  <c r="BH62" i="7"/>
  <c r="AX29" i="7"/>
  <c r="BC12" i="7"/>
  <c r="BH29" i="7"/>
  <c r="BL29" i="7"/>
  <c r="BH22" i="7"/>
  <c r="BA12" i="7"/>
  <c r="AX11" i="7"/>
  <c r="AV24" i="7"/>
  <c r="BJ14" i="7"/>
  <c r="BB24" i="7"/>
  <c r="AT25" i="7"/>
  <c r="AT20" i="7"/>
  <c r="BL24" i="7"/>
  <c r="BB20" i="7"/>
  <c r="AT14" i="7"/>
  <c r="BH14" i="7"/>
  <c r="BC25" i="7"/>
  <c r="BJ26" i="7"/>
  <c r="BD20" i="7"/>
  <c r="AT15" i="7"/>
  <c r="AU25" i="7"/>
  <c r="AV22" i="7"/>
  <c r="BG25" i="7"/>
  <c r="BJ19" i="7"/>
  <c r="BG126" i="7"/>
  <c r="BL154" i="7"/>
  <c r="BD19" i="7"/>
  <c r="AV11" i="7"/>
  <c r="BH19" i="7"/>
  <c r="BD18" i="7"/>
  <c r="BD123" i="7"/>
  <c r="AV19" i="7"/>
  <c r="BA29" i="7"/>
  <c r="AX9" i="7"/>
  <c r="BJ125" i="7"/>
  <c r="AT18" i="7"/>
  <c r="BK15" i="7"/>
  <c r="BC10" i="7"/>
  <c r="AS10" i="7"/>
  <c r="BI15" i="7"/>
  <c r="BH18" i="7"/>
  <c r="AX18" i="7"/>
  <c r="AT13" i="7"/>
  <c r="AU19" i="7"/>
  <c r="BL13" i="7"/>
  <c r="BA11" i="7"/>
  <c r="BI9" i="7"/>
  <c r="AW10" i="7"/>
  <c r="BK13" i="7"/>
  <c r="BG13" i="7"/>
  <c r="AW13" i="7"/>
  <c r="BG15" i="7"/>
  <c r="BK9" i="7"/>
  <c r="AU11" i="7"/>
  <c r="BG9" i="7"/>
  <c r="BJ20" i="7"/>
  <c r="BI13" i="7"/>
  <c r="AT24" i="7"/>
  <c r="BJ18" i="7"/>
  <c r="AX24" i="7"/>
  <c r="BC11" i="7"/>
  <c r="BI19" i="7"/>
  <c r="AS19" i="7"/>
  <c r="BA15" i="7"/>
  <c r="BL14" i="7"/>
  <c r="BD14" i="7"/>
  <c r="AS13" i="7"/>
  <c r="AW11" i="7"/>
  <c r="AS9" i="7"/>
  <c r="AS25" i="7"/>
  <c r="BG11" i="7"/>
  <c r="BC19" i="7"/>
  <c r="BJ15" i="7"/>
  <c r="AT26" i="7"/>
  <c r="AX13" i="7"/>
  <c r="AV15" i="7"/>
  <c r="AW15" i="7"/>
  <c r="AX26" i="7"/>
  <c r="BL26" i="7"/>
  <c r="BL15" i="7"/>
  <c r="BG10" i="7"/>
  <c r="BL22" i="7"/>
  <c r="BI11" i="7"/>
  <c r="AS11" i="7"/>
  <c r="AS15" i="7"/>
  <c r="AV13" i="7"/>
  <c r="AU10" i="7"/>
  <c r="AX20" i="7"/>
  <c r="BD15" i="7"/>
  <c r="AU13" i="7"/>
  <c r="BD24" i="7"/>
  <c r="BH24" i="7"/>
  <c r="AV18" i="7"/>
  <c r="BI25" i="7"/>
  <c r="BH15" i="7"/>
  <c r="BL18" i="7"/>
  <c r="AX14" i="7"/>
  <c r="AV14" i="7"/>
  <c r="BB14" i="7"/>
  <c r="BA13" i="7"/>
  <c r="BA9" i="7"/>
  <c r="AU15" i="7"/>
  <c r="BH13" i="7"/>
  <c r="BB13" i="7"/>
  <c r="BG19" i="7"/>
  <c r="AW19" i="7"/>
  <c r="AV26" i="7"/>
  <c r="BB26" i="7"/>
  <c r="BC15" i="7"/>
  <c r="BD13" i="7"/>
  <c r="BA19" i="7"/>
  <c r="BB22" i="7"/>
  <c r="BK10" i="7"/>
  <c r="BA10" i="7"/>
  <c r="AT22" i="7"/>
  <c r="AX25" i="7"/>
  <c r="BD22" i="7"/>
  <c r="BI10" i="7"/>
  <c r="BB25" i="7"/>
  <c r="AV154" i="7"/>
  <c r="AW27" i="7"/>
  <c r="BD12" i="7"/>
  <c r="BH12" i="7"/>
  <c r="BI27" i="7"/>
  <c r="AS23" i="7"/>
  <c r="AU23" i="7"/>
  <c r="BC23" i="7"/>
  <c r="BG27" i="7"/>
  <c r="AS21" i="7"/>
  <c r="AW21" i="7"/>
  <c r="AX17" i="7"/>
  <c r="BI21" i="7"/>
  <c r="AV12" i="7"/>
  <c r="BG23" i="7"/>
  <c r="BA23" i="7"/>
  <c r="BG29" i="7"/>
  <c r="BA27" i="7"/>
  <c r="BC27" i="7"/>
  <c r="BA14" i="7"/>
  <c r="BK23" i="7"/>
  <c r="BG21" i="7"/>
  <c r="AW9" i="7"/>
  <c r="BB122" i="7"/>
  <c r="BC29" i="7"/>
  <c r="BA21" i="7"/>
  <c r="BI29" i="7"/>
  <c r="AU22" i="7"/>
  <c r="BJ24" i="7"/>
  <c r="BJ22" i="7"/>
  <c r="BK29" i="7"/>
  <c r="AW20" i="7"/>
  <c r="BJ9" i="7"/>
  <c r="BL9" i="7"/>
  <c r="AX19" i="7"/>
  <c r="AT19" i="7"/>
  <c r="BB19" i="7"/>
  <c r="BL19" i="7"/>
  <c r="AV25" i="7"/>
  <c r="BL25" i="7"/>
  <c r="BH25" i="7"/>
  <c r="BC9" i="7"/>
  <c r="BG22" i="7"/>
  <c r="BJ25" i="7"/>
  <c r="BI22" i="7"/>
  <c r="BJ16" i="7"/>
  <c r="BA22" i="7"/>
  <c r="AU14" i="7"/>
  <c r="AS14" i="7"/>
  <c r="AW14" i="7"/>
  <c r="BG14" i="7"/>
  <c r="BH16" i="7"/>
  <c r="BC22" i="7"/>
  <c r="AX16" i="7"/>
  <c r="BL16" i="7"/>
  <c r="BB16" i="7"/>
  <c r="BD16" i="7"/>
  <c r="BK22" i="7"/>
  <c r="BC14" i="7"/>
  <c r="BK14" i="7"/>
  <c r="AW22" i="7"/>
  <c r="AW162" i="7"/>
  <c r="BK155" i="7"/>
  <c r="BD112" i="7"/>
  <c r="BD125" i="7"/>
  <c r="BB154" i="7"/>
  <c r="AW45" i="7"/>
  <c r="BA45" i="7"/>
  <c r="AU121" i="7"/>
  <c r="AT157" i="7"/>
  <c r="BI113" i="7"/>
  <c r="BD116" i="7"/>
  <c r="BD152" i="7"/>
  <c r="BB157" i="7"/>
  <c r="BC148" i="7"/>
  <c r="AU146" i="7"/>
  <c r="BG148" i="7"/>
  <c r="AT159" i="7"/>
  <c r="BJ154" i="7"/>
  <c r="BB148" i="7"/>
  <c r="BA125" i="7"/>
  <c r="AX118" i="7"/>
  <c r="AV146" i="7"/>
  <c r="BK45" i="7"/>
  <c r="AS45" i="7"/>
  <c r="BC45" i="7"/>
  <c r="BD114" i="7"/>
  <c r="AT125" i="7"/>
  <c r="BL158" i="7"/>
  <c r="AT158" i="7"/>
  <c r="BB114" i="7"/>
  <c r="BC146" i="7"/>
  <c r="AW146" i="7"/>
  <c r="AW159" i="7"/>
  <c r="AS159" i="7"/>
  <c r="AX157" i="7"/>
  <c r="BC152" i="7"/>
  <c r="BL159" i="7"/>
  <c r="AX154" i="7"/>
  <c r="AT148" i="7"/>
  <c r="BD148" i="7"/>
  <c r="AT156" i="7"/>
  <c r="BL148" i="7"/>
  <c r="BG149" i="7"/>
  <c r="BD150" i="7"/>
  <c r="BI149" i="7"/>
  <c r="BK162" i="7"/>
  <c r="BB52" i="7"/>
  <c r="AU43" i="7"/>
  <c r="AW43" i="7"/>
  <c r="BL49" i="7"/>
  <c r="AX49" i="7"/>
  <c r="BJ49" i="7"/>
  <c r="BB49" i="7"/>
  <c r="BA61" i="7"/>
  <c r="BK61" i="7"/>
  <c r="BG43" i="7"/>
  <c r="BA43" i="7"/>
  <c r="AX148" i="7"/>
  <c r="AS118" i="7"/>
  <c r="AX153" i="7"/>
  <c r="BJ148" i="7"/>
  <c r="BC162" i="7"/>
  <c r="BD155" i="7"/>
  <c r="BH147" i="7"/>
  <c r="AT155" i="7"/>
  <c r="BL112" i="7"/>
  <c r="BH148" i="7"/>
  <c r="AX160" i="7"/>
  <c r="AV112" i="7"/>
  <c r="AX112" i="7"/>
  <c r="BA126" i="7"/>
  <c r="BI126" i="7"/>
  <c r="AU149" i="7"/>
  <c r="AT154" i="7"/>
  <c r="AT146" i="7"/>
  <c r="BB160" i="7"/>
  <c r="AX43" i="7"/>
  <c r="AV60" i="7"/>
  <c r="AT62" i="7"/>
  <c r="BC62" i="7"/>
  <c r="BL60" i="7"/>
  <c r="BC113" i="7"/>
  <c r="BK125" i="7"/>
  <c r="AX152" i="7"/>
  <c r="BL152" i="7"/>
  <c r="AX158" i="7"/>
  <c r="BB152" i="7"/>
  <c r="BA53" i="7"/>
  <c r="AU165" i="7"/>
  <c r="AW157" i="7"/>
  <c r="BK165" i="7"/>
  <c r="BG113" i="7"/>
  <c r="AW126" i="7"/>
  <c r="AT160" i="7"/>
  <c r="BJ146" i="7"/>
  <c r="AS126" i="7"/>
  <c r="BB112" i="7"/>
  <c r="BL116" i="7"/>
  <c r="BJ112" i="7"/>
  <c r="AU126" i="7"/>
  <c r="BL146" i="7"/>
  <c r="BD160" i="7"/>
  <c r="BD146" i="7"/>
  <c r="BH154" i="7"/>
  <c r="BL160" i="7"/>
  <c r="BJ60" i="7"/>
  <c r="BI55" i="7"/>
  <c r="AV43" i="7"/>
  <c r="BK55" i="7"/>
  <c r="BH60" i="7"/>
  <c r="AU125" i="7"/>
  <c r="AW113" i="7"/>
  <c r="AT116" i="7"/>
  <c r="BA113" i="7"/>
  <c r="BG125" i="7"/>
  <c r="AT152" i="7"/>
  <c r="BC149" i="7"/>
  <c r="BA149" i="7"/>
  <c r="BH152" i="7"/>
  <c r="BD158" i="7"/>
  <c r="AS156" i="7"/>
  <c r="AS165" i="7"/>
  <c r="BG156" i="7"/>
  <c r="BA145" i="7"/>
  <c r="BG145" i="7"/>
  <c r="BJ116" i="7"/>
  <c r="AT112" i="7"/>
  <c r="BH112" i="7"/>
  <c r="AV116" i="7"/>
  <c r="BC126" i="7"/>
  <c r="AX146" i="7"/>
  <c r="BD154" i="7"/>
  <c r="BB60" i="7"/>
  <c r="BJ62" i="7"/>
  <c r="BG62" i="7"/>
  <c r="AS55" i="7"/>
  <c r="BC55" i="7"/>
  <c r="BC125" i="7"/>
  <c r="BB116" i="7"/>
  <c r="BH116" i="7"/>
  <c r="BK113" i="7"/>
  <c r="BJ158" i="7"/>
  <c r="AS149" i="7"/>
  <c r="AV152" i="7"/>
  <c r="BC58" i="7"/>
  <c r="AX155" i="7"/>
  <c r="BH155" i="7"/>
  <c r="BA156" i="7"/>
  <c r="BL155" i="7"/>
  <c r="AS145" i="7"/>
  <c r="AW149" i="7"/>
  <c r="BK126" i="7"/>
  <c r="BH146" i="7"/>
  <c r="BJ160" i="7"/>
  <c r="BH160" i="7"/>
  <c r="AX150" i="7"/>
  <c r="AT153" i="7"/>
  <c r="AV147" i="7"/>
  <c r="BL153" i="7"/>
  <c r="BA122" i="7"/>
  <c r="BI155" i="7"/>
  <c r="AV162" i="7"/>
  <c r="BK118" i="7"/>
  <c r="AT150" i="7"/>
  <c r="BG155" i="7"/>
  <c r="BJ162" i="7"/>
  <c r="BC56" i="7"/>
  <c r="BC59" i="7"/>
  <c r="BC155" i="7"/>
  <c r="BI162" i="7"/>
  <c r="AW165" i="7"/>
  <c r="AT147" i="7"/>
  <c r="BB147" i="7"/>
  <c r="AW156" i="7"/>
  <c r="BA165" i="7"/>
  <c r="BA157" i="7"/>
  <c r="BK157" i="7"/>
  <c r="BI122" i="7"/>
  <c r="BB119" i="7"/>
  <c r="BJ150" i="7"/>
  <c r="AS155" i="7"/>
  <c r="BJ45" i="7"/>
  <c r="BG162" i="7"/>
  <c r="BK156" i="7"/>
  <c r="BG165" i="7"/>
  <c r="BJ155" i="7"/>
  <c r="BC156" i="7"/>
  <c r="AU156" i="7"/>
  <c r="AV155" i="7"/>
  <c r="BC165" i="7"/>
  <c r="AU145" i="7"/>
  <c r="BB162" i="7"/>
  <c r="BI158" i="7"/>
  <c r="BK158" i="7"/>
  <c r="AV113" i="7"/>
  <c r="BL63" i="7"/>
  <c r="AX54" i="7"/>
  <c r="AS46" i="7"/>
  <c r="BK46" i="7"/>
  <c r="BC46" i="7"/>
  <c r="BA63" i="7"/>
  <c r="BI153" i="7"/>
  <c r="AV156" i="7"/>
  <c r="AX156" i="7"/>
  <c r="BA158" i="7"/>
  <c r="BK154" i="7"/>
  <c r="AV150" i="7"/>
  <c r="BB150" i="7"/>
  <c r="AW155" i="7"/>
  <c r="BB153" i="7"/>
  <c r="AX162" i="7"/>
  <c r="AV153" i="7"/>
  <c r="BH162" i="7"/>
  <c r="BA162" i="7"/>
  <c r="BA155" i="7"/>
  <c r="AU162" i="7"/>
  <c r="AX147" i="7"/>
  <c r="BD147" i="7"/>
  <c r="BL162" i="7"/>
  <c r="AS153" i="7"/>
  <c r="AW158" i="7"/>
  <c r="BL164" i="7"/>
  <c r="BG147" i="7"/>
  <c r="BH150" i="7"/>
  <c r="BL150" i="7"/>
  <c r="BD162" i="7"/>
  <c r="BJ153" i="7"/>
  <c r="BG164" i="7"/>
  <c r="BG154" i="7"/>
  <c r="BK147" i="7"/>
  <c r="BH149" i="7"/>
  <c r="BA154" i="7"/>
  <c r="BD153" i="7"/>
  <c r="AU161" i="7"/>
  <c r="AW161" i="7"/>
  <c r="BA164" i="7"/>
  <c r="BC153" i="7"/>
  <c r="BG153" i="7"/>
  <c r="BD164" i="7"/>
  <c r="BG158" i="7"/>
  <c r="AS158" i="7"/>
  <c r="BH156" i="7"/>
  <c r="BA153" i="7"/>
  <c r="BK153" i="7"/>
  <c r="AU164" i="7"/>
  <c r="BD156" i="7"/>
  <c r="BB164" i="7"/>
  <c r="BG161" i="7"/>
  <c r="BI145" i="7"/>
  <c r="BA161" i="7"/>
  <c r="BJ147" i="7"/>
  <c r="BG157" i="7"/>
  <c r="AX164" i="7"/>
  <c r="BC164" i="7"/>
  <c r="BK164" i="7"/>
  <c r="BJ156" i="7"/>
  <c r="BD161" i="7"/>
  <c r="AW164" i="7"/>
  <c r="AS164" i="7"/>
  <c r="BB156" i="7"/>
  <c r="BH164" i="7"/>
  <c r="AU158" i="7"/>
  <c r="AV164" i="7"/>
  <c r="BJ164" i="7"/>
  <c r="BD145" i="7"/>
  <c r="BI161" i="7"/>
  <c r="AS157" i="7"/>
  <c r="BK161" i="7"/>
  <c r="BC151" i="7"/>
  <c r="AW145" i="7"/>
  <c r="AS161" i="7"/>
  <c r="BC157" i="7"/>
  <c r="AU157" i="7"/>
  <c r="BC145" i="7"/>
  <c r="BJ163" i="7"/>
  <c r="BI159" i="7"/>
  <c r="BK152" i="7"/>
  <c r="AT149" i="7"/>
  <c r="AU154" i="7"/>
  <c r="BJ149" i="7"/>
  <c r="AS152" i="7"/>
  <c r="BI147" i="7"/>
  <c r="AW154" i="7"/>
  <c r="AV149" i="7"/>
  <c r="AW160" i="7"/>
  <c r="BC163" i="7"/>
  <c r="BK160" i="7"/>
  <c r="BA163" i="7"/>
  <c r="AU159" i="7"/>
  <c r="BI152" i="7"/>
  <c r="AW148" i="7"/>
  <c r="AU148" i="7"/>
  <c r="AW147" i="7"/>
  <c r="BC147" i="7"/>
  <c r="AU147" i="7"/>
  <c r="AT165" i="7"/>
  <c r="BH163" i="7"/>
  <c r="BB165" i="7"/>
  <c r="BC160" i="7"/>
  <c r="BA159" i="7"/>
  <c r="BI148" i="7"/>
  <c r="AS148" i="7"/>
  <c r="AW152" i="7"/>
  <c r="AU152" i="7"/>
  <c r="BB149" i="7"/>
  <c r="BI154" i="7"/>
  <c r="BK148" i="7"/>
  <c r="BD149" i="7"/>
  <c r="AS147" i="7"/>
  <c r="BC154" i="7"/>
  <c r="BL149" i="7"/>
  <c r="AV163" i="7"/>
  <c r="BL163" i="7"/>
  <c r="BD165" i="7"/>
  <c r="AU163" i="7"/>
  <c r="BG163" i="7"/>
  <c r="AU160" i="7"/>
  <c r="BC150" i="7"/>
  <c r="AW151" i="7"/>
  <c r="BL151" i="7"/>
  <c r="BB163" i="7"/>
  <c r="BH165" i="7"/>
  <c r="AX165" i="7"/>
  <c r="BJ165" i="7"/>
  <c r="AX163" i="7"/>
  <c r="AW163" i="7"/>
  <c r="BG160" i="7"/>
  <c r="BK163" i="7"/>
  <c r="AX145" i="7"/>
  <c r="BA151" i="7"/>
  <c r="BL165" i="7"/>
  <c r="BA160" i="7"/>
  <c r="AS160" i="7"/>
  <c r="BI163" i="7"/>
  <c r="AT163" i="7"/>
  <c r="BI160" i="7"/>
  <c r="AX119" i="7"/>
  <c r="BL113" i="7"/>
  <c r="BH121" i="7"/>
  <c r="BJ122" i="7"/>
  <c r="BI118" i="7"/>
  <c r="AX117" i="7"/>
  <c r="AX111" i="7"/>
  <c r="BK115" i="7"/>
  <c r="AT111" i="7"/>
  <c r="BI115" i="7"/>
  <c r="BD113" i="7"/>
  <c r="AT113" i="7"/>
  <c r="BA120" i="7"/>
  <c r="BH128" i="7"/>
  <c r="AW120" i="7"/>
  <c r="BB125" i="7"/>
  <c r="AW115" i="7"/>
  <c r="BA128" i="7"/>
  <c r="AX123" i="7"/>
  <c r="AV123" i="7"/>
  <c r="BA112" i="7"/>
  <c r="BG115" i="7"/>
  <c r="BB111" i="7"/>
  <c r="AV111" i="7"/>
  <c r="AV125" i="7"/>
  <c r="BL125" i="7"/>
  <c r="AU115" i="7"/>
  <c r="BB113" i="7"/>
  <c r="BD111" i="7"/>
  <c r="BH113" i="7"/>
  <c r="BJ123" i="7"/>
  <c r="BH125" i="7"/>
  <c r="AX113" i="7"/>
  <c r="BJ111" i="7"/>
  <c r="BA115" i="7"/>
  <c r="BL111" i="7"/>
  <c r="BI128" i="7"/>
  <c r="BC115" i="7"/>
  <c r="BG128" i="7"/>
  <c r="AX125" i="7"/>
  <c r="BB123" i="7"/>
  <c r="BK129" i="7"/>
  <c r="BC117" i="7"/>
  <c r="BB124" i="7"/>
  <c r="AW111" i="7"/>
  <c r="AV127" i="7"/>
  <c r="BH124" i="7"/>
  <c r="BB127" i="7"/>
  <c r="AT127" i="7"/>
  <c r="AS129" i="7"/>
  <c r="BG117" i="7"/>
  <c r="BD127" i="7"/>
  <c r="BI111" i="7"/>
  <c r="AT124" i="7"/>
  <c r="AX127" i="7"/>
  <c r="BJ124" i="7"/>
  <c r="BJ127" i="7"/>
  <c r="AV124" i="7"/>
  <c r="BA117" i="7"/>
  <c r="AX120" i="7"/>
  <c r="BA129" i="7"/>
  <c r="BK117" i="7"/>
  <c r="BC120" i="7"/>
  <c r="BD124" i="7"/>
  <c r="BL127" i="7"/>
  <c r="AU129" i="7"/>
  <c r="AT128" i="7"/>
  <c r="BK111" i="7"/>
  <c r="AS117" i="7"/>
  <c r="AX124" i="7"/>
  <c r="BB128" i="7"/>
  <c r="BI129" i="7"/>
  <c r="AW117" i="7"/>
  <c r="BC129" i="7"/>
  <c r="BI117" i="7"/>
  <c r="AX128" i="7"/>
  <c r="AW129" i="7"/>
  <c r="BG61" i="7"/>
  <c r="BL50" i="7"/>
  <c r="BJ61" i="7"/>
  <c r="BC61" i="7"/>
  <c r="BJ50" i="7"/>
  <c r="BC60" i="7"/>
  <c r="BD61" i="7"/>
  <c r="BB50" i="7"/>
  <c r="AU44" i="7"/>
  <c r="BC47" i="7"/>
  <c r="BL43" i="7"/>
  <c r="AU61" i="7"/>
  <c r="AU47" i="7"/>
  <c r="AU48" i="7"/>
  <c r="BD50" i="7"/>
  <c r="AT50" i="7"/>
  <c r="BB61" i="7"/>
  <c r="AT61" i="7"/>
  <c r="BL61" i="7"/>
  <c r="BI48" i="7"/>
  <c r="BB57" i="7"/>
  <c r="AW48" i="7"/>
  <c r="BC48" i="7"/>
  <c r="AX50" i="7"/>
  <c r="AS48" i="7"/>
  <c r="BA48" i="7"/>
  <c r="BA47" i="7"/>
  <c r="AW61" i="7"/>
  <c r="BG47" i="7"/>
  <c r="AS61" i="7"/>
  <c r="BI47" i="7"/>
  <c r="AW47" i="7"/>
  <c r="BI61" i="7"/>
  <c r="BK47" i="7"/>
  <c r="AV61" i="7"/>
  <c r="AV50" i="7"/>
  <c r="BK48" i="7"/>
  <c r="BH61" i="7"/>
  <c r="AW58" i="7"/>
  <c r="BG58" i="7"/>
  <c r="AV63" i="7"/>
  <c r="BJ63" i="7"/>
  <c r="BI51" i="7"/>
  <c r="BG51" i="7"/>
  <c r="BC51" i="7"/>
  <c r="AV47" i="7"/>
  <c r="AT47" i="7"/>
  <c r="AS58" i="7"/>
  <c r="BL47" i="7"/>
  <c r="AU153" i="7"/>
  <c r="AS125" i="7"/>
  <c r="BD119" i="7"/>
  <c r="AT119" i="7"/>
  <c r="AW118" i="7"/>
  <c r="BG122" i="7"/>
  <c r="BK122" i="7"/>
  <c r="AV119" i="7"/>
  <c r="BJ130" i="7"/>
  <c r="BB121" i="7"/>
  <c r="AV121" i="7"/>
  <c r="AS124" i="7"/>
  <c r="AU118" i="7"/>
  <c r="AU122" i="7"/>
  <c r="BG118" i="7"/>
  <c r="BH119" i="7"/>
  <c r="BC118" i="7"/>
  <c r="AV130" i="7"/>
  <c r="BB131" i="7"/>
  <c r="BJ121" i="7"/>
  <c r="AX122" i="7"/>
  <c r="BL121" i="7"/>
  <c r="AT122" i="7"/>
  <c r="AW124" i="7"/>
  <c r="BL119" i="7"/>
  <c r="BC122" i="7"/>
  <c r="BA118" i="7"/>
  <c r="AW122" i="7"/>
  <c r="BD122" i="7"/>
  <c r="BD121" i="7"/>
  <c r="BL122" i="7"/>
  <c r="AX116" i="7"/>
  <c r="BH158" i="7"/>
  <c r="AU55" i="7"/>
  <c r="BD54" i="7"/>
  <c r="AT54" i="7"/>
  <c r="AX60" i="7"/>
  <c r="BK59" i="7"/>
  <c r="BL54" i="7"/>
  <c r="AX62" i="7"/>
  <c r="BA55" i="7"/>
  <c r="AT60" i="7"/>
  <c r="BG59" i="7"/>
  <c r="BI58" i="7"/>
  <c r="BL62" i="7"/>
  <c r="BJ47" i="7"/>
  <c r="AX63" i="7"/>
  <c r="AW54" i="7"/>
  <c r="BG46" i="7"/>
  <c r="BK56" i="7"/>
  <c r="BI62" i="7"/>
  <c r="AS62" i="7"/>
  <c r="BG55" i="7"/>
  <c r="AU46" i="7"/>
  <c r="AU58" i="7"/>
  <c r="BK62" i="7"/>
  <c r="BI46" i="7"/>
  <c r="BA62" i="7"/>
  <c r="BK63" i="7"/>
  <c r="BD62" i="7"/>
  <c r="BK58" i="7"/>
  <c r="BD60" i="7"/>
  <c r="BH47" i="7"/>
  <c r="AW46" i="7"/>
  <c r="BB47" i="7"/>
  <c r="AX47" i="7"/>
  <c r="AT63" i="7"/>
  <c r="AV161" i="7"/>
  <c r="BL161" i="7"/>
  <c r="AW150" i="7"/>
  <c r="BB145" i="7"/>
  <c r="AS150" i="7"/>
  <c r="AS151" i="7"/>
  <c r="BA150" i="7"/>
  <c r="AT161" i="7"/>
  <c r="AV145" i="7"/>
  <c r="BK150" i="7"/>
  <c r="BK151" i="7"/>
  <c r="AU150" i="7"/>
  <c r="BD151" i="7"/>
  <c r="AX161" i="7"/>
  <c r="AU151" i="7"/>
  <c r="BB151" i="7"/>
  <c r="BL145" i="7"/>
  <c r="AT151" i="7"/>
  <c r="BB161" i="7"/>
  <c r="BH161" i="7"/>
  <c r="BJ161" i="7"/>
  <c r="AT145" i="7"/>
  <c r="BI150" i="7"/>
  <c r="BH145" i="7"/>
  <c r="AX151" i="7"/>
  <c r="BG151" i="7"/>
  <c r="AV151" i="7"/>
  <c r="AS113" i="7"/>
  <c r="AT121" i="7"/>
  <c r="AX121" i="7"/>
  <c r="AT123" i="7"/>
  <c r="BH123" i="7"/>
  <c r="BG116" i="7"/>
  <c r="BB115" i="7"/>
  <c r="AT118" i="7"/>
  <c r="AS116" i="7"/>
  <c r="BD130" i="7"/>
  <c r="AT130" i="7"/>
  <c r="AW116" i="7"/>
  <c r="BL130" i="7"/>
  <c r="BC112" i="7"/>
  <c r="AX130" i="7"/>
  <c r="BI116" i="7"/>
  <c r="AX114" i="7"/>
  <c r="BJ118" i="7"/>
  <c r="AV118" i="7"/>
  <c r="AT115" i="7"/>
  <c r="AW119" i="7"/>
  <c r="BD115" i="7"/>
  <c r="BJ115" i="7"/>
  <c r="AX115" i="7"/>
  <c r="BD118" i="7"/>
  <c r="AU116" i="7"/>
  <c r="BL114" i="7"/>
  <c r="BG112" i="7"/>
  <c r="BB118" i="7"/>
  <c r="BH115" i="7"/>
  <c r="AT114" i="7"/>
  <c r="BK116" i="7"/>
  <c r="BB130" i="7"/>
  <c r="BJ114" i="7"/>
  <c r="BC116" i="7"/>
  <c r="BL118" i="7"/>
  <c r="AV114" i="7"/>
  <c r="AS119" i="7"/>
  <c r="AV115" i="7"/>
  <c r="BG114" i="7"/>
  <c r="AW123" i="7"/>
  <c r="AS112" i="7"/>
  <c r="BI114" i="7"/>
  <c r="BG127" i="7"/>
  <c r="BC114" i="7"/>
  <c r="BG119" i="7"/>
  <c r="AU111" i="7"/>
  <c r="BD128" i="7"/>
  <c r="BL117" i="7"/>
  <c r="AS123" i="7"/>
  <c r="BB126" i="7"/>
  <c r="BB117" i="7"/>
  <c r="BG131" i="7"/>
  <c r="AU124" i="7"/>
  <c r="BJ126" i="7"/>
  <c r="AU112" i="7"/>
  <c r="AW114" i="7"/>
  <c r="BI120" i="7"/>
  <c r="BA114" i="7"/>
  <c r="AS120" i="7"/>
  <c r="AV120" i="7"/>
  <c r="AT117" i="7"/>
  <c r="BJ128" i="7"/>
  <c r="BK119" i="7"/>
  <c r="BC111" i="7"/>
  <c r="BA119" i="7"/>
  <c r="BI119" i="7"/>
  <c r="AW131" i="7"/>
  <c r="AS114" i="7"/>
  <c r="AU119" i="7"/>
  <c r="BA111" i="7"/>
  <c r="BL128" i="7"/>
  <c r="AS111" i="7"/>
  <c r="BD126" i="7"/>
  <c r="AV117" i="7"/>
  <c r="BC124" i="7"/>
  <c r="BH117" i="7"/>
  <c r="AU128" i="7"/>
  <c r="AS128" i="7"/>
  <c r="BK120" i="7"/>
  <c r="BD117" i="7"/>
  <c r="AU114" i="7"/>
  <c r="BH131" i="7"/>
  <c r="BK127" i="7"/>
  <c r="AU120" i="7"/>
  <c r="AV129" i="7"/>
  <c r="AW125" i="7"/>
  <c r="AV122" i="7"/>
  <c r="BK112" i="7"/>
  <c r="AW112" i="7"/>
  <c r="BI123" i="7"/>
  <c r="BK131" i="7"/>
  <c r="BL120" i="7"/>
  <c r="BG123" i="7"/>
  <c r="BG121" i="7"/>
  <c r="AW127" i="7"/>
  <c r="BA123" i="7"/>
  <c r="BJ129" i="7"/>
  <c r="BA124" i="7"/>
  <c r="AS127" i="7"/>
  <c r="AT131" i="7"/>
  <c r="BK124" i="7"/>
  <c r="AW121" i="7"/>
  <c r="BA131" i="7"/>
  <c r="AS121" i="7"/>
  <c r="BC123" i="7"/>
  <c r="BI127" i="7"/>
  <c r="BB120" i="7"/>
  <c r="BD129" i="7"/>
  <c r="AS131" i="7"/>
  <c r="BI131" i="7"/>
  <c r="BK121" i="7"/>
  <c r="BC121" i="7"/>
  <c r="BA121" i="7"/>
  <c r="AX131" i="7"/>
  <c r="AT120" i="7"/>
  <c r="BH126" i="7"/>
  <c r="AT129" i="7"/>
  <c r="AV131" i="7"/>
  <c r="BC128" i="7"/>
  <c r="AU131" i="7"/>
  <c r="BL129" i="7"/>
  <c r="BJ131" i="7"/>
  <c r="BA127" i="7"/>
  <c r="BH120" i="7"/>
  <c r="AW128" i="7"/>
  <c r="AV126" i="7"/>
  <c r="BD131" i="7"/>
  <c r="BH129" i="7"/>
  <c r="BC127" i="7"/>
  <c r="BG124" i="7"/>
  <c r="BJ120" i="7"/>
  <c r="BK123" i="7"/>
  <c r="AX126" i="7"/>
  <c r="BL126" i="7"/>
  <c r="BJ151" i="7"/>
  <c r="BH151" i="7"/>
  <c r="AU52" i="7"/>
  <c r="AV57" i="7"/>
  <c r="AV45" i="7"/>
  <c r="BJ51" i="7"/>
  <c r="BB45" i="7"/>
  <c r="AT45" i="7"/>
  <c r="BL45" i="7"/>
  <c r="BB58" i="7"/>
  <c r="BH45" i="7"/>
  <c r="BI56" i="7"/>
  <c r="AU54" i="7"/>
  <c r="BJ43" i="7"/>
  <c r="BI59" i="7"/>
  <c r="AX57" i="7"/>
  <c r="BC44" i="7"/>
  <c r="AW59" i="7"/>
  <c r="AW63" i="7"/>
  <c r="AS54" i="7"/>
  <c r="AW44" i="7"/>
  <c r="AU63" i="7"/>
  <c r="BI53" i="7"/>
  <c r="BC53" i="7"/>
  <c r="BG56" i="7"/>
  <c r="AW56" i="7"/>
  <c r="AU59" i="7"/>
  <c r="BL53" i="7"/>
  <c r="BA56" i="7"/>
  <c r="BL57" i="7"/>
  <c r="BC63" i="7"/>
  <c r="BG49" i="7"/>
  <c r="BI54" i="7"/>
  <c r="AV52" i="7"/>
  <c r="BA44" i="7"/>
  <c r="BI44" i="7"/>
  <c r="BI63" i="7"/>
  <c r="BJ57" i="7"/>
  <c r="AS53" i="7"/>
  <c r="BG63" i="7"/>
  <c r="BJ44" i="7"/>
  <c r="AS59" i="7"/>
  <c r="AX45" i="7"/>
  <c r="BA54" i="7"/>
  <c r="BD43" i="7"/>
  <c r="AS56" i="7"/>
  <c r="AU56" i="7"/>
  <c r="BH57" i="7"/>
  <c r="BG54" i="7"/>
  <c r="BA59" i="7"/>
  <c r="BK54" i="7"/>
  <c r="BK44" i="7"/>
  <c r="AS44" i="7"/>
  <c r="BD57" i="7"/>
  <c r="AV48" i="7"/>
  <c r="BJ53" i="7"/>
  <c r="BB44" i="7"/>
  <c r="BL51" i="7"/>
  <c r="BD51" i="7"/>
  <c r="AT51" i="7"/>
  <c r="BH51" i="7"/>
  <c r="AV51" i="7"/>
  <c r="BG57" i="7"/>
  <c r="BD44" i="7"/>
  <c r="BB53" i="7"/>
  <c r="BH58" i="7"/>
  <c r="AV44" i="7"/>
  <c r="BD53" i="7"/>
  <c r="BB51" i="7"/>
  <c r="BJ46" i="7"/>
  <c r="AV46" i="7"/>
  <c r="AW51" i="7"/>
  <c r="BD58" i="7"/>
  <c r="BL58" i="7"/>
  <c r="AX46" i="7"/>
  <c r="AS51" i="7"/>
  <c r="AT46" i="7"/>
  <c r="BD48" i="7"/>
  <c r="BJ48" i="7"/>
  <c r="AU51" i="7"/>
  <c r="BK51" i="7"/>
  <c r="BL48" i="7"/>
  <c r="AV58" i="7"/>
  <c r="AT48" i="7"/>
  <c r="AX48" i="7"/>
  <c r="BB55" i="7"/>
  <c r="BL46" i="7"/>
  <c r="BD46" i="7"/>
  <c r="AX55" i="7"/>
  <c r="BB48" i="7"/>
  <c r="BH46" i="7"/>
  <c r="AT55" i="7"/>
  <c r="BD55" i="7"/>
  <c r="BD63" i="7"/>
  <c r="BH63" i="7"/>
  <c r="BK52" i="7"/>
  <c r="AT57" i="7"/>
  <c r="AX58" i="7"/>
  <c r="AT58" i="7"/>
  <c r="BH55" i="7"/>
  <c r="AV55" i="7"/>
  <c r="BL55" i="7"/>
  <c r="BH44" i="7"/>
  <c r="AX44" i="7"/>
  <c r="BB63" i="7"/>
  <c r="BI52" i="7"/>
  <c r="BC43" i="7"/>
  <c r="BI43" i="7"/>
  <c r="BK43" i="7"/>
  <c r="AS43" i="7"/>
  <c r="BD49" i="7"/>
  <c r="BH49" i="7"/>
  <c r="AV49" i="7"/>
  <c r="BJ54" i="7"/>
  <c r="BI60" i="7"/>
  <c r="BL44" i="7"/>
  <c r="AU49" i="7"/>
  <c r="AU60" i="7"/>
  <c r="BA49" i="7"/>
  <c r="AS49" i="7"/>
  <c r="BC49" i="7"/>
  <c r="BB54" i="7"/>
  <c r="BH54" i="7"/>
  <c r="BA60" i="7"/>
  <c r="AT44" i="7"/>
  <c r="BI49" i="7"/>
  <c r="AW49" i="7"/>
  <c r="AS52" i="7"/>
  <c r="BG52" i="7"/>
  <c r="BC52" i="7"/>
  <c r="BA52" i="7"/>
  <c r="BB43" i="7"/>
  <c r="BH43" i="7"/>
  <c r="BK53" i="7"/>
  <c r="AU53" i="7"/>
  <c r="BG53" i="7"/>
  <c r="AT53" i="7"/>
  <c r="BL52" i="7"/>
  <c r="AX53" i="7"/>
  <c r="BH53" i="7"/>
  <c r="BJ52" i="7"/>
  <c r="BH52" i="7"/>
  <c r="AX52" i="7"/>
  <c r="AT52" i="7"/>
  <c r="BD52" i="7"/>
  <c r="BG60" i="7"/>
  <c r="BK60" i="7"/>
  <c r="BB59" i="7"/>
  <c r="AT59" i="7"/>
  <c r="BL59" i="7"/>
  <c r="BH59" i="7"/>
  <c r="AX59" i="7"/>
  <c r="AV59" i="7"/>
  <c r="BJ59" i="7"/>
  <c r="BD59" i="7"/>
  <c r="AW60" i="7"/>
  <c r="AS60" i="7"/>
  <c r="AU57" i="7"/>
  <c r="AS57" i="7"/>
  <c r="BC57" i="7"/>
  <c r="AT56" i="7"/>
  <c r="AX56" i="7"/>
  <c r="BB56" i="7"/>
  <c r="BL56" i="7"/>
  <c r="BJ56" i="7"/>
  <c r="AV56" i="7"/>
  <c r="BD56" i="7"/>
  <c r="BH56" i="7"/>
  <c r="AW57" i="7"/>
  <c r="BK57" i="7"/>
  <c r="AU50" i="7"/>
  <c r="AW50" i="7"/>
  <c r="BI50" i="7"/>
  <c r="BA50" i="7"/>
  <c r="AS50" i="7"/>
  <c r="BC50" i="7"/>
  <c r="BK50" i="7"/>
  <c r="BA57" i="7"/>
  <c r="BI57" i="7"/>
  <c r="J62" i="7" l="1"/>
  <c r="P62" i="7" s="1"/>
  <c r="AA108" i="27" s="1"/>
  <c r="K78" i="7"/>
  <c r="K54" i="7"/>
  <c r="K126" i="7"/>
  <c r="Q126" i="7" s="1"/>
  <c r="J55" i="7"/>
  <c r="J122" i="7"/>
  <c r="N122" i="7" s="1"/>
  <c r="J162" i="7"/>
  <c r="N162" i="7" s="1"/>
  <c r="M193" i="9" s="1"/>
  <c r="J83" i="7"/>
  <c r="K94" i="7"/>
  <c r="J80" i="7"/>
  <c r="J81" i="7"/>
  <c r="K53" i="7"/>
  <c r="K158" i="7"/>
  <c r="Q158" i="7" s="1"/>
  <c r="J51" i="7"/>
  <c r="J131" i="7"/>
  <c r="N131" i="7" s="1"/>
  <c r="J13" i="7"/>
  <c r="K119" i="7"/>
  <c r="O119" i="7" s="1"/>
  <c r="J118" i="7"/>
  <c r="K116" i="7"/>
  <c r="J153" i="7"/>
  <c r="N153" i="7" s="1"/>
  <c r="M184" i="9" s="1"/>
  <c r="K57" i="7"/>
  <c r="J54" i="7"/>
  <c r="P54" i="7" s="1"/>
  <c r="AA100" i="27" s="1"/>
  <c r="J128" i="7"/>
  <c r="N128" i="7" s="1"/>
  <c r="K50" i="7"/>
  <c r="K146" i="7"/>
  <c r="Q146" i="7" s="1"/>
  <c r="J47" i="7"/>
  <c r="K113" i="7"/>
  <c r="Q113" i="7" s="1"/>
  <c r="K165" i="7"/>
  <c r="Q165" i="7" s="1"/>
  <c r="J152" i="7"/>
  <c r="P152" i="7" s="1"/>
  <c r="J158" i="7"/>
  <c r="P158" i="7" s="1"/>
  <c r="K147" i="7"/>
  <c r="Q147" i="7" s="1"/>
  <c r="J25" i="7"/>
  <c r="K56" i="7"/>
  <c r="J53" i="7"/>
  <c r="J127" i="7"/>
  <c r="N127" i="7" s="1"/>
  <c r="K117" i="7"/>
  <c r="O117" i="7" s="1"/>
  <c r="K115" i="7"/>
  <c r="Q115" i="7" s="1"/>
  <c r="J111" i="7"/>
  <c r="N111" i="7" s="1"/>
  <c r="K149" i="7"/>
  <c r="O149" i="7" s="1"/>
  <c r="T180" i="9" s="1"/>
  <c r="K161" i="7"/>
  <c r="K112" i="7"/>
  <c r="K155" i="7"/>
  <c r="O155" i="7" s="1"/>
  <c r="T186" i="9" s="1"/>
  <c r="K162" i="7"/>
  <c r="Q162" i="7" s="1"/>
  <c r="K16" i="7"/>
  <c r="K92" i="7"/>
  <c r="K81" i="7"/>
  <c r="Q81" i="7" s="1"/>
  <c r="J77" i="7"/>
  <c r="K97" i="7"/>
  <c r="J17" i="7"/>
  <c r="K86" i="7"/>
  <c r="Q86" i="7" s="1"/>
  <c r="J97" i="7"/>
  <c r="J85" i="7"/>
  <c r="J28" i="7"/>
  <c r="K46" i="7"/>
  <c r="K44" i="7"/>
  <c r="J124" i="7"/>
  <c r="P124" i="7" s="1"/>
  <c r="J58" i="7"/>
  <c r="P58" i="7" s="1"/>
  <c r="AA104" i="27" s="1"/>
  <c r="J48" i="7"/>
  <c r="P48" i="7" s="1"/>
  <c r="AA94" i="27" s="1"/>
  <c r="J129" i="7"/>
  <c r="N129" i="7" s="1"/>
  <c r="K163" i="7"/>
  <c r="O163" i="7" s="1"/>
  <c r="T194" i="9" s="1"/>
  <c r="J148" i="7"/>
  <c r="P148" i="7" s="1"/>
  <c r="J161" i="7"/>
  <c r="N161" i="7" s="1"/>
  <c r="M192" i="9" s="1"/>
  <c r="J46" i="7"/>
  <c r="J149" i="7"/>
  <c r="N149" i="7" s="1"/>
  <c r="M180" i="9" s="1"/>
  <c r="K160" i="7"/>
  <c r="Q160" i="7" s="1"/>
  <c r="K152" i="7"/>
  <c r="Q152" i="7" s="1"/>
  <c r="K49" i="7"/>
  <c r="K17" i="7"/>
  <c r="J45" i="7"/>
  <c r="J89" i="7"/>
  <c r="K14" i="7"/>
  <c r="K80" i="7"/>
  <c r="K151" i="7"/>
  <c r="Q151" i="7" s="1"/>
  <c r="K84" i="7"/>
  <c r="K63" i="7"/>
  <c r="J114" i="7"/>
  <c r="P114" i="7" s="1"/>
  <c r="J112" i="7"/>
  <c r="N112" i="7" s="1"/>
  <c r="K43" i="7"/>
  <c r="K61" i="7"/>
  <c r="J117" i="7"/>
  <c r="N117" i="7" s="1"/>
  <c r="K111" i="7"/>
  <c r="O111" i="7" s="1"/>
  <c r="J163" i="7"/>
  <c r="N163" i="7" s="1"/>
  <c r="M194" i="9" s="1"/>
  <c r="J159" i="7"/>
  <c r="N159" i="7" s="1"/>
  <c r="M190" i="9" s="1"/>
  <c r="K164" i="7"/>
  <c r="O164" i="7" s="1"/>
  <c r="T195" i="9" s="1"/>
  <c r="J165" i="7"/>
  <c r="N165" i="7" s="1"/>
  <c r="M196" i="9" s="1"/>
  <c r="J156" i="7"/>
  <c r="N156" i="7" s="1"/>
  <c r="M187" i="9" s="1"/>
  <c r="J14" i="7"/>
  <c r="J22" i="7"/>
  <c r="K20" i="7"/>
  <c r="K24" i="7"/>
  <c r="K29" i="7"/>
  <c r="J91" i="7"/>
  <c r="N91" i="7" s="1"/>
  <c r="K77" i="7"/>
  <c r="K10" i="7"/>
  <c r="K21" i="7"/>
  <c r="J88" i="7"/>
  <c r="J96" i="7"/>
  <c r="J86" i="7"/>
  <c r="P86" i="7" s="1"/>
  <c r="J57" i="7"/>
  <c r="J49" i="7"/>
  <c r="K58" i="7"/>
  <c r="J52" i="7"/>
  <c r="P52" i="7" s="1"/>
  <c r="AA98" i="27" s="1"/>
  <c r="K129" i="7"/>
  <c r="O129" i="7" s="1"/>
  <c r="K120" i="7"/>
  <c r="O120" i="7" s="1"/>
  <c r="J151" i="7"/>
  <c r="N151" i="7" s="1"/>
  <c r="M182" i="9" s="1"/>
  <c r="K145" i="7"/>
  <c r="O145" i="7" s="1"/>
  <c r="T176" i="9" s="1"/>
  <c r="K118" i="7"/>
  <c r="O118" i="7" s="1"/>
  <c r="J61" i="7"/>
  <c r="K127" i="7"/>
  <c r="Q127" i="7" s="1"/>
  <c r="K123" i="7"/>
  <c r="Q123" i="7" s="1"/>
  <c r="J154" i="7"/>
  <c r="P154" i="7" s="1"/>
  <c r="K153" i="7"/>
  <c r="Q153" i="7" s="1"/>
  <c r="J29" i="7"/>
  <c r="K22" i="7"/>
  <c r="K25" i="7"/>
  <c r="J16" i="7"/>
  <c r="K85" i="7"/>
  <c r="Q85" i="7" s="1"/>
  <c r="K87" i="7"/>
  <c r="K96" i="7"/>
  <c r="Q96" i="7" s="1"/>
  <c r="J15" i="7"/>
  <c r="K83" i="7"/>
  <c r="K95" i="7"/>
  <c r="K60" i="7"/>
  <c r="K59" i="7"/>
  <c r="K48" i="7"/>
  <c r="Q48" i="7" s="1"/>
  <c r="AH94" i="27" s="1"/>
  <c r="J63" i="7"/>
  <c r="N63" i="7" s="1"/>
  <c r="M109" i="27" s="1"/>
  <c r="K131" i="7"/>
  <c r="Q131" i="7" s="1"/>
  <c r="K124" i="7"/>
  <c r="O124" i="7" s="1"/>
  <c r="K156" i="7"/>
  <c r="O156" i="7" s="1"/>
  <c r="T187" i="9" s="1"/>
  <c r="K45" i="7"/>
  <c r="K157" i="7"/>
  <c r="K148" i="7"/>
  <c r="O148" i="7" s="1"/>
  <c r="T179" i="9" s="1"/>
  <c r="K18" i="7"/>
  <c r="J11" i="7"/>
  <c r="J26" i="7"/>
  <c r="K47" i="7"/>
  <c r="K82" i="7"/>
  <c r="J84" i="7"/>
  <c r="P84" i="7" s="1"/>
  <c r="J130" i="7"/>
  <c r="N130" i="7" s="1"/>
  <c r="J50" i="7"/>
  <c r="K55" i="7"/>
  <c r="Q55" i="7" s="1"/>
  <c r="AH101" i="27" s="1"/>
  <c r="K51" i="7"/>
  <c r="J44" i="7"/>
  <c r="J123" i="7"/>
  <c r="N123" i="7" s="1"/>
  <c r="K114" i="7"/>
  <c r="K122" i="7"/>
  <c r="Q122" i="7" s="1"/>
  <c r="J145" i="7"/>
  <c r="N145" i="7" s="1"/>
  <c r="M176" i="9" s="1"/>
  <c r="J125" i="7"/>
  <c r="N125" i="7" s="1"/>
  <c r="K159" i="7"/>
  <c r="Q159" i="7" s="1"/>
  <c r="J10" i="7"/>
  <c r="K26" i="7"/>
  <c r="J9" i="7"/>
  <c r="K79" i="7"/>
  <c r="Q79" i="7" s="1"/>
  <c r="K11" i="7"/>
  <c r="K88" i="7"/>
  <c r="Q88" i="7" s="1"/>
  <c r="J90" i="7"/>
  <c r="K23" i="7"/>
  <c r="K125" i="7"/>
  <c r="O125" i="7" s="1"/>
  <c r="J56" i="7"/>
  <c r="K154" i="7"/>
  <c r="O154" i="7" s="1"/>
  <c r="T185" i="9" s="1"/>
  <c r="J60" i="7"/>
  <c r="J113" i="7"/>
  <c r="N113" i="7" s="1"/>
  <c r="K121" i="7"/>
  <c r="J115" i="7"/>
  <c r="N115" i="7" s="1"/>
  <c r="J147" i="7"/>
  <c r="N147" i="7" s="1"/>
  <c r="M178" i="9" s="1"/>
  <c r="K130" i="7"/>
  <c r="O130" i="7" s="1"/>
  <c r="K62" i="7"/>
  <c r="Q62" i="7" s="1"/>
  <c r="AH108" i="27" s="1"/>
  <c r="J126" i="7"/>
  <c r="J19" i="7"/>
  <c r="K13" i="7"/>
  <c r="J12" i="7"/>
  <c r="J116" i="7"/>
  <c r="P116" i="7" s="1"/>
  <c r="K12" i="7"/>
  <c r="K28" i="7"/>
  <c r="J82" i="7"/>
  <c r="J24" i="7"/>
  <c r="K89" i="7"/>
  <c r="J79" i="7"/>
  <c r="J94" i="7"/>
  <c r="K91" i="7"/>
  <c r="K52" i="7"/>
  <c r="J121" i="7"/>
  <c r="N121" i="7" s="1"/>
  <c r="J119" i="7"/>
  <c r="N119" i="7" s="1"/>
  <c r="J120" i="7"/>
  <c r="P120" i="7" s="1"/>
  <c r="K128" i="7"/>
  <c r="Q128" i="7" s="1"/>
  <c r="J150" i="7"/>
  <c r="N150" i="7" s="1"/>
  <c r="M181" i="9" s="1"/>
  <c r="J164" i="7"/>
  <c r="P164" i="7" s="1"/>
  <c r="J155" i="7"/>
  <c r="N155" i="7" s="1"/>
  <c r="M186" i="9" s="1"/>
  <c r="K150" i="7"/>
  <c r="J157" i="7"/>
  <c r="N157" i="7" s="1"/>
  <c r="M188" i="9" s="1"/>
  <c r="J27" i="7"/>
  <c r="J21" i="7"/>
  <c r="J146" i="7"/>
  <c r="K15" i="7"/>
  <c r="K9" i="7"/>
  <c r="J20" i="7"/>
  <c r="J87" i="7"/>
  <c r="P87" i="7" s="1"/>
  <c r="J95" i="7"/>
  <c r="K93" i="7"/>
  <c r="Q93" i="7" s="1"/>
  <c r="K27" i="7"/>
  <c r="J93" i="7"/>
  <c r="K90" i="7"/>
  <c r="Q90" i="7" s="1"/>
  <c r="J23" i="7"/>
  <c r="K19" i="7"/>
  <c r="J160" i="7"/>
  <c r="N160" i="7" s="1"/>
  <c r="M191" i="9" s="1"/>
  <c r="J92" i="7"/>
  <c r="J43" i="7"/>
  <c r="J78" i="7"/>
  <c r="J59" i="7"/>
  <c r="P18" i="7"/>
  <c r="N18" i="7"/>
  <c r="BC82" i="27"/>
  <c r="AO83" i="27" s="1"/>
  <c r="BC82" i="28"/>
  <c r="AO83" i="28" s="1"/>
  <c r="BC140" i="25"/>
  <c r="AO141" i="25" s="1"/>
  <c r="BC169" i="25"/>
  <c r="AO170" i="25" s="1"/>
  <c r="BC140" i="26"/>
  <c r="AO141" i="26" s="1"/>
  <c r="BC82" i="26"/>
  <c r="AO83" i="26" s="1"/>
  <c r="BC111" i="26"/>
  <c r="BC82" i="25"/>
  <c r="AO83" i="25" s="1"/>
  <c r="BC111" i="25"/>
  <c r="AA37" i="9"/>
  <c r="AA38" i="9" s="1"/>
  <c r="BQ37" i="9"/>
  <c r="BQ38" i="9" s="1"/>
  <c r="BC37" i="9"/>
  <c r="BC38" i="9" s="1"/>
  <c r="CE37" i="9"/>
  <c r="CE38" i="9" s="1"/>
  <c r="Q28" i="7" l="1"/>
  <c r="O28" i="7"/>
  <c r="Q26" i="7"/>
  <c r="O26" i="7"/>
  <c r="N25" i="7"/>
  <c r="P25" i="7"/>
  <c r="O23" i="7"/>
  <c r="Q23" i="7"/>
  <c r="N29" i="7"/>
  <c r="P29" i="7"/>
  <c r="O29" i="7"/>
  <c r="Q29" i="7"/>
  <c r="N27" i="7"/>
  <c r="P27" i="7"/>
  <c r="N23" i="7"/>
  <c r="P23" i="7"/>
  <c r="O25" i="7"/>
  <c r="Q25" i="7"/>
  <c r="N28" i="7"/>
  <c r="P28" i="7"/>
  <c r="N26" i="7"/>
  <c r="P26" i="7"/>
  <c r="Q24" i="7"/>
  <c r="O24" i="7"/>
  <c r="O27" i="7"/>
  <c r="Q27" i="7"/>
  <c r="N24" i="7"/>
  <c r="P24" i="7"/>
  <c r="P11" i="7"/>
  <c r="N11" i="7"/>
  <c r="N12" i="7"/>
  <c r="P12" i="7"/>
  <c r="N10" i="7"/>
  <c r="P10" i="7"/>
  <c r="N22" i="7"/>
  <c r="P22" i="7"/>
  <c r="Q11" i="7"/>
  <c r="O11" i="7"/>
  <c r="Q10" i="7"/>
  <c r="O10" i="7"/>
  <c r="O22" i="7"/>
  <c r="Q22" i="7"/>
  <c r="O9" i="7"/>
  <c r="Q9" i="7"/>
  <c r="P9" i="7"/>
  <c r="N9" i="7"/>
  <c r="Q20" i="7"/>
  <c r="O20" i="7"/>
  <c r="O21" i="7"/>
  <c r="Q21" i="7"/>
  <c r="N16" i="7"/>
  <c r="P16" i="7"/>
  <c r="O19" i="7"/>
  <c r="Q19" i="7"/>
  <c r="N19" i="7"/>
  <c r="P19" i="7"/>
  <c r="N15" i="7"/>
  <c r="P15" i="7"/>
  <c r="N20" i="7"/>
  <c r="P20" i="7"/>
  <c r="N17" i="7"/>
  <c r="P17" i="7"/>
  <c r="N21" i="7"/>
  <c r="P21" i="7"/>
  <c r="N13" i="7"/>
  <c r="P13" i="7"/>
  <c r="Q18" i="7"/>
  <c r="O18" i="7"/>
  <c r="Q16" i="7"/>
  <c r="O16" i="7"/>
  <c r="Q14" i="7"/>
  <c r="O14" i="7"/>
  <c r="O15" i="7"/>
  <c r="Q15" i="7"/>
  <c r="O13" i="7"/>
  <c r="Q13" i="7"/>
  <c r="O17" i="7"/>
  <c r="Q17" i="7"/>
  <c r="N14" i="7"/>
  <c r="P14" i="7"/>
  <c r="O12" i="7"/>
  <c r="Q12" i="7"/>
  <c r="AA69" i="28"/>
  <c r="AA69" i="27"/>
  <c r="M69" i="28"/>
  <c r="M69" i="27"/>
  <c r="D317" i="17"/>
  <c r="H317" i="17" s="1"/>
  <c r="AH184" i="9"/>
  <c r="C312" i="17"/>
  <c r="G312" i="17" s="1"/>
  <c r="AA179" i="9"/>
  <c r="D316" i="17"/>
  <c r="H316" i="17" s="1"/>
  <c r="AH183" i="9"/>
  <c r="C328" i="17"/>
  <c r="G328" i="17" s="1"/>
  <c r="AA195" i="9"/>
  <c r="D329" i="17"/>
  <c r="H329" i="17" s="1"/>
  <c r="AH196" i="9"/>
  <c r="C322" i="17"/>
  <c r="G322" i="17" s="1"/>
  <c r="AA189" i="9"/>
  <c r="D322" i="17"/>
  <c r="H322" i="17" s="1"/>
  <c r="AH189" i="9"/>
  <c r="D323" i="17"/>
  <c r="H323" i="17" s="1"/>
  <c r="AH190" i="9"/>
  <c r="D310" i="17"/>
  <c r="H310" i="17" s="1"/>
  <c r="AH177" i="9"/>
  <c r="D324" i="17"/>
  <c r="H324" i="17" s="1"/>
  <c r="AH191" i="9"/>
  <c r="C316" i="17"/>
  <c r="G316" i="17" s="1"/>
  <c r="AA183" i="9"/>
  <c r="D311" i="17"/>
  <c r="H311" i="17" s="1"/>
  <c r="AH178" i="9"/>
  <c r="D326" i="17"/>
  <c r="H326" i="17" s="1"/>
  <c r="AH193" i="9"/>
  <c r="D315" i="17"/>
  <c r="H315" i="17" s="1"/>
  <c r="AH182" i="9"/>
  <c r="C318" i="17"/>
  <c r="G318" i="17" s="1"/>
  <c r="AA185" i="9"/>
  <c r="AA160" i="9"/>
  <c r="AA160" i="25"/>
  <c r="T153" i="9"/>
  <c r="T153" i="25"/>
  <c r="AH167" i="9"/>
  <c r="AH167" i="25"/>
  <c r="M165" i="9"/>
  <c r="M165" i="25"/>
  <c r="M164" i="9"/>
  <c r="M164" i="25"/>
  <c r="AA125" i="9"/>
  <c r="AA125" i="26"/>
  <c r="AA125" i="25"/>
  <c r="T160" i="9"/>
  <c r="T160" i="25"/>
  <c r="AA108" i="9"/>
  <c r="AA108" i="26"/>
  <c r="AA108" i="25"/>
  <c r="AH162" i="9"/>
  <c r="AH162" i="25"/>
  <c r="AH159" i="9"/>
  <c r="AH159" i="25"/>
  <c r="AH134" i="9"/>
  <c r="AH134" i="25"/>
  <c r="AH134" i="26"/>
  <c r="AH164" i="9"/>
  <c r="AH164" i="25"/>
  <c r="AH94" i="9"/>
  <c r="AH94" i="25"/>
  <c r="AH94" i="26"/>
  <c r="AH126" i="9"/>
  <c r="AH126" i="25"/>
  <c r="AH126" i="26"/>
  <c r="M153" i="9"/>
  <c r="M153" i="25"/>
  <c r="M167" i="9"/>
  <c r="M167" i="25"/>
  <c r="AH158" i="9"/>
  <c r="AH158" i="25"/>
  <c r="AA100" i="9"/>
  <c r="AA100" i="26"/>
  <c r="AA100" i="25"/>
  <c r="AH137" i="9"/>
  <c r="AH137" i="26"/>
  <c r="AH137" i="25"/>
  <c r="M155" i="9"/>
  <c r="M155" i="25"/>
  <c r="AH129" i="9"/>
  <c r="AH129" i="26"/>
  <c r="AH129" i="25"/>
  <c r="T155" i="9"/>
  <c r="T155" i="25"/>
  <c r="M151" i="9"/>
  <c r="M151" i="25"/>
  <c r="T156" i="9"/>
  <c r="T156" i="25"/>
  <c r="AA94" i="9"/>
  <c r="AA94" i="26"/>
  <c r="AA94" i="25"/>
  <c r="M148" i="9"/>
  <c r="M148" i="25"/>
  <c r="AH108" i="9"/>
  <c r="AH108" i="26"/>
  <c r="AH108" i="25"/>
  <c r="M159" i="9"/>
  <c r="M159" i="25"/>
  <c r="M161" i="9"/>
  <c r="M161" i="25"/>
  <c r="AA156" i="9"/>
  <c r="AA156" i="25"/>
  <c r="M163" i="9"/>
  <c r="M163" i="25"/>
  <c r="AA69" i="9"/>
  <c r="AA69" i="26"/>
  <c r="AA69" i="25"/>
  <c r="M132" i="9"/>
  <c r="M132" i="26"/>
  <c r="M132" i="25"/>
  <c r="AA128" i="9"/>
  <c r="AA128" i="26"/>
  <c r="AA128" i="25"/>
  <c r="T165" i="9"/>
  <c r="T165" i="25"/>
  <c r="AH120" i="9"/>
  <c r="AH120" i="26"/>
  <c r="AH120" i="25"/>
  <c r="T161" i="9"/>
  <c r="T161" i="25"/>
  <c r="AH127" i="9"/>
  <c r="AH127" i="26"/>
  <c r="AH127" i="25"/>
  <c r="AH122" i="9"/>
  <c r="AH122" i="26"/>
  <c r="AH122" i="25"/>
  <c r="M147" i="9"/>
  <c r="M147" i="25"/>
  <c r="AA127" i="9"/>
  <c r="AA127" i="25"/>
  <c r="AA127" i="26"/>
  <c r="T166" i="9"/>
  <c r="T166" i="25"/>
  <c r="AA98" i="9"/>
  <c r="AA98" i="26"/>
  <c r="AA98" i="25"/>
  <c r="T147" i="9"/>
  <c r="T147" i="25"/>
  <c r="T154" i="9"/>
  <c r="T154" i="25"/>
  <c r="M157" i="9"/>
  <c r="M157" i="25"/>
  <c r="AA104" i="9"/>
  <c r="AA104" i="26"/>
  <c r="AA104" i="25"/>
  <c r="M149" i="9"/>
  <c r="M149" i="25"/>
  <c r="AA150" i="9"/>
  <c r="AA150" i="25"/>
  <c r="AH101" i="9"/>
  <c r="AH101" i="26"/>
  <c r="AH101" i="25"/>
  <c r="M158" i="9"/>
  <c r="M158" i="25"/>
  <c r="AH163" i="9"/>
  <c r="AH163" i="25"/>
  <c r="AH131" i="9"/>
  <c r="AH131" i="26"/>
  <c r="AH131" i="25"/>
  <c r="AH151" i="9"/>
  <c r="AH151" i="25"/>
  <c r="AA152" i="9"/>
  <c r="AA152" i="25"/>
  <c r="AH149" i="9"/>
  <c r="AH149" i="25"/>
  <c r="M69" i="9"/>
  <c r="M69" i="26"/>
  <c r="M69" i="25"/>
  <c r="M109" i="9"/>
  <c r="M109" i="26"/>
  <c r="M109" i="25"/>
  <c r="M166" i="9"/>
  <c r="M166" i="25"/>
  <c r="X86" i="7"/>
  <c r="N86" i="7"/>
  <c r="C204" i="17"/>
  <c r="G204" i="17" s="1"/>
  <c r="P130" i="7"/>
  <c r="D267" i="17"/>
  <c r="H267" i="17" s="1"/>
  <c r="C261" i="17"/>
  <c r="G261" i="17" s="1"/>
  <c r="C255" i="17"/>
  <c r="G255" i="17" s="1"/>
  <c r="D268" i="17"/>
  <c r="H268" i="17" s="1"/>
  <c r="D256" i="17"/>
  <c r="H256" i="17" s="1"/>
  <c r="C257" i="17"/>
  <c r="G257" i="17" s="1"/>
  <c r="C183" i="17"/>
  <c r="G183" i="17" s="1"/>
  <c r="D264" i="17"/>
  <c r="H264" i="17" s="1"/>
  <c r="D269" i="17"/>
  <c r="H269" i="17" s="1"/>
  <c r="D263" i="17"/>
  <c r="H263" i="17" s="1"/>
  <c r="C265" i="17"/>
  <c r="G265" i="17" s="1"/>
  <c r="D272" i="17"/>
  <c r="H272" i="17" s="1"/>
  <c r="D254" i="17"/>
  <c r="H254" i="17" s="1"/>
  <c r="C285" i="17"/>
  <c r="G285" i="17" s="1"/>
  <c r="C230" i="17"/>
  <c r="G230" i="17" s="1"/>
  <c r="D235" i="17"/>
  <c r="H235" i="17" s="1"/>
  <c r="Y88" i="7"/>
  <c r="D206" i="17"/>
  <c r="H206" i="17" s="1"/>
  <c r="D286" i="17"/>
  <c r="H286" i="17" s="1"/>
  <c r="C300" i="17"/>
  <c r="G300" i="17" s="1"/>
  <c r="C244" i="17"/>
  <c r="G244" i="17" s="1"/>
  <c r="D234" i="17"/>
  <c r="H234" i="17" s="1"/>
  <c r="C243" i="17"/>
  <c r="G243" i="17" s="1"/>
  <c r="X84" i="7"/>
  <c r="C202" i="17"/>
  <c r="G202" i="17" s="1"/>
  <c r="D239" i="17"/>
  <c r="H239" i="17" s="1"/>
  <c r="X62" i="7"/>
  <c r="CE108" i="27" s="1"/>
  <c r="C157" i="17"/>
  <c r="G157" i="17" s="1"/>
  <c r="Y93" i="7"/>
  <c r="D211" i="17"/>
  <c r="H211" i="17" s="1"/>
  <c r="C303" i="17"/>
  <c r="G303" i="17" s="1"/>
  <c r="X18" i="7"/>
  <c r="C90" i="17"/>
  <c r="G90" i="17" s="1"/>
  <c r="V63" i="7"/>
  <c r="BQ109" i="27" s="1"/>
  <c r="C132" i="17"/>
  <c r="G132" i="17" s="1"/>
  <c r="D302" i="17"/>
  <c r="H302" i="17" s="1"/>
  <c r="D226" i="17"/>
  <c r="H226" i="17" s="1"/>
  <c r="D233" i="17"/>
  <c r="H233" i="17" s="1"/>
  <c r="C236" i="17"/>
  <c r="G236" i="17" s="1"/>
  <c r="C299" i="17"/>
  <c r="G299" i="17" s="1"/>
  <c r="X48" i="7"/>
  <c r="CE94" i="27" s="1"/>
  <c r="C143" i="17"/>
  <c r="G143" i="17" s="1"/>
  <c r="C227" i="17"/>
  <c r="G227" i="17" s="1"/>
  <c r="D292" i="17"/>
  <c r="H292" i="17" s="1"/>
  <c r="Y62" i="7"/>
  <c r="CL108" i="27" s="1"/>
  <c r="D157" i="17"/>
  <c r="H157" i="17" s="1"/>
  <c r="D294" i="17"/>
  <c r="H294" i="17" s="1"/>
  <c r="C291" i="17"/>
  <c r="G291" i="17" s="1"/>
  <c r="C238" i="17"/>
  <c r="G238" i="17" s="1"/>
  <c r="C240" i="17"/>
  <c r="G240" i="17" s="1"/>
  <c r="C289" i="17"/>
  <c r="G289" i="17" s="1"/>
  <c r="C245" i="17"/>
  <c r="G245" i="17" s="1"/>
  <c r="C64" i="17"/>
  <c r="G64" i="17" s="1"/>
  <c r="Y96" i="7"/>
  <c r="D214" i="17"/>
  <c r="H214" i="17" s="1"/>
  <c r="D293" i="17"/>
  <c r="H293" i="17" s="1"/>
  <c r="C283" i="17"/>
  <c r="G283" i="17" s="1"/>
  <c r="C297" i="17"/>
  <c r="G297" i="17" s="1"/>
  <c r="C232" i="17"/>
  <c r="G232" i="17" s="1"/>
  <c r="D283" i="17"/>
  <c r="H283" i="17" s="1"/>
  <c r="D244" i="17"/>
  <c r="H244" i="17" s="1"/>
  <c r="C295" i="17"/>
  <c r="G295" i="17" s="1"/>
  <c r="X58" i="7"/>
  <c r="CE104" i="27" s="1"/>
  <c r="C153" i="17"/>
  <c r="G153" i="17" s="1"/>
  <c r="C228" i="17"/>
  <c r="G228" i="17" s="1"/>
  <c r="Y55" i="7"/>
  <c r="CL101" i="27" s="1"/>
  <c r="D150" i="17"/>
  <c r="H150" i="17" s="1"/>
  <c r="C294" i="17"/>
  <c r="G294" i="17" s="1"/>
  <c r="D287" i="17"/>
  <c r="H287" i="17" s="1"/>
  <c r="C237" i="17"/>
  <c r="G237" i="17" s="1"/>
  <c r="Y90" i="7"/>
  <c r="D208" i="17"/>
  <c r="H208" i="17" s="1"/>
  <c r="C293" i="17"/>
  <c r="G293" i="17" s="1"/>
  <c r="Y48" i="7"/>
  <c r="CL94" i="27" s="1"/>
  <c r="D143" i="17"/>
  <c r="H143" i="17" s="1"/>
  <c r="Y85" i="7"/>
  <c r="D203" i="17"/>
  <c r="H203" i="17" s="1"/>
  <c r="C298" i="17"/>
  <c r="G298" i="17" s="1"/>
  <c r="D245" i="17"/>
  <c r="H245" i="17" s="1"/>
  <c r="C301" i="17"/>
  <c r="G301" i="17" s="1"/>
  <c r="C234" i="17"/>
  <c r="G234" i="17" s="1"/>
  <c r="X52" i="7"/>
  <c r="CE98" i="27" s="1"/>
  <c r="C147" i="17"/>
  <c r="G147" i="17" s="1"/>
  <c r="Y79" i="7"/>
  <c r="D197" i="17"/>
  <c r="H197" i="17" s="1"/>
  <c r="D301" i="17"/>
  <c r="H301" i="17" s="1"/>
  <c r="C246" i="17"/>
  <c r="G246" i="17" s="1"/>
  <c r="D240" i="17"/>
  <c r="H240" i="17" s="1"/>
  <c r="Y86" i="7"/>
  <c r="D204" i="17"/>
  <c r="H204" i="17" s="1"/>
  <c r="Y81" i="7"/>
  <c r="D199" i="17"/>
  <c r="H199" i="17" s="1"/>
  <c r="C226" i="17"/>
  <c r="G226" i="17" s="1"/>
  <c r="X54" i="7"/>
  <c r="CE100" i="27" s="1"/>
  <c r="C149" i="17"/>
  <c r="G149" i="17" s="1"/>
  <c r="C287" i="17"/>
  <c r="G287" i="17" s="1"/>
  <c r="C288" i="17"/>
  <c r="G288" i="17" s="1"/>
  <c r="D232" i="17"/>
  <c r="H232" i="17" s="1"/>
  <c r="C242" i="17"/>
  <c r="G242" i="17" s="1"/>
  <c r="X87" i="7"/>
  <c r="C205" i="17"/>
  <c r="G205" i="17" s="1"/>
  <c r="O48" i="7"/>
  <c r="T94" i="27" s="1"/>
  <c r="N158" i="7"/>
  <c r="M189" i="9" s="1"/>
  <c r="N152" i="7"/>
  <c r="M183" i="9" s="1"/>
  <c r="V18" i="7"/>
  <c r="N87" i="7"/>
  <c r="O160" i="7"/>
  <c r="T191" i="9" s="1"/>
  <c r="P127" i="7"/>
  <c r="P91" i="7"/>
  <c r="V91" i="7"/>
  <c r="O85" i="7"/>
  <c r="O96" i="7"/>
  <c r="O90" i="7"/>
  <c r="P63" i="7"/>
  <c r="AA109" i="27" s="1"/>
  <c r="O55" i="7"/>
  <c r="T101" i="27" s="1"/>
  <c r="N62" i="7"/>
  <c r="M108" i="27" s="1"/>
  <c r="N84" i="7"/>
  <c r="O126" i="7"/>
  <c r="O88" i="7"/>
  <c r="N48" i="7"/>
  <c r="M94" i="27" s="1"/>
  <c r="O159" i="7"/>
  <c r="T190" i="9" s="1"/>
  <c r="V127" i="7"/>
  <c r="O128" i="7"/>
  <c r="N54" i="7"/>
  <c r="M100" i="27" s="1"/>
  <c r="O62" i="7"/>
  <c r="T108" i="27" s="1"/>
  <c r="N164" i="7"/>
  <c r="M195" i="9" s="1"/>
  <c r="O79" i="7"/>
  <c r="N58" i="7"/>
  <c r="M104" i="27" s="1"/>
  <c r="N52" i="7"/>
  <c r="M98" i="27" s="1"/>
  <c r="O81" i="7"/>
  <c r="O115" i="7"/>
  <c r="BC197" i="9"/>
  <c r="BC139" i="9"/>
  <c r="AV168" i="9"/>
  <c r="N154" i="7"/>
  <c r="M185" i="9" s="1"/>
  <c r="N88" i="7"/>
  <c r="P88" i="7"/>
  <c r="N80" i="7"/>
  <c r="P80" i="7"/>
  <c r="N82" i="7"/>
  <c r="P82" i="7"/>
  <c r="N83" i="7"/>
  <c r="P83" i="7"/>
  <c r="N95" i="7"/>
  <c r="P95" i="7"/>
  <c r="O77" i="7"/>
  <c r="Q77" i="7"/>
  <c r="N96" i="7"/>
  <c r="P96" i="7"/>
  <c r="N79" i="7"/>
  <c r="P79" i="7"/>
  <c r="N81" i="7"/>
  <c r="P81" i="7"/>
  <c r="O97" i="7"/>
  <c r="Q97" i="7"/>
  <c r="O92" i="7"/>
  <c r="Q92" i="7"/>
  <c r="O95" i="7"/>
  <c r="Q95" i="7"/>
  <c r="N97" i="7"/>
  <c r="P97" i="7"/>
  <c r="O87" i="7"/>
  <c r="Q87" i="7"/>
  <c r="N92" i="7"/>
  <c r="P92" i="7"/>
  <c r="N94" i="7"/>
  <c r="P94" i="7"/>
  <c r="N89" i="7"/>
  <c r="P89" i="7"/>
  <c r="O94" i="7"/>
  <c r="Q94" i="7"/>
  <c r="O93" i="7"/>
  <c r="N78" i="7"/>
  <c r="P78" i="7"/>
  <c r="O91" i="7"/>
  <c r="Q91" i="7"/>
  <c r="O89" i="7"/>
  <c r="Q89" i="7"/>
  <c r="N90" i="7"/>
  <c r="P90" i="7"/>
  <c r="O78" i="7"/>
  <c r="Q78" i="7"/>
  <c r="N85" i="7"/>
  <c r="P85" i="7"/>
  <c r="N77" i="7"/>
  <c r="P77" i="7"/>
  <c r="N93" i="7"/>
  <c r="P93" i="7"/>
  <c r="O60" i="7"/>
  <c r="T106" i="27" s="1"/>
  <c r="Q60" i="7"/>
  <c r="AH106" i="27" s="1"/>
  <c r="O63" i="7"/>
  <c r="T109" i="27" s="1"/>
  <c r="Q63" i="7"/>
  <c r="AH109" i="27" s="1"/>
  <c r="O53" i="7"/>
  <c r="T99" i="27" s="1"/>
  <c r="Q53" i="7"/>
  <c r="AH99" i="27" s="1"/>
  <c r="N55" i="7"/>
  <c r="M101" i="27" s="1"/>
  <c r="P55" i="7"/>
  <c r="AA101" i="27" s="1"/>
  <c r="O44" i="7"/>
  <c r="T90" i="27" s="1"/>
  <c r="Q44" i="7"/>
  <c r="AH90" i="27" s="1"/>
  <c r="O45" i="7"/>
  <c r="T91" i="27" s="1"/>
  <c r="Q45" i="7"/>
  <c r="AH91" i="27" s="1"/>
  <c r="N56" i="7"/>
  <c r="M102" i="27" s="1"/>
  <c r="P56" i="7"/>
  <c r="AA102" i="27" s="1"/>
  <c r="N44" i="7"/>
  <c r="M90" i="27" s="1"/>
  <c r="P44" i="7"/>
  <c r="AA90" i="27" s="1"/>
  <c r="N47" i="7"/>
  <c r="M93" i="27" s="1"/>
  <c r="P47" i="7"/>
  <c r="AA93" i="27" s="1"/>
  <c r="O59" i="7"/>
  <c r="T105" i="27" s="1"/>
  <c r="Q59" i="7"/>
  <c r="AH105" i="27" s="1"/>
  <c r="N43" i="7"/>
  <c r="M89" i="27" s="1"/>
  <c r="P43" i="7"/>
  <c r="AA89" i="27" s="1"/>
  <c r="O61" i="7"/>
  <c r="T107" i="27" s="1"/>
  <c r="Q61" i="7"/>
  <c r="AH107" i="27" s="1"/>
  <c r="O58" i="7"/>
  <c r="T104" i="27" s="1"/>
  <c r="Q58" i="7"/>
  <c r="AH104" i="27" s="1"/>
  <c r="N46" i="7"/>
  <c r="M92" i="27" s="1"/>
  <c r="P46" i="7"/>
  <c r="AA92" i="27" s="1"/>
  <c r="N51" i="7"/>
  <c r="M97" i="27" s="1"/>
  <c r="P51" i="7"/>
  <c r="AA97" i="27" s="1"/>
  <c r="O57" i="7"/>
  <c r="T103" i="27" s="1"/>
  <c r="Q57" i="7"/>
  <c r="AH103" i="27" s="1"/>
  <c r="N61" i="7"/>
  <c r="M107" i="27" s="1"/>
  <c r="P61" i="7"/>
  <c r="AA107" i="27" s="1"/>
  <c r="N53" i="7"/>
  <c r="M99" i="27" s="1"/>
  <c r="P53" i="7"/>
  <c r="AA99" i="27" s="1"/>
  <c r="N57" i="7"/>
  <c r="M103" i="27" s="1"/>
  <c r="P57" i="7"/>
  <c r="AA103" i="27" s="1"/>
  <c r="O56" i="7"/>
  <c r="T102" i="27" s="1"/>
  <c r="Q56" i="7"/>
  <c r="AH102" i="27" s="1"/>
  <c r="N45" i="7"/>
  <c r="M91" i="27" s="1"/>
  <c r="P45" i="7"/>
  <c r="AA91" i="27" s="1"/>
  <c r="N49" i="7"/>
  <c r="M95" i="27" s="1"/>
  <c r="P49" i="7"/>
  <c r="AA95" i="27" s="1"/>
  <c r="N59" i="7"/>
  <c r="M105" i="27" s="1"/>
  <c r="P59" i="7"/>
  <c r="AA105" i="27" s="1"/>
  <c r="O43" i="7"/>
  <c r="T89" i="27" s="1"/>
  <c r="Q43" i="7"/>
  <c r="AH89" i="27" s="1"/>
  <c r="O54" i="7"/>
  <c r="T100" i="27" s="1"/>
  <c r="Q54" i="7"/>
  <c r="AH100" i="27" s="1"/>
  <c r="N60" i="7"/>
  <c r="M106" i="27" s="1"/>
  <c r="P60" i="7"/>
  <c r="AA106" i="27" s="1"/>
  <c r="N50" i="7"/>
  <c r="M96" i="27" s="1"/>
  <c r="P50" i="7"/>
  <c r="AA96" i="27" s="1"/>
  <c r="O80" i="7"/>
  <c r="Q80" i="7"/>
  <c r="O84" i="7"/>
  <c r="Q84" i="7"/>
  <c r="O82" i="7"/>
  <c r="Q82" i="7"/>
  <c r="O83" i="7"/>
  <c r="Q83" i="7"/>
  <c r="O86" i="7"/>
  <c r="O50" i="7"/>
  <c r="T96" i="27" s="1"/>
  <c r="Q50" i="7"/>
  <c r="AH96" i="27" s="1"/>
  <c r="O46" i="7"/>
  <c r="T92" i="27" s="1"/>
  <c r="Q46" i="7"/>
  <c r="AH92" i="27" s="1"/>
  <c r="O51" i="7"/>
  <c r="T97" i="27" s="1"/>
  <c r="Q51" i="7"/>
  <c r="AH97" i="27" s="1"/>
  <c r="O52" i="7"/>
  <c r="T98" i="27" s="1"/>
  <c r="Q52" i="7"/>
  <c r="AH98" i="27" s="1"/>
  <c r="O49" i="7"/>
  <c r="T95" i="27" s="1"/>
  <c r="Q49" i="7"/>
  <c r="AH95" i="27" s="1"/>
  <c r="O47" i="7"/>
  <c r="T93" i="27" s="1"/>
  <c r="Q47" i="7"/>
  <c r="AH93" i="27" s="1"/>
  <c r="BJ197" i="9"/>
  <c r="AV139" i="9"/>
  <c r="BC168" i="9"/>
  <c r="BJ81" i="9"/>
  <c r="AO197" i="9"/>
  <c r="AO139" i="9"/>
  <c r="BJ168" i="9"/>
  <c r="AV197" i="9"/>
  <c r="BJ139" i="9"/>
  <c r="AO168" i="9"/>
  <c r="AV81" i="9"/>
  <c r="BC81" i="9"/>
  <c r="O127" i="7"/>
  <c r="O113" i="7"/>
  <c r="N116" i="7"/>
  <c r="O131" i="7"/>
  <c r="O146" i="7"/>
  <c r="T177" i="9" s="1"/>
  <c r="V155" i="7"/>
  <c r="BQ186" i="9" s="1"/>
  <c r="O151" i="7"/>
  <c r="T182" i="9" s="1"/>
  <c r="O147" i="7"/>
  <c r="T178" i="9" s="1"/>
  <c r="P155" i="7"/>
  <c r="AA186" i="9" s="1"/>
  <c r="N148" i="7"/>
  <c r="M179" i="9" s="1"/>
  <c r="O162" i="7"/>
  <c r="T193" i="9" s="1"/>
  <c r="O153" i="7"/>
  <c r="T184" i="9" s="1"/>
  <c r="O152" i="7"/>
  <c r="T183" i="9" s="1"/>
  <c r="V165" i="7"/>
  <c r="BQ196" i="9" s="1"/>
  <c r="O165" i="7"/>
  <c r="T196" i="9" s="1"/>
  <c r="P150" i="7"/>
  <c r="AA181" i="9" s="1"/>
  <c r="Y159" i="7"/>
  <c r="CL190" i="9" s="1"/>
  <c r="Y146" i="7"/>
  <c r="CL177" i="9" s="1"/>
  <c r="Y160" i="7"/>
  <c r="CL191" i="9" s="1"/>
  <c r="X148" i="7"/>
  <c r="CE179" i="9" s="1"/>
  <c r="Y162" i="7"/>
  <c r="CL193" i="9" s="1"/>
  <c r="Y158" i="7"/>
  <c r="CL189" i="9" s="1"/>
  <c r="Y152" i="7"/>
  <c r="CL183" i="9" s="1"/>
  <c r="X164" i="7"/>
  <c r="CE195" i="9" s="1"/>
  <c r="Y153" i="7"/>
  <c r="CL184" i="9" s="1"/>
  <c r="Y151" i="7"/>
  <c r="CL182" i="9" s="1"/>
  <c r="O158" i="7"/>
  <c r="T189" i="9" s="1"/>
  <c r="Q149" i="7"/>
  <c r="P161" i="7"/>
  <c r="Q156" i="7"/>
  <c r="P163" i="7"/>
  <c r="Q145" i="7"/>
  <c r="Q148" i="7"/>
  <c r="P165" i="7"/>
  <c r="O150" i="7"/>
  <c r="T181" i="9" s="1"/>
  <c r="Q150" i="7"/>
  <c r="X152" i="7"/>
  <c r="CE183" i="9" s="1"/>
  <c r="Q154" i="7"/>
  <c r="P157" i="7"/>
  <c r="Y165" i="7"/>
  <c r="CL196" i="9" s="1"/>
  <c r="P151" i="7"/>
  <c r="X158" i="7"/>
  <c r="CE189" i="9" s="1"/>
  <c r="Q163" i="7"/>
  <c r="O161" i="7"/>
  <c r="T192" i="9" s="1"/>
  <c r="Q161" i="7"/>
  <c r="P162" i="7"/>
  <c r="Q164" i="7"/>
  <c r="P156" i="7"/>
  <c r="P149" i="7"/>
  <c r="Y147" i="7"/>
  <c r="CL178" i="9" s="1"/>
  <c r="O157" i="7"/>
  <c r="Q157" i="7"/>
  <c r="P160" i="7"/>
  <c r="N146" i="7"/>
  <c r="M177" i="9" s="1"/>
  <c r="P146" i="7"/>
  <c r="P147" i="7"/>
  <c r="P153" i="7"/>
  <c r="Q155" i="7"/>
  <c r="X154" i="7"/>
  <c r="CE185" i="9" s="1"/>
  <c r="P159" i="7"/>
  <c r="P145" i="7"/>
  <c r="V130" i="7"/>
  <c r="N124" i="7"/>
  <c r="N120" i="7"/>
  <c r="O123" i="7"/>
  <c r="O122" i="7"/>
  <c r="Y122" i="7"/>
  <c r="X124" i="7"/>
  <c r="Y126" i="7"/>
  <c r="Y128" i="7"/>
  <c r="Y131" i="7"/>
  <c r="X120" i="7"/>
  <c r="Y123" i="7"/>
  <c r="Y127" i="7"/>
  <c r="X114" i="7"/>
  <c r="X116" i="7"/>
  <c r="N118" i="7"/>
  <c r="P118" i="7"/>
  <c r="Q111" i="7"/>
  <c r="P129" i="7"/>
  <c r="Q117" i="7"/>
  <c r="P117" i="7"/>
  <c r="P119" i="7"/>
  <c r="O114" i="7"/>
  <c r="Q114" i="7"/>
  <c r="P123" i="7"/>
  <c r="P128" i="7"/>
  <c r="P111" i="7"/>
  <c r="P113" i="7"/>
  <c r="Y115" i="7"/>
  <c r="Q119" i="7"/>
  <c r="P125" i="7"/>
  <c r="Q125" i="7"/>
  <c r="N114" i="7"/>
  <c r="O121" i="7"/>
  <c r="Q121" i="7"/>
  <c r="Q124" i="7"/>
  <c r="P131" i="7"/>
  <c r="P121" i="7"/>
  <c r="Q118" i="7"/>
  <c r="Y113" i="7"/>
  <c r="Q129" i="7"/>
  <c r="Q130" i="7"/>
  <c r="O116" i="7"/>
  <c r="Q116" i="7"/>
  <c r="O112" i="7"/>
  <c r="Q112" i="7"/>
  <c r="N126" i="7"/>
  <c r="P126" i="7"/>
  <c r="P115" i="7"/>
  <c r="P122" i="7"/>
  <c r="Q120" i="7"/>
  <c r="P112" i="7"/>
  <c r="AO81" i="9"/>
  <c r="V151" i="7"/>
  <c r="BQ182" i="9" s="1"/>
  <c r="W155" i="7"/>
  <c r="BX186" i="9" s="1"/>
  <c r="V128" i="7"/>
  <c r="V122" i="7"/>
  <c r="V150" i="7"/>
  <c r="BQ181" i="9" s="1"/>
  <c r="V112" i="7"/>
  <c r="W125" i="7"/>
  <c r="W129" i="7"/>
  <c r="W124" i="7"/>
  <c r="V160" i="7"/>
  <c r="BQ191" i="9" s="1"/>
  <c r="W145" i="7"/>
  <c r="BX176" i="9" s="1"/>
  <c r="W120" i="7"/>
  <c r="V162" i="7"/>
  <c r="BQ193" i="9" s="1"/>
  <c r="V156" i="7"/>
  <c r="BQ187" i="9" s="1"/>
  <c r="W149" i="7"/>
  <c r="BX180" i="9" s="1"/>
  <c r="W117" i="7"/>
  <c r="W130" i="7"/>
  <c r="W163" i="7"/>
  <c r="BX194" i="9" s="1"/>
  <c r="W156" i="7"/>
  <c r="BX187" i="9" s="1"/>
  <c r="V145" i="7"/>
  <c r="BQ176" i="9" s="1"/>
  <c r="V161" i="7"/>
  <c r="BQ192" i="9" s="1"/>
  <c r="W164" i="7"/>
  <c r="BX195" i="9" s="1"/>
  <c r="V163" i="7"/>
  <c r="BQ194" i="9" s="1"/>
  <c r="V121" i="7"/>
  <c r="V157" i="7"/>
  <c r="BQ188" i="9" s="1"/>
  <c r="V113" i="7"/>
  <c r="V111" i="7"/>
  <c r="V159" i="7"/>
  <c r="BQ190" i="9" s="1"/>
  <c r="W111" i="7"/>
  <c r="W119" i="7"/>
  <c r="V147" i="7"/>
  <c r="BQ178" i="9" s="1"/>
  <c r="V115" i="7"/>
  <c r="V131" i="7"/>
  <c r="W154" i="7"/>
  <c r="BX185" i="9" s="1"/>
  <c r="V149" i="7"/>
  <c r="BQ180" i="9" s="1"/>
  <c r="V125" i="7"/>
  <c r="V117" i="7"/>
  <c r="W118" i="7"/>
  <c r="V119" i="7"/>
  <c r="W148" i="7"/>
  <c r="BX179" i="9" s="1"/>
  <c r="V129" i="7"/>
  <c r="V153" i="7"/>
  <c r="BQ184" i="9" s="1"/>
  <c r="V123" i="7"/>
  <c r="AH67" i="28" l="1"/>
  <c r="AH67" i="27"/>
  <c r="M64" i="28"/>
  <c r="M64" i="27"/>
  <c r="T80" i="28"/>
  <c r="T80" i="27"/>
  <c r="M72" i="28"/>
  <c r="M72" i="27"/>
  <c r="M75" i="28"/>
  <c r="M75" i="27"/>
  <c r="T60" i="28"/>
  <c r="T60" i="27"/>
  <c r="T71" i="28"/>
  <c r="T71" i="27"/>
  <c r="BQ69" i="28"/>
  <c r="BQ69" i="27"/>
  <c r="T65" i="28"/>
  <c r="T65" i="27"/>
  <c r="T69" i="28"/>
  <c r="T69" i="27"/>
  <c r="T67" i="28"/>
  <c r="T67" i="27"/>
  <c r="T68" i="28"/>
  <c r="T68" i="27"/>
  <c r="AA78" i="28"/>
  <c r="AA78" i="27"/>
  <c r="AA62" i="28"/>
  <c r="AA62" i="27"/>
  <c r="AA71" i="28"/>
  <c r="AA71" i="27"/>
  <c r="AH74" i="27"/>
  <c r="AH74" i="28"/>
  <c r="AA73" i="28"/>
  <c r="AA73" i="27"/>
  <c r="AA61" i="28"/>
  <c r="AA61" i="27"/>
  <c r="AA63" i="28"/>
  <c r="AA63" i="27"/>
  <c r="AA67" i="28"/>
  <c r="AA67" i="27"/>
  <c r="AA66" i="28"/>
  <c r="AA66" i="27"/>
  <c r="AH73" i="28"/>
  <c r="AH73" i="27"/>
  <c r="AH75" i="28"/>
  <c r="AH75" i="27"/>
  <c r="AA77" i="28"/>
  <c r="AA77" i="27"/>
  <c r="AA79" i="28"/>
  <c r="AA79" i="27"/>
  <c r="AA70" i="28"/>
  <c r="AA70" i="27"/>
  <c r="AH76" i="27"/>
  <c r="AH76" i="28"/>
  <c r="AH61" i="28"/>
  <c r="AH61" i="27"/>
  <c r="AA74" i="28"/>
  <c r="AA74" i="27"/>
  <c r="CE69" i="28"/>
  <c r="CE69" i="27"/>
  <c r="AH65" i="28"/>
  <c r="AH65" i="27"/>
  <c r="M65" i="28"/>
  <c r="M65" i="27"/>
  <c r="T70" i="28"/>
  <c r="T70" i="27"/>
  <c r="M68" i="28"/>
  <c r="M68" i="27"/>
  <c r="T72" i="28"/>
  <c r="T72" i="27"/>
  <c r="T79" i="28"/>
  <c r="T79" i="27"/>
  <c r="AH66" i="28"/>
  <c r="AH66" i="27"/>
  <c r="M73" i="28"/>
  <c r="M73" i="27"/>
  <c r="M77" i="28"/>
  <c r="M77" i="27"/>
  <c r="AH69" i="28"/>
  <c r="AH69" i="27"/>
  <c r="AH68" i="28"/>
  <c r="AH68" i="27"/>
  <c r="T62" i="28"/>
  <c r="T62" i="27"/>
  <c r="M60" i="28"/>
  <c r="M60" i="27"/>
  <c r="M76" i="28"/>
  <c r="M76" i="27"/>
  <c r="T77" i="28"/>
  <c r="T77" i="27"/>
  <c r="M80" i="28"/>
  <c r="M80" i="27"/>
  <c r="T78" i="28"/>
  <c r="T78" i="27"/>
  <c r="AH63" i="28"/>
  <c r="AH63" i="27"/>
  <c r="AH64" i="28"/>
  <c r="AH64" i="27"/>
  <c r="M78" i="28"/>
  <c r="M78" i="27"/>
  <c r="M62" i="28"/>
  <c r="M62" i="27"/>
  <c r="M71" i="28"/>
  <c r="M71" i="27"/>
  <c r="T74" i="28"/>
  <c r="T74" i="27"/>
  <c r="M61" i="28"/>
  <c r="M61" i="27"/>
  <c r="M63" i="28"/>
  <c r="M63" i="27"/>
  <c r="M67" i="28"/>
  <c r="M67" i="27"/>
  <c r="M66" i="28"/>
  <c r="M66" i="27"/>
  <c r="T73" i="28"/>
  <c r="T73" i="27"/>
  <c r="T75" i="28"/>
  <c r="T75" i="27"/>
  <c r="M79" i="28"/>
  <c r="M79" i="27"/>
  <c r="M70" i="28"/>
  <c r="M70" i="27"/>
  <c r="T76" i="28"/>
  <c r="T76" i="27"/>
  <c r="T61" i="27"/>
  <c r="T61" i="28"/>
  <c r="M74" i="28"/>
  <c r="M74" i="27"/>
  <c r="T63" i="28"/>
  <c r="T63" i="27"/>
  <c r="T66" i="28"/>
  <c r="T66" i="27"/>
  <c r="T64" i="28"/>
  <c r="T64" i="27"/>
  <c r="AA65" i="28"/>
  <c r="AA65" i="27"/>
  <c r="AA64" i="28"/>
  <c r="AA64" i="27"/>
  <c r="AH80" i="27"/>
  <c r="AH80" i="28"/>
  <c r="AH62" i="28"/>
  <c r="AH62" i="27"/>
  <c r="AH70" i="28"/>
  <c r="AH70" i="27"/>
  <c r="AA72" i="28"/>
  <c r="AA72" i="27"/>
  <c r="AA60" i="28"/>
  <c r="AA60" i="27"/>
  <c r="AA75" i="28"/>
  <c r="AA75" i="27"/>
  <c r="AA68" i="28"/>
  <c r="AA68" i="27"/>
  <c r="AA76" i="28"/>
  <c r="AA76" i="27"/>
  <c r="AH77" i="28"/>
  <c r="AH77" i="27"/>
  <c r="AH60" i="28"/>
  <c r="AH60" i="27"/>
  <c r="AH72" i="27"/>
  <c r="AH72" i="28"/>
  <c r="AA80" i="28"/>
  <c r="AA80" i="27"/>
  <c r="AH71" i="28"/>
  <c r="AH71" i="27"/>
  <c r="AH79" i="28"/>
  <c r="AH79" i="27"/>
  <c r="AH78" i="27"/>
  <c r="AH78" i="28"/>
  <c r="C311" i="17"/>
  <c r="G311" i="17" s="1"/>
  <c r="AA178" i="9"/>
  <c r="D321" i="17"/>
  <c r="H321" i="17" s="1"/>
  <c r="AH188" i="9"/>
  <c r="C320" i="17"/>
  <c r="G320" i="17" s="1"/>
  <c r="AA187" i="9"/>
  <c r="D314" i="17"/>
  <c r="H314" i="17" s="1"/>
  <c r="AH181" i="9"/>
  <c r="D295" i="17"/>
  <c r="H295" i="17" s="1"/>
  <c r="T188" i="9"/>
  <c r="D327" i="17"/>
  <c r="H327" i="17" s="1"/>
  <c r="AH194" i="9"/>
  <c r="C323" i="17"/>
  <c r="G323" i="17" s="1"/>
  <c r="AA190" i="9"/>
  <c r="D309" i="17"/>
  <c r="H309" i="17" s="1"/>
  <c r="AH176" i="9"/>
  <c r="D313" i="17"/>
  <c r="H313" i="17" s="1"/>
  <c r="AH180" i="9"/>
  <c r="C310" i="17"/>
  <c r="G310" i="17" s="1"/>
  <c r="AA177" i="9"/>
  <c r="D328" i="17"/>
  <c r="H328" i="17" s="1"/>
  <c r="AH195" i="9"/>
  <c r="C321" i="17"/>
  <c r="G321" i="17" s="1"/>
  <c r="AA188" i="9"/>
  <c r="C327" i="17"/>
  <c r="G327" i="17" s="1"/>
  <c r="AA194" i="9"/>
  <c r="D320" i="17"/>
  <c r="H320" i="17" s="1"/>
  <c r="AH187" i="9"/>
  <c r="D319" i="17"/>
  <c r="H319" i="17" s="1"/>
  <c r="AH186" i="9"/>
  <c r="C326" i="17"/>
  <c r="G326" i="17" s="1"/>
  <c r="AA193" i="9"/>
  <c r="D318" i="17"/>
  <c r="H318" i="17" s="1"/>
  <c r="AH185" i="9"/>
  <c r="C329" i="17"/>
  <c r="G329" i="17" s="1"/>
  <c r="AA196" i="9"/>
  <c r="C309" i="17"/>
  <c r="G309" i="17" s="1"/>
  <c r="AA176" i="9"/>
  <c r="C317" i="17"/>
  <c r="G317" i="17" s="1"/>
  <c r="AA184" i="9"/>
  <c r="C324" i="17"/>
  <c r="G324" i="17" s="1"/>
  <c r="AA191" i="9"/>
  <c r="C313" i="17"/>
  <c r="G313" i="17" s="1"/>
  <c r="AA180" i="9"/>
  <c r="D325" i="17"/>
  <c r="H325" i="17" s="1"/>
  <c r="AH192" i="9"/>
  <c r="C315" i="17"/>
  <c r="G315" i="17" s="1"/>
  <c r="AA182" i="9"/>
  <c r="D312" i="17"/>
  <c r="H312" i="17" s="1"/>
  <c r="AH179" i="9"/>
  <c r="C325" i="17"/>
  <c r="G325" i="17" s="1"/>
  <c r="AA192" i="9"/>
  <c r="BQ157" i="9"/>
  <c r="BQ157" i="25"/>
  <c r="T148" i="9"/>
  <c r="T148" i="25"/>
  <c r="AA159" i="9"/>
  <c r="AA159" i="25"/>
  <c r="T158" i="9"/>
  <c r="T158" i="25"/>
  <c r="AH93" i="9"/>
  <c r="AH93" i="25"/>
  <c r="AH93" i="26"/>
  <c r="M78" i="9"/>
  <c r="M78" i="26"/>
  <c r="M78" i="25"/>
  <c r="M67" i="9"/>
  <c r="M67" i="26"/>
  <c r="M67" i="25"/>
  <c r="M70" i="9"/>
  <c r="M70" i="26"/>
  <c r="M70" i="25"/>
  <c r="M95" i="9"/>
  <c r="M95" i="26"/>
  <c r="M95" i="25"/>
  <c r="M90" i="9"/>
  <c r="M90" i="26"/>
  <c r="M90" i="25"/>
  <c r="M126" i="9"/>
  <c r="M126" i="26"/>
  <c r="M126" i="25"/>
  <c r="AH138" i="9"/>
  <c r="AH138" i="25"/>
  <c r="AH138" i="26"/>
  <c r="AA124" i="9"/>
  <c r="AA124" i="26"/>
  <c r="AA124" i="25"/>
  <c r="T120" i="9"/>
  <c r="T120" i="26"/>
  <c r="T120" i="25"/>
  <c r="T101" i="9"/>
  <c r="T101" i="26"/>
  <c r="T101" i="25"/>
  <c r="CE104" i="9"/>
  <c r="CE104" i="25"/>
  <c r="CE104" i="26"/>
  <c r="CE108" i="9"/>
  <c r="CE108" i="25"/>
  <c r="CE108" i="26"/>
  <c r="BQ159" i="9"/>
  <c r="BQ159" i="25"/>
  <c r="AH160" i="9"/>
  <c r="AH160" i="25"/>
  <c r="T92" i="9"/>
  <c r="T92" i="26"/>
  <c r="T92" i="25"/>
  <c r="AA68" i="9"/>
  <c r="AA68" i="26"/>
  <c r="AA68" i="25"/>
  <c r="AH79" i="9"/>
  <c r="AH79" i="25"/>
  <c r="AH79" i="26"/>
  <c r="AH100" i="9"/>
  <c r="AH100" i="26"/>
  <c r="AH100" i="25"/>
  <c r="AA105" i="9"/>
  <c r="AA105" i="26"/>
  <c r="AA105" i="25"/>
  <c r="AA91" i="9"/>
  <c r="AA91" i="26"/>
  <c r="AA91" i="25"/>
  <c r="AA97" i="9"/>
  <c r="AA97" i="26"/>
  <c r="AA97" i="25"/>
  <c r="AH104" i="9"/>
  <c r="AH104" i="26"/>
  <c r="AH104" i="25"/>
  <c r="AA89" i="9"/>
  <c r="AA89" i="26"/>
  <c r="AA89" i="25"/>
  <c r="AA93" i="9"/>
  <c r="AA93" i="26"/>
  <c r="AA93" i="25"/>
  <c r="AA102" i="9"/>
  <c r="AA102" i="26"/>
  <c r="AA102" i="25"/>
  <c r="AH90" i="9"/>
  <c r="AH90" i="25"/>
  <c r="AH90" i="26"/>
  <c r="AH99" i="9"/>
  <c r="AH99" i="26"/>
  <c r="AH99" i="25"/>
  <c r="AH106" i="9"/>
  <c r="AH106" i="26"/>
  <c r="AH106" i="25"/>
  <c r="AA118" i="9"/>
  <c r="AA118" i="26"/>
  <c r="AA118" i="25"/>
  <c r="AH119" i="9"/>
  <c r="AH119" i="26"/>
  <c r="AH119" i="25"/>
  <c r="AH130" i="9"/>
  <c r="AH130" i="25"/>
  <c r="AH130" i="26"/>
  <c r="AA119" i="9"/>
  <c r="AA119" i="25"/>
  <c r="AA119" i="26"/>
  <c r="T135" i="9"/>
  <c r="T135" i="26"/>
  <c r="T135" i="25"/>
  <c r="M135" i="9"/>
  <c r="M135" i="26"/>
  <c r="M135" i="25"/>
  <c r="T128" i="9"/>
  <c r="T128" i="26"/>
  <c r="T128" i="25"/>
  <c r="T136" i="9"/>
  <c r="T136" i="26"/>
  <c r="T136" i="25"/>
  <c r="T138" i="9"/>
  <c r="T138" i="26"/>
  <c r="T138" i="25"/>
  <c r="M120" i="9"/>
  <c r="M120" i="26"/>
  <c r="M120" i="25"/>
  <c r="T118" i="9"/>
  <c r="T118" i="26"/>
  <c r="T118" i="25"/>
  <c r="M124" i="9"/>
  <c r="M124" i="26"/>
  <c r="M124" i="25"/>
  <c r="M121" i="9"/>
  <c r="M121" i="25"/>
  <c r="M121" i="26"/>
  <c r="T122" i="9"/>
  <c r="T122" i="26"/>
  <c r="T122" i="25"/>
  <c r="BQ163" i="9"/>
  <c r="BQ163" i="25"/>
  <c r="T162" i="9"/>
  <c r="T162" i="25"/>
  <c r="AA109" i="9"/>
  <c r="AA109" i="26"/>
  <c r="AA109" i="25"/>
  <c r="BQ132" i="9"/>
  <c r="BQ132" i="26"/>
  <c r="BQ132" i="25"/>
  <c r="M128" i="9"/>
  <c r="M128" i="26"/>
  <c r="M128" i="25"/>
  <c r="T94" i="9"/>
  <c r="T94" i="26"/>
  <c r="T94" i="25"/>
  <c r="CE100" i="9"/>
  <c r="CE100" i="25"/>
  <c r="CE100" i="26"/>
  <c r="CE98" i="9"/>
  <c r="CE98" i="26"/>
  <c r="CE98" i="25"/>
  <c r="CL94" i="9"/>
  <c r="CL94" i="26"/>
  <c r="CL94" i="25"/>
  <c r="CL101" i="9"/>
  <c r="CL101" i="26"/>
  <c r="CL101" i="25"/>
  <c r="CL137" i="9"/>
  <c r="CL137" i="25"/>
  <c r="CL137" i="26"/>
  <c r="BQ109" i="9"/>
  <c r="BQ109" i="26"/>
  <c r="BQ109" i="25"/>
  <c r="M127" i="9"/>
  <c r="M127" i="26"/>
  <c r="M127" i="25"/>
  <c r="BQ151" i="9"/>
  <c r="BQ151" i="25"/>
  <c r="BX156" i="9"/>
  <c r="BX156" i="25"/>
  <c r="BQ158" i="9"/>
  <c r="BQ158" i="25"/>
  <c r="AH165" i="9"/>
  <c r="AH165" i="25"/>
  <c r="M150" i="9"/>
  <c r="M150" i="25"/>
  <c r="CL151" i="9"/>
  <c r="CL151" i="25"/>
  <c r="AA154" i="9"/>
  <c r="AA154" i="25"/>
  <c r="CL163" i="9"/>
  <c r="CL163" i="25"/>
  <c r="CL164" i="9"/>
  <c r="CL164" i="25"/>
  <c r="BQ166" i="9"/>
  <c r="BQ166" i="25"/>
  <c r="T149" i="9"/>
  <c r="T149" i="25"/>
  <c r="AH66" i="9"/>
  <c r="AH66" i="26"/>
  <c r="AH66" i="25"/>
  <c r="AH98" i="9"/>
  <c r="AH98" i="25"/>
  <c r="AH98" i="26"/>
  <c r="T127" i="9"/>
  <c r="T127" i="26"/>
  <c r="T127" i="25"/>
  <c r="T121" i="9"/>
  <c r="T121" i="26"/>
  <c r="T121" i="25"/>
  <c r="M71" i="9"/>
  <c r="M71" i="26"/>
  <c r="M71" i="25"/>
  <c r="T74" i="9"/>
  <c r="T74" i="26"/>
  <c r="T74" i="25"/>
  <c r="M61" i="9"/>
  <c r="M61" i="26"/>
  <c r="M61" i="25"/>
  <c r="M66" i="9"/>
  <c r="M66" i="26"/>
  <c r="M66" i="25"/>
  <c r="T75" i="9"/>
  <c r="T75" i="26"/>
  <c r="T75" i="25"/>
  <c r="M79" i="9"/>
  <c r="M79" i="26"/>
  <c r="M79" i="25"/>
  <c r="T61" i="9"/>
  <c r="T61" i="26"/>
  <c r="T61" i="25"/>
  <c r="M106" i="9"/>
  <c r="M106" i="26"/>
  <c r="M106" i="25"/>
  <c r="M99" i="9"/>
  <c r="M99" i="26"/>
  <c r="M99" i="25"/>
  <c r="M92" i="9"/>
  <c r="M92" i="26"/>
  <c r="M92" i="25"/>
  <c r="T105" i="9"/>
  <c r="T105" i="26"/>
  <c r="T105" i="25"/>
  <c r="M101" i="9"/>
  <c r="M101" i="26"/>
  <c r="M101" i="25"/>
  <c r="M134" i="9"/>
  <c r="M134" i="26"/>
  <c r="M134" i="25"/>
  <c r="M131" i="9"/>
  <c r="M131" i="26"/>
  <c r="M131" i="25"/>
  <c r="AH135" i="9"/>
  <c r="AH135" i="26"/>
  <c r="AH135" i="25"/>
  <c r="AH136" i="9"/>
  <c r="AH136" i="26"/>
  <c r="AH136" i="25"/>
  <c r="AH118" i="9"/>
  <c r="AH118" i="25"/>
  <c r="AH118" i="26"/>
  <c r="T164" i="9"/>
  <c r="T164" i="25"/>
  <c r="CL131" i="9"/>
  <c r="CL131" i="25"/>
  <c r="CL131" i="26"/>
  <c r="BQ147" i="9"/>
  <c r="BQ147" i="25"/>
  <c r="BX161" i="9"/>
  <c r="BX161" i="25"/>
  <c r="AA148" i="9"/>
  <c r="AA148" i="25"/>
  <c r="AH152" i="9"/>
  <c r="AH152" i="25"/>
  <c r="AH161" i="9"/>
  <c r="AH161" i="25"/>
  <c r="AH150" i="9"/>
  <c r="AH150" i="25"/>
  <c r="M154" i="9"/>
  <c r="M154" i="25"/>
  <c r="CL159" i="9"/>
  <c r="CL159" i="25"/>
  <c r="CL162" i="9"/>
  <c r="CL162" i="25"/>
  <c r="T159" i="9"/>
  <c r="T159" i="25"/>
  <c r="T163" i="9"/>
  <c r="T163" i="25"/>
  <c r="T66" i="9"/>
  <c r="T66" i="26"/>
  <c r="T66" i="25"/>
  <c r="T93" i="9"/>
  <c r="T93" i="26"/>
  <c r="T93" i="25"/>
  <c r="AH125" i="9"/>
  <c r="AH125" i="26"/>
  <c r="AH125" i="25"/>
  <c r="AA65" i="9"/>
  <c r="AA65" i="26"/>
  <c r="AA65" i="25"/>
  <c r="AH80" i="9"/>
  <c r="AH80" i="25"/>
  <c r="AH80" i="26"/>
  <c r="AH70" i="9"/>
  <c r="AH70" i="25"/>
  <c r="AH70" i="26"/>
  <c r="AA60" i="9"/>
  <c r="AA60" i="26"/>
  <c r="AA60" i="25"/>
  <c r="AA76" i="9"/>
  <c r="AA76" i="26"/>
  <c r="AA76" i="25"/>
  <c r="AH72" i="9"/>
  <c r="AH72" i="25"/>
  <c r="AH72" i="26"/>
  <c r="AH71" i="9"/>
  <c r="AH71" i="25"/>
  <c r="AH71" i="26"/>
  <c r="AA96" i="9"/>
  <c r="AA96" i="26"/>
  <c r="AA96" i="25"/>
  <c r="AA103" i="9"/>
  <c r="AA103" i="26"/>
  <c r="AA103" i="25"/>
  <c r="BX154" i="9"/>
  <c r="BX154" i="25"/>
  <c r="BX155" i="9"/>
  <c r="BX155" i="25"/>
  <c r="BQ149" i="9"/>
  <c r="BQ149" i="25"/>
  <c r="BQ148" i="9"/>
  <c r="BQ148" i="25"/>
  <c r="AH156" i="9"/>
  <c r="AH156" i="25"/>
  <c r="M162" i="9"/>
  <c r="M162" i="25"/>
  <c r="T152" i="9"/>
  <c r="T152" i="25"/>
  <c r="AH154" i="9"/>
  <c r="AH154" i="25"/>
  <c r="AH157" i="9"/>
  <c r="AH157" i="25"/>
  <c r="AA161" i="9"/>
  <c r="AA161" i="25"/>
  <c r="AA147" i="9"/>
  <c r="AA147" i="25"/>
  <c r="T150" i="9"/>
  <c r="T150" i="25"/>
  <c r="AA165" i="9"/>
  <c r="AA165" i="25"/>
  <c r="CE152" i="9"/>
  <c r="CE152" i="25"/>
  <c r="CE156" i="9"/>
  <c r="CE156" i="25"/>
  <c r="CE160" i="9"/>
  <c r="CE160" i="25"/>
  <c r="M156" i="9"/>
  <c r="M156" i="25"/>
  <c r="T167" i="9"/>
  <c r="T167" i="25"/>
  <c r="AH65" i="9"/>
  <c r="AH65" i="26"/>
  <c r="AH65" i="25"/>
  <c r="AH69" i="9"/>
  <c r="AH69" i="25"/>
  <c r="AH69" i="26"/>
  <c r="AH67" i="9"/>
  <c r="AH67" i="25"/>
  <c r="AH67" i="26"/>
  <c r="AH68" i="9"/>
  <c r="AH68" i="26"/>
  <c r="AH68" i="25"/>
  <c r="AH95" i="9"/>
  <c r="AH95" i="25"/>
  <c r="AH95" i="26"/>
  <c r="AH97" i="9"/>
  <c r="AH97" i="25"/>
  <c r="AH97" i="26"/>
  <c r="AH96" i="9"/>
  <c r="AH96" i="25"/>
  <c r="AH96" i="26"/>
  <c r="T124" i="9"/>
  <c r="T124" i="26"/>
  <c r="T124" i="25"/>
  <c r="T125" i="9"/>
  <c r="T125" i="26"/>
  <c r="T125" i="25"/>
  <c r="M65" i="9"/>
  <c r="M65" i="26"/>
  <c r="M65" i="25"/>
  <c r="M64" i="9"/>
  <c r="M64" i="26"/>
  <c r="M64" i="25"/>
  <c r="T80" i="9"/>
  <c r="T80" i="26"/>
  <c r="T80" i="25"/>
  <c r="T62" i="9"/>
  <c r="T62" i="26"/>
  <c r="T62" i="25"/>
  <c r="T70" i="9"/>
  <c r="T70" i="26"/>
  <c r="T70" i="25"/>
  <c r="M72" i="9"/>
  <c r="M72" i="26"/>
  <c r="M72" i="25"/>
  <c r="M60" i="9"/>
  <c r="M60" i="26"/>
  <c r="M60" i="25"/>
  <c r="M75" i="9"/>
  <c r="M75" i="26"/>
  <c r="M75" i="25"/>
  <c r="M68" i="9"/>
  <c r="M68" i="26"/>
  <c r="M68" i="25"/>
  <c r="M76" i="9"/>
  <c r="M76" i="26"/>
  <c r="M76" i="25"/>
  <c r="T77" i="9"/>
  <c r="T77" i="26"/>
  <c r="T77" i="25"/>
  <c r="T60" i="9"/>
  <c r="T60" i="26"/>
  <c r="T60" i="25"/>
  <c r="T72" i="9"/>
  <c r="T72" i="26"/>
  <c r="T72" i="25"/>
  <c r="M80" i="9"/>
  <c r="M80" i="26"/>
  <c r="M80" i="25"/>
  <c r="T71" i="9"/>
  <c r="T71" i="26"/>
  <c r="T71" i="25"/>
  <c r="T79" i="9"/>
  <c r="T79" i="26"/>
  <c r="T79" i="25"/>
  <c r="T78" i="9"/>
  <c r="T78" i="26"/>
  <c r="T78" i="25"/>
  <c r="M96" i="9"/>
  <c r="M96" i="26"/>
  <c r="M96" i="25"/>
  <c r="T100" i="9"/>
  <c r="T100" i="25"/>
  <c r="T100" i="26"/>
  <c r="M105" i="9"/>
  <c r="M105" i="26"/>
  <c r="M105" i="25"/>
  <c r="M91" i="9"/>
  <c r="M91" i="26"/>
  <c r="M91" i="25"/>
  <c r="M103" i="9"/>
  <c r="M103" i="26"/>
  <c r="M103" i="25"/>
  <c r="M107" i="9"/>
  <c r="M107" i="26"/>
  <c r="M107" i="25"/>
  <c r="M97" i="9"/>
  <c r="M97" i="26"/>
  <c r="M97" i="25"/>
  <c r="T104" i="9"/>
  <c r="T104" i="26"/>
  <c r="T104" i="25"/>
  <c r="M89" i="9"/>
  <c r="M89" i="26"/>
  <c r="M89" i="25"/>
  <c r="M93" i="9"/>
  <c r="M93" i="26"/>
  <c r="M93" i="25"/>
  <c r="M102" i="9"/>
  <c r="M102" i="26"/>
  <c r="M102" i="25"/>
  <c r="T90" i="9"/>
  <c r="T90" i="26"/>
  <c r="T90" i="25"/>
  <c r="T99" i="9"/>
  <c r="T99" i="26"/>
  <c r="T99" i="25"/>
  <c r="T106" i="9"/>
  <c r="T106" i="26"/>
  <c r="T106" i="25"/>
  <c r="M118" i="9"/>
  <c r="M118" i="26"/>
  <c r="M118" i="25"/>
  <c r="T119" i="9"/>
  <c r="T119" i="26"/>
  <c r="T119" i="25"/>
  <c r="T130" i="9"/>
  <c r="T130" i="26"/>
  <c r="T130" i="25"/>
  <c r="M119" i="9"/>
  <c r="M119" i="26"/>
  <c r="M119" i="25"/>
  <c r="AA130" i="9"/>
  <c r="AA130" i="26"/>
  <c r="AA130" i="25"/>
  <c r="AA133" i="9"/>
  <c r="AA133" i="26"/>
  <c r="AA133" i="25"/>
  <c r="AA138" i="9"/>
  <c r="AA138" i="26"/>
  <c r="AA138" i="25"/>
  <c r="AH133" i="9"/>
  <c r="AH133" i="26"/>
  <c r="AH133" i="25"/>
  <c r="AA122" i="9"/>
  <c r="AA122" i="26"/>
  <c r="AA122" i="25"/>
  <c r="AA137" i="9"/>
  <c r="AA137" i="26"/>
  <c r="AA137" i="25"/>
  <c r="AA136" i="9"/>
  <c r="AA136" i="26"/>
  <c r="AA136" i="25"/>
  <c r="AA123" i="9"/>
  <c r="AA123" i="26"/>
  <c r="AA123" i="25"/>
  <c r="AA129" i="9"/>
  <c r="AA129" i="26"/>
  <c r="AA129" i="25"/>
  <c r="M98" i="9"/>
  <c r="M98" i="26"/>
  <c r="M98" i="25"/>
  <c r="T108" i="9"/>
  <c r="T108" i="25"/>
  <c r="T108" i="26"/>
  <c r="M125" i="9"/>
  <c r="M125" i="25"/>
  <c r="M125" i="26"/>
  <c r="T131" i="9"/>
  <c r="T131" i="26"/>
  <c r="T131" i="25"/>
  <c r="AA132" i="9"/>
  <c r="AA132" i="26"/>
  <c r="AA132" i="25"/>
  <c r="BQ69" i="9"/>
  <c r="BQ69" i="26"/>
  <c r="BQ69" i="25"/>
  <c r="CL127" i="9"/>
  <c r="CL127" i="25"/>
  <c r="CL127" i="26"/>
  <c r="CL108" i="9"/>
  <c r="CL108" i="26"/>
  <c r="CL108" i="25"/>
  <c r="CE94" i="9"/>
  <c r="CE94" i="25"/>
  <c r="CE94" i="26"/>
  <c r="CL134" i="9"/>
  <c r="CL134" i="26"/>
  <c r="CL134" i="25"/>
  <c r="CL129" i="9"/>
  <c r="CL129" i="25"/>
  <c r="CL129" i="26"/>
  <c r="CE127" i="9"/>
  <c r="CE127" i="26"/>
  <c r="CE127" i="25"/>
  <c r="BQ161" i="9"/>
  <c r="BQ161" i="25"/>
  <c r="BX153" i="9"/>
  <c r="BX153" i="25"/>
  <c r="BX165" i="9"/>
  <c r="BX165" i="25"/>
  <c r="AA151" i="9"/>
  <c r="AA151" i="25"/>
  <c r="AA167" i="9"/>
  <c r="AA167" i="25"/>
  <c r="AA153" i="9"/>
  <c r="AA153" i="25"/>
  <c r="AH63" i="9"/>
  <c r="AH63" i="26"/>
  <c r="AH63" i="25"/>
  <c r="AH64" i="9"/>
  <c r="AH64" i="26"/>
  <c r="AH64" i="25"/>
  <c r="AH92" i="9"/>
  <c r="AH92" i="25"/>
  <c r="AH92" i="26"/>
  <c r="T123" i="9"/>
  <c r="T123" i="26"/>
  <c r="T123" i="25"/>
  <c r="M62" i="9"/>
  <c r="M62" i="26"/>
  <c r="M62" i="25"/>
  <c r="M73" i="9"/>
  <c r="M73" i="26"/>
  <c r="M73" i="25"/>
  <c r="M63" i="9"/>
  <c r="M63" i="26"/>
  <c r="M63" i="25"/>
  <c r="T73" i="9"/>
  <c r="T73" i="26"/>
  <c r="T73" i="25"/>
  <c r="M77" i="9"/>
  <c r="M77" i="26"/>
  <c r="M77" i="25"/>
  <c r="T76" i="9"/>
  <c r="T76" i="26"/>
  <c r="T76" i="25"/>
  <c r="M74" i="9"/>
  <c r="M74" i="26"/>
  <c r="M74" i="25"/>
  <c r="T89" i="9"/>
  <c r="T89" i="26"/>
  <c r="T89" i="25"/>
  <c r="T102" i="9"/>
  <c r="T102" i="26"/>
  <c r="T102" i="25"/>
  <c r="T103" i="9"/>
  <c r="T103" i="26"/>
  <c r="T103" i="25"/>
  <c r="T107" i="9"/>
  <c r="T107" i="26"/>
  <c r="T107" i="25"/>
  <c r="T91" i="9"/>
  <c r="T91" i="26"/>
  <c r="T91" i="25"/>
  <c r="T109" i="9"/>
  <c r="T109" i="26"/>
  <c r="T109" i="25"/>
  <c r="T132" i="9"/>
  <c r="T132" i="26"/>
  <c r="T132" i="25"/>
  <c r="AA135" i="9"/>
  <c r="AA135" i="25"/>
  <c r="AA135" i="26"/>
  <c r="AH128" i="9"/>
  <c r="AH128" i="26"/>
  <c r="AH128" i="25"/>
  <c r="AA120" i="9"/>
  <c r="AA120" i="26"/>
  <c r="AA120" i="25"/>
  <c r="AA121" i="9"/>
  <c r="AA121" i="26"/>
  <c r="AA121" i="25"/>
  <c r="T151" i="9"/>
  <c r="T151" i="25"/>
  <c r="T129" i="9"/>
  <c r="T129" i="26"/>
  <c r="T129" i="25"/>
  <c r="T126" i="9"/>
  <c r="T126" i="26"/>
  <c r="T126" i="25"/>
  <c r="CL122" i="9"/>
  <c r="CL122" i="26"/>
  <c r="CL122" i="25"/>
  <c r="BQ155" i="9"/>
  <c r="BQ155" i="25"/>
  <c r="BQ164" i="9"/>
  <c r="BQ164" i="25"/>
  <c r="AA162" i="9"/>
  <c r="AA162" i="25"/>
  <c r="CL149" i="9"/>
  <c r="CL149" i="25"/>
  <c r="AA149" i="9"/>
  <c r="AA149" i="25"/>
  <c r="AH153" i="9"/>
  <c r="AH153" i="25"/>
  <c r="T63" i="9"/>
  <c r="T63" i="26"/>
  <c r="T63" i="25"/>
  <c r="T64" i="9"/>
  <c r="T64" i="26"/>
  <c r="T64" i="25"/>
  <c r="T98" i="9"/>
  <c r="T98" i="26"/>
  <c r="T98" i="25"/>
  <c r="AH124" i="9"/>
  <c r="AH124" i="26"/>
  <c r="AH124" i="25"/>
  <c r="AA64" i="9"/>
  <c r="AA64" i="26"/>
  <c r="AA64" i="25"/>
  <c r="AH62" i="9"/>
  <c r="AH62" i="26"/>
  <c r="AH62" i="25"/>
  <c r="AA72" i="9"/>
  <c r="AA72" i="26"/>
  <c r="AA72" i="25"/>
  <c r="AA75" i="9"/>
  <c r="AA75" i="26"/>
  <c r="AA75" i="25"/>
  <c r="AH77" i="9"/>
  <c r="AH77" i="25"/>
  <c r="AH77" i="26"/>
  <c r="AH60" i="9"/>
  <c r="AH60" i="26"/>
  <c r="AH60" i="25"/>
  <c r="AA80" i="9"/>
  <c r="AA80" i="26"/>
  <c r="AA80" i="25"/>
  <c r="AH78" i="9"/>
  <c r="AH78" i="25"/>
  <c r="AH78" i="26"/>
  <c r="AA107" i="9"/>
  <c r="AA107" i="26"/>
  <c r="AA107" i="25"/>
  <c r="BQ165" i="9"/>
  <c r="BQ165" i="25"/>
  <c r="BQ153" i="9"/>
  <c r="BQ153" i="25"/>
  <c r="BQ167" i="9"/>
  <c r="BQ167" i="25"/>
  <c r="BX147" i="9"/>
  <c r="BX147" i="25"/>
  <c r="BX166" i="9"/>
  <c r="BX166" i="25"/>
  <c r="BX160" i="9"/>
  <c r="BX160" i="25"/>
  <c r="AA158" i="9"/>
  <c r="AA158" i="25"/>
  <c r="AH148" i="9"/>
  <c r="AH148" i="25"/>
  <c r="AH166" i="9"/>
  <c r="AH166" i="25"/>
  <c r="AA157" i="9"/>
  <c r="AA157" i="25"/>
  <c r="T157" i="9"/>
  <c r="T157" i="25"/>
  <c r="AH155" i="9"/>
  <c r="AH155" i="25"/>
  <c r="AA164" i="9"/>
  <c r="AA164" i="25"/>
  <c r="AA155" i="9"/>
  <c r="AA155" i="25"/>
  <c r="AH147" i="9"/>
  <c r="AH147" i="25"/>
  <c r="CE150" i="9"/>
  <c r="CE150" i="25"/>
  <c r="CL167" i="9"/>
  <c r="CL167" i="25"/>
  <c r="CL158" i="9"/>
  <c r="CL158" i="25"/>
  <c r="M160" i="9"/>
  <c r="M160" i="25"/>
  <c r="M152" i="9"/>
  <c r="M152" i="25"/>
  <c r="T65" i="9"/>
  <c r="T65" i="26"/>
  <c r="T65" i="25"/>
  <c r="T69" i="9"/>
  <c r="T69" i="26"/>
  <c r="T69" i="25"/>
  <c r="T67" i="9"/>
  <c r="T67" i="26"/>
  <c r="T67" i="25"/>
  <c r="T68" i="9"/>
  <c r="T68" i="26"/>
  <c r="T68" i="25"/>
  <c r="T95" i="9"/>
  <c r="T95" i="26"/>
  <c r="T95" i="25"/>
  <c r="T97" i="9"/>
  <c r="T97" i="26"/>
  <c r="T97" i="25"/>
  <c r="T96" i="9"/>
  <c r="T96" i="26"/>
  <c r="T96" i="25"/>
  <c r="AH123" i="9"/>
  <c r="AH123" i="26"/>
  <c r="AH123" i="25"/>
  <c r="AH121" i="9"/>
  <c r="AH121" i="26"/>
  <c r="AH121" i="25"/>
  <c r="AA78" i="9"/>
  <c r="AA78" i="26"/>
  <c r="AA78" i="25"/>
  <c r="AA62" i="9"/>
  <c r="AA62" i="26"/>
  <c r="AA62" i="25"/>
  <c r="AA71" i="9"/>
  <c r="AA71" i="26"/>
  <c r="AA71" i="25"/>
  <c r="AH74" i="9"/>
  <c r="AH74" i="25"/>
  <c r="AH74" i="26"/>
  <c r="AA73" i="9"/>
  <c r="AA73" i="26"/>
  <c r="AA73" i="25"/>
  <c r="AA61" i="9"/>
  <c r="AA61" i="26"/>
  <c r="AA61" i="25"/>
  <c r="AA63" i="9"/>
  <c r="AA63" i="26"/>
  <c r="AA63" i="25"/>
  <c r="AA67" i="9"/>
  <c r="AA67" i="26"/>
  <c r="AA67" i="25"/>
  <c r="AA66" i="9"/>
  <c r="AA66" i="26"/>
  <c r="AA66" i="25"/>
  <c r="AH73" i="9"/>
  <c r="AH73" i="25"/>
  <c r="AH73" i="26"/>
  <c r="AH75" i="9"/>
  <c r="AH75" i="25"/>
  <c r="AH75" i="26"/>
  <c r="AA77" i="9"/>
  <c r="AA77" i="26"/>
  <c r="AA77" i="25"/>
  <c r="AA79" i="9"/>
  <c r="AA79" i="26"/>
  <c r="AA79" i="25"/>
  <c r="AA70" i="9"/>
  <c r="AA70" i="26"/>
  <c r="AA70" i="25"/>
  <c r="AH76" i="9"/>
  <c r="AH76" i="25"/>
  <c r="AH76" i="26"/>
  <c r="AH61" i="9"/>
  <c r="AH61" i="26"/>
  <c r="AH61" i="25"/>
  <c r="AA74" i="9"/>
  <c r="AA74" i="26"/>
  <c r="AA74" i="25"/>
  <c r="AA106" i="9"/>
  <c r="AA106" i="26"/>
  <c r="AA106" i="25"/>
  <c r="AH89" i="9"/>
  <c r="AH89" i="25"/>
  <c r="AH89" i="26"/>
  <c r="AA95" i="9"/>
  <c r="AA95" i="26"/>
  <c r="AA95" i="25"/>
  <c r="AH102" i="9"/>
  <c r="AH102" i="26"/>
  <c r="AH102" i="25"/>
  <c r="AA99" i="9"/>
  <c r="AA99" i="26"/>
  <c r="AA99" i="25"/>
  <c r="AH103" i="9"/>
  <c r="AH103" i="26"/>
  <c r="AH103" i="25"/>
  <c r="AA92" i="9"/>
  <c r="AA92" i="26"/>
  <c r="AA92" i="25"/>
  <c r="AH107" i="9"/>
  <c r="AH107" i="26"/>
  <c r="AH107" i="25"/>
  <c r="AH105" i="9"/>
  <c r="AH105" i="26"/>
  <c r="AH105" i="25"/>
  <c r="AA90" i="9"/>
  <c r="AA90" i="26"/>
  <c r="AA90" i="25"/>
  <c r="AH91" i="9"/>
  <c r="AH91" i="25"/>
  <c r="AH91" i="26"/>
  <c r="AA101" i="9"/>
  <c r="AA101" i="26"/>
  <c r="AA101" i="25"/>
  <c r="AH109" i="9"/>
  <c r="AH109" i="26"/>
  <c r="AH109" i="25"/>
  <c r="AA134" i="9"/>
  <c r="AA134" i="26"/>
  <c r="AA134" i="25"/>
  <c r="AA126" i="9"/>
  <c r="AA126" i="26"/>
  <c r="AA126" i="25"/>
  <c r="AA131" i="9"/>
  <c r="AA131" i="25"/>
  <c r="AA131" i="26"/>
  <c r="AH132" i="9"/>
  <c r="AH132" i="26"/>
  <c r="AH132" i="25"/>
  <c r="T134" i="9"/>
  <c r="T134" i="26"/>
  <c r="T134" i="25"/>
  <c r="M130" i="9"/>
  <c r="M130" i="26"/>
  <c r="M130" i="25"/>
  <c r="M133" i="9"/>
  <c r="M133" i="26"/>
  <c r="M133" i="25"/>
  <c r="M138" i="9"/>
  <c r="M138" i="26"/>
  <c r="M138" i="25"/>
  <c r="T133" i="9"/>
  <c r="T133" i="26"/>
  <c r="T133" i="25"/>
  <c r="M122" i="9"/>
  <c r="M122" i="26"/>
  <c r="M122" i="25"/>
  <c r="M137" i="9"/>
  <c r="M137" i="25"/>
  <c r="M137" i="26"/>
  <c r="M136" i="9"/>
  <c r="M136" i="26"/>
  <c r="M136" i="25"/>
  <c r="M123" i="9"/>
  <c r="M123" i="26"/>
  <c r="M123" i="25"/>
  <c r="M129" i="9"/>
  <c r="M129" i="25"/>
  <c r="M129" i="26"/>
  <c r="M104" i="9"/>
  <c r="M104" i="26"/>
  <c r="M104" i="25"/>
  <c r="M100" i="9"/>
  <c r="M100" i="26"/>
  <c r="M100" i="25"/>
  <c r="M94" i="9"/>
  <c r="M94" i="26"/>
  <c r="M94" i="25"/>
  <c r="M108" i="9"/>
  <c r="M108" i="26"/>
  <c r="M108" i="25"/>
  <c r="T137" i="9"/>
  <c r="T137" i="26"/>
  <c r="T137" i="25"/>
  <c r="AA163" i="9"/>
  <c r="AA163" i="25"/>
  <c r="CE128" i="9"/>
  <c r="CE128" i="26"/>
  <c r="CE128" i="25"/>
  <c r="CL120" i="9"/>
  <c r="CL120" i="26"/>
  <c r="CL120" i="25"/>
  <c r="CL126" i="9"/>
  <c r="CL126" i="26"/>
  <c r="CL126" i="25"/>
  <c r="CE69" i="9"/>
  <c r="CE69" i="26"/>
  <c r="CE69" i="25"/>
  <c r="CE125" i="9"/>
  <c r="CE125" i="26"/>
  <c r="CE125" i="25"/>
  <c r="AA166" i="9"/>
  <c r="AA166" i="25"/>
  <c r="V86" i="7"/>
  <c r="C178" i="17"/>
  <c r="G178" i="17" s="1"/>
  <c r="X130" i="7"/>
  <c r="C271" i="17"/>
  <c r="G271" i="17" s="1"/>
  <c r="C86" i="17"/>
  <c r="G86" i="17" s="1"/>
  <c r="C93" i="17"/>
  <c r="G93" i="17" s="1"/>
  <c r="D98" i="17"/>
  <c r="H98" i="17" s="1"/>
  <c r="D100" i="17"/>
  <c r="H100" i="17" s="1"/>
  <c r="C140" i="17"/>
  <c r="G140" i="17" s="1"/>
  <c r="C151" i="17"/>
  <c r="G151" i="17" s="1"/>
  <c r="D196" i="17"/>
  <c r="H196" i="17" s="1"/>
  <c r="C196" i="17"/>
  <c r="G196" i="17" s="1"/>
  <c r="D90" i="17"/>
  <c r="H90" i="17" s="1"/>
  <c r="D146" i="17"/>
  <c r="H146" i="17" s="1"/>
  <c r="C119" i="17"/>
  <c r="G119" i="17" s="1"/>
  <c r="D123" i="17"/>
  <c r="H123" i="17" s="1"/>
  <c r="C128" i="17"/>
  <c r="G128" i="17" s="1"/>
  <c r="C114" i="17"/>
  <c r="G114" i="17" s="1"/>
  <c r="C126" i="17"/>
  <c r="G126" i="17" s="1"/>
  <c r="C130" i="17"/>
  <c r="G130" i="17" s="1"/>
  <c r="C120" i="17"/>
  <c r="G120" i="17" s="1"/>
  <c r="D127" i="17"/>
  <c r="H127" i="17" s="1"/>
  <c r="C112" i="17"/>
  <c r="G112" i="17" s="1"/>
  <c r="C116" i="17"/>
  <c r="G116" i="17" s="1"/>
  <c r="C125" i="17"/>
  <c r="G125" i="17" s="1"/>
  <c r="D113" i="17"/>
  <c r="H113" i="17" s="1"/>
  <c r="D122" i="17"/>
  <c r="H122" i="17" s="1"/>
  <c r="D129" i="17"/>
  <c r="H129" i="17" s="1"/>
  <c r="C207" i="17"/>
  <c r="G207" i="17" s="1"/>
  <c r="C210" i="17"/>
  <c r="G210" i="17" s="1"/>
  <c r="C215" i="17"/>
  <c r="G215" i="17" s="1"/>
  <c r="D210" i="17"/>
  <c r="H210" i="17" s="1"/>
  <c r="C199" i="17"/>
  <c r="G199" i="17" s="1"/>
  <c r="C214" i="17"/>
  <c r="G214" i="17" s="1"/>
  <c r="C213" i="17"/>
  <c r="G213" i="17" s="1"/>
  <c r="C200" i="17"/>
  <c r="G200" i="17" s="1"/>
  <c r="C206" i="17"/>
  <c r="G206" i="17" s="1"/>
  <c r="C127" i="17"/>
  <c r="G127" i="17" s="1"/>
  <c r="C123" i="17"/>
  <c r="G123" i="17" s="1"/>
  <c r="D124" i="17"/>
  <c r="H124" i="17" s="1"/>
  <c r="D177" i="17"/>
  <c r="H177" i="17" s="1"/>
  <c r="D270" i="17"/>
  <c r="H270" i="17" s="1"/>
  <c r="C262" i="17"/>
  <c r="G262" i="17" s="1"/>
  <c r="D260" i="17"/>
  <c r="H260" i="17" s="1"/>
  <c r="C270" i="17"/>
  <c r="G270" i="17" s="1"/>
  <c r="D121" i="17"/>
  <c r="H121" i="17" s="1"/>
  <c r="D115" i="17"/>
  <c r="H115" i="17" s="1"/>
  <c r="D202" i="17"/>
  <c r="H202" i="17" s="1"/>
  <c r="D101" i="17"/>
  <c r="H101" i="17" s="1"/>
  <c r="D91" i="17"/>
  <c r="H91" i="17" s="1"/>
  <c r="C96" i="17"/>
  <c r="G96" i="17" s="1"/>
  <c r="C97" i="17"/>
  <c r="G97" i="17" s="1"/>
  <c r="D81" i="17"/>
  <c r="H81" i="17" s="1"/>
  <c r="D92" i="17"/>
  <c r="H92" i="17" s="1"/>
  <c r="C145" i="17"/>
  <c r="G145" i="17" s="1"/>
  <c r="C154" i="17"/>
  <c r="G154" i="17" s="1"/>
  <c r="C156" i="17"/>
  <c r="G156" i="17" s="1"/>
  <c r="D153" i="17"/>
  <c r="H153" i="17" s="1"/>
  <c r="C142" i="17"/>
  <c r="G142" i="17" s="1"/>
  <c r="D148" i="17"/>
  <c r="H148" i="17" s="1"/>
  <c r="C195" i="17"/>
  <c r="G195" i="17" s="1"/>
  <c r="C131" i="17"/>
  <c r="G131" i="17" s="1"/>
  <c r="C267" i="17"/>
  <c r="G267" i="17" s="1"/>
  <c r="D257" i="17"/>
  <c r="H257" i="17" s="1"/>
  <c r="C272" i="17"/>
  <c r="G272" i="17" s="1"/>
  <c r="C260" i="17"/>
  <c r="G260" i="17" s="1"/>
  <c r="D252" i="17"/>
  <c r="H252" i="17" s="1"/>
  <c r="D86" i="17"/>
  <c r="H86" i="17" s="1"/>
  <c r="D88" i="17"/>
  <c r="H88" i="17" s="1"/>
  <c r="D89" i="17"/>
  <c r="H89" i="17" s="1"/>
  <c r="D144" i="17"/>
  <c r="H144" i="17" s="1"/>
  <c r="D145" i="17"/>
  <c r="H145" i="17" s="1"/>
  <c r="D175" i="17"/>
  <c r="H175" i="17" s="1"/>
  <c r="D176" i="17"/>
  <c r="H176" i="17" s="1"/>
  <c r="D261" i="17"/>
  <c r="H261" i="17" s="1"/>
  <c r="D231" i="17"/>
  <c r="H231" i="17" s="1"/>
  <c r="D265" i="17"/>
  <c r="H265" i="17" s="1"/>
  <c r="D266" i="17"/>
  <c r="H266" i="17" s="1"/>
  <c r="C264" i="17"/>
  <c r="G264" i="17" s="1"/>
  <c r="C258" i="17"/>
  <c r="G258" i="17" s="1"/>
  <c r="C259" i="17"/>
  <c r="G259" i="17" s="1"/>
  <c r="D118" i="17"/>
  <c r="H118" i="17" s="1"/>
  <c r="D120" i="17"/>
  <c r="H120" i="17" s="1"/>
  <c r="D119" i="17"/>
  <c r="H119" i="17" s="1"/>
  <c r="D200" i="17"/>
  <c r="H200" i="17" s="1"/>
  <c r="D198" i="17"/>
  <c r="H198" i="17" s="1"/>
  <c r="C99" i="17"/>
  <c r="G99" i="17" s="1"/>
  <c r="C83" i="17"/>
  <c r="G83" i="17" s="1"/>
  <c r="C92" i="17"/>
  <c r="G92" i="17" s="1"/>
  <c r="D95" i="17"/>
  <c r="H95" i="17" s="1"/>
  <c r="C94" i="17"/>
  <c r="G94" i="17" s="1"/>
  <c r="C82" i="17"/>
  <c r="G82" i="17" s="1"/>
  <c r="C84" i="17"/>
  <c r="G84" i="17" s="1"/>
  <c r="C88" i="17"/>
  <c r="G88" i="17" s="1"/>
  <c r="C87" i="17"/>
  <c r="G87" i="17" s="1"/>
  <c r="D94" i="17"/>
  <c r="H94" i="17" s="1"/>
  <c r="D96" i="17"/>
  <c r="H96" i="17" s="1"/>
  <c r="C98" i="17"/>
  <c r="G98" i="17" s="1"/>
  <c r="C100" i="17"/>
  <c r="G100" i="17" s="1"/>
  <c r="C91" i="17"/>
  <c r="G91" i="17" s="1"/>
  <c r="D97" i="17"/>
  <c r="H97" i="17" s="1"/>
  <c r="D82" i="17"/>
  <c r="H82" i="17" s="1"/>
  <c r="C95" i="17"/>
  <c r="G95" i="17" s="1"/>
  <c r="C155" i="17"/>
  <c r="G155" i="17" s="1"/>
  <c r="D138" i="17"/>
  <c r="H138" i="17" s="1"/>
  <c r="C144" i="17"/>
  <c r="G144" i="17" s="1"/>
  <c r="D151" i="17"/>
  <c r="H151" i="17" s="1"/>
  <c r="C148" i="17"/>
  <c r="G148" i="17" s="1"/>
  <c r="D152" i="17"/>
  <c r="H152" i="17" s="1"/>
  <c r="C141" i="17"/>
  <c r="G141" i="17" s="1"/>
  <c r="D156" i="17"/>
  <c r="H156" i="17" s="1"/>
  <c r="D154" i="17"/>
  <c r="H154" i="17" s="1"/>
  <c r="C139" i="17"/>
  <c r="G139" i="17" s="1"/>
  <c r="D140" i="17"/>
  <c r="H140" i="17" s="1"/>
  <c r="C150" i="17"/>
  <c r="G150" i="17" s="1"/>
  <c r="D158" i="17"/>
  <c r="H158" i="17" s="1"/>
  <c r="C211" i="17"/>
  <c r="G211" i="17" s="1"/>
  <c r="C203" i="17"/>
  <c r="G203" i="17" s="1"/>
  <c r="C208" i="17"/>
  <c r="G208" i="17" s="1"/>
  <c r="D209" i="17"/>
  <c r="H209" i="17" s="1"/>
  <c r="C187" i="17"/>
  <c r="G187" i="17" s="1"/>
  <c r="C117" i="17"/>
  <c r="G117" i="17" s="1"/>
  <c r="C256" i="17"/>
  <c r="G256" i="17" s="1"/>
  <c r="C252" i="17"/>
  <c r="G252" i="17" s="1"/>
  <c r="D116" i="17"/>
  <c r="H116" i="17" s="1"/>
  <c r="D201" i="17"/>
  <c r="H201" i="17" s="1"/>
  <c r="C85" i="17"/>
  <c r="G85" i="17" s="1"/>
  <c r="D83" i="17"/>
  <c r="H83" i="17" s="1"/>
  <c r="C81" i="17"/>
  <c r="G81" i="17" s="1"/>
  <c r="C89" i="17"/>
  <c r="G89" i="17" s="1"/>
  <c r="D93" i="17"/>
  <c r="H93" i="17" s="1"/>
  <c r="C101" i="17"/>
  <c r="G101" i="17" s="1"/>
  <c r="D99" i="17"/>
  <c r="H99" i="17" s="1"/>
  <c r="D149" i="17"/>
  <c r="H149" i="17" s="1"/>
  <c r="C152" i="17"/>
  <c r="G152" i="17" s="1"/>
  <c r="C146" i="17"/>
  <c r="G146" i="17" s="1"/>
  <c r="C138" i="17"/>
  <c r="G138" i="17" s="1"/>
  <c r="D139" i="17"/>
  <c r="H139" i="17" s="1"/>
  <c r="D155" i="17"/>
  <c r="H155" i="17" s="1"/>
  <c r="D207" i="17"/>
  <c r="H207" i="17" s="1"/>
  <c r="D131" i="17"/>
  <c r="H131" i="17" s="1"/>
  <c r="C269" i="17"/>
  <c r="G269" i="17" s="1"/>
  <c r="C253" i="17"/>
  <c r="G253" i="17" s="1"/>
  <c r="C263" i="17"/>
  <c r="G263" i="17" s="1"/>
  <c r="D253" i="17"/>
  <c r="H253" i="17" s="1"/>
  <c r="D271" i="17"/>
  <c r="H271" i="17" s="1"/>
  <c r="D259" i="17"/>
  <c r="H259" i="17" s="1"/>
  <c r="D262" i="17"/>
  <c r="H262" i="17" s="1"/>
  <c r="C266" i="17"/>
  <c r="G266" i="17" s="1"/>
  <c r="C254" i="17"/>
  <c r="G254" i="17" s="1"/>
  <c r="D255" i="17"/>
  <c r="H255" i="17" s="1"/>
  <c r="D258" i="17"/>
  <c r="H258" i="17" s="1"/>
  <c r="D84" i="17"/>
  <c r="H84" i="17" s="1"/>
  <c r="D87" i="17"/>
  <c r="H87" i="17" s="1"/>
  <c r="D85" i="17"/>
  <c r="H85" i="17" s="1"/>
  <c r="D142" i="17"/>
  <c r="H142" i="17" s="1"/>
  <c r="D147" i="17"/>
  <c r="H147" i="17" s="1"/>
  <c r="D141" i="17"/>
  <c r="H141" i="17" s="1"/>
  <c r="C129" i="17"/>
  <c r="G129" i="17" s="1"/>
  <c r="D112" i="17"/>
  <c r="H112" i="17" s="1"/>
  <c r="C118" i="17"/>
  <c r="D125" i="17"/>
  <c r="H125" i="17" s="1"/>
  <c r="C122" i="17"/>
  <c r="G122" i="17" s="1"/>
  <c r="D126" i="17"/>
  <c r="H126" i="17" s="1"/>
  <c r="C115" i="17"/>
  <c r="G115" i="17" s="1"/>
  <c r="D130" i="17"/>
  <c r="H130" i="17" s="1"/>
  <c r="D128" i="17"/>
  <c r="H128" i="17" s="1"/>
  <c r="C113" i="17"/>
  <c r="G113" i="17" s="1"/>
  <c r="D114" i="17"/>
  <c r="H114" i="17" s="1"/>
  <c r="C124" i="17"/>
  <c r="G124" i="17" s="1"/>
  <c r="D132" i="17"/>
  <c r="H132" i="17" s="1"/>
  <c r="C185" i="17"/>
  <c r="G185" i="17" s="1"/>
  <c r="C182" i="17"/>
  <c r="G182" i="17" s="1"/>
  <c r="D183" i="17"/>
  <c r="H183" i="17" s="1"/>
  <c r="D212" i="17"/>
  <c r="H212" i="17" s="1"/>
  <c r="C212" i="17"/>
  <c r="G212" i="17" s="1"/>
  <c r="D205" i="17"/>
  <c r="H205" i="17" s="1"/>
  <c r="D213" i="17"/>
  <c r="H213" i="17" s="1"/>
  <c r="D215" i="17"/>
  <c r="H215" i="17" s="1"/>
  <c r="C197" i="17"/>
  <c r="G197" i="17" s="1"/>
  <c r="D195" i="17"/>
  <c r="H195" i="17" s="1"/>
  <c r="C201" i="17"/>
  <c r="G201" i="17" s="1"/>
  <c r="C198" i="17"/>
  <c r="G198" i="17" s="1"/>
  <c r="C121" i="17"/>
  <c r="G121" i="17" s="1"/>
  <c r="C229" i="17"/>
  <c r="G229" i="17" s="1"/>
  <c r="D238" i="17"/>
  <c r="H238" i="17" s="1"/>
  <c r="C284" i="17"/>
  <c r="G284" i="17" s="1"/>
  <c r="C314" i="17"/>
  <c r="G314" i="17" s="1"/>
  <c r="D291" i="17"/>
  <c r="H291" i="17" s="1"/>
  <c r="D285" i="17"/>
  <c r="H285" i="17" s="1"/>
  <c r="D246" i="17"/>
  <c r="H246" i="17" s="1"/>
  <c r="C60" i="17"/>
  <c r="G60" i="17" s="1"/>
  <c r="C59" i="17"/>
  <c r="G59" i="17" s="1"/>
  <c r="D75" i="17"/>
  <c r="H75" i="17" s="1"/>
  <c r="D57" i="17"/>
  <c r="H57" i="17" s="1"/>
  <c r="D65" i="17"/>
  <c r="H65" i="17" s="1"/>
  <c r="C67" i="17"/>
  <c r="G67" i="17" s="1"/>
  <c r="C55" i="17"/>
  <c r="G55" i="17" s="1"/>
  <c r="C70" i="17"/>
  <c r="G70" i="17" s="1"/>
  <c r="C63" i="17"/>
  <c r="G63" i="17" s="1"/>
  <c r="C71" i="17"/>
  <c r="G71" i="17" s="1"/>
  <c r="D72" i="17"/>
  <c r="H72" i="17" s="1"/>
  <c r="D55" i="17"/>
  <c r="H55" i="17" s="1"/>
  <c r="D67" i="17"/>
  <c r="H67" i="17" s="1"/>
  <c r="C75" i="17"/>
  <c r="G75" i="17" s="1"/>
  <c r="D66" i="17"/>
  <c r="H66" i="17" s="1"/>
  <c r="D74" i="17"/>
  <c r="H74" i="17" s="1"/>
  <c r="D73" i="17"/>
  <c r="H73" i="17" s="1"/>
  <c r="C169" i="17"/>
  <c r="G169" i="17" s="1"/>
  <c r="D170" i="17"/>
  <c r="H170" i="17" s="1"/>
  <c r="D181" i="17"/>
  <c r="H181" i="17" s="1"/>
  <c r="C170" i="17"/>
  <c r="G170" i="17" s="1"/>
  <c r="D230" i="17"/>
  <c r="H230" i="17" s="1"/>
  <c r="D297" i="17"/>
  <c r="H297" i="17" s="1"/>
  <c r="D241" i="17"/>
  <c r="H241" i="17" s="1"/>
  <c r="X91" i="7"/>
  <c r="C209" i="17"/>
  <c r="G209" i="17" s="1"/>
  <c r="C241" i="17"/>
  <c r="G241" i="17" s="1"/>
  <c r="C235" i="17"/>
  <c r="G235" i="17" s="1"/>
  <c r="D303" i="17"/>
  <c r="H303" i="17" s="1"/>
  <c r="D300" i="17"/>
  <c r="H300" i="17" s="1"/>
  <c r="D289" i="17"/>
  <c r="H289" i="17" s="1"/>
  <c r="C231" i="17"/>
  <c r="G231" i="17" s="1"/>
  <c r="D60" i="17"/>
  <c r="H60" i="17" s="1"/>
  <c r="D64" i="17"/>
  <c r="H64" i="17" s="1"/>
  <c r="D62" i="17"/>
  <c r="H62" i="17" s="1"/>
  <c r="D63" i="17"/>
  <c r="H63" i="17" s="1"/>
  <c r="D185" i="17"/>
  <c r="H185" i="17" s="1"/>
  <c r="C181" i="17"/>
  <c r="G181" i="17" s="1"/>
  <c r="C184" i="17"/>
  <c r="G184" i="17" s="1"/>
  <c r="C189" i="17"/>
  <c r="G189" i="17" s="1"/>
  <c r="D184" i="17"/>
  <c r="H184" i="17" s="1"/>
  <c r="C173" i="17"/>
  <c r="G173" i="17" s="1"/>
  <c r="C188" i="17"/>
  <c r="G188" i="17" s="1"/>
  <c r="C174" i="17"/>
  <c r="G174" i="17" s="1"/>
  <c r="C180" i="17"/>
  <c r="G180" i="17" s="1"/>
  <c r="D173" i="17"/>
  <c r="H173" i="17" s="1"/>
  <c r="D171" i="17"/>
  <c r="H171" i="17" s="1"/>
  <c r="D243" i="17"/>
  <c r="H243" i="17" s="1"/>
  <c r="X63" i="7"/>
  <c r="CE109" i="27" s="1"/>
  <c r="C158" i="17"/>
  <c r="G158" i="17" s="1"/>
  <c r="C268" i="17"/>
  <c r="G268" i="17" s="1"/>
  <c r="C290" i="17"/>
  <c r="G290" i="17" s="1"/>
  <c r="C233" i="17"/>
  <c r="G233" i="17" s="1"/>
  <c r="C239" i="17"/>
  <c r="G239" i="17" s="1"/>
  <c r="C286" i="17"/>
  <c r="G286" i="17" s="1"/>
  <c r="D228" i="17"/>
  <c r="H228" i="17" s="1"/>
  <c r="D178" i="17"/>
  <c r="H178" i="17" s="1"/>
  <c r="D174" i="17"/>
  <c r="H174" i="17" s="1"/>
  <c r="D172" i="17"/>
  <c r="H172" i="17" s="1"/>
  <c r="C73" i="17"/>
  <c r="G73" i="17" s="1"/>
  <c r="C57" i="17"/>
  <c r="G57" i="17" s="1"/>
  <c r="C66" i="17"/>
  <c r="G66" i="17" s="1"/>
  <c r="D69" i="17"/>
  <c r="H69" i="17" s="1"/>
  <c r="C68" i="17"/>
  <c r="G68" i="17" s="1"/>
  <c r="C56" i="17"/>
  <c r="G56" i="17" s="1"/>
  <c r="C58" i="17"/>
  <c r="G58" i="17" s="1"/>
  <c r="C62" i="17"/>
  <c r="G62" i="17" s="1"/>
  <c r="C61" i="17"/>
  <c r="G61" i="17" s="1"/>
  <c r="D68" i="17"/>
  <c r="H68" i="17" s="1"/>
  <c r="D70" i="17"/>
  <c r="H70" i="17" s="1"/>
  <c r="C72" i="17"/>
  <c r="G72" i="17" s="1"/>
  <c r="C74" i="17"/>
  <c r="G74" i="17" s="1"/>
  <c r="C65" i="17"/>
  <c r="G65" i="17" s="1"/>
  <c r="D71" i="17"/>
  <c r="H71" i="17" s="1"/>
  <c r="D56" i="17"/>
  <c r="H56" i="17" s="1"/>
  <c r="C69" i="17"/>
  <c r="G69" i="17" s="1"/>
  <c r="C177" i="17"/>
  <c r="G177" i="17" s="1"/>
  <c r="C292" i="17"/>
  <c r="G292" i="17" s="1"/>
  <c r="C302" i="17"/>
  <c r="G302" i="17" s="1"/>
  <c r="C176" i="17"/>
  <c r="G176" i="17" s="1"/>
  <c r="D182" i="17"/>
  <c r="H182" i="17" s="1"/>
  <c r="D298" i="17"/>
  <c r="H298" i="17" s="1"/>
  <c r="C296" i="17"/>
  <c r="G296" i="17" s="1"/>
  <c r="D227" i="17"/>
  <c r="H227" i="17" s="1"/>
  <c r="D236" i="17"/>
  <c r="H236" i="17" s="1"/>
  <c r="D229" i="17"/>
  <c r="H229" i="17" s="1"/>
  <c r="D237" i="17"/>
  <c r="H237" i="17" s="1"/>
  <c r="D299" i="17"/>
  <c r="H299" i="17" s="1"/>
  <c r="D288" i="17"/>
  <c r="H288" i="17" s="1"/>
  <c r="D296" i="17"/>
  <c r="H296" i="17" s="1"/>
  <c r="D290" i="17"/>
  <c r="H290" i="17" s="1"/>
  <c r="X155" i="7"/>
  <c r="CE186" i="9" s="1"/>
  <c r="C319" i="17"/>
  <c r="G319" i="17" s="1"/>
  <c r="D284" i="17"/>
  <c r="H284" i="17" s="1"/>
  <c r="D242" i="17"/>
  <c r="H242" i="17" s="1"/>
  <c r="D58" i="17"/>
  <c r="H58" i="17" s="1"/>
  <c r="D61" i="17"/>
  <c r="H61" i="17" s="1"/>
  <c r="D59" i="17"/>
  <c r="H59" i="17" s="1"/>
  <c r="D186" i="17"/>
  <c r="H186" i="17" s="1"/>
  <c r="C186" i="17"/>
  <c r="G186" i="17" s="1"/>
  <c r="D179" i="17"/>
  <c r="H179" i="17" s="1"/>
  <c r="D187" i="17"/>
  <c r="H187" i="17" s="1"/>
  <c r="D189" i="17"/>
  <c r="H189" i="17" s="1"/>
  <c r="C171" i="17"/>
  <c r="G171" i="17" s="1"/>
  <c r="D169" i="17"/>
  <c r="H169" i="17" s="1"/>
  <c r="C175" i="17"/>
  <c r="G175" i="17" s="1"/>
  <c r="C172" i="17"/>
  <c r="G172" i="17" s="1"/>
  <c r="D180" i="17"/>
  <c r="H180" i="17" s="1"/>
  <c r="D188" i="17"/>
  <c r="H188" i="17" s="1"/>
  <c r="C179" i="17"/>
  <c r="G179" i="17" s="1"/>
  <c r="W48" i="7"/>
  <c r="BX94" i="27" s="1"/>
  <c r="D117" i="17"/>
  <c r="H117" i="17" s="1"/>
  <c r="V152" i="7"/>
  <c r="BQ183" i="9" s="1"/>
  <c r="V48" i="7"/>
  <c r="BQ94" i="27" s="1"/>
  <c r="BC198" i="9"/>
  <c r="V158" i="7"/>
  <c r="BQ189" i="9" s="1"/>
  <c r="W159" i="7"/>
  <c r="BX190" i="9" s="1"/>
  <c r="W46" i="7"/>
  <c r="BX92" i="27" s="1"/>
  <c r="V62" i="7"/>
  <c r="BQ108" i="27" s="1"/>
  <c r="W96" i="7"/>
  <c r="V154" i="7"/>
  <c r="BQ185" i="9" s="1"/>
  <c r="V19" i="7"/>
  <c r="V164" i="7"/>
  <c r="BQ195" i="9" s="1"/>
  <c r="W162" i="7"/>
  <c r="BX193" i="9" s="1"/>
  <c r="W160" i="7"/>
  <c r="BX191" i="9" s="1"/>
  <c r="W131" i="7"/>
  <c r="W62" i="7"/>
  <c r="BX108" i="27" s="1"/>
  <c r="W52" i="7"/>
  <c r="BX98" i="27" s="1"/>
  <c r="V79" i="7"/>
  <c r="W87" i="7"/>
  <c r="W88" i="7"/>
  <c r="V87" i="7"/>
  <c r="W60" i="7"/>
  <c r="BX106" i="27" s="1"/>
  <c r="V53" i="7"/>
  <c r="BQ99" i="27" s="1"/>
  <c r="V55" i="7"/>
  <c r="BQ101" i="27" s="1"/>
  <c r="W63" i="7"/>
  <c r="BX109" i="27" s="1"/>
  <c r="V60" i="7"/>
  <c r="BQ106" i="27" s="1"/>
  <c r="W43" i="7"/>
  <c r="BX89" i="27" s="1"/>
  <c r="V46" i="7"/>
  <c r="BQ92" i="27" s="1"/>
  <c r="V44" i="7"/>
  <c r="BQ90" i="27" s="1"/>
  <c r="W45" i="7"/>
  <c r="BX91" i="27" s="1"/>
  <c r="V77" i="7"/>
  <c r="W121" i="7"/>
  <c r="V43" i="7"/>
  <c r="BQ89" i="27" s="1"/>
  <c r="V82" i="7"/>
  <c r="W44" i="7"/>
  <c r="BX90" i="27" s="1"/>
  <c r="V47" i="7"/>
  <c r="BQ93" i="27" s="1"/>
  <c r="V59" i="7"/>
  <c r="BQ105" i="27" s="1"/>
  <c r="V61" i="7"/>
  <c r="BQ107" i="27" s="1"/>
  <c r="V58" i="7"/>
  <c r="BQ104" i="27" s="1"/>
  <c r="W61" i="7"/>
  <c r="BX107" i="27" s="1"/>
  <c r="V56" i="7"/>
  <c r="BQ102" i="27" s="1"/>
  <c r="W55" i="7"/>
  <c r="BX101" i="27" s="1"/>
  <c r="V57" i="7"/>
  <c r="BQ103" i="27" s="1"/>
  <c r="W53" i="7"/>
  <c r="BX99" i="27" s="1"/>
  <c r="W28" i="7"/>
  <c r="W128" i="7"/>
  <c r="X127" i="7"/>
  <c r="W126" i="7"/>
  <c r="W113" i="7"/>
  <c r="V84" i="7"/>
  <c r="V83" i="7"/>
  <c r="W81" i="7"/>
  <c r="W90" i="7"/>
  <c r="V85" i="7"/>
  <c r="W97" i="7"/>
  <c r="W77" i="7"/>
  <c r="V80" i="7"/>
  <c r="W92" i="7"/>
  <c r="W85" i="7"/>
  <c r="W78" i="7"/>
  <c r="V94" i="7"/>
  <c r="W94" i="7"/>
  <c r="W95" i="7"/>
  <c r="W57" i="7"/>
  <c r="BX103" i="27" s="1"/>
  <c r="W27" i="7"/>
  <c r="V29" i="7"/>
  <c r="V14" i="7"/>
  <c r="W20" i="7"/>
  <c r="W24" i="7"/>
  <c r="W25" i="7"/>
  <c r="V23" i="7"/>
  <c r="V26" i="7"/>
  <c r="V13" i="7"/>
  <c r="W29" i="7"/>
  <c r="W11" i="7"/>
  <c r="W19" i="7"/>
  <c r="V20" i="7"/>
  <c r="W23" i="7"/>
  <c r="V27" i="7"/>
  <c r="W10" i="7"/>
  <c r="V28" i="7"/>
  <c r="W22" i="7"/>
  <c r="V11" i="7"/>
  <c r="AO82" i="9"/>
  <c r="W16" i="7"/>
  <c r="V81" i="7"/>
  <c r="W17" i="7"/>
  <c r="V54" i="7"/>
  <c r="BQ100" i="27" s="1"/>
  <c r="V25" i="7"/>
  <c r="W9" i="7"/>
  <c r="W86" i="7"/>
  <c r="W54" i="7"/>
  <c r="BX100" i="27" s="1"/>
  <c r="W89" i="7"/>
  <c r="V78" i="7"/>
  <c r="W26" i="7"/>
  <c r="W21" i="7"/>
  <c r="V45" i="7"/>
  <c r="BQ91" i="27" s="1"/>
  <c r="W152" i="7"/>
  <c r="BX183" i="9" s="1"/>
  <c r="W165" i="7"/>
  <c r="BX196" i="9" s="1"/>
  <c r="V51" i="7"/>
  <c r="BQ97" i="27" s="1"/>
  <c r="W146" i="7"/>
  <c r="BX177" i="9" s="1"/>
  <c r="W58" i="7"/>
  <c r="BX104" i="27" s="1"/>
  <c r="V89" i="7"/>
  <c r="V88" i="7"/>
  <c r="W115" i="7"/>
  <c r="V97" i="7"/>
  <c r="V96" i="7"/>
  <c r="V52" i="7"/>
  <c r="BQ98" i="27" s="1"/>
  <c r="W93" i="7"/>
  <c r="W79" i="7"/>
  <c r="V92" i="7"/>
  <c r="W13" i="7"/>
  <c r="V114" i="7"/>
  <c r="X89" i="7"/>
  <c r="X92" i="7"/>
  <c r="X97" i="7"/>
  <c r="Y92" i="7"/>
  <c r="X81" i="7"/>
  <c r="X96" i="7"/>
  <c r="X95" i="7"/>
  <c r="X82" i="7"/>
  <c r="X88" i="7"/>
  <c r="X93" i="7"/>
  <c r="X85" i="7"/>
  <c r="X90" i="7"/>
  <c r="Y91" i="7"/>
  <c r="V95" i="7"/>
  <c r="V93" i="7"/>
  <c r="V90" i="7"/>
  <c r="W91" i="7"/>
  <c r="Y94" i="7"/>
  <c r="X94" i="7"/>
  <c r="Y87" i="7"/>
  <c r="Y95" i="7"/>
  <c r="Y97" i="7"/>
  <c r="X79" i="7"/>
  <c r="Y77" i="7"/>
  <c r="X83" i="7"/>
  <c r="X80" i="7"/>
  <c r="X77" i="7"/>
  <c r="Y78" i="7"/>
  <c r="Y89" i="7"/>
  <c r="X78" i="7"/>
  <c r="X50" i="7"/>
  <c r="CE96" i="27" s="1"/>
  <c r="Y54" i="7"/>
  <c r="CL100" i="27" s="1"/>
  <c r="X59" i="7"/>
  <c r="CE105" i="27" s="1"/>
  <c r="X45" i="7"/>
  <c r="CE91" i="27" s="1"/>
  <c r="X57" i="7"/>
  <c r="CE103" i="27" s="1"/>
  <c r="X61" i="7"/>
  <c r="CE107" i="27" s="1"/>
  <c r="X51" i="7"/>
  <c r="CE97" i="27" s="1"/>
  <c r="Y58" i="7"/>
  <c r="CL104" i="27" s="1"/>
  <c r="X43" i="7"/>
  <c r="CE89" i="27" s="1"/>
  <c r="X47" i="7"/>
  <c r="CE93" i="27" s="1"/>
  <c r="X56" i="7"/>
  <c r="CE102" i="27" s="1"/>
  <c r="Y44" i="7"/>
  <c r="CL90" i="27" s="1"/>
  <c r="Y53" i="7"/>
  <c r="CL99" i="27" s="1"/>
  <c r="Y60" i="7"/>
  <c r="CL106" i="27" s="1"/>
  <c r="V50" i="7"/>
  <c r="BQ96" i="27" s="1"/>
  <c r="X60" i="7"/>
  <c r="CE106" i="27" s="1"/>
  <c r="Y43" i="7"/>
  <c r="CL89" i="27" s="1"/>
  <c r="X49" i="7"/>
  <c r="CE95" i="27" s="1"/>
  <c r="Y56" i="7"/>
  <c r="CL102" i="27" s="1"/>
  <c r="X53" i="7"/>
  <c r="CE99" i="27" s="1"/>
  <c r="Y57" i="7"/>
  <c r="CL103" i="27" s="1"/>
  <c r="X46" i="7"/>
  <c r="CE92" i="27" s="1"/>
  <c r="Y61" i="7"/>
  <c r="CL107" i="27" s="1"/>
  <c r="Y59" i="7"/>
  <c r="CL105" i="27" s="1"/>
  <c r="X44" i="7"/>
  <c r="CE90" i="27" s="1"/>
  <c r="Y45" i="7"/>
  <c r="CL91" i="27" s="1"/>
  <c r="X55" i="7"/>
  <c r="CE101" i="27" s="1"/>
  <c r="Y63" i="7"/>
  <c r="CL109" i="27" s="1"/>
  <c r="W56" i="7"/>
  <c r="BX102" i="27" s="1"/>
  <c r="W59" i="7"/>
  <c r="BX105" i="27" s="1"/>
  <c r="X14" i="7"/>
  <c r="X13" i="7"/>
  <c r="Y29" i="7"/>
  <c r="Y11" i="7"/>
  <c r="Y19" i="7"/>
  <c r="X21" i="7"/>
  <c r="X9" i="7"/>
  <c r="X24" i="7"/>
  <c r="X17" i="7"/>
  <c r="X25" i="7"/>
  <c r="Y26" i="7"/>
  <c r="Y9" i="7"/>
  <c r="Y21" i="7"/>
  <c r="X29" i="7"/>
  <c r="Y20" i="7"/>
  <c r="Y28" i="7"/>
  <c r="Y27" i="7"/>
  <c r="V22" i="7"/>
  <c r="V21" i="7"/>
  <c r="V10" i="7"/>
  <c r="V9" i="7"/>
  <c r="V12" i="7"/>
  <c r="V24" i="7"/>
  <c r="V16" i="7"/>
  <c r="V17" i="7"/>
  <c r="V15" i="7"/>
  <c r="X27" i="7"/>
  <c r="X11" i="7"/>
  <c r="X20" i="7"/>
  <c r="Y23" i="7"/>
  <c r="X22" i="7"/>
  <c r="X10" i="7"/>
  <c r="X12" i="7"/>
  <c r="X16" i="7"/>
  <c r="X15" i="7"/>
  <c r="Y22" i="7"/>
  <c r="Y24" i="7"/>
  <c r="X26" i="7"/>
  <c r="X28" i="7"/>
  <c r="X19" i="7"/>
  <c r="Y25" i="7"/>
  <c r="Y10" i="7"/>
  <c r="X23" i="7"/>
  <c r="W51" i="7"/>
  <c r="BX97" i="27" s="1"/>
  <c r="W50" i="7"/>
  <c r="BX96" i="27" s="1"/>
  <c r="W14" i="7"/>
  <c r="W18" i="7"/>
  <c r="Y82" i="7"/>
  <c r="Y80" i="7"/>
  <c r="Y83" i="7"/>
  <c r="Y84" i="7"/>
  <c r="W80" i="7"/>
  <c r="W82" i="7"/>
  <c r="W83" i="7"/>
  <c r="W84" i="7"/>
  <c r="Y51" i="7"/>
  <c r="CL97" i="27" s="1"/>
  <c r="W47" i="7"/>
  <c r="BX93" i="27" s="1"/>
  <c r="Y49" i="7"/>
  <c r="CL95" i="27" s="1"/>
  <c r="Y50" i="7"/>
  <c r="CL96" i="27" s="1"/>
  <c r="W49" i="7"/>
  <c r="BX95" i="27" s="1"/>
  <c r="Y47" i="7"/>
  <c r="CL93" i="27" s="1"/>
  <c r="Y52" i="7"/>
  <c r="CL98" i="27" s="1"/>
  <c r="Y46" i="7"/>
  <c r="CL92" i="27" s="1"/>
  <c r="Y16" i="7"/>
  <c r="Y14" i="7"/>
  <c r="Y17" i="7"/>
  <c r="W15" i="7"/>
  <c r="Y18" i="7"/>
  <c r="W12" i="7"/>
  <c r="Y12" i="7"/>
  <c r="Y15" i="7"/>
  <c r="Y13" i="7"/>
  <c r="BC140" i="9"/>
  <c r="BC82" i="9"/>
  <c r="AO169" i="9"/>
  <c r="V146" i="7"/>
  <c r="BQ177" i="9" s="1"/>
  <c r="V126" i="7"/>
  <c r="W151" i="7"/>
  <c r="BX182" i="9" s="1"/>
  <c r="AO198" i="9"/>
  <c r="AO140" i="9"/>
  <c r="BC169" i="9"/>
  <c r="W153" i="7"/>
  <c r="BX184" i="9" s="1"/>
  <c r="V124" i="7"/>
  <c r="V118" i="7"/>
  <c r="V116" i="7"/>
  <c r="W112" i="7"/>
  <c r="W127" i="7"/>
  <c r="W122" i="7"/>
  <c r="V120" i="7"/>
  <c r="W147" i="7"/>
  <c r="BX178" i="9" s="1"/>
  <c r="X150" i="7"/>
  <c r="CE181" i="9" s="1"/>
  <c r="V148" i="7"/>
  <c r="BQ179" i="9" s="1"/>
  <c r="W161" i="7"/>
  <c r="BX192" i="9" s="1"/>
  <c r="W158" i="7"/>
  <c r="BX189" i="9" s="1"/>
  <c r="W150" i="7"/>
  <c r="BX181" i="9" s="1"/>
  <c r="X145" i="7"/>
  <c r="CE176" i="9" s="1"/>
  <c r="Y155" i="7"/>
  <c r="CL186" i="9" s="1"/>
  <c r="X147" i="7"/>
  <c r="CE178" i="9" s="1"/>
  <c r="Y157" i="7"/>
  <c r="CL188" i="9" s="1"/>
  <c r="X149" i="7"/>
  <c r="CE180" i="9" s="1"/>
  <c r="Y161" i="7"/>
  <c r="CL192" i="9" s="1"/>
  <c r="X157" i="7"/>
  <c r="CE188" i="9" s="1"/>
  <c r="X165" i="7"/>
  <c r="CE196" i="9" s="1"/>
  <c r="Y156" i="7"/>
  <c r="CL187" i="9" s="1"/>
  <c r="X159" i="7"/>
  <c r="CE190" i="9" s="1"/>
  <c r="X153" i="7"/>
  <c r="CE184" i="9" s="1"/>
  <c r="X146" i="7"/>
  <c r="CE177" i="9" s="1"/>
  <c r="W157" i="7"/>
  <c r="BX188" i="9" s="1"/>
  <c r="X156" i="7"/>
  <c r="CE187" i="9" s="1"/>
  <c r="X151" i="7"/>
  <c r="CE182" i="9" s="1"/>
  <c r="Y154" i="7"/>
  <c r="CL185" i="9" s="1"/>
  <c r="Y148" i="7"/>
  <c r="CL179" i="9" s="1"/>
  <c r="X161" i="7"/>
  <c r="CE192" i="9" s="1"/>
  <c r="Y164" i="7"/>
  <c r="CL195" i="9" s="1"/>
  <c r="Y163" i="7"/>
  <c r="CL194" i="9" s="1"/>
  <c r="Y150" i="7"/>
  <c r="CL181" i="9" s="1"/>
  <c r="Y145" i="7"/>
  <c r="CL176" i="9" s="1"/>
  <c r="Y149" i="7"/>
  <c r="CL180" i="9" s="1"/>
  <c r="X160" i="7"/>
  <c r="CE191" i="9" s="1"/>
  <c r="X162" i="7"/>
  <c r="CE193" i="9" s="1"/>
  <c r="X163" i="7"/>
  <c r="CE194" i="9" s="1"/>
  <c r="W114" i="7"/>
  <c r="W123" i="7"/>
  <c r="X115" i="7"/>
  <c r="Y129" i="7"/>
  <c r="X121" i="7"/>
  <c r="Y119" i="7"/>
  <c r="X111" i="7"/>
  <c r="X129" i="7"/>
  <c r="X112" i="7"/>
  <c r="X126" i="7"/>
  <c r="Y116" i="7"/>
  <c r="X131" i="7"/>
  <c r="X128" i="7"/>
  <c r="X119" i="7"/>
  <c r="Y111" i="7"/>
  <c r="Y120" i="7"/>
  <c r="W116" i="7"/>
  <c r="Y124" i="7"/>
  <c r="Y125" i="7"/>
  <c r="X123" i="7"/>
  <c r="X117" i="7"/>
  <c r="X118" i="7"/>
  <c r="X122" i="7"/>
  <c r="Y112" i="7"/>
  <c r="Y130" i="7"/>
  <c r="Y118" i="7"/>
  <c r="Y121" i="7"/>
  <c r="X125" i="7"/>
  <c r="X113" i="7"/>
  <c r="Y114" i="7"/>
  <c r="Y117" i="7"/>
  <c r="H304" i="17" l="1"/>
  <c r="G304" i="17"/>
  <c r="G330" i="17"/>
  <c r="H330" i="17"/>
  <c r="H247" i="17"/>
  <c r="G247" i="17"/>
  <c r="G273" i="17"/>
  <c r="H273" i="17"/>
  <c r="G190" i="17"/>
  <c r="H216" i="17"/>
  <c r="H190" i="17"/>
  <c r="G216" i="17"/>
  <c r="H133" i="17"/>
  <c r="G159" i="17"/>
  <c r="H159" i="17"/>
  <c r="G102" i="17"/>
  <c r="H76" i="17"/>
  <c r="G76" i="17"/>
  <c r="H102" i="17"/>
  <c r="BX63" i="28"/>
  <c r="BX63" i="27"/>
  <c r="CL76" i="28"/>
  <c r="CL76" i="27"/>
  <c r="CE71" i="28"/>
  <c r="CE71" i="27"/>
  <c r="BQ68" i="28"/>
  <c r="BQ68" i="27"/>
  <c r="CL78" i="28"/>
  <c r="CL78" i="27"/>
  <c r="CL70" i="28"/>
  <c r="CL70" i="27"/>
  <c r="BX60" i="28"/>
  <c r="BX60" i="27"/>
  <c r="BX74" i="28"/>
  <c r="BX74" i="27"/>
  <c r="BX76" i="28"/>
  <c r="BX76" i="27"/>
  <c r="CL64" i="28"/>
  <c r="CL64" i="27"/>
  <c r="CL69" i="28"/>
  <c r="CL69" i="27"/>
  <c r="CL67" i="28"/>
  <c r="CL67" i="27"/>
  <c r="CE70" i="28"/>
  <c r="CE70" i="27"/>
  <c r="CL73" i="28"/>
  <c r="CL73" i="27"/>
  <c r="CE61" i="28"/>
  <c r="CE61" i="27"/>
  <c r="CE62" i="28"/>
  <c r="CE62" i="27"/>
  <c r="BQ67" i="28"/>
  <c r="BQ67" i="27"/>
  <c r="BQ61" i="28"/>
  <c r="BQ61" i="27"/>
  <c r="CL79" i="28"/>
  <c r="CL79" i="27"/>
  <c r="CL60" i="28"/>
  <c r="CL60" i="27"/>
  <c r="CE75" i="28"/>
  <c r="CE75" i="27"/>
  <c r="CL62" i="28"/>
  <c r="CL62" i="27"/>
  <c r="BQ76" i="28"/>
  <c r="BQ76" i="27"/>
  <c r="BX67" i="28"/>
  <c r="BX67" i="27"/>
  <c r="BQ79" i="28"/>
  <c r="BQ79" i="27"/>
  <c r="BQ71" i="28"/>
  <c r="BQ71" i="27"/>
  <c r="BQ64" i="28"/>
  <c r="BQ64" i="27"/>
  <c r="BX75" i="28"/>
  <c r="BX75" i="27"/>
  <c r="BX78" i="28"/>
  <c r="BX78" i="27"/>
  <c r="BX79" i="28"/>
  <c r="BX79" i="27"/>
  <c r="CL65" i="28"/>
  <c r="CL65" i="27"/>
  <c r="CL75" i="28"/>
  <c r="CL75" i="27"/>
  <c r="CE68" i="28"/>
  <c r="CE68" i="27"/>
  <c r="CE74" i="28"/>
  <c r="CE74" i="27"/>
  <c r="BQ72" i="28"/>
  <c r="BQ72" i="27"/>
  <c r="BX64" i="28"/>
  <c r="BX64" i="27"/>
  <c r="BX61" i="28"/>
  <c r="BX61" i="27"/>
  <c r="BX71" i="28"/>
  <c r="BX71" i="27"/>
  <c r="CE63" i="28"/>
  <c r="CE63" i="27"/>
  <c r="BQ60" i="28"/>
  <c r="BQ60" i="27"/>
  <c r="CL72" i="28"/>
  <c r="CL72" i="27"/>
  <c r="CE65" i="28"/>
  <c r="CE65" i="27"/>
  <c r="BX73" i="28"/>
  <c r="BX73" i="27"/>
  <c r="BX80" i="28"/>
  <c r="BX80" i="27"/>
  <c r="BQ80" i="28"/>
  <c r="BQ80" i="27"/>
  <c r="CL66" i="28"/>
  <c r="CL66" i="27"/>
  <c r="BX66" i="28"/>
  <c r="BX66" i="27"/>
  <c r="BX69" i="28"/>
  <c r="BX69" i="27"/>
  <c r="CE79" i="28"/>
  <c r="CE79" i="27"/>
  <c r="CE66" i="28"/>
  <c r="CE66" i="27"/>
  <c r="CE73" i="28"/>
  <c r="CE73" i="27"/>
  <c r="CE78" i="28"/>
  <c r="CE78" i="27"/>
  <c r="BQ75" i="28"/>
  <c r="BQ75" i="27"/>
  <c r="CL71" i="28"/>
  <c r="CL71" i="27"/>
  <c r="CL77" i="28"/>
  <c r="CL77" i="27"/>
  <c r="CE60" i="28"/>
  <c r="CE60" i="27"/>
  <c r="CL80" i="28"/>
  <c r="CL80" i="27"/>
  <c r="CL110" i="27"/>
  <c r="CE110" i="27"/>
  <c r="BX72" i="28"/>
  <c r="BX72" i="27"/>
  <c r="BX70" i="28"/>
  <c r="BX70" i="27"/>
  <c r="BQ77" i="28"/>
  <c r="BQ77" i="27"/>
  <c r="CL63" i="28"/>
  <c r="CL63" i="27"/>
  <c r="CL68" i="28"/>
  <c r="CL68" i="27"/>
  <c r="BX65" i="28"/>
  <c r="BX65" i="27"/>
  <c r="CL61" i="28"/>
  <c r="CL61" i="27"/>
  <c r="CE77" i="28"/>
  <c r="CE77" i="27"/>
  <c r="CE67" i="28"/>
  <c r="CE67" i="27"/>
  <c r="CL74" i="28"/>
  <c r="CL74" i="27"/>
  <c r="BQ66" i="28"/>
  <c r="BQ66" i="27"/>
  <c r="BQ63" i="28"/>
  <c r="BQ63" i="27"/>
  <c r="BQ73" i="28"/>
  <c r="BQ73" i="27"/>
  <c r="CE80" i="28"/>
  <c r="CE80" i="27"/>
  <c r="CE76" i="28"/>
  <c r="CE76" i="27"/>
  <c r="CE72" i="28"/>
  <c r="CE72" i="27"/>
  <c r="CE64" i="28"/>
  <c r="CE64" i="27"/>
  <c r="BX77" i="28"/>
  <c r="BX77" i="27"/>
  <c r="BX68" i="28"/>
  <c r="BX68" i="27"/>
  <c r="BQ62" i="28"/>
  <c r="BQ62" i="27"/>
  <c r="BQ78" i="28"/>
  <c r="BQ78" i="27"/>
  <c r="BX62" i="28"/>
  <c r="BX62" i="27"/>
  <c r="BQ74" i="28"/>
  <c r="BQ74" i="27"/>
  <c r="BQ65" i="28"/>
  <c r="BQ65" i="27"/>
  <c r="BX110" i="27"/>
  <c r="BQ70" i="28"/>
  <c r="BQ70" i="27"/>
  <c r="CL157" i="9"/>
  <c r="CL157" i="25"/>
  <c r="CL161" i="9"/>
  <c r="CL161" i="25"/>
  <c r="CL152" i="9"/>
  <c r="CL152" i="25"/>
  <c r="BX158" i="9"/>
  <c r="BX158" i="25"/>
  <c r="BQ154" i="9"/>
  <c r="BQ154" i="25"/>
  <c r="CL64" i="9"/>
  <c r="CL64" i="26"/>
  <c r="CL64" i="25"/>
  <c r="BX95" i="9"/>
  <c r="BX95" i="26"/>
  <c r="BX95" i="25"/>
  <c r="BX121" i="9"/>
  <c r="BX121" i="26"/>
  <c r="BX121" i="25"/>
  <c r="BX97" i="9"/>
  <c r="BX97" i="26"/>
  <c r="BX97" i="25"/>
  <c r="CL73" i="9"/>
  <c r="CL73" i="26"/>
  <c r="CL73" i="25"/>
  <c r="CE62" i="9"/>
  <c r="CE62" i="26"/>
  <c r="CE62" i="25"/>
  <c r="BQ61" i="9"/>
  <c r="BQ61" i="26"/>
  <c r="BQ61" i="25"/>
  <c r="CL60" i="9"/>
  <c r="CL60" i="26"/>
  <c r="CL60" i="25"/>
  <c r="CL62" i="9"/>
  <c r="CL62" i="26"/>
  <c r="CL62" i="25"/>
  <c r="CL91" i="9"/>
  <c r="CL91" i="26"/>
  <c r="CL91" i="25"/>
  <c r="CE95" i="9"/>
  <c r="CE95" i="25"/>
  <c r="CE95" i="26"/>
  <c r="CE107" i="9"/>
  <c r="CE107" i="26"/>
  <c r="CE107" i="25"/>
  <c r="CL119" i="9"/>
  <c r="CL119" i="26"/>
  <c r="CL119" i="25"/>
  <c r="CL128" i="9"/>
  <c r="CL128" i="26"/>
  <c r="CL128" i="25"/>
  <c r="CE131" i="9"/>
  <c r="CE131" i="25"/>
  <c r="CE131" i="26"/>
  <c r="CL133" i="9"/>
  <c r="CL133" i="25"/>
  <c r="CL133" i="26"/>
  <c r="BX134" i="9"/>
  <c r="BX134" i="26"/>
  <c r="BX134" i="25"/>
  <c r="BX151" i="9"/>
  <c r="BX151" i="25"/>
  <c r="BQ91" i="9"/>
  <c r="BQ91" i="26"/>
  <c r="BQ91" i="25"/>
  <c r="BQ76" i="9"/>
  <c r="BQ76" i="26"/>
  <c r="BQ76" i="25"/>
  <c r="BQ79" i="9"/>
  <c r="BQ79" i="26"/>
  <c r="BQ79" i="25"/>
  <c r="BQ64" i="9"/>
  <c r="BQ64" i="26"/>
  <c r="BQ64" i="25"/>
  <c r="BX78" i="9"/>
  <c r="BX78" i="26"/>
  <c r="BX78" i="25"/>
  <c r="BX131" i="9"/>
  <c r="BX131" i="26"/>
  <c r="BX131" i="25"/>
  <c r="BX149" i="9"/>
  <c r="BX149" i="25"/>
  <c r="BQ102" i="9"/>
  <c r="BQ102" i="26"/>
  <c r="BQ102" i="25"/>
  <c r="BQ89" i="9"/>
  <c r="BQ89" i="26"/>
  <c r="BQ89" i="25"/>
  <c r="BX109" i="9"/>
  <c r="BX109" i="26"/>
  <c r="BX109" i="25"/>
  <c r="BX137" i="9"/>
  <c r="BX137" i="26"/>
  <c r="BX137" i="25"/>
  <c r="CE132" i="9"/>
  <c r="CE132" i="26"/>
  <c r="CE132" i="25"/>
  <c r="CL150" i="9"/>
  <c r="CL150" i="25"/>
  <c r="CL160" i="9"/>
  <c r="CL160" i="25"/>
  <c r="CE162" i="9"/>
  <c r="CE162" i="25"/>
  <c r="BX159" i="9"/>
  <c r="BX159" i="25"/>
  <c r="BQ160" i="9"/>
  <c r="BQ160" i="25"/>
  <c r="BX66" i="9"/>
  <c r="BX66" i="26"/>
  <c r="BX66" i="25"/>
  <c r="CL96" i="9"/>
  <c r="CL96" i="26"/>
  <c r="CL96" i="25"/>
  <c r="CL125" i="9"/>
  <c r="CL125" i="26"/>
  <c r="CL125" i="25"/>
  <c r="BX69" i="9"/>
  <c r="BX69" i="26"/>
  <c r="BX69" i="25"/>
  <c r="CE79" i="9"/>
  <c r="CE79" i="25"/>
  <c r="CE79" i="26"/>
  <c r="CE73" i="9"/>
  <c r="CE73" i="26"/>
  <c r="CE73" i="25"/>
  <c r="BQ75" i="9"/>
  <c r="BQ75" i="26"/>
  <c r="BQ75" i="25"/>
  <c r="CL77" i="9"/>
  <c r="CL77" i="26"/>
  <c r="CL77" i="25"/>
  <c r="CL80" i="9"/>
  <c r="CL80" i="26"/>
  <c r="CL80" i="25"/>
  <c r="CE90" i="9"/>
  <c r="CE90" i="25"/>
  <c r="CE90" i="26"/>
  <c r="CL89" i="9"/>
  <c r="CL89" i="26"/>
  <c r="CL89" i="25"/>
  <c r="CL99" i="9"/>
  <c r="CL99" i="26"/>
  <c r="CL99" i="25"/>
  <c r="CE103" i="9"/>
  <c r="CE103" i="26"/>
  <c r="CE103" i="25"/>
  <c r="CE118" i="9"/>
  <c r="CE118" i="26"/>
  <c r="CE118" i="25"/>
  <c r="CE135" i="9"/>
  <c r="CE135" i="25"/>
  <c r="CE135" i="26"/>
  <c r="CE126" i="9"/>
  <c r="CE126" i="26"/>
  <c r="CE126" i="25"/>
  <c r="CE138" i="9"/>
  <c r="CE138" i="26"/>
  <c r="CE138" i="25"/>
  <c r="BQ98" i="9"/>
  <c r="BQ98" i="26"/>
  <c r="BQ98" i="25"/>
  <c r="BQ97" i="9"/>
  <c r="BQ97" i="26"/>
  <c r="BQ97" i="25"/>
  <c r="BX100" i="9"/>
  <c r="BX100" i="26"/>
  <c r="BX100" i="25"/>
  <c r="BX61" i="9"/>
  <c r="BX61" i="26"/>
  <c r="BX61" i="25"/>
  <c r="BQ77" i="9"/>
  <c r="BQ77" i="26"/>
  <c r="BQ77" i="25"/>
  <c r="BX103" i="9"/>
  <c r="BX103" i="26"/>
  <c r="BX103" i="25"/>
  <c r="BX119" i="9"/>
  <c r="BX119" i="26"/>
  <c r="BX119" i="25"/>
  <c r="BX122" i="9"/>
  <c r="BX122" i="26"/>
  <c r="BX122" i="25"/>
  <c r="BX107" i="9"/>
  <c r="BX107" i="26"/>
  <c r="BX107" i="25"/>
  <c r="BX157" i="9"/>
  <c r="BX157" i="25"/>
  <c r="BX129" i="9"/>
  <c r="BX129" i="26"/>
  <c r="BX129" i="25"/>
  <c r="CE166" i="9"/>
  <c r="CE166" i="25"/>
  <c r="CE149" i="9"/>
  <c r="CE149" i="25"/>
  <c r="CL166" i="9"/>
  <c r="CL166" i="25"/>
  <c r="CE153" i="9"/>
  <c r="CE153" i="25"/>
  <c r="BX152" i="9"/>
  <c r="BX152" i="25"/>
  <c r="CE164" i="9"/>
  <c r="CE164" i="25"/>
  <c r="CE148" i="9"/>
  <c r="CE148" i="25"/>
  <c r="CE157" i="9"/>
  <c r="CE157" i="25"/>
  <c r="BX150" i="9"/>
  <c r="BX150" i="25"/>
  <c r="BX148" i="9"/>
  <c r="BX148" i="25"/>
  <c r="CL63" i="9"/>
  <c r="CL63" i="26"/>
  <c r="CL63" i="25"/>
  <c r="CL68" i="9"/>
  <c r="CL68" i="26"/>
  <c r="CL68" i="25"/>
  <c r="CL98" i="9"/>
  <c r="CL98" i="25"/>
  <c r="CL98" i="26"/>
  <c r="CL95" i="9"/>
  <c r="CL95" i="26"/>
  <c r="CL95" i="25"/>
  <c r="BX124" i="9"/>
  <c r="BX124" i="26"/>
  <c r="BX124" i="25"/>
  <c r="CL124" i="9"/>
  <c r="CL124" i="26"/>
  <c r="CL124" i="25"/>
  <c r="BX65" i="9"/>
  <c r="BX65" i="26"/>
  <c r="BX65" i="25"/>
  <c r="CL61" i="9"/>
  <c r="CL61" i="26"/>
  <c r="CL61" i="25"/>
  <c r="CE77" i="9"/>
  <c r="CE77" i="26"/>
  <c r="CE77" i="25"/>
  <c r="CE67" i="9"/>
  <c r="CE67" i="26"/>
  <c r="CE67" i="25"/>
  <c r="CL74" i="9"/>
  <c r="CL74" i="26"/>
  <c r="CL74" i="25"/>
  <c r="BQ66" i="9"/>
  <c r="BQ66" i="26"/>
  <c r="BQ66" i="25"/>
  <c r="BQ63" i="9"/>
  <c r="BQ63" i="26"/>
  <c r="BQ63" i="25"/>
  <c r="BQ73" i="9"/>
  <c r="BQ73" i="26"/>
  <c r="BQ73" i="25"/>
  <c r="CE80" i="9"/>
  <c r="CE80" i="25"/>
  <c r="CE80" i="26"/>
  <c r="CE76" i="9"/>
  <c r="CE76" i="25"/>
  <c r="CE76" i="26"/>
  <c r="CE72" i="9"/>
  <c r="CE72" i="25"/>
  <c r="CE72" i="26"/>
  <c r="CE64" i="9"/>
  <c r="CE64" i="26"/>
  <c r="CE64" i="25"/>
  <c r="CL109" i="9"/>
  <c r="CL109" i="26"/>
  <c r="CL109" i="25"/>
  <c r="CL105" i="9"/>
  <c r="CL105" i="26"/>
  <c r="CL105" i="25"/>
  <c r="CE99" i="9"/>
  <c r="CE99" i="26"/>
  <c r="CE99" i="25"/>
  <c r="CE106" i="9"/>
  <c r="CE106" i="25"/>
  <c r="CE106" i="26"/>
  <c r="CL90" i="9"/>
  <c r="CL90" i="26"/>
  <c r="CL90" i="25"/>
  <c r="CL104" i="9"/>
  <c r="CL104" i="26"/>
  <c r="CL104" i="25"/>
  <c r="CE91" i="9"/>
  <c r="CE91" i="26"/>
  <c r="CE91" i="25"/>
  <c r="CE119" i="9"/>
  <c r="CE119" i="26"/>
  <c r="CE119" i="25"/>
  <c r="CE121" i="9"/>
  <c r="CE121" i="26"/>
  <c r="CE121" i="25"/>
  <c r="CL138" i="9"/>
  <c r="CL138" i="26"/>
  <c r="CL138" i="25"/>
  <c r="CL135" i="9"/>
  <c r="CL135" i="25"/>
  <c r="CL135" i="26"/>
  <c r="BQ136" i="9"/>
  <c r="BQ136" i="26"/>
  <c r="BQ136" i="25"/>
  <c r="CE134" i="9"/>
  <c r="CE134" i="26"/>
  <c r="CE134" i="25"/>
  <c r="CE137" i="9"/>
  <c r="CE137" i="26"/>
  <c r="CE137" i="25"/>
  <c r="CE133" i="9"/>
  <c r="CE133" i="26"/>
  <c r="CE133" i="25"/>
  <c r="BQ133" i="9"/>
  <c r="BQ133" i="26"/>
  <c r="BQ133" i="25"/>
  <c r="BQ137" i="9"/>
  <c r="BQ137" i="26"/>
  <c r="BQ137" i="25"/>
  <c r="BQ130" i="9"/>
  <c r="BQ130" i="26"/>
  <c r="BQ130" i="25"/>
  <c r="BX77" i="9"/>
  <c r="BX77" i="26"/>
  <c r="BX77" i="25"/>
  <c r="BX127" i="9"/>
  <c r="BX127" i="26"/>
  <c r="BX127" i="25"/>
  <c r="BX68" i="9"/>
  <c r="BX68" i="26"/>
  <c r="BX68" i="25"/>
  <c r="BQ62" i="9"/>
  <c r="BQ62" i="26"/>
  <c r="BQ62" i="25"/>
  <c r="BQ78" i="9"/>
  <c r="BQ78" i="26"/>
  <c r="BQ78" i="25"/>
  <c r="BX62" i="9"/>
  <c r="BX62" i="26"/>
  <c r="BX62" i="25"/>
  <c r="BQ74" i="9"/>
  <c r="BQ74" i="26"/>
  <c r="BQ74" i="25"/>
  <c r="BQ65" i="9"/>
  <c r="BQ65" i="26"/>
  <c r="BQ65" i="25"/>
  <c r="BX136" i="9"/>
  <c r="BX136" i="26"/>
  <c r="BX136" i="25"/>
  <c r="BX126" i="9"/>
  <c r="BX126" i="26"/>
  <c r="BX126" i="25"/>
  <c r="BX138" i="9"/>
  <c r="BX138" i="26"/>
  <c r="BX138" i="25"/>
  <c r="BQ124" i="9"/>
  <c r="BQ124" i="25"/>
  <c r="BQ124" i="26"/>
  <c r="CE163" i="9"/>
  <c r="CE163" i="25"/>
  <c r="BQ103" i="9"/>
  <c r="BQ103" i="26"/>
  <c r="BQ103" i="25"/>
  <c r="BQ104" i="9"/>
  <c r="BQ104" i="26"/>
  <c r="BQ104" i="25"/>
  <c r="BX90" i="9"/>
  <c r="BX90" i="26"/>
  <c r="BX90" i="25"/>
  <c r="BQ118" i="9"/>
  <c r="BQ118" i="26"/>
  <c r="BQ118" i="25"/>
  <c r="BX89" i="9"/>
  <c r="BX89" i="26"/>
  <c r="BX89" i="25"/>
  <c r="BQ99" i="9"/>
  <c r="BQ99" i="26"/>
  <c r="BQ99" i="25"/>
  <c r="BX128" i="9"/>
  <c r="BX128" i="26"/>
  <c r="BX128" i="25"/>
  <c r="BX167" i="9"/>
  <c r="BX167" i="25"/>
  <c r="BQ70" i="9"/>
  <c r="BQ70" i="26"/>
  <c r="BQ70" i="25"/>
  <c r="BX92" i="9"/>
  <c r="BX92" i="26"/>
  <c r="BX92" i="25"/>
  <c r="BQ94" i="9"/>
  <c r="BQ94" i="26"/>
  <c r="BQ94" i="25"/>
  <c r="CL153" i="9"/>
  <c r="CL153" i="25"/>
  <c r="CE158" i="9"/>
  <c r="CE158" i="25"/>
  <c r="CL147" i="9"/>
  <c r="CL147" i="25"/>
  <c r="CE147" i="9"/>
  <c r="CE147" i="25"/>
  <c r="CE151" i="9"/>
  <c r="CE151" i="25"/>
  <c r="CL69" i="9"/>
  <c r="CL69" i="26"/>
  <c r="CL69" i="25"/>
  <c r="CL67" i="9"/>
  <c r="CL67" i="26"/>
  <c r="CL67" i="25"/>
  <c r="CL97" i="9"/>
  <c r="CL97" i="26"/>
  <c r="CL97" i="25"/>
  <c r="CL123" i="9"/>
  <c r="CL123" i="26"/>
  <c r="CL123" i="25"/>
  <c r="CE70" i="9"/>
  <c r="CE70" i="25"/>
  <c r="CE70" i="26"/>
  <c r="CE61" i="9"/>
  <c r="CE61" i="25"/>
  <c r="CE61" i="26"/>
  <c r="BQ67" i="9"/>
  <c r="BQ67" i="26"/>
  <c r="BQ67" i="25"/>
  <c r="CL79" i="9"/>
  <c r="CL79" i="26"/>
  <c r="CL79" i="25"/>
  <c r="CE75" i="9"/>
  <c r="CE75" i="26"/>
  <c r="CE75" i="25"/>
  <c r="BX105" i="9"/>
  <c r="BX105" i="26"/>
  <c r="BX105" i="25"/>
  <c r="CE92" i="9"/>
  <c r="CE92" i="25"/>
  <c r="CE92" i="26"/>
  <c r="CL106" i="9"/>
  <c r="CL106" i="26"/>
  <c r="CL106" i="25"/>
  <c r="CE93" i="9"/>
  <c r="CE93" i="25"/>
  <c r="CE93" i="26"/>
  <c r="CL100" i="9"/>
  <c r="CL100" i="26"/>
  <c r="CL100" i="25"/>
  <c r="CL118" i="9"/>
  <c r="CL118" i="26"/>
  <c r="CL118" i="25"/>
  <c r="BQ131" i="9"/>
  <c r="BQ131" i="26"/>
  <c r="BQ131" i="25"/>
  <c r="CE123" i="9"/>
  <c r="CE123" i="26"/>
  <c r="CE123" i="25"/>
  <c r="BQ150" i="9"/>
  <c r="BQ150" i="25"/>
  <c r="BX130" i="9"/>
  <c r="BX130" i="26"/>
  <c r="BX130" i="25"/>
  <c r="BX67" i="9"/>
  <c r="BX67" i="26"/>
  <c r="BX67" i="25"/>
  <c r="BQ71" i="9"/>
  <c r="BQ71" i="26"/>
  <c r="BQ71" i="25"/>
  <c r="BX75" i="9"/>
  <c r="BX75" i="26"/>
  <c r="BX75" i="25"/>
  <c r="BQ135" i="9"/>
  <c r="BQ135" i="26"/>
  <c r="BQ135" i="25"/>
  <c r="BQ121" i="9"/>
  <c r="BQ121" i="26"/>
  <c r="BQ121" i="25"/>
  <c r="BX79" i="9"/>
  <c r="BX79" i="26"/>
  <c r="BX79" i="25"/>
  <c r="BQ105" i="9"/>
  <c r="BQ105" i="26"/>
  <c r="BQ105" i="25"/>
  <c r="BQ90" i="9"/>
  <c r="BQ90" i="26"/>
  <c r="BQ90" i="25"/>
  <c r="BQ128" i="9"/>
  <c r="BQ128" i="26"/>
  <c r="BQ128" i="25"/>
  <c r="BX98" i="9"/>
  <c r="BX98" i="26"/>
  <c r="BX98" i="25"/>
  <c r="CE109" i="9"/>
  <c r="CE109" i="26"/>
  <c r="CE109" i="25"/>
  <c r="CL154" i="9"/>
  <c r="CL154" i="25"/>
  <c r="CE154" i="9"/>
  <c r="CE154" i="25"/>
  <c r="CE155" i="9"/>
  <c r="CE155" i="25"/>
  <c r="CL155" i="9"/>
  <c r="CL155" i="25"/>
  <c r="BX163" i="9"/>
  <c r="BX163" i="25"/>
  <c r="CL66" i="9"/>
  <c r="CL66" i="26"/>
  <c r="CL66" i="25"/>
  <c r="CL92" i="9"/>
  <c r="CL92" i="26"/>
  <c r="CL92" i="25"/>
  <c r="BX125" i="9"/>
  <c r="BX125" i="26"/>
  <c r="BX125" i="25"/>
  <c r="CE74" i="9"/>
  <c r="CE74" i="25"/>
  <c r="CE74" i="26"/>
  <c r="CE66" i="9"/>
  <c r="CE66" i="26"/>
  <c r="CE66" i="25"/>
  <c r="CE78" i="9"/>
  <c r="CE78" i="25"/>
  <c r="CE78" i="26"/>
  <c r="BQ72" i="9"/>
  <c r="BQ72" i="26"/>
  <c r="BQ72" i="25"/>
  <c r="CL71" i="9"/>
  <c r="CL71" i="26"/>
  <c r="CL71" i="25"/>
  <c r="CE60" i="9"/>
  <c r="CE60" i="26"/>
  <c r="CE60" i="25"/>
  <c r="BX102" i="9"/>
  <c r="BX102" i="26"/>
  <c r="BX102" i="25"/>
  <c r="CL103" i="9"/>
  <c r="CL103" i="26"/>
  <c r="CL103" i="25"/>
  <c r="CE89" i="9"/>
  <c r="CE89" i="26"/>
  <c r="CE89" i="25"/>
  <c r="CE96" i="9"/>
  <c r="CE96" i="26"/>
  <c r="CE96" i="25"/>
  <c r="CE120" i="9"/>
  <c r="CE120" i="26"/>
  <c r="CE120" i="25"/>
  <c r="BQ134" i="9"/>
  <c r="BQ134" i="26"/>
  <c r="BQ134" i="25"/>
  <c r="CE136" i="9"/>
  <c r="CE136" i="26"/>
  <c r="CE136" i="25"/>
  <c r="BX64" i="9"/>
  <c r="BX64" i="26"/>
  <c r="BX64" i="25"/>
  <c r="BQ129" i="9"/>
  <c r="BQ129" i="26"/>
  <c r="BQ129" i="25"/>
  <c r="BX72" i="9"/>
  <c r="BX72" i="26"/>
  <c r="BX72" i="25"/>
  <c r="BQ100" i="9"/>
  <c r="BQ100" i="26"/>
  <c r="BQ100" i="25"/>
  <c r="BX70" i="9"/>
  <c r="BX70" i="26"/>
  <c r="BX70" i="25"/>
  <c r="BX71" i="9"/>
  <c r="BX71" i="26"/>
  <c r="BX71" i="25"/>
  <c r="BX118" i="9"/>
  <c r="BX118" i="26"/>
  <c r="BX118" i="25"/>
  <c r="BX162" i="9"/>
  <c r="BX162" i="25"/>
  <c r="BX99" i="9"/>
  <c r="BX99" i="26"/>
  <c r="BX99" i="25"/>
  <c r="BQ93" i="9"/>
  <c r="BQ93" i="26"/>
  <c r="BQ93" i="25"/>
  <c r="BQ92" i="9"/>
  <c r="BQ92" i="26"/>
  <c r="BQ92" i="25"/>
  <c r="BQ101" i="9"/>
  <c r="BQ101" i="26"/>
  <c r="BQ101" i="25"/>
  <c r="BX108" i="9"/>
  <c r="BX108" i="26"/>
  <c r="BX108" i="25"/>
  <c r="BQ108" i="9"/>
  <c r="BQ108" i="26"/>
  <c r="BQ108" i="25"/>
  <c r="BX94" i="9"/>
  <c r="BX94" i="26"/>
  <c r="BX94" i="25"/>
  <c r="CE161" i="9"/>
  <c r="CE161" i="25"/>
  <c r="CL148" i="9"/>
  <c r="CL148" i="25"/>
  <c r="CE159" i="9"/>
  <c r="CE159" i="25"/>
  <c r="CL156" i="9"/>
  <c r="CL156" i="25"/>
  <c r="CE167" i="9"/>
  <c r="CE167" i="25"/>
  <c r="CE165" i="9"/>
  <c r="CE165" i="25"/>
  <c r="CL165" i="9"/>
  <c r="CL165" i="25"/>
  <c r="BQ156" i="9"/>
  <c r="BQ156" i="25"/>
  <c r="BQ152" i="9"/>
  <c r="BQ152" i="25"/>
  <c r="BQ162" i="9"/>
  <c r="BQ162" i="25"/>
  <c r="BX63" i="9"/>
  <c r="BX63" i="26"/>
  <c r="BX63" i="25"/>
  <c r="CL65" i="9"/>
  <c r="CL65" i="26"/>
  <c r="CL65" i="25"/>
  <c r="CL93" i="9"/>
  <c r="CL93" i="26"/>
  <c r="CL93" i="25"/>
  <c r="BX93" i="9"/>
  <c r="BX93" i="26"/>
  <c r="BX93" i="25"/>
  <c r="BX123" i="9"/>
  <c r="BX123" i="26"/>
  <c r="BX123" i="25"/>
  <c r="CL121" i="9"/>
  <c r="CL121" i="25"/>
  <c r="CL121" i="26"/>
  <c r="BX96" i="9"/>
  <c r="BX96" i="26"/>
  <c r="BX96" i="25"/>
  <c r="CL76" i="9"/>
  <c r="CL76" i="26"/>
  <c r="CL76" i="25"/>
  <c r="CL75" i="9"/>
  <c r="CL75" i="26"/>
  <c r="CL75" i="25"/>
  <c r="CE63" i="9"/>
  <c r="CE63" i="26"/>
  <c r="CE63" i="25"/>
  <c r="CE71" i="9"/>
  <c r="CE71" i="26"/>
  <c r="CE71" i="25"/>
  <c r="BQ68" i="9"/>
  <c r="BQ68" i="26"/>
  <c r="BQ68" i="25"/>
  <c r="BQ60" i="9"/>
  <c r="BQ60" i="26"/>
  <c r="BQ60" i="25"/>
  <c r="CL78" i="9"/>
  <c r="CL78" i="26"/>
  <c r="CL78" i="25"/>
  <c r="CL72" i="9"/>
  <c r="CL72" i="26"/>
  <c r="CL72" i="25"/>
  <c r="CE68" i="9"/>
  <c r="CE68" i="26"/>
  <c r="CE68" i="25"/>
  <c r="CL70" i="9"/>
  <c r="CL70" i="26"/>
  <c r="CL70" i="25"/>
  <c r="CE65" i="9"/>
  <c r="CE65" i="26"/>
  <c r="CE65" i="25"/>
  <c r="CE101" i="9"/>
  <c r="CE101" i="26"/>
  <c r="CE101" i="25"/>
  <c r="CL107" i="9"/>
  <c r="CL107" i="26"/>
  <c r="CL107" i="25"/>
  <c r="CL102" i="9"/>
  <c r="CL102" i="26"/>
  <c r="CL102" i="25"/>
  <c r="BQ96" i="9"/>
  <c r="BQ96" i="26"/>
  <c r="BQ96" i="25"/>
  <c r="CE102" i="9"/>
  <c r="CE102" i="25"/>
  <c r="CE102" i="26"/>
  <c r="CE97" i="9"/>
  <c r="CE97" i="25"/>
  <c r="CE97" i="26"/>
  <c r="CE105" i="9"/>
  <c r="CE105" i="26"/>
  <c r="CE105" i="25"/>
  <c r="CL130" i="9"/>
  <c r="CL130" i="26"/>
  <c r="CL130" i="25"/>
  <c r="CE124" i="9"/>
  <c r="CE124" i="26"/>
  <c r="CE124" i="25"/>
  <c r="CL136" i="9"/>
  <c r="CL136" i="26"/>
  <c r="CL136" i="25"/>
  <c r="BX132" i="9"/>
  <c r="BX132" i="26"/>
  <c r="BX132" i="25"/>
  <c r="CL132" i="9"/>
  <c r="CL132" i="26"/>
  <c r="CL132" i="25"/>
  <c r="CE129" i="9"/>
  <c r="CE129" i="26"/>
  <c r="CE129" i="25"/>
  <c r="CE122" i="9"/>
  <c r="CE122" i="26"/>
  <c r="CE122" i="25"/>
  <c r="CE130" i="9"/>
  <c r="CE130" i="26"/>
  <c r="CE130" i="25"/>
  <c r="BX120" i="9"/>
  <c r="BX120" i="26"/>
  <c r="BX120" i="25"/>
  <c r="BQ138" i="9"/>
  <c r="BQ138" i="26"/>
  <c r="BQ138" i="25"/>
  <c r="BX104" i="9"/>
  <c r="BX104" i="26"/>
  <c r="BX104" i="25"/>
  <c r="BQ119" i="9"/>
  <c r="BQ119" i="26"/>
  <c r="BQ119" i="25"/>
  <c r="BX60" i="9"/>
  <c r="BX60" i="26"/>
  <c r="BX60" i="25"/>
  <c r="BQ122" i="9"/>
  <c r="BQ122" i="26"/>
  <c r="BQ122" i="25"/>
  <c r="BX73" i="9"/>
  <c r="BX73" i="26"/>
  <c r="BX73" i="25"/>
  <c r="BX74" i="9"/>
  <c r="BX74" i="26"/>
  <c r="BX74" i="25"/>
  <c r="BX80" i="9"/>
  <c r="BX80" i="26"/>
  <c r="BX80" i="25"/>
  <c r="BX76" i="9"/>
  <c r="BX76" i="26"/>
  <c r="BX76" i="25"/>
  <c r="BQ80" i="9"/>
  <c r="BQ80" i="26"/>
  <c r="BQ80" i="25"/>
  <c r="BX135" i="9"/>
  <c r="BX135" i="26"/>
  <c r="BX135" i="25"/>
  <c r="BX133" i="9"/>
  <c r="BX133" i="26"/>
  <c r="BX133" i="25"/>
  <c r="BQ126" i="9"/>
  <c r="BQ126" i="26"/>
  <c r="BQ126" i="25"/>
  <c r="BQ125" i="9"/>
  <c r="BQ125" i="26"/>
  <c r="BQ125" i="25"/>
  <c r="BX164" i="9"/>
  <c r="BX164" i="25"/>
  <c r="BX101" i="9"/>
  <c r="BX101" i="26"/>
  <c r="BX101" i="25"/>
  <c r="BQ107" i="9"/>
  <c r="BQ107" i="26"/>
  <c r="BQ107" i="25"/>
  <c r="BQ123" i="9"/>
  <c r="BQ123" i="26"/>
  <c r="BQ123" i="25"/>
  <c r="BX91" i="9"/>
  <c r="BX91" i="26"/>
  <c r="BX91" i="25"/>
  <c r="BQ106" i="9"/>
  <c r="BQ106" i="26"/>
  <c r="BQ106" i="25"/>
  <c r="BX106" i="9"/>
  <c r="BX106" i="26"/>
  <c r="BX106" i="25"/>
  <c r="BQ120" i="9"/>
  <c r="BQ120" i="26"/>
  <c r="BQ120" i="25"/>
  <c r="BQ127" i="9"/>
  <c r="BQ127" i="26"/>
  <c r="BQ127" i="25"/>
  <c r="AO199" i="9"/>
  <c r="X98" i="7"/>
  <c r="V98" i="7"/>
  <c r="AO83" i="9"/>
  <c r="V30" i="7"/>
  <c r="AO141" i="9"/>
  <c r="X30" i="7"/>
  <c r="X64" i="7"/>
  <c r="W64" i="7"/>
  <c r="W30" i="7"/>
  <c r="Y98" i="7"/>
  <c r="W98" i="7"/>
  <c r="Y64" i="7"/>
  <c r="Y30" i="7"/>
  <c r="AO170" i="9"/>
  <c r="BQ197" i="9"/>
  <c r="V132" i="7"/>
  <c r="W166" i="7"/>
  <c r="W132" i="7"/>
  <c r="BX197" i="9"/>
  <c r="V166" i="7"/>
  <c r="CL197" i="9"/>
  <c r="CE197" i="9"/>
  <c r="Y166" i="7"/>
  <c r="X166" i="7"/>
  <c r="X132" i="7"/>
  <c r="Y132" i="7"/>
  <c r="BQ81" i="28" l="1"/>
  <c r="CL81" i="27"/>
  <c r="CL81" i="28"/>
  <c r="BX81" i="27"/>
  <c r="CE81" i="28"/>
  <c r="CE111" i="27"/>
  <c r="CE81" i="27"/>
  <c r="BQ81" i="27"/>
  <c r="BX81" i="28"/>
  <c r="BQ168" i="25"/>
  <c r="BX168" i="25"/>
  <c r="BX81" i="26"/>
  <c r="BX139" i="26"/>
  <c r="CE110" i="25"/>
  <c r="BX110" i="26"/>
  <c r="CE110" i="26"/>
  <c r="CE81" i="25"/>
  <c r="CL139" i="25"/>
  <c r="CL168" i="25"/>
  <c r="CE139" i="25"/>
  <c r="CL81" i="25"/>
  <c r="CE168" i="25"/>
  <c r="BQ139" i="25"/>
  <c r="CE139" i="26"/>
  <c r="CL110" i="25"/>
  <c r="CL81" i="26"/>
  <c r="BQ81" i="25"/>
  <c r="CE81" i="26"/>
  <c r="CL139" i="26"/>
  <c r="BX81" i="25"/>
  <c r="BQ81" i="26"/>
  <c r="BX139" i="25"/>
  <c r="BX110" i="25"/>
  <c r="BQ139" i="26"/>
  <c r="CL110" i="26"/>
  <c r="BX168" i="9"/>
  <c r="CL139" i="9"/>
  <c r="BQ168" i="9"/>
  <c r="CL81" i="9"/>
  <c r="CL168" i="9"/>
  <c r="BQ81" i="9"/>
  <c r="BQ139" i="9"/>
  <c r="CE81" i="9"/>
  <c r="CE168" i="9"/>
  <c r="BX139" i="9"/>
  <c r="CE139" i="9"/>
  <c r="BX81" i="9"/>
  <c r="V99" i="7"/>
  <c r="X99" i="7"/>
  <c r="V31" i="7"/>
  <c r="X65" i="7"/>
  <c r="X31" i="7"/>
  <c r="V133" i="7"/>
  <c r="BQ198" i="9"/>
  <c r="V167" i="7"/>
  <c r="CE198" i="9"/>
  <c r="X167" i="7"/>
  <c r="X133" i="7"/>
  <c r="BQ82" i="27" l="1"/>
  <c r="CE82" i="27"/>
  <c r="CE82" i="28"/>
  <c r="BQ82" i="28"/>
  <c r="BQ140" i="26"/>
  <c r="BQ82" i="26"/>
  <c r="CE140" i="25"/>
  <c r="CE82" i="26"/>
  <c r="BQ169" i="25"/>
  <c r="CE169" i="25"/>
  <c r="CE140" i="26"/>
  <c r="CE111" i="25"/>
  <c r="BQ140" i="25"/>
  <c r="CE82" i="25"/>
  <c r="BQ82" i="25"/>
  <c r="CE111" i="26"/>
  <c r="BQ169" i="9"/>
  <c r="CE140" i="9"/>
  <c r="CE169" i="9"/>
  <c r="BQ140" i="9"/>
  <c r="BQ82" i="9"/>
  <c r="CE82" i="9"/>
  <c r="V100" i="7"/>
  <c r="G218" i="17" s="1"/>
  <c r="V32" i="7"/>
  <c r="G104" i="17" s="1"/>
  <c r="V134" i="7"/>
  <c r="G275" i="17" s="1"/>
  <c r="BQ199" i="9"/>
  <c r="CI206" i="9" s="1"/>
  <c r="V168" i="7"/>
  <c r="G332" i="17" s="1"/>
  <c r="BQ83" i="27" l="1"/>
  <c r="CI115" i="27" s="1"/>
  <c r="BQ141" i="26"/>
  <c r="CI146" i="26" s="1"/>
  <c r="BQ83" i="28"/>
  <c r="CI86" i="28" s="1"/>
  <c r="CI87" i="28" s="1"/>
  <c r="BQ141" i="25"/>
  <c r="CI175" i="25" s="1"/>
  <c r="BQ83" i="25"/>
  <c r="CI173" i="25" s="1"/>
  <c r="BQ83" i="26"/>
  <c r="CI144" i="26" s="1"/>
  <c r="BQ170" i="25"/>
  <c r="CI176" i="25" s="1"/>
  <c r="BQ170" i="9"/>
  <c r="CI205" i="9" s="1"/>
  <c r="BQ141" i="9"/>
  <c r="CI204" i="9" s="1"/>
  <c r="BQ83" i="9"/>
  <c r="CI202" i="9" s="1"/>
  <c r="CC31" i="10"/>
  <c r="CC46" i="10" s="1"/>
  <c r="CC47" i="10" s="1"/>
  <c r="CC48" i="10" s="1"/>
  <c r="AQ46" i="10"/>
  <c r="AQ47" i="10" s="1"/>
  <c r="AQ48" i="10" s="1"/>
  <c r="BY59" i="10" l="1"/>
  <c r="CH54" i="10" s="1"/>
  <c r="BX52" i="10"/>
  <c r="R49" i="7"/>
  <c r="AO95" i="27" s="1"/>
  <c r="AO110" i="27" s="1"/>
  <c r="AO111" i="27" s="1"/>
  <c r="AO112" i="27" s="1"/>
  <c r="BY60" i="10"/>
  <c r="AO95" i="9" l="1"/>
  <c r="AO95" i="26"/>
  <c r="AO110" i="26" s="1"/>
  <c r="AO111" i="26" s="1"/>
  <c r="AO112" i="26" s="1"/>
  <c r="AO95" i="25"/>
  <c r="AO110" i="25" s="1"/>
  <c r="AO111" i="25" s="1"/>
  <c r="AO112" i="25" s="1"/>
  <c r="CH56" i="10"/>
  <c r="CH51" i="10"/>
  <c r="CH53" i="10"/>
  <c r="CH55" i="10"/>
  <c r="CH52" i="10"/>
  <c r="V49" i="7"/>
  <c r="BQ95" i="27" s="1"/>
  <c r="BQ110" i="27" s="1"/>
  <c r="BQ111" i="27" s="1"/>
  <c r="BQ112" i="27" s="1"/>
  <c r="CI116" i="27" s="1"/>
  <c r="CI117" i="27" s="1"/>
  <c r="E118" i="17"/>
  <c r="R64" i="7"/>
  <c r="R65" i="7" s="1"/>
  <c r="R66" i="7" s="1"/>
  <c r="AO37" i="9"/>
  <c r="AO38" i="9" s="1"/>
  <c r="BQ95" i="9" l="1"/>
  <c r="BQ110" i="9" s="1"/>
  <c r="BQ95" i="26"/>
  <c r="BQ110" i="26" s="1"/>
  <c r="BQ111" i="26" s="1"/>
  <c r="BQ112" i="26" s="1"/>
  <c r="CI145" i="26" s="1"/>
  <c r="CI147" i="26" s="1"/>
  <c r="BQ95" i="25"/>
  <c r="BQ110" i="25" s="1"/>
  <c r="BQ111" i="25" s="1"/>
  <c r="BQ112" i="25" s="1"/>
  <c r="CI174" i="25" s="1"/>
  <c r="CI177" i="25" s="1"/>
  <c r="V64" i="7"/>
  <c r="V65" i="7" s="1"/>
  <c r="V66" i="7" s="1"/>
  <c r="G161" i="17" s="1"/>
  <c r="E133" i="17"/>
  <c r="G118" i="17"/>
  <c r="G133" i="17" s="1"/>
  <c r="BJ110" i="9"/>
  <c r="AO110" i="9"/>
  <c r="BC110" i="9"/>
  <c r="AV110" i="9"/>
  <c r="BX110" i="9"/>
  <c r="CE110" i="9"/>
  <c r="CL110" i="9"/>
  <c r="AC8" i="7" l="1"/>
  <c r="AC9" i="7" s="1"/>
  <c r="BC111" i="9"/>
  <c r="BQ111" i="9"/>
  <c r="CE111" i="9"/>
  <c r="AO111" i="9"/>
  <c r="CI88" i="28" l="1"/>
  <c r="CI90" i="28" s="1"/>
  <c r="CI118" i="27"/>
  <c r="CI120" i="27" s="1"/>
  <c r="CI178" i="25"/>
  <c r="CI180" i="25" s="1"/>
  <c r="CI148" i="26"/>
  <c r="CI150" i="26" s="1"/>
  <c r="F334" i="17"/>
  <c r="CI208" i="9"/>
  <c r="F335" i="17"/>
  <c r="AC11" i="7"/>
  <c r="AO112" i="9"/>
  <c r="BQ112" i="9"/>
  <c r="CI203" i="9" s="1"/>
  <c r="CI207" i="9" s="1"/>
  <c r="CI91" i="28" l="1"/>
  <c r="CI92" i="28" s="1"/>
  <c r="C123" i="28" s="1"/>
  <c r="CI121" i="27"/>
  <c r="CI122" i="27" s="1"/>
  <c r="C152" i="27" s="1"/>
  <c r="CI128" i="27"/>
  <c r="CI98" i="28"/>
  <c r="CI151" i="26"/>
  <c r="CI152" i="26" s="1"/>
  <c r="C181" i="26" s="1"/>
  <c r="CI181" i="25"/>
  <c r="CI182" i="25" s="1"/>
  <c r="C210" i="25" s="1"/>
  <c r="CI158" i="26"/>
  <c r="CI188" i="25"/>
  <c r="CI210" i="9"/>
  <c r="AC12" i="7"/>
  <c r="F338" i="17" s="1"/>
  <c r="F337" i="17"/>
  <c r="CI211" i="9"/>
  <c r="CI218" i="9" l="1"/>
  <c r="CI212" i="9"/>
  <c r="C239" i="9" s="1"/>
  <c r="CI97" i="28"/>
  <c r="CI157" i="26"/>
  <c r="CI127" i="27"/>
  <c r="CI187" i="25"/>
  <c r="CI217" i="9" l="1"/>
</calcChain>
</file>

<file path=xl/comments1.xml><?xml version="1.0" encoding="utf-8"?>
<comments xmlns="http://schemas.openxmlformats.org/spreadsheetml/2006/main">
  <authors>
    <author>tc={A518F4ED-79D8-41C4-BC44-26D5E6EB6256}</author>
    <author>tc={908AB6B9-48AD-4488-A147-CCE7D567080B}</author>
    <author>tc={0462C25E-9C2B-4CEA-9752-B17AF481821A}</author>
    <author>tc={42741AC7-AE21-4A30-9D83-82BB060C4111}</author>
    <author>tc={EBAAF276-A980-47D0-A5E8-DF760C3B8ADF}</author>
  </authors>
  <commentList>
    <comment ref="C17" authorId="0" shapeId="0">
      <text>
        <r>
          <rPr>
            <sz val="11"/>
            <color theme="1"/>
            <rFont val="Calibri"/>
            <family val="2"/>
            <scheme val="minor"/>
          </rPr>
          <t>[Comentario encadenado]
Tu versión de Excel te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 ref="C51" authorId="1" shapeId="0">
      <text>
        <r>
          <rPr>
            <sz val="11"/>
            <color theme="1"/>
            <rFont val="Calibri"/>
            <family val="2"/>
            <scheme val="minor"/>
          </rPr>
          <t>[Comentario encadenado]
Tu versión de Excel te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 ref="C85" authorId="2" shapeId="0">
      <text>
        <r>
          <rPr>
            <sz val="11"/>
            <color theme="1"/>
            <rFont val="Calibri"/>
            <family val="2"/>
            <scheme val="minor"/>
          </rPr>
          <t>[Comentario encadenado]
Tu versión de Excel te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 ref="C119" authorId="3" shapeId="0">
      <text>
        <r>
          <rPr>
            <sz val="11"/>
            <color theme="1"/>
            <rFont val="Calibri"/>
            <family val="2"/>
            <scheme val="minor"/>
          </rPr>
          <t>[Comentario encadenado]
Tu versión de Excel te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 ref="C153" authorId="4" shapeId="0">
      <text>
        <r>
          <rPr>
            <sz val="11"/>
            <color theme="1"/>
            <rFont val="Calibri"/>
            <family val="2"/>
            <scheme val="minor"/>
          </rPr>
          <t>[Comentario encadenado]
Tu versión de Excel te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List>
</comments>
</file>

<file path=xl/sharedStrings.xml><?xml version="1.0" encoding="utf-8"?>
<sst xmlns="http://schemas.openxmlformats.org/spreadsheetml/2006/main" count="3282" uniqueCount="494">
  <si>
    <t>COBERTURA BÁSICA</t>
  </si>
  <si>
    <t>PRIMA DE RIESGO</t>
  </si>
  <si>
    <t>PRIMA TARIFA BASICA</t>
  </si>
  <si>
    <t>GASTOS</t>
  </si>
  <si>
    <t>ZONAS GEOGRÁFICAS</t>
  </si>
  <si>
    <t>COASEGURO</t>
  </si>
  <si>
    <t>NIVEL HOSPITALARIO</t>
  </si>
  <si>
    <t>SUMA ASEGURADA</t>
  </si>
  <si>
    <t>DEDUCIBLE</t>
  </si>
  <si>
    <t>EDAD</t>
  </si>
  <si>
    <t>HOMBRES</t>
  </si>
  <si>
    <t>MUJERES</t>
  </si>
  <si>
    <t>ADMIN</t>
  </si>
  <si>
    <t>ZONA</t>
  </si>
  <si>
    <t>FACTOR</t>
  </si>
  <si>
    <t>ESTADO</t>
  </si>
  <si>
    <t>NIVEL</t>
  </si>
  <si>
    <t>MN</t>
  </si>
  <si>
    <t>Factor</t>
  </si>
  <si>
    <t>THQ MN</t>
  </si>
  <si>
    <t>Edad</t>
  </si>
  <si>
    <t>ADQUIS</t>
  </si>
  <si>
    <t>Aguascalientes</t>
  </si>
  <si>
    <t>Alto</t>
  </si>
  <si>
    <t>A</t>
  </si>
  <si>
    <t>-</t>
  </si>
  <si>
    <t>UTILIDAD</t>
  </si>
  <si>
    <t>Medio</t>
  </si>
  <si>
    <t>REASEGURO</t>
  </si>
  <si>
    <t>Baja California Sur</t>
  </si>
  <si>
    <t>Estándar</t>
  </si>
  <si>
    <t>Campeche</t>
  </si>
  <si>
    <t>Σ</t>
  </si>
  <si>
    <t>Chiapas</t>
  </si>
  <si>
    <t>1-Σ</t>
  </si>
  <si>
    <t>Chihuahua</t>
  </si>
  <si>
    <t>B</t>
  </si>
  <si>
    <t>Coahuila</t>
  </si>
  <si>
    <t>Colima</t>
  </si>
  <si>
    <t>Ciudad de México</t>
  </si>
  <si>
    <t>Durango</t>
  </si>
  <si>
    <t>Estado de México</t>
  </si>
  <si>
    <t>C</t>
  </si>
  <si>
    <t>Guanajuato</t>
  </si>
  <si>
    <t>Guerrero</t>
  </si>
  <si>
    <t>Hidalgo</t>
  </si>
  <si>
    <t>Jalisco</t>
  </si>
  <si>
    <t>Michoacán</t>
  </si>
  <si>
    <t>D</t>
  </si>
  <si>
    <t>Morelos</t>
  </si>
  <si>
    <t>Nayarit</t>
  </si>
  <si>
    <t>Nuevo León</t>
  </si>
  <si>
    <t>Oaxaca</t>
  </si>
  <si>
    <t>Puebla</t>
  </si>
  <si>
    <t>E</t>
  </si>
  <si>
    <t>Querétaro</t>
  </si>
  <si>
    <t>Quintana Roo</t>
  </si>
  <si>
    <t>San Luis Potosí</t>
  </si>
  <si>
    <t>Sinaloa</t>
  </si>
  <si>
    <t>Sonora</t>
  </si>
  <si>
    <t>F</t>
  </si>
  <si>
    <t>Tabasco</t>
  </si>
  <si>
    <t>Tamaulipas</t>
  </si>
  <si>
    <t>Tlaxcala</t>
  </si>
  <si>
    <t>Veracruz</t>
  </si>
  <si>
    <t>Yucatán</t>
  </si>
  <si>
    <t>G</t>
  </si>
  <si>
    <t>Zacatecas</t>
  </si>
  <si>
    <t>H</t>
  </si>
  <si>
    <t>I</t>
  </si>
  <si>
    <t>J</t>
  </si>
  <si>
    <t>K</t>
  </si>
  <si>
    <t>L</t>
  </si>
  <si>
    <t>M</t>
  </si>
  <si>
    <t>N</t>
  </si>
  <si>
    <t>O</t>
  </si>
  <si>
    <t>P</t>
  </si>
  <si>
    <t>Q</t>
  </si>
  <si>
    <t>R</t>
  </si>
  <si>
    <t>S</t>
  </si>
  <si>
    <t>T</t>
  </si>
  <si>
    <t>COBERTURAS ADICIONALES</t>
  </si>
  <si>
    <t>COBERTURA EN EL EXT.</t>
  </si>
  <si>
    <t>MULTI-REGIÓN</t>
  </si>
  <si>
    <t>CUOTAS RIESGO ENF GRAVES</t>
  </si>
  <si>
    <t>ZONA COBERTURA EXTRANJERO</t>
  </si>
  <si>
    <t>A / B</t>
  </si>
  <si>
    <t>EMERGENCIA MÉDICA EN EL EXTRANJERO</t>
  </si>
  <si>
    <t>PRIVILEGIO DE CONVERSIÓN</t>
  </si>
  <si>
    <t>FRANJA FRONTERIZA</t>
  </si>
  <si>
    <t>Fecha Nac.</t>
  </si>
  <si>
    <t>Sexo</t>
  </si>
  <si>
    <t>Parentesco</t>
  </si>
  <si>
    <t>Edad Calculo</t>
  </si>
  <si>
    <t>(DD/MM/AAAA)</t>
  </si>
  <si>
    <t>(T=Titular, C=Conyuge, H=Hijo)</t>
  </si>
  <si>
    <t>QUINQUENIO</t>
  </si>
  <si>
    <t>CLASIFICACIÓN</t>
  </si>
  <si>
    <t>TOTAL</t>
  </si>
  <si>
    <t>Edades</t>
  </si>
  <si>
    <t>Hombres</t>
  </si>
  <si>
    <t>Mujeres</t>
  </si>
  <si>
    <t>00 a 04</t>
  </si>
  <si>
    <t>05 a 09</t>
  </si>
  <si>
    <t>10 a 14</t>
  </si>
  <si>
    <t>15 a 19</t>
  </si>
  <si>
    <t>20 a 24</t>
  </si>
  <si>
    <t>25 a 29</t>
  </si>
  <si>
    <t>30 a 34</t>
  </si>
  <si>
    <t>35 a 39</t>
  </si>
  <si>
    <t>40 a 44</t>
  </si>
  <si>
    <t>45 a 49</t>
  </si>
  <si>
    <t>50 a 54</t>
  </si>
  <si>
    <t>55 a 59</t>
  </si>
  <si>
    <t>60 a 64</t>
  </si>
  <si>
    <t>65 a 69</t>
  </si>
  <si>
    <t>70 a 74</t>
  </si>
  <si>
    <t>75 a 79</t>
  </si>
  <si>
    <t>80 a 84</t>
  </si>
  <si>
    <t>85 a 89</t>
  </si>
  <si>
    <t>90 a 94</t>
  </si>
  <si>
    <t>Subtotal</t>
  </si>
  <si>
    <t>COBERTURA EN EL EXTRANJERO</t>
  </si>
  <si>
    <t>MULTIREGION</t>
  </si>
  <si>
    <t>TITULAR</t>
  </si>
  <si>
    <t>CONYUGE</t>
  </si>
  <si>
    <t>PRIMA TARIFA BÁSICA</t>
  </si>
  <si>
    <t>PRIMA TARIFA AJUSTADA</t>
  </si>
  <si>
    <t>Anual</t>
  </si>
  <si>
    <t>Semestral</t>
  </si>
  <si>
    <t>Trimestral</t>
  </si>
  <si>
    <t>RESUMEN FINAL</t>
  </si>
  <si>
    <t>PRIMA NETA TOTAL</t>
  </si>
  <si>
    <t>DERECHO</t>
  </si>
  <si>
    <t>PRIMA TOTAL</t>
  </si>
  <si>
    <t>RECARGO PAGO FRACCIONADO</t>
  </si>
  <si>
    <t>IVA</t>
  </si>
  <si>
    <t>COSTO ANUAL TOTAL</t>
  </si>
  <si>
    <t>ASISTENCIAS</t>
  </si>
  <si>
    <t>TELEMEDIC</t>
  </si>
  <si>
    <t>ANUAL</t>
  </si>
  <si>
    <t>ASSIST AMERICA</t>
  </si>
  <si>
    <t/>
  </si>
  <si>
    <t>Si</t>
  </si>
  <si>
    <t>No</t>
  </si>
  <si>
    <t>TABULADOR DE HONORARIOS</t>
  </si>
  <si>
    <t>Cancún</t>
  </si>
  <si>
    <t>Guadalajara</t>
  </si>
  <si>
    <t>León</t>
  </si>
  <si>
    <t>Mérida</t>
  </si>
  <si>
    <t>Monterrey</t>
  </si>
  <si>
    <t>Otra</t>
  </si>
  <si>
    <t>Sucursales</t>
  </si>
  <si>
    <t>#</t>
  </si>
  <si>
    <t>No aplica</t>
  </si>
  <si>
    <t>TITULARES</t>
  </si>
  <si>
    <t>DEPENDIENTES</t>
  </si>
  <si>
    <t># ASEGURADOS</t>
  </si>
  <si>
    <t>FORMA DE PAGO</t>
  </si>
  <si>
    <t>SA</t>
  </si>
  <si>
    <t>% INCREMENTO AL THQ</t>
  </si>
  <si>
    <t>EA</t>
  </si>
  <si>
    <t>U</t>
  </si>
  <si>
    <t>¿Zona fronteriza?</t>
  </si>
  <si>
    <t>95 a 99</t>
  </si>
  <si>
    <t>100 y más</t>
  </si>
  <si>
    <t>Fecha de cotización:</t>
  </si>
  <si>
    <t>Vigencia de la cotización:</t>
  </si>
  <si>
    <t>Nombre del Agente/Clave:</t>
  </si>
  <si>
    <t>Domicilio:</t>
  </si>
  <si>
    <t>Estado:</t>
  </si>
  <si>
    <t>Coberturas</t>
  </si>
  <si>
    <t>Alcance/Suma Asegurada</t>
  </si>
  <si>
    <t>Básica</t>
  </si>
  <si>
    <t>Servicio Dental Básico</t>
  </si>
  <si>
    <t>Servicios de Asistencia Bx+</t>
  </si>
  <si>
    <t xml:space="preserve">Asistencia al viajero </t>
  </si>
  <si>
    <t>NOTAS IMPORTANTES</t>
  </si>
  <si>
    <t>1. La presente cotización tiene vigencia de 30 días contados a partir de la fecha de cotización y no será válida sin el sello o firma del Agente de Seguros.</t>
  </si>
  <si>
    <t>2. La aceptación de los Asegurados está sujeta a las políticas de suscripción vigentes de la compañía.</t>
  </si>
  <si>
    <t>3. Las coberturas amparadas en la presente cotización están sujetas a las Condiciones Generales registradas ante la CNSF.</t>
  </si>
  <si>
    <t>4. Esta cotización es de carácter ilustrativa y no forma parte del contrato de seguro y se considerará únicamente a las personas y coberturas señaladas en este documento, por lo que no se garantiza la emisión de la póliza de seguro ni los términos y condiciones aquí sugeridos .</t>
  </si>
  <si>
    <t>Tipo de póliza:</t>
  </si>
  <si>
    <t>RECARGO</t>
  </si>
  <si>
    <t># PAGOS</t>
  </si>
  <si>
    <t>Cobertura en el extranjero</t>
  </si>
  <si>
    <t>Emergencia médica en el extranjero</t>
  </si>
  <si>
    <t>Privilegio de conversión</t>
  </si>
  <si>
    <t>Multiregión</t>
  </si>
  <si>
    <t>CONDONACIÓN DE DEDUCIBLE Y COASEGURO POR ACCIDENTE</t>
  </si>
  <si>
    <t>Condonación de deducible y coaseguro por accidente</t>
  </si>
  <si>
    <t>CIRUGÍA PARA CORREGIR REFRACCIÓN OCULAR</t>
  </si>
  <si>
    <t>MULTIREGIÓN</t>
  </si>
  <si>
    <t>Cirugía para corregir refracción ocular</t>
  </si>
  <si>
    <t>HIJO</t>
  </si>
  <si>
    <t>Quinquenio</t>
  </si>
  <si>
    <t>(H= Hombre,                M= Mujer)</t>
  </si>
  <si>
    <t>Baja California Norte</t>
  </si>
  <si>
    <t>MATERNIDAD</t>
  </si>
  <si>
    <t>ENFERMEDADES GRAVES EN EL EXTRANJERO</t>
  </si>
  <si>
    <t>INDEMNIZACIÓN DE ENFERMEDADES GRAVES</t>
  </si>
  <si>
    <t>BENEFICIO HOSPITALARIO VIP</t>
  </si>
  <si>
    <t>Mensual</t>
  </si>
  <si>
    <t xml:space="preserve"> PAGO FRACCIONADO</t>
  </si>
  <si>
    <t>Tope de coaseguro</t>
  </si>
  <si>
    <t>Enfermedades graves en el extranjero</t>
  </si>
  <si>
    <t>Beneficio hospitalario VIP</t>
  </si>
  <si>
    <t>COMPLEMENTOS</t>
  </si>
  <si>
    <t>Complementos</t>
  </si>
  <si>
    <t>Subgrupo 1</t>
  </si>
  <si>
    <t>Subgrupo 2</t>
  </si>
  <si>
    <t>Subgrupo 3</t>
  </si>
  <si>
    <t>Subgrupo 4</t>
  </si>
  <si>
    <t>Subgrupo 5</t>
  </si>
  <si>
    <t>Subgrupo</t>
  </si>
  <si>
    <t>1TH</t>
  </si>
  <si>
    <t>1TM</t>
  </si>
  <si>
    <t>1CH</t>
  </si>
  <si>
    <t>1CM</t>
  </si>
  <si>
    <t>1HH</t>
  </si>
  <si>
    <t>1HM</t>
  </si>
  <si>
    <t>SUBGRUPO 1</t>
  </si>
  <si>
    <t>SUBGRUPO 2</t>
  </si>
  <si>
    <t>SUBGRUPO 3</t>
  </si>
  <si>
    <t>SUBGRUPO 4</t>
  </si>
  <si>
    <t>SUBGRUPO 5</t>
  </si>
  <si>
    <t>2TH</t>
  </si>
  <si>
    <t>2TM</t>
  </si>
  <si>
    <t>2CH</t>
  </si>
  <si>
    <t>2CM</t>
  </si>
  <si>
    <t>2HH</t>
  </si>
  <si>
    <t>2HM</t>
  </si>
  <si>
    <t>3TH</t>
  </si>
  <si>
    <t>3TM</t>
  </si>
  <si>
    <t>3CH</t>
  </si>
  <si>
    <t>3CM</t>
  </si>
  <si>
    <t>3HH</t>
  </si>
  <si>
    <t>3HM</t>
  </si>
  <si>
    <t>4TH</t>
  </si>
  <si>
    <t>4TM</t>
  </si>
  <si>
    <t>4CH</t>
  </si>
  <si>
    <t>4CM</t>
  </si>
  <si>
    <t>4HH</t>
  </si>
  <si>
    <t>4HM</t>
  </si>
  <si>
    <t>5TH</t>
  </si>
  <si>
    <t>5TM</t>
  </si>
  <si>
    <t>5CH</t>
  </si>
  <si>
    <t>5CM</t>
  </si>
  <si>
    <t>5HH</t>
  </si>
  <si>
    <t>5HM</t>
  </si>
  <si>
    <t>SUB1</t>
  </si>
  <si>
    <t>SUB2</t>
  </si>
  <si>
    <t>SUB3</t>
  </si>
  <si>
    <t>SUB4</t>
  </si>
  <si>
    <t>SUB5</t>
  </si>
  <si>
    <t>Total</t>
  </si>
  <si>
    <t>SA MATERNIDAD</t>
  </si>
  <si>
    <t>SA REFRACC OCULAR</t>
  </si>
  <si>
    <t>*Depende edad</t>
  </si>
  <si>
    <t>Suma Asegurada</t>
  </si>
  <si>
    <t>Deducible</t>
  </si>
  <si>
    <t>Coaseguro</t>
  </si>
  <si>
    <t>Nivel Hospitalario</t>
  </si>
  <si>
    <t>Tabulador de Honorarios</t>
  </si>
  <si>
    <t>100 +</t>
  </si>
  <si>
    <t>ASEGURADAS 15-49</t>
  </si>
  <si>
    <t>HIJOS MAYORES 24</t>
  </si>
  <si>
    <t>TOTAL ASEGURADOS</t>
  </si>
  <si>
    <t>PERSONAS MAYORES 69</t>
  </si>
  <si>
    <t>TOTAL TITULARES</t>
  </si>
  <si>
    <t>Estado</t>
  </si>
  <si>
    <t>Zona Fronteriza</t>
  </si>
  <si>
    <t>Maternidad</t>
  </si>
  <si>
    <t>Asegurados</t>
  </si>
  <si>
    <t>TOPE COASEGURO</t>
  </si>
  <si>
    <t>TOPE</t>
  </si>
  <si>
    <t>UMAM</t>
  </si>
  <si>
    <t>Condonación de Deducible y Coaseguro por Accidente</t>
  </si>
  <si>
    <t>Emergencia Médica en el Extranjero</t>
  </si>
  <si>
    <t>Enfermedades Graves en el Extranjero</t>
  </si>
  <si>
    <t>Cobertura en el Extranjero</t>
  </si>
  <si>
    <t>Indemnización de Enfermedades Graves</t>
  </si>
  <si>
    <t>Beneficio Hospitalario VIP</t>
  </si>
  <si>
    <t>Privilegio de Conversión</t>
  </si>
  <si>
    <t>Cirugía para corregir Refracción Ocular</t>
  </si>
  <si>
    <t>Títular</t>
  </si>
  <si>
    <t>Cónyuge</t>
  </si>
  <si>
    <t>Hijo</t>
  </si>
  <si>
    <t>Forma de Pago</t>
  </si>
  <si>
    <t>Subrupo 1</t>
  </si>
  <si>
    <t>No. de Folio:</t>
  </si>
  <si>
    <t>Datos del contratante</t>
  </si>
  <si>
    <t>Oficina de venta:</t>
  </si>
  <si>
    <t>Características del plan</t>
  </si>
  <si>
    <t>Coberturas adicionales con costo</t>
  </si>
  <si>
    <t>Maternidad (sólo mujeres de 15 a 49 años)</t>
  </si>
  <si>
    <t>Servicios de asistencia</t>
  </si>
  <si>
    <t>COSTO ANUAL INDIVIDUAL</t>
  </si>
  <si>
    <t>Costos</t>
  </si>
  <si>
    <t>Costo anual individual</t>
  </si>
  <si>
    <t>Total asegurados</t>
  </si>
  <si>
    <t>Costo anual total</t>
  </si>
  <si>
    <t>Titulares</t>
  </si>
  <si>
    <t>Dependientes</t>
  </si>
  <si>
    <t xml:space="preserve">Subtotal      </t>
  </si>
  <si>
    <t xml:space="preserve">Total      </t>
  </si>
  <si>
    <t>Subrupo 2</t>
  </si>
  <si>
    <t>Subrupo 3</t>
  </si>
  <si>
    <t>Subrupo 4</t>
  </si>
  <si>
    <t>Subrupo 5</t>
  </si>
  <si>
    <t>Moneda:</t>
  </si>
  <si>
    <t>Moneda Nacional</t>
  </si>
  <si>
    <t xml:space="preserve">Prima Neta Subgrupo 1 </t>
  </si>
  <si>
    <t>Forma de pago:</t>
  </si>
  <si>
    <t>Prima Neta Subgrupo 2</t>
  </si>
  <si>
    <t>Nímero de recibos</t>
  </si>
  <si>
    <t>Prima Neta Subgrupo 3</t>
  </si>
  <si>
    <t>Prima Neta Subgrupo 4</t>
  </si>
  <si>
    <t>Prima Neta Subgrupo 5</t>
  </si>
  <si>
    <t>Prima Neta Total</t>
  </si>
  <si>
    <t>Firma del Agente</t>
  </si>
  <si>
    <t>(+) Derecho de Póliza</t>
  </si>
  <si>
    <t>(=) Subtotal</t>
  </si>
  <si>
    <t>(+) IVA 16%</t>
  </si>
  <si>
    <t>(=) Prima Total</t>
  </si>
  <si>
    <t>Número de recibos según forma de pago</t>
  </si>
  <si>
    <t>Monto del primer recibo</t>
  </si>
  <si>
    <t xml:space="preserve">5. Al momento de la emisión se requerirá el detalle de asegurados con nombre completo, fecha de nacimiento y género. </t>
  </si>
  <si>
    <t>Contratante:</t>
  </si>
  <si>
    <t>Bimestral</t>
  </si>
  <si>
    <t>THQ</t>
  </si>
  <si>
    <t>THQ ELEGIBLES</t>
  </si>
  <si>
    <t>Experiencia Global</t>
  </si>
  <si>
    <t>DATOS DE LA EMPRESA</t>
  </si>
  <si>
    <t>AGENTE</t>
  </si>
  <si>
    <t>Núm. Agente:</t>
  </si>
  <si>
    <t>Inicio de Vigencia:</t>
  </si>
  <si>
    <t>Fin de Vigencia:</t>
  </si>
  <si>
    <t>% Comisión agente:</t>
  </si>
  <si>
    <t>Tipo de Experiencia:</t>
  </si>
  <si>
    <t>Global</t>
  </si>
  <si>
    <t>Propia</t>
  </si>
  <si>
    <t>Administración:</t>
  </si>
  <si>
    <t>Regular</t>
  </si>
  <si>
    <t>Simplificada</t>
  </si>
  <si>
    <t>Reconocimiento de Antigüedad</t>
  </si>
  <si>
    <t>DESCRIPCIÓN DE COBERTURAS</t>
  </si>
  <si>
    <t>COBERTURA BASICA</t>
  </si>
  <si>
    <t>TQH</t>
  </si>
  <si>
    <t>PRIMA NETA SUBGRUPO 1</t>
  </si>
  <si>
    <t>RANGO DE EDAD</t>
  </si>
  <si>
    <t>HOMBRE</t>
  </si>
  <si>
    <t>MUJER</t>
  </si>
  <si>
    <t>SUBTOTAL</t>
  </si>
  <si>
    <t xml:space="preserve">RECARGO (0%) </t>
  </si>
  <si>
    <t xml:space="preserve">IVA (16%) </t>
  </si>
  <si>
    <t>OBSERVACIONES</t>
  </si>
  <si>
    <t>No. de Poliza:</t>
  </si>
  <si>
    <t>ZONA FRONTERIZA</t>
  </si>
  <si>
    <t>SUBGRUPO 1 (TITULARES)</t>
  </si>
  <si>
    <t>SUBGRUPO 1 (DEPENDIENTES)</t>
  </si>
  <si>
    <t>SUBGRUPO 2 (TITULARES)</t>
  </si>
  <si>
    <t>SUBGRUPO 2 (DEPENDIENTES)</t>
  </si>
  <si>
    <t>PRIMA NETA SUBGRUPO 2</t>
  </si>
  <si>
    <t>SUBGRUPO 3 (TITULARES)</t>
  </si>
  <si>
    <t>SUBGRUPO 3 (DEPENDIENTES)</t>
  </si>
  <si>
    <t>PRIMA NETA SUBGRUPO 3</t>
  </si>
  <si>
    <t>SUBGRUPO 4 (TITULARES)</t>
  </si>
  <si>
    <t>SUBGRUPO 4 (DEPENDIENTES)</t>
  </si>
  <si>
    <t>PRIMA NETA SUBGRUPO 4</t>
  </si>
  <si>
    <t>SUBGRUPO 5 (TITULARES)</t>
  </si>
  <si>
    <t>SUBGRUPO 5 (DEPENDIENTES)</t>
  </si>
  <si>
    <t>PRIMA NETA SUBGRUPO 5</t>
  </si>
  <si>
    <t xml:space="preserve">RECARGO (6%) </t>
  </si>
  <si>
    <t>Recargo por pago fraccionado:</t>
  </si>
  <si>
    <t>DEDUCIBLE ELEGIBLES</t>
  </si>
  <si>
    <t>SUMA ASEGURADA ELEGIBLES</t>
  </si>
  <si>
    <t>Vidrieros</t>
  </si>
  <si>
    <t>Deportistas profesionales o deportistas de deporte extremo</t>
  </si>
  <si>
    <t>ORDEN TÉCNICA</t>
  </si>
  <si>
    <t>1. Colectividad auténtica</t>
  </si>
  <si>
    <t>Siniestralidad:</t>
  </si>
  <si>
    <t>Porcentaje de la prima acreditada como prestación:</t>
  </si>
  <si>
    <t>Número de asegurados totales:</t>
  </si>
  <si>
    <t>Número de asegurados titulares:</t>
  </si>
  <si>
    <t>Siniestralidad 8 a 12 meses</t>
  </si>
  <si>
    <t>101 a 149</t>
  </si>
  <si>
    <t>Enviar a Suscripción</t>
  </si>
  <si>
    <t>500 a 1999</t>
  </si>
  <si>
    <t xml:space="preserve"> </t>
  </si>
  <si>
    <t>2000-EA</t>
  </si>
  <si>
    <t>Siniestralidad 24 meses o más</t>
  </si>
  <si>
    <t>Siniestralidad 12 a 23 meses</t>
  </si>
  <si>
    <t>150 a 499</t>
  </si>
  <si>
    <t>3. Número de asegurados y experiencia en siniestralidad</t>
  </si>
  <si>
    <t>%</t>
  </si>
  <si>
    <t>2. Riesgo aceptados</t>
  </si>
  <si>
    <t>ASEGURADOS POR SUBGRUPO</t>
  </si>
  <si>
    <t>Actividades 1</t>
  </si>
  <si>
    <t>Actividades 2</t>
  </si>
  <si>
    <t>Actividades 3</t>
  </si>
  <si>
    <t>Actividades 4</t>
  </si>
  <si>
    <t>Conductor de transporte de valores</t>
  </si>
  <si>
    <t>Actividades 5</t>
  </si>
  <si>
    <t>Actividades 6</t>
  </si>
  <si>
    <t>Actividades 7</t>
  </si>
  <si>
    <t>Actividades 8</t>
  </si>
  <si>
    <t>Actividades 9</t>
  </si>
  <si>
    <t>Actividades 10</t>
  </si>
  <si>
    <t>Actividades 11</t>
  </si>
  <si>
    <t>Actividades 12</t>
  </si>
  <si>
    <t>Actividades 13</t>
  </si>
  <si>
    <t>Actividades 14</t>
  </si>
  <si>
    <t>Actividades 15</t>
  </si>
  <si>
    <t>Actividades 16</t>
  </si>
  <si>
    <t>Nueva</t>
  </si>
  <si>
    <t>Forma de Pago:</t>
  </si>
  <si>
    <t>NOMBRE SUSCRIPTOR</t>
  </si>
  <si>
    <t>GERENCIA COMERCIAL</t>
  </si>
  <si>
    <t>Fecha de inicio de vigencia:</t>
  </si>
  <si>
    <t>Tipo de cobranza:                             Por Póliza</t>
  </si>
  <si>
    <t>RESPETAR  LOS SIGUIENTES ENDOSOS SEGÚN CORRESPONDA A LOS CONTRATADOS:</t>
  </si>
  <si>
    <t>Actividad Principal:</t>
  </si>
  <si>
    <r>
      <rPr>
        <b/>
        <sz val="10"/>
        <rFont val="Arial"/>
        <family val="2"/>
      </rPr>
      <t>FRANJA FRONTERIZA</t>
    </r>
    <r>
      <rPr>
        <sz val="10"/>
        <rFont val="Arial"/>
        <family val="2"/>
      </rPr>
      <t xml:space="preserve">
Se cubrirán los gastos médicos en que incurra el Asegurado fuera del territorio nacional, dentro de los 30 km al norte de México y que pertenece al territorio de los Estados Unidos de América, en cualquier hospital a través de la protección por vía reembolso, siempre y cuando estén cubiertos bajo las condiciones de la Póliza.
Esta cobertura tiene efecto una vez transcurrido 1 mes de forma continua e ininterrumpida, después de la fecha de alta del Asegurado en la Póliza, cubriendo los gastos erogados hasta por la suma asegurada contratada básica, sin ser una suma asegurada adicional, es decir la suma de los gastos totales en que incurra el Asegurado tanto en territorio nacional como en el extranjero no deberán rebasar esta suma asegurada. Aplica reconocimiento de antigüedad para reducir el periodo de espera. Se aplicará el doble del deducible contratado y se aplicará el coaseguro contratado más 15 puntos porcentuales, se elimina el tope de coaseguro establecido en la carátula de la Póliza.
Este endoso aplica sólo para aquellos siniestros que desde su primer gasto se atendieron en la Franja Fronteriza definida anteriormente.</t>
    </r>
  </si>
  <si>
    <r>
      <rPr>
        <b/>
        <sz val="10"/>
        <rFont val="Arial"/>
        <family val="2"/>
      </rPr>
      <t>PRIVELGIO DE CONVERSIÓN</t>
    </r>
    <r>
      <rPr>
        <sz val="10"/>
        <rFont val="Arial"/>
        <family val="2"/>
      </rPr>
      <t xml:space="preserve">
Este beneficio otorga al Asegurado el derecho a que la Compañía le expida una Póliza de Gastos Médicos Mayores individual con una suma asegurada y características que se acepten expresamente por la Compañía, sin presentar pruebas de asegurabilidad o cuestionario médico, siempre y cuando cumpla con los siguiente:
• Su relación laboral o de asociado con el Contratante haya finalizado,
• La solicitud para ejercer su privilegio de conversión sea presentada ante la Compañía, dentro de los 30 días naturales siguientes a haber sido dado de baja de la colectividad asegurable.
• El asegurado cuente con una antigüedad mínima de 12 meses en la póliza.
Para aquellos siniestros que hayan ocurrido o para los cuales haya habido gasto previo a la fecha en que se solicite el Privilegio de Conversión, la suma asegurada será el mínimo entre la suma asegurada contratada en la Póliza de Gastos Médicos Individual, el remanente de Suma Asegurada de Gastos Médicos Colectivo, y 1 millón de pesos. En ningún caso el pago de estos siniestros en la Póliza de Gastos Médicos Individual, resultado de haberse ejercido el Privilegio de Conversión, excederá de dos años contados a partir de la fecha su inicio de vigencia.
“La presente cobertura no aplicará en caso de solicitud de bajas masivas (más del 10% de la colectividad asegurada) y/o disolución de sociedades.”
La prima de Gastos Médicos Individual aplicable en este beneficio, una vez ejercido el Privilegio de Conversión, se determinará conforme a lo establecido en el registro de este producto ante la Comisión Nacional de Seguros y Fianzas.</t>
    </r>
  </si>
  <si>
    <r>
      <rPr>
        <b/>
        <sz val="10"/>
        <rFont val="Arial"/>
        <family val="2"/>
      </rPr>
      <t>MULTIREGIÓN</t>
    </r>
    <r>
      <rPr>
        <sz val="10"/>
        <rFont val="Arial"/>
        <family val="2"/>
      </rPr>
      <t xml:space="preserve">
A través de la contratación de este endoso, el Asegurado podrá atenderse en un hospital del mismo nivel o menor al contratado dentro de la República Mexicana sin que se aplique el incremento del coaseguro estipulado en el apartado de Zona Geográfica de estas condiciones generales.</t>
    </r>
  </si>
  <si>
    <r>
      <rPr>
        <b/>
        <sz val="10"/>
        <rFont val="Arial"/>
        <family val="2"/>
      </rPr>
      <t>CIRUGÍA PARA CORREGIR REFRACCION OCULAR</t>
    </r>
    <r>
      <rPr>
        <sz val="10"/>
        <rFont val="Arial"/>
        <family val="2"/>
      </rPr>
      <t xml:space="preserve">
Mediante este endoso, se cubren los gastos derivados de tratamientos para miopía, hipermetropía, y astigmatismo o cualquier otro trastorno de la refracción, siempre y cuando se demuestre mediante estudios médicos que la graduación por ojo sea mayor o igual a 5 dioptrías y por cada trastorno.
Se cubrirá el gasto procedente hasta la Suma Asegurada contratada para esta cobertura sin aplicar deducible ni coaseguro.
Esta cobertura tiene efecto una vez transcurridos 1 año de forma continua e ininterrumpida, después la fecha de alta del Asegurado en esta cobertura, Aplica reconocimiento de antigüedad para reducir el periodo de espera.</t>
    </r>
  </si>
  <si>
    <t>Suscripción</t>
  </si>
  <si>
    <t>Personas que se sirven de motocicletas o motonetas para el desarrollo de su trabajo</t>
  </si>
  <si>
    <t>Bomberos</t>
  </si>
  <si>
    <t>Rechazo</t>
  </si>
  <si>
    <t>Piloto fumigador</t>
  </si>
  <si>
    <t>Actividades 17</t>
  </si>
  <si>
    <t>Actividades 18</t>
  </si>
  <si>
    <t>Actividades 19</t>
  </si>
  <si>
    <t>Actividades 20</t>
  </si>
  <si>
    <t>Actividades 21</t>
  </si>
  <si>
    <t>Actividades 22</t>
  </si>
  <si>
    <t>Actividades 23</t>
  </si>
  <si>
    <t>Actividades 24</t>
  </si>
  <si>
    <t>Actividades 25</t>
  </si>
  <si>
    <t>Descripción de la actividad principal:</t>
  </si>
  <si>
    <t>Indica la cantidad de titulares que tienen como actividad principal alguna de las siguientes:</t>
  </si>
  <si>
    <t># Titulares</t>
  </si>
  <si>
    <t>Dentro de la colectividad ¿Hay titulares que hagan alguna actividad diferente a la antes mencionada?</t>
  </si>
  <si>
    <t>Cobertura en franja fronteriza</t>
  </si>
  <si>
    <t>COBERTURA EN FRANJA FRONTERIZA</t>
  </si>
  <si>
    <t>¿Ubicado en Zona Fronteriza?</t>
  </si>
  <si>
    <t>Indemnización de enfermedades graves (20 a 64 años)</t>
  </si>
  <si>
    <t>Personas con invalidez o incapacidad permanente</t>
  </si>
  <si>
    <r>
      <t xml:space="preserve">Desde 5 Titulares y 10 asegurados </t>
    </r>
    <r>
      <rPr>
        <b/>
        <sz val="11"/>
        <color rgb="FFFF0000"/>
        <rFont val="Calibri"/>
        <family val="2"/>
        <scheme val="minor"/>
      </rPr>
      <t xml:space="preserve">hasta 100 </t>
    </r>
    <r>
      <rPr>
        <b/>
        <sz val="11"/>
        <color rgb="FF000000"/>
        <rFont val="Calibri"/>
        <family val="2"/>
        <scheme val="minor"/>
      </rPr>
      <t>asegurados</t>
    </r>
  </si>
  <si>
    <t>PLAN DENTAL</t>
  </si>
  <si>
    <t>PLAN VISUAL</t>
  </si>
  <si>
    <t>Plan</t>
  </si>
  <si>
    <t xml:space="preserve">Costo Anual del proveedor sin IVA por persona </t>
  </si>
  <si>
    <t>Combinado</t>
  </si>
  <si>
    <t>Protección</t>
  </si>
  <si>
    <t>Selecto</t>
  </si>
  <si>
    <t>Incremental</t>
  </si>
  <si>
    <t>Integral</t>
  </si>
  <si>
    <t>Enfoque</t>
  </si>
  <si>
    <t>Panorámico</t>
  </si>
  <si>
    <t>Ultra</t>
  </si>
  <si>
    <t>Expansión</t>
  </si>
  <si>
    <t>Elite*</t>
  </si>
  <si>
    <t>Plan Dental</t>
  </si>
  <si>
    <t>Factor Sin Deducible</t>
  </si>
  <si>
    <t>¿La colectividad es de gobierno?</t>
  </si>
  <si>
    <r>
      <t xml:space="preserve">Actividad principal 
</t>
    </r>
    <r>
      <rPr>
        <sz val="9"/>
        <color theme="0"/>
        <rFont val="Arial"/>
        <family val="2"/>
      </rPr>
      <t>(Consultar catálogo)</t>
    </r>
  </si>
  <si>
    <t>Sin actividad especial</t>
  </si>
  <si>
    <t>Taxistas, choferes de autobuses foráneos de pasajeros, choferes de ambulancia, chofer de carga pesada (tráiler, camiones de carga), transportadores de material explosivo o peligroso, ferrocarrileros</t>
  </si>
  <si>
    <t>Operador de maquinaria pesada o ligera de riesgo, operador buldócer, operador palas mecánicas, operador aplanadoras</t>
  </si>
  <si>
    <t>Policías, patrulleros, guardaespaldas, agentes secretos, cuerpos de seguridad, agentes de seguridad, policías federales, de caminos, tránsito, judiciales y agentes narcóticos, cuerpos militares y/o de la fuerza aérea, infantes de marina y de la fuerza aérea, personas que participen en servicio militar, ejército y armada, detective , servicio de rescate – salvavidas</t>
  </si>
  <si>
    <t>Grupos de médicos, corredores de seguros, equipos, asociaciones, federaciones</t>
  </si>
  <si>
    <t>Partidos políticos (incluye grupos parlamentarios), personas políticamente expuestas o con responsabilidad pública</t>
  </si>
  <si>
    <t>Medios de comunicación (periódico, cadenas de radio y televisión, etc.)</t>
  </si>
  <si>
    <t>Transporte aéreo privado: pilotos y/o miembros de la tripulación</t>
  </si>
  <si>
    <t>Industria de la construcción: ingenieros y arquitectos</t>
  </si>
  <si>
    <t>Obreros no especializados (ayudantes y/o peones de distintas profesiones u oficios)</t>
  </si>
  <si>
    <t>Minería, pesca en costa</t>
  </si>
  <si>
    <t>Circos y ferias, palenques, tauromaquia</t>
  </si>
  <si>
    <t>Pesca en alta mar</t>
  </si>
  <si>
    <t>Fabricación de armas, fabricación o manejo de material explosivo, radioactivo, biológico de riesgo, atómico, sustancias químicas de riesgo o peligroso</t>
  </si>
  <si>
    <t>Periodistas y fotógrafos en actos de guerra, periodistas y fotógrafos en actos de revolución, periodistas y fotógrafos en actos de rebeliones insurrección y/o terrorismo, personal con uso o portación de armas de fuego</t>
  </si>
  <si>
    <t>Buzos, boxeadores, corredores profesionales de automóviles, cazadores</t>
  </si>
  <si>
    <t>Constructores de torres de televisión, constructores de torres de estructuras de acero, instaladores de antenas y elevadores, operadores de planta eléctrica de alto voltaje</t>
  </si>
  <si>
    <t>Albañil, electricistas de alto voltaje, limpia vidrios o cualquier otra actividad u ocupación de riesgo por altura</t>
  </si>
  <si>
    <t>Obrero petrolero, perforadores de pozos petroleros, trabajadores de minas y plataformas e marina</t>
  </si>
  <si>
    <t>Siniestralidad MeNor a 8 meses</t>
  </si>
  <si>
    <r>
      <t xml:space="preserve">Actividad secundaria
</t>
    </r>
    <r>
      <rPr>
        <sz val="9"/>
        <color theme="0"/>
        <rFont val="Arial"/>
        <family val="2"/>
      </rPr>
      <t>(Consultar catálogo)</t>
    </r>
  </si>
  <si>
    <t>6. En caso de contratar la cobertura de Complementos la Suma Asegurada que aplica de acuerdo con el número de asegurados con esta cobertura es:
• 100,000 M.N o el 85% de la Suma Asegurada Básica, lo que resulte menor para pólizas con menos de 25 Asegurados
• 300,000 M.N. o el 85% de la Suma Asegurada Básica, lo que resulte menor para pólizas con más de 25 Asegurados y menos de 50 Asegurados 
• 2,000,000 M.N o el 85% de la Suma Asegurada Básica, lo que resulte menor, para pólizas con más de 50 Asegurados</t>
  </si>
  <si>
    <r>
      <rPr>
        <b/>
        <sz val="10"/>
        <rFont val="Arial"/>
        <family val="2"/>
      </rPr>
      <t>COMPLEMENTOS</t>
    </r>
    <r>
      <rPr>
        <sz val="10"/>
        <rFont val="Arial"/>
        <family val="2"/>
      </rPr>
      <t xml:space="preserve">
La Compañía cubrirá los gastos médicos complementarios erogados a consecuencia de un Accidente, Enfermedad o Padecimientos cubierto, entendiéndose como gastos médicos complementarios aquellos que se erogan en la vigencia de esta póliza y cuyos gastos anteriores fueron cubiertos y pagados en una Póliza Colectiva de Gastos Médicos Mayores, a nombre del mismo Contratante emitida por ésta u otra institución de seguros,  y que hayan iniciado posterior a la fecha de antigüedad reconocida en esta Póliza.
El límite de responsabilidad de la Compañía será exclusivamente por el remanente de Suma Asegurada, con un tope de:
• 100,000 M.N o el 85% de la Suma Asegurada Básica, lo que resulte menor para pólizas con menos de 25 Asegurados
• 300,000 M.N. o el 85% de la Suma Asegurada Básica, lo que resulte menor para pólizas con más de 25 Asegurados y menos de 50 Asegurados 
• 2,000,000 M.N o el 85% de la Suma Asegurada Básica, lo que resulte menor, para pólizas con más de 50 Asegurados.
No se aplicará deducible para los gastos complementarios.
El Asegurado deberá presentar, adicional a la documentación para la reclamación, el finiquito o documento emitido por la institución de seguros donde se cubrió el último gasto que contenga el remanente de Suma Asegurada. En caso de no contar con esta documentación se cubrirá como un siniestro nuevo en caso de ser procedente.
Para los demás términos y condiciones, aplicarán las Condiciones Generales vigentes del producto contratado.
Este Endoso forma parte del Contrato de Seguro.</t>
    </r>
  </si>
  <si>
    <t>Menor a 8 meses</t>
  </si>
  <si>
    <t>Medikuz Bx+ 2023. Versión: 29/06/2023 v1.2</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</si>
</sst>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7" formatCode="&quot;$&quot;#,##0.00;\-&quot;$&quot;#,##0.00"/>
    <numFmt numFmtId="8" formatCode="&quot;$&quot;#,##0.00;[Red]\-&quot;$&quot;#,##0.00"/>
    <numFmt numFmtId="44" formatCode="_-&quot;$&quot;* #,##0.00_-;\-&quot;$&quot;* #,##0.00_-;_-&quot;$&quot;* &quot;-&quot;??_-;_-@_-"/>
    <numFmt numFmtId="164" formatCode="_(&quot;$&quot;* #,##0.00_);_(&quot;$&quot;* \(#,##0.00\);_(&quot;$&quot;* &quot;-&quot;??_);_(@_)"/>
    <numFmt numFmtId="165" formatCode="_(* #,##0.00_);_(* \(#,##0.00\);_(* &quot;-&quot;??_);_(@_)"/>
    <numFmt numFmtId="166" formatCode="0.0000"/>
    <numFmt numFmtId="167" formatCode="0.000"/>
    <numFmt numFmtId="168" formatCode="0.000000"/>
    <numFmt numFmtId="169" formatCode="&quot;$&quot;#,##0.00"/>
    <numFmt numFmtId="170" formatCode="#,##0.0000"/>
    <numFmt numFmtId="171" formatCode="&quot;$&quot;#,##0"/>
    <numFmt numFmtId="172" formatCode="#,##0.00_ ;\-#,##0.00\ "/>
    <numFmt numFmtId="173" formatCode="#,##0_ ;\-#,##0\ "/>
  </numFmts>
  <fonts count="74" x14ac:knownFonts="1">
    <font>
      <sz val="11"/>
      <color theme="1"/>
      <name val="Calibri"/>
      <family val="2"/>
      <scheme val="minor"/>
    </font>
    <font>
      <sz val="11"/>
      <color theme="1"/>
      <name val="Calibri"/>
      <family val="2"/>
      <scheme val="minor"/>
    </font>
    <font>
      <b/>
      <sz val="15"/>
      <color theme="0"/>
      <name val="Century Gothic"/>
      <family val="2"/>
    </font>
    <font>
      <sz val="10"/>
      <color theme="1"/>
      <name val="Century Gothic"/>
      <family val="2"/>
    </font>
    <font>
      <sz val="10"/>
      <name val="MS Sans Serif"/>
      <family val="2"/>
    </font>
    <font>
      <b/>
      <sz val="10"/>
      <color theme="0"/>
      <name val="Century Gothic"/>
      <family val="2"/>
    </font>
    <font>
      <sz val="10"/>
      <color theme="0"/>
      <name val="Century Gothic"/>
      <family val="2"/>
    </font>
    <font>
      <sz val="10"/>
      <color rgb="FF002060"/>
      <name val="Century Gothic"/>
      <family val="2"/>
    </font>
    <font>
      <b/>
      <sz val="10"/>
      <color theme="1"/>
      <name val="Century Gothic"/>
      <family val="2"/>
    </font>
    <font>
      <sz val="10"/>
      <name val="Century Gothic"/>
      <family val="2"/>
    </font>
    <font>
      <sz val="11"/>
      <color theme="1"/>
      <name val="Century Gothic"/>
      <family val="2"/>
    </font>
    <font>
      <sz val="10"/>
      <name val="Arial"/>
      <family val="2"/>
    </font>
    <font>
      <b/>
      <sz val="10"/>
      <name val="Century Gothic"/>
      <family val="2"/>
    </font>
    <font>
      <sz val="10"/>
      <color indexed="56"/>
      <name val="Century Gothic"/>
      <family val="2"/>
    </font>
    <font>
      <sz val="10"/>
      <color theme="0" tint="-0.499984740745262"/>
      <name val="Century Gothic"/>
      <family val="2"/>
    </font>
    <font>
      <b/>
      <sz val="9"/>
      <name val="Century Gothic"/>
      <family val="2"/>
    </font>
    <font>
      <b/>
      <sz val="11"/>
      <color theme="0"/>
      <name val="Century Gothic"/>
      <family val="2"/>
    </font>
    <font>
      <sz val="11"/>
      <name val="Century Gothic"/>
      <family val="2"/>
    </font>
    <font>
      <b/>
      <sz val="11"/>
      <name val="Century Gothic"/>
      <family val="2"/>
    </font>
    <font>
      <sz val="11"/>
      <color rgb="FFFF0000"/>
      <name val="Century Gothic"/>
      <family val="2"/>
    </font>
    <font>
      <b/>
      <sz val="14"/>
      <name val="Century Gothic"/>
      <family val="2"/>
    </font>
    <font>
      <sz val="13"/>
      <color rgb="FF333E48"/>
      <name val="Arial"/>
      <family val="2"/>
    </font>
    <font>
      <sz val="11"/>
      <color theme="0"/>
      <name val="Calibri"/>
      <family val="2"/>
      <scheme val="minor"/>
    </font>
    <font>
      <b/>
      <sz val="24"/>
      <color rgb="FF333E48"/>
      <name val="Arial"/>
      <family val="2"/>
    </font>
    <font>
      <b/>
      <sz val="40"/>
      <color rgb="FF333E48"/>
      <name val="Arial"/>
      <family val="2"/>
    </font>
    <font>
      <b/>
      <sz val="11"/>
      <name val="Arial"/>
      <family val="2"/>
    </font>
    <font>
      <b/>
      <sz val="11"/>
      <color theme="0"/>
      <name val="Arial"/>
      <family val="2"/>
    </font>
    <font>
      <sz val="11"/>
      <color theme="1"/>
      <name val="Arial"/>
      <family val="2"/>
    </font>
    <font>
      <b/>
      <sz val="16"/>
      <color theme="8"/>
      <name val="Arial"/>
      <family val="2"/>
    </font>
    <font>
      <b/>
      <sz val="22"/>
      <color theme="0"/>
      <name val="Arial"/>
      <family val="2"/>
    </font>
    <font>
      <b/>
      <sz val="18"/>
      <color theme="0"/>
      <name val="Arial"/>
      <family val="2"/>
    </font>
    <font>
      <b/>
      <sz val="20"/>
      <color theme="8"/>
      <name val="Arial"/>
      <family val="2"/>
    </font>
    <font>
      <b/>
      <sz val="20"/>
      <color theme="0"/>
      <name val="Arial"/>
      <family val="2"/>
    </font>
    <font>
      <sz val="11"/>
      <color theme="0"/>
      <name val="Arial"/>
      <family val="2"/>
    </font>
    <font>
      <b/>
      <sz val="11"/>
      <color theme="1"/>
      <name val="Arial"/>
      <family val="2"/>
    </font>
    <font>
      <sz val="11"/>
      <name val="Arial"/>
      <family val="2"/>
    </font>
    <font>
      <b/>
      <sz val="11"/>
      <color theme="3" tint="-0.499984740745262"/>
      <name val="Arial"/>
      <family val="2"/>
    </font>
    <font>
      <b/>
      <sz val="11"/>
      <color rgb="FFFF0000"/>
      <name val="Arial"/>
      <family val="2"/>
    </font>
    <font>
      <sz val="8"/>
      <name val="Arial"/>
      <family val="2"/>
    </font>
    <font>
      <b/>
      <sz val="11"/>
      <color theme="0" tint="-0.499984740745262"/>
      <name val="Arial"/>
      <family val="2"/>
    </font>
    <font>
      <b/>
      <sz val="11"/>
      <color indexed="12"/>
      <name val="Arial"/>
      <family val="2"/>
    </font>
    <font>
      <b/>
      <sz val="11"/>
      <color indexed="8"/>
      <name val="Arial"/>
      <family val="2"/>
    </font>
    <font>
      <sz val="11"/>
      <color rgb="FFFF0000"/>
      <name val="Arial"/>
      <family val="2"/>
    </font>
    <font>
      <b/>
      <sz val="18"/>
      <color rgb="FFFF0000"/>
      <name val="Arial"/>
      <family val="2"/>
    </font>
    <font>
      <sz val="16.5"/>
      <color rgb="FF333E48"/>
      <name val="Arial"/>
      <family val="2"/>
    </font>
    <font>
      <b/>
      <sz val="16.5"/>
      <color rgb="FF333E48"/>
      <name val="Arial"/>
      <family val="2"/>
    </font>
    <font>
      <b/>
      <sz val="16.5"/>
      <color theme="0"/>
      <name val="Arial"/>
      <family val="2"/>
    </font>
    <font>
      <sz val="11"/>
      <color rgb="FFFF0000"/>
      <name val="Calibri"/>
      <family val="2"/>
      <scheme val="minor"/>
    </font>
    <font>
      <b/>
      <sz val="12"/>
      <color rgb="FF595959"/>
      <name val="Arial"/>
      <family val="2"/>
    </font>
    <font>
      <sz val="10"/>
      <color rgb="FFFF0000"/>
      <name val="Arial"/>
      <family val="2"/>
    </font>
    <font>
      <b/>
      <sz val="10"/>
      <name val="Arial"/>
      <family val="2"/>
    </font>
    <font>
      <b/>
      <sz val="11"/>
      <color rgb="FFFF0000"/>
      <name val="Calibri"/>
      <family val="2"/>
      <scheme val="minor"/>
    </font>
    <font>
      <sz val="11"/>
      <color rgb="FF000000"/>
      <name val="Arial"/>
      <family val="2"/>
    </font>
    <font>
      <b/>
      <sz val="12"/>
      <color rgb="FFFFFFFF"/>
      <name val="Arial"/>
      <family val="2"/>
    </font>
    <font>
      <sz val="9"/>
      <name val="Arial"/>
      <family val="2"/>
    </font>
    <font>
      <b/>
      <sz val="11"/>
      <color rgb="FFFFFFFF"/>
      <name val="Arial"/>
      <family val="2"/>
    </font>
    <font>
      <sz val="9"/>
      <color rgb="FFFF0000"/>
      <name val="Arial"/>
      <family val="2"/>
    </font>
    <font>
      <b/>
      <sz val="8"/>
      <color theme="0"/>
      <name val="Arial"/>
      <family val="2"/>
    </font>
    <font>
      <sz val="16"/>
      <color rgb="FF333E48"/>
      <name val="Arial"/>
      <family val="2"/>
    </font>
    <font>
      <b/>
      <sz val="9"/>
      <color theme="0"/>
      <name val="Arial"/>
      <family val="2"/>
    </font>
    <font>
      <b/>
      <sz val="11"/>
      <color theme="1"/>
      <name val="Calibri"/>
      <family val="2"/>
      <scheme val="minor"/>
    </font>
    <font>
      <sz val="10"/>
      <color rgb="FF000000"/>
      <name val="Arial"/>
      <family val="2"/>
    </font>
    <font>
      <b/>
      <sz val="9"/>
      <color rgb="FFFFFFFF"/>
      <name val="Arial"/>
      <family val="2"/>
    </font>
    <font>
      <sz val="11"/>
      <color rgb="FF000000"/>
      <name val="Calibri"/>
      <family val="2"/>
      <scheme val="minor"/>
    </font>
    <font>
      <b/>
      <sz val="11"/>
      <color theme="3" tint="-0.499984740745262"/>
      <name val="Calibri"/>
      <family val="2"/>
      <scheme val="minor"/>
    </font>
    <font>
      <b/>
      <sz val="11"/>
      <color rgb="FF000000"/>
      <name val="Calibri"/>
      <family val="2"/>
      <scheme val="minor"/>
    </font>
    <font>
      <b/>
      <sz val="11"/>
      <color theme="9"/>
      <name val="Calibri"/>
      <family val="2"/>
      <scheme val="minor"/>
    </font>
    <font>
      <b/>
      <sz val="16"/>
      <color theme="0"/>
      <name val="Calibri"/>
      <family val="2"/>
      <scheme val="minor"/>
    </font>
    <font>
      <b/>
      <sz val="11"/>
      <color theme="0"/>
      <name val="Calibri"/>
      <family val="2"/>
      <scheme val="minor"/>
    </font>
    <font>
      <b/>
      <sz val="10.5"/>
      <color theme="3" tint="-0.499984740745262"/>
      <name val="Arial"/>
      <family val="2"/>
    </font>
    <font>
      <sz val="11"/>
      <color theme="1"/>
      <name val="Segoe UI"/>
      <family val="2"/>
    </font>
    <font>
      <b/>
      <sz val="22"/>
      <color rgb="FF333E48"/>
      <name val="Arial"/>
      <family val="2"/>
    </font>
    <font>
      <sz val="9"/>
      <color theme="0"/>
      <name val="Arial"/>
      <family val="2"/>
    </font>
    <font>
      <sz val="11"/>
      <name val="Calibri"/>
      <family val="2"/>
      <scheme val="minor"/>
    </font>
  </fonts>
  <fills count="29">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rgb="FFC4D660"/>
        <bgColor indexed="64"/>
      </patternFill>
    </fill>
    <fill>
      <patternFill patternType="solid">
        <fgColor theme="6"/>
        <bgColor indexed="64"/>
      </patternFill>
    </fill>
    <fill>
      <patternFill patternType="solid">
        <fgColor rgb="FFD2D3D4"/>
        <bgColor indexed="64"/>
      </patternFill>
    </fill>
    <fill>
      <patternFill patternType="solid">
        <fgColor theme="6" tint="0.39997558519241921"/>
        <bgColor indexed="64"/>
      </patternFill>
    </fill>
    <fill>
      <patternFill patternType="solid">
        <fgColor rgb="FF3BB0C9"/>
        <bgColor indexed="64"/>
      </patternFill>
    </fill>
    <fill>
      <patternFill patternType="solid">
        <fgColor theme="4" tint="0.79998168889431442"/>
        <bgColor indexed="64"/>
      </patternFill>
    </fill>
    <fill>
      <patternFill patternType="solid">
        <fgColor rgb="FFC5DA46"/>
        <bgColor indexed="64"/>
      </patternFill>
    </fill>
    <fill>
      <patternFill patternType="solid">
        <fgColor rgb="FFFFFFFF"/>
        <bgColor indexed="64"/>
      </patternFill>
    </fill>
    <fill>
      <patternFill patternType="solid">
        <fgColor theme="9" tint="0.59999389629810485"/>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theme="8" tint="-0.499984740745262"/>
        <bgColor indexed="64"/>
      </patternFill>
    </fill>
    <fill>
      <patternFill patternType="solid">
        <fgColor theme="8" tint="0.39997558519241921"/>
        <bgColor indexed="64"/>
      </patternFill>
    </fill>
    <fill>
      <patternFill patternType="solid">
        <fgColor theme="9"/>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3" tint="-0.499984740745262"/>
        <bgColor indexed="64"/>
      </patternFill>
    </fill>
    <fill>
      <patternFill patternType="solid">
        <fgColor rgb="FFC4D600"/>
        <bgColor indexed="64"/>
      </patternFill>
    </fill>
    <fill>
      <patternFill patternType="solid">
        <fgColor rgb="FF333E48"/>
        <bgColor indexed="64"/>
      </patternFill>
    </fill>
    <fill>
      <patternFill patternType="solid">
        <fgColor rgb="FF778692"/>
        <bgColor indexed="64"/>
      </patternFill>
    </fill>
    <fill>
      <patternFill patternType="solid">
        <fgColor rgb="FF172849"/>
        <bgColor indexed="64"/>
      </patternFill>
    </fill>
    <fill>
      <patternFill patternType="solid">
        <fgColor rgb="FF595959"/>
        <bgColor indexed="64"/>
      </patternFill>
    </fill>
    <fill>
      <patternFill patternType="solid">
        <fgColor theme="1" tint="0.34998626667073579"/>
        <bgColor indexed="64"/>
      </patternFill>
    </fill>
    <fill>
      <patternFill patternType="solid">
        <fgColor theme="7"/>
        <bgColor indexed="64"/>
      </patternFill>
    </fill>
  </fills>
  <borders count="21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hair">
        <color theme="3"/>
      </left>
      <right/>
      <top style="hair">
        <color theme="3"/>
      </top>
      <bottom style="hair">
        <color theme="3"/>
      </bottom>
      <diagonal/>
    </border>
    <border>
      <left/>
      <right/>
      <top style="hair">
        <color theme="3"/>
      </top>
      <bottom style="hair">
        <color theme="3"/>
      </bottom>
      <diagonal/>
    </border>
    <border>
      <left/>
      <right style="hair">
        <color theme="3"/>
      </right>
      <top style="hair">
        <color theme="3"/>
      </top>
      <bottom style="hair">
        <color theme="3"/>
      </bottom>
      <diagonal/>
    </border>
    <border>
      <left style="thin">
        <color indexed="64"/>
      </left>
      <right/>
      <top/>
      <bottom/>
      <diagonal/>
    </border>
    <border>
      <left style="dashed">
        <color rgb="FFC5DA46"/>
      </left>
      <right style="dashed">
        <color rgb="FFC5DA46"/>
      </right>
      <top style="dashed">
        <color rgb="FFC5DA46"/>
      </top>
      <bottom style="dashed">
        <color rgb="FFC5DA46"/>
      </bottom>
      <diagonal/>
    </border>
    <border>
      <left style="hair">
        <color indexed="64"/>
      </left>
      <right style="hair">
        <color indexed="64"/>
      </right>
      <top style="hair">
        <color indexed="64"/>
      </top>
      <bottom style="hair">
        <color indexed="64"/>
      </bottom>
      <diagonal/>
    </border>
    <border>
      <left/>
      <right/>
      <top style="thin">
        <color indexed="64"/>
      </top>
      <bottom style="thin">
        <color indexed="64"/>
      </bottom>
      <diagonal/>
    </border>
    <border>
      <left style="dotted">
        <color rgb="FFC5DA46"/>
      </left>
      <right style="dotted">
        <color rgb="FFC5DA46"/>
      </right>
      <top style="dotted">
        <color rgb="FFC5DA46"/>
      </top>
      <bottom style="dotted">
        <color rgb="FFC5DA46"/>
      </bottom>
      <diagonal/>
    </border>
    <border>
      <left style="hair">
        <color rgb="FF354859"/>
      </left>
      <right style="hair">
        <color rgb="FF354859"/>
      </right>
      <top/>
      <bottom style="hair">
        <color rgb="FF354859"/>
      </bottom>
      <diagonal/>
    </border>
    <border>
      <left style="dotted">
        <color rgb="FFC5DA46"/>
      </left>
      <right style="dotted">
        <color rgb="FFC5DA46"/>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diagonal/>
    </border>
    <border>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dotted">
        <color rgb="FFC5DA46"/>
      </left>
      <right style="dotted">
        <color rgb="FFC5DA46"/>
      </right>
      <top/>
      <bottom style="thin">
        <color indexed="64"/>
      </bottom>
      <diagonal/>
    </border>
    <border>
      <left/>
      <right style="hair">
        <color rgb="FF354859"/>
      </right>
      <top/>
      <bottom style="hair">
        <color rgb="FF354859"/>
      </bottom>
      <diagonal/>
    </border>
    <border>
      <left style="thin">
        <color indexed="64"/>
      </left>
      <right style="dotted">
        <color rgb="FFC5DA46"/>
      </right>
      <top style="dotted">
        <color rgb="FFC5DA46"/>
      </top>
      <bottom style="dotted">
        <color rgb="FFC5DA46"/>
      </bottom>
      <diagonal/>
    </border>
    <border>
      <left style="dotted">
        <color rgb="FFC5DA46"/>
      </left>
      <right style="thin">
        <color indexed="64"/>
      </right>
      <top style="dotted">
        <color rgb="FFC5DA46"/>
      </top>
      <bottom style="dotted">
        <color rgb="FFC5DA46"/>
      </bottom>
      <diagonal/>
    </border>
    <border>
      <left style="thin">
        <color indexed="64"/>
      </left>
      <right style="hair">
        <color rgb="FF354859"/>
      </right>
      <top/>
      <bottom style="hair">
        <color rgb="FF354859"/>
      </bottom>
      <diagonal/>
    </border>
    <border>
      <left style="hair">
        <color rgb="FF354859"/>
      </left>
      <right style="thin">
        <color indexed="64"/>
      </right>
      <top/>
      <bottom style="hair">
        <color rgb="FF354859"/>
      </bottom>
      <diagonal/>
    </border>
    <border>
      <left style="thin">
        <color indexed="64"/>
      </left>
      <right style="dotted">
        <color rgb="FFC5DA46"/>
      </right>
      <top style="dotted">
        <color rgb="FFC5DA46"/>
      </top>
      <bottom style="thin">
        <color indexed="64"/>
      </bottom>
      <diagonal/>
    </border>
    <border>
      <left style="dotted">
        <color rgb="FFC5DA46"/>
      </left>
      <right style="thin">
        <color indexed="64"/>
      </right>
      <top style="dotted">
        <color rgb="FFC5DA46"/>
      </top>
      <bottom style="thin">
        <color indexed="64"/>
      </bottom>
      <diagonal/>
    </border>
    <border>
      <left style="dotted">
        <color rgb="FFC5DA46"/>
      </left>
      <right style="dotted">
        <color rgb="FFC5DA46"/>
      </right>
      <top style="dotted">
        <color rgb="FFC5DA46"/>
      </top>
      <bottom style="thin">
        <color indexed="64"/>
      </bottom>
      <diagonal/>
    </border>
    <border>
      <left/>
      <right style="dotted">
        <color rgb="FFC5DA46"/>
      </right>
      <top style="dotted">
        <color rgb="FFC5DA46"/>
      </top>
      <bottom style="thin">
        <color indexed="64"/>
      </bottom>
      <diagonal/>
    </border>
    <border>
      <left style="thin">
        <color indexed="64"/>
      </left>
      <right style="dotted">
        <color rgb="FFC5DA46"/>
      </right>
      <top style="thin">
        <color indexed="64"/>
      </top>
      <bottom style="dotted">
        <color rgb="FFC5DA46"/>
      </bottom>
      <diagonal/>
    </border>
    <border>
      <left style="dotted">
        <color rgb="FFC5DA46"/>
      </left>
      <right style="dotted">
        <color rgb="FFC5DA46"/>
      </right>
      <top style="thin">
        <color indexed="64"/>
      </top>
      <bottom/>
      <diagonal/>
    </border>
    <border>
      <left style="dotted">
        <color rgb="FFC5DA46"/>
      </left>
      <right style="dotted">
        <color rgb="FFC5DA46"/>
      </right>
      <top style="thin">
        <color indexed="64"/>
      </top>
      <bottom style="dotted">
        <color rgb="FFC5DA46"/>
      </bottom>
      <diagonal/>
    </border>
    <border>
      <left style="dotted">
        <color rgb="FFC5DA46"/>
      </left>
      <right style="thin">
        <color indexed="64"/>
      </right>
      <top style="thin">
        <color indexed="64"/>
      </top>
      <bottom style="dotted">
        <color rgb="FFC5DA46"/>
      </bottom>
      <diagonal/>
    </border>
    <border>
      <left style="thin">
        <color indexed="64"/>
      </left>
      <right style="hair">
        <color rgb="FF354859"/>
      </right>
      <top style="hair">
        <color rgb="FF354859"/>
      </top>
      <bottom style="hair">
        <color rgb="FF354859"/>
      </bottom>
      <diagonal/>
    </border>
    <border>
      <left style="thin">
        <color indexed="64"/>
      </left>
      <right style="hair">
        <color rgb="FF354859"/>
      </right>
      <top style="hair">
        <color rgb="FF354859"/>
      </top>
      <bottom style="thin">
        <color indexed="64"/>
      </bottom>
      <diagonal/>
    </border>
    <border>
      <left style="dashed">
        <color rgb="FFC5DA46"/>
      </left>
      <right/>
      <top style="dashed">
        <color rgb="FFC5DA46"/>
      </top>
      <bottom style="dashed">
        <color rgb="FFC5DA46"/>
      </bottom>
      <diagonal/>
    </border>
    <border>
      <left/>
      <right/>
      <top style="dashed">
        <color rgb="FFC5DA46"/>
      </top>
      <bottom style="dashed">
        <color rgb="FFC5DA46"/>
      </bottom>
      <diagonal/>
    </border>
    <border>
      <left/>
      <right style="dashed">
        <color rgb="FFC5DA46"/>
      </right>
      <top style="dashed">
        <color rgb="FFC5DA46"/>
      </top>
      <bottom style="dashed">
        <color rgb="FFC5DA46"/>
      </bottom>
      <diagonal/>
    </border>
    <border>
      <left style="thin">
        <color theme="4" tint="-0.24994659260841701"/>
      </left>
      <right/>
      <top style="thin">
        <color theme="4" tint="-0.24994659260841701"/>
      </top>
      <bottom style="thin">
        <color theme="4" tint="-0.24994659260841701"/>
      </bottom>
      <diagonal/>
    </border>
    <border>
      <left/>
      <right style="thin">
        <color theme="4" tint="-0.24994659260841701"/>
      </right>
      <top style="thin">
        <color theme="4" tint="-0.24994659260841701"/>
      </top>
      <bottom style="thin">
        <color theme="4" tint="-0.24994659260841701"/>
      </bottom>
      <diagonal/>
    </border>
    <border>
      <left style="hair">
        <color rgb="FF354859"/>
      </left>
      <right style="thin">
        <color indexed="64"/>
      </right>
      <top style="hair">
        <color rgb="FF354859"/>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bottom style="hair">
        <color indexed="64"/>
      </bottom>
      <diagonal/>
    </border>
    <border>
      <left/>
      <right/>
      <top style="hair">
        <color indexed="64"/>
      </top>
      <bottom style="hair">
        <color indexed="64"/>
      </bottom>
      <diagonal/>
    </border>
    <border>
      <left style="thin">
        <color indexed="64"/>
      </left>
      <right style="thin">
        <color indexed="64"/>
      </right>
      <top style="medium">
        <color indexed="64"/>
      </top>
      <bottom style="medium">
        <color indexed="64"/>
      </bottom>
      <diagonal/>
    </border>
    <border>
      <left style="thin">
        <color indexed="64"/>
      </left>
      <right style="dotted">
        <color rgb="FFC5DA46"/>
      </right>
      <top/>
      <bottom style="thin">
        <color indexed="64"/>
      </bottom>
      <diagonal/>
    </border>
    <border>
      <left style="dotted">
        <color rgb="FFC5DA46"/>
      </left>
      <right style="thin">
        <color indexed="64"/>
      </right>
      <top/>
      <bottom style="thin">
        <color indexed="64"/>
      </bottom>
      <diagonal/>
    </border>
    <border>
      <left/>
      <right/>
      <top/>
      <bottom style="dashed">
        <color rgb="FFC5DA46"/>
      </bottom>
      <diagonal/>
    </border>
    <border>
      <left/>
      <right/>
      <top style="thin">
        <color theme="4" tint="-0.24994659260841701"/>
      </top>
      <bottom style="thin">
        <color theme="4" tint="-0.24994659260841701"/>
      </bottom>
      <diagonal/>
    </border>
    <border>
      <left/>
      <right style="hair">
        <color indexed="64"/>
      </right>
      <top style="hair">
        <color indexed="64"/>
      </top>
      <bottom style="hair">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style="thin">
        <color indexed="64"/>
      </right>
      <top style="medium">
        <color indexed="64"/>
      </top>
      <bottom style="thin">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ck">
        <color indexed="64"/>
      </left>
      <right/>
      <top style="medium">
        <color indexed="64"/>
      </top>
      <bottom style="thick">
        <color indexed="64"/>
      </bottom>
      <diagonal/>
    </border>
    <border>
      <left/>
      <right/>
      <top style="medium">
        <color indexed="64"/>
      </top>
      <bottom style="thick">
        <color indexed="64"/>
      </bottom>
      <diagonal/>
    </border>
    <border>
      <left/>
      <right style="thick">
        <color indexed="64"/>
      </right>
      <top style="medium">
        <color indexed="64"/>
      </top>
      <bottom style="thick">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dotted">
        <color rgb="FFC5DA46"/>
      </left>
      <right style="medium">
        <color indexed="64"/>
      </right>
      <top style="dotted">
        <color rgb="FFC5DA46"/>
      </top>
      <bottom style="thin">
        <color indexed="64"/>
      </bottom>
      <diagonal/>
    </border>
    <border>
      <left style="medium">
        <color indexed="64"/>
      </left>
      <right style="medium">
        <color indexed="64"/>
      </right>
      <top/>
      <bottom style="thin">
        <color indexed="64"/>
      </bottom>
      <diagonal/>
    </border>
    <border>
      <left style="hair">
        <color rgb="FF354859"/>
      </left>
      <right style="hair">
        <color rgb="FF354859"/>
      </right>
      <top style="hair">
        <color rgb="FF354859"/>
      </top>
      <bottom style="thin">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style="hair">
        <color indexed="64"/>
      </right>
      <top style="hair">
        <color indexed="64"/>
      </top>
      <bottom/>
      <diagonal/>
    </border>
    <border>
      <left/>
      <right style="hair">
        <color indexed="64"/>
      </right>
      <top style="hair">
        <color indexed="64"/>
      </top>
      <bottom/>
      <diagonal/>
    </border>
    <border>
      <left style="medium">
        <color indexed="64"/>
      </left>
      <right style="medium">
        <color indexed="64"/>
      </right>
      <top style="hair">
        <color indexed="64"/>
      </top>
      <bottom/>
      <diagonal/>
    </border>
    <border>
      <left/>
      <right style="thin">
        <color indexed="64"/>
      </right>
      <top style="hair">
        <color indexed="64"/>
      </top>
      <bottom/>
      <diagonal/>
    </border>
    <border>
      <left/>
      <right/>
      <top style="hair">
        <color indexed="64"/>
      </top>
      <bottom/>
      <diagonal/>
    </border>
    <border>
      <left style="hair">
        <color indexed="64"/>
      </left>
      <right style="thin">
        <color indexed="64"/>
      </right>
      <top style="hair">
        <color indexed="64"/>
      </top>
      <bottom/>
      <diagonal/>
    </border>
    <border>
      <left style="thin">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style="thin">
        <color indexed="64"/>
      </top>
      <bottom/>
      <diagonal/>
    </border>
    <border>
      <left/>
      <right style="hair">
        <color indexed="64"/>
      </right>
      <top style="thin">
        <color indexed="64"/>
      </top>
      <bottom/>
      <diagonal/>
    </border>
    <border>
      <left style="hair">
        <color indexed="64"/>
      </left>
      <right style="medium">
        <color indexed="64"/>
      </right>
      <top style="thin">
        <color indexed="64"/>
      </top>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style="hair">
        <color indexed="64"/>
      </right>
      <top/>
      <bottom style="hair">
        <color indexed="64"/>
      </bottom>
      <diagonal/>
    </border>
    <border>
      <left/>
      <right/>
      <top style="hair">
        <color indexed="64"/>
      </top>
      <bottom style="thin">
        <color indexed="64"/>
      </bottom>
      <diagonal/>
    </border>
    <border>
      <left/>
      <right/>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top style="hair">
        <color indexed="64"/>
      </top>
      <bottom/>
      <diagonal/>
    </border>
    <border>
      <left style="thin">
        <color indexed="64"/>
      </left>
      <right/>
      <top/>
      <bottom style="hair">
        <color indexed="64"/>
      </bottom>
      <diagonal/>
    </border>
    <border>
      <left/>
      <right style="thin">
        <color indexed="64"/>
      </right>
      <top/>
      <bottom style="hair">
        <color indexed="64"/>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top/>
      <bottom style="hair">
        <color indexed="64"/>
      </bottom>
      <diagonal/>
    </border>
    <border>
      <left style="medium">
        <color indexed="64"/>
      </left>
      <right/>
      <top/>
      <bottom style="hair">
        <color indexed="64"/>
      </bottom>
      <diagonal/>
    </border>
    <border>
      <left/>
      <right style="medium">
        <color indexed="64"/>
      </right>
      <top/>
      <bottom style="hair">
        <color indexed="64"/>
      </bottom>
      <diagonal/>
    </border>
    <border>
      <left style="hair">
        <color indexed="64"/>
      </left>
      <right/>
      <top style="thin">
        <color indexed="64"/>
      </top>
      <bottom style="thin">
        <color indexed="64"/>
      </bottom>
      <diagonal/>
    </border>
    <border>
      <left style="medium">
        <color indexed="64"/>
      </left>
      <right/>
      <top style="hair">
        <color indexed="64"/>
      </top>
      <bottom/>
      <diagonal/>
    </border>
    <border>
      <left/>
      <right style="medium">
        <color indexed="64"/>
      </right>
      <top style="hair">
        <color indexed="64"/>
      </top>
      <bottom/>
      <diagonal/>
    </border>
    <border>
      <left style="hair">
        <color indexed="64"/>
      </left>
      <right/>
      <top style="hair">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right/>
      <top style="medium">
        <color theme="0" tint="-0.34998626667073579"/>
      </top>
      <bottom/>
      <diagonal/>
    </border>
    <border>
      <left style="thick">
        <color rgb="FFA5B2C2"/>
      </left>
      <right/>
      <top/>
      <bottom style="medium">
        <color rgb="FFA5B2C2"/>
      </bottom>
      <diagonal/>
    </border>
    <border>
      <left/>
      <right/>
      <top/>
      <bottom style="medium">
        <color rgb="FFA5B2C2"/>
      </bottom>
      <diagonal/>
    </border>
    <border>
      <left style="medium">
        <color rgb="FFA5B2C2"/>
      </left>
      <right/>
      <top/>
      <bottom/>
      <diagonal/>
    </border>
    <border>
      <left style="medium">
        <color theme="0" tint="-0.34998626667073579"/>
      </left>
      <right style="medium">
        <color theme="1" tint="0.249977111117893"/>
      </right>
      <top style="medium">
        <color theme="0" tint="-0.34998626667073579"/>
      </top>
      <bottom style="medium">
        <color theme="0" tint="-0.34998626667073579"/>
      </bottom>
      <diagonal/>
    </border>
    <border>
      <left style="medium">
        <color theme="1" tint="0.249977111117893"/>
      </left>
      <right style="medium">
        <color theme="1" tint="0.249977111117893"/>
      </right>
      <top style="medium">
        <color theme="0" tint="-0.34998626667073579"/>
      </top>
      <bottom style="medium">
        <color theme="0" tint="-0.34998626667073579"/>
      </bottom>
      <diagonal/>
    </border>
    <border>
      <left style="medium">
        <color theme="1" tint="0.249977111117893"/>
      </left>
      <right style="medium">
        <color theme="0" tint="-0.34998626667073579"/>
      </right>
      <top style="medium">
        <color theme="0" tint="-0.34998626667073579"/>
      </top>
      <bottom style="medium">
        <color theme="0" tint="-0.34998626667073579"/>
      </bottom>
      <diagonal/>
    </border>
    <border>
      <left style="medium">
        <color theme="0" tint="-0.34998626667073579"/>
      </left>
      <right style="medium">
        <color theme="1" tint="0.249977111117893"/>
      </right>
      <top style="medium">
        <color theme="0" tint="-0.34998626667073579"/>
      </top>
      <bottom/>
      <diagonal/>
    </border>
    <border>
      <left style="medium">
        <color theme="1" tint="0.249977111117893"/>
      </left>
      <right style="medium">
        <color theme="1" tint="0.249977111117893"/>
      </right>
      <top style="medium">
        <color theme="0" tint="-0.34998626667073579"/>
      </top>
      <bottom/>
      <diagonal/>
    </border>
    <border>
      <left style="medium">
        <color theme="1" tint="0.249977111117893"/>
      </left>
      <right style="medium">
        <color theme="0" tint="-0.34998626667073579"/>
      </right>
      <top style="medium">
        <color theme="0" tint="-0.34998626667073579"/>
      </top>
      <bottom/>
      <diagonal/>
    </border>
    <border>
      <left/>
      <right style="medium">
        <color theme="1" tint="0.249977111117893"/>
      </right>
      <top/>
      <bottom/>
      <diagonal/>
    </border>
    <border>
      <left/>
      <right style="medium">
        <color theme="0" tint="-0.34998626667073579"/>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0" tint="-0.499984740745262"/>
      </left>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right style="thin">
        <color theme="0" tint="-0.499984740745262"/>
      </right>
      <top/>
      <bottom style="thin">
        <color theme="0" tint="-0.499984740745262"/>
      </bottom>
      <diagonal/>
    </border>
    <border>
      <left style="medium">
        <color theme="0" tint="-0.34998626667073579"/>
      </left>
      <right/>
      <top/>
      <bottom/>
      <diagonal/>
    </border>
    <border>
      <left style="hair">
        <color theme="3"/>
      </left>
      <right style="hair">
        <color theme="3"/>
      </right>
      <top style="hair">
        <color theme="3"/>
      </top>
      <bottom style="hair">
        <color theme="3"/>
      </bottom>
      <diagonal/>
    </border>
    <border>
      <left style="dashed">
        <color theme="0" tint="-0.24994659260841701"/>
      </left>
      <right style="dashed">
        <color theme="0" tint="-0.24994659260841701"/>
      </right>
      <top style="dashed">
        <color theme="0" tint="-0.24994659260841701"/>
      </top>
      <bottom style="dashed">
        <color theme="0" tint="-0.24994659260841701"/>
      </bottom>
      <diagonal/>
    </border>
    <border>
      <left style="dashed">
        <color theme="0" tint="-0.24994659260841701"/>
      </left>
      <right style="dashed">
        <color theme="0" tint="-0.24994659260841701"/>
      </right>
      <top style="dashed">
        <color theme="0" tint="-0.24994659260841701"/>
      </top>
      <bottom/>
      <diagonal/>
    </border>
    <border>
      <left style="medium">
        <color indexed="64"/>
      </left>
      <right style="dotted">
        <color rgb="FFC5DA46"/>
      </right>
      <top/>
      <bottom style="thin">
        <color indexed="64"/>
      </bottom>
      <diagonal/>
    </border>
    <border>
      <left style="dashed">
        <color theme="0" tint="-0.24994659260841701"/>
      </left>
      <right/>
      <top style="dashed">
        <color theme="0" tint="-0.24994659260841701"/>
      </top>
      <bottom style="dashed">
        <color theme="0" tint="-0.24994659260841701"/>
      </bottom>
      <diagonal/>
    </border>
    <border>
      <left/>
      <right/>
      <top style="dashed">
        <color theme="0" tint="-0.24994659260841701"/>
      </top>
      <bottom style="dashed">
        <color theme="0" tint="-0.24994659260841701"/>
      </bottom>
      <diagonal/>
    </border>
    <border>
      <left/>
      <right style="dashed">
        <color theme="0" tint="-0.24994659260841701"/>
      </right>
      <top style="dashed">
        <color theme="0" tint="-0.24994659260841701"/>
      </top>
      <bottom style="dashed">
        <color theme="0" tint="-0.24994659260841701"/>
      </bottom>
      <diagonal/>
    </border>
    <border>
      <left style="hair">
        <color theme="3"/>
      </left>
      <right/>
      <top style="dashed">
        <color theme="0" tint="-0.24994659260841701"/>
      </top>
      <bottom style="hair">
        <color theme="3"/>
      </bottom>
      <diagonal/>
    </border>
    <border>
      <left/>
      <right/>
      <top style="dashed">
        <color theme="0" tint="-0.24994659260841701"/>
      </top>
      <bottom style="hair">
        <color theme="3"/>
      </bottom>
      <diagonal/>
    </border>
    <border>
      <left style="hair">
        <color rgb="FF333E48"/>
      </left>
      <right style="hair">
        <color rgb="FF333E48"/>
      </right>
      <top style="hair">
        <color rgb="FF333E48"/>
      </top>
      <bottom style="hair">
        <color rgb="FF333E48"/>
      </bottom>
      <diagonal/>
    </border>
    <border>
      <left/>
      <right style="dashed">
        <color theme="0" tint="-0.24994659260841701"/>
      </right>
      <top style="dashed">
        <color theme="0" tint="-0.24994659260841701"/>
      </top>
      <bottom/>
      <diagonal/>
    </border>
    <border>
      <left/>
      <right style="hair">
        <color theme="3"/>
      </right>
      <top style="hair">
        <color rgb="FF333E48"/>
      </top>
      <bottom style="hair">
        <color theme="3"/>
      </bottom>
      <diagonal/>
    </border>
    <border>
      <left style="hair">
        <color rgb="FF333E48"/>
      </left>
      <right/>
      <top style="hair">
        <color rgb="FF333E48"/>
      </top>
      <bottom style="hair">
        <color rgb="FF333E48"/>
      </bottom>
      <diagonal/>
    </border>
    <border>
      <left/>
      <right/>
      <top style="hair">
        <color rgb="FF333E48"/>
      </top>
      <bottom style="hair">
        <color rgb="FF333E48"/>
      </bottom>
      <diagonal/>
    </border>
    <border>
      <left/>
      <right style="hair">
        <color rgb="FF333E48"/>
      </right>
      <top style="hair">
        <color rgb="FF333E48"/>
      </top>
      <bottom style="hair">
        <color rgb="FF333E48"/>
      </bottom>
      <diagonal/>
    </border>
    <border>
      <left/>
      <right/>
      <top style="dashed">
        <color theme="0" tint="-0.24994659260841701"/>
      </top>
      <bottom/>
      <diagonal/>
    </border>
    <border>
      <left/>
      <right style="hair">
        <color theme="3"/>
      </right>
      <top style="dashed">
        <color theme="0" tint="-0.24994659260841701"/>
      </top>
      <bottom/>
      <diagonal/>
    </border>
    <border>
      <left style="hair">
        <color theme="3"/>
      </left>
      <right style="hair">
        <color theme="3"/>
      </right>
      <top style="hair">
        <color theme="3"/>
      </top>
      <bottom/>
      <diagonal/>
    </border>
  </borders>
  <cellStyleXfs count="15">
    <xf numFmtId="0" fontId="0" fillId="0" borderId="0"/>
    <xf numFmtId="165"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4" fillId="0" borderId="0"/>
    <xf numFmtId="0" fontId="11" fillId="0" borderId="0"/>
    <xf numFmtId="0" fontId="11" fillId="0" borderId="0"/>
    <xf numFmtId="0" fontId="11" fillId="0" borderId="0"/>
    <xf numFmtId="0" fontId="4" fillId="0" borderId="0"/>
    <xf numFmtId="40" fontId="4" fillId="0" borderId="0" applyFont="0" applyFill="0" applyBorder="0" applyAlignment="0" applyProtection="0"/>
    <xf numFmtId="164" fontId="4" fillId="0" borderId="0" applyFont="0" applyFill="0" applyBorder="0" applyAlignment="0" applyProtection="0"/>
    <xf numFmtId="0" fontId="11" fillId="0" borderId="0"/>
    <xf numFmtId="40" fontId="4" fillId="0" borderId="0" applyFont="0" applyFill="0" applyBorder="0" applyAlignment="0" applyProtection="0"/>
    <xf numFmtId="44" fontId="4" fillId="0" borderId="0" applyFont="0" applyFill="0" applyBorder="0" applyAlignment="0" applyProtection="0"/>
    <xf numFmtId="165" fontId="1" fillId="0" borderId="0" applyFont="0" applyFill="0" applyBorder="0" applyAlignment="0" applyProtection="0"/>
  </cellStyleXfs>
  <cellXfs count="1015">
    <xf numFmtId="0" fontId="0" fillId="0" borderId="0" xfId="0"/>
    <xf numFmtId="0" fontId="3" fillId="0" borderId="0" xfId="0" applyFont="1" applyAlignment="1">
      <alignment horizontal="center" vertical="center"/>
    </xf>
    <xf numFmtId="0" fontId="6" fillId="0" borderId="0" xfId="0" applyFont="1" applyAlignment="1">
      <alignment horizontal="center" vertical="center"/>
    </xf>
    <xf numFmtId="0" fontId="9" fillId="0" borderId="10" xfId="0" applyFont="1" applyBorder="1" applyAlignment="1">
      <alignment horizontal="center" vertical="center"/>
    </xf>
    <xf numFmtId="0" fontId="3" fillId="0" borderId="21" xfId="0" applyFont="1" applyBorder="1" applyAlignment="1">
      <alignment horizontal="center" vertical="center"/>
    </xf>
    <xf numFmtId="0" fontId="3" fillId="0" borderId="22" xfId="0" applyFont="1" applyBorder="1" applyAlignment="1">
      <alignment horizontal="center" vertical="center"/>
    </xf>
    <xf numFmtId="3" fontId="7" fillId="0" borderId="10" xfId="0" applyNumberFormat="1" applyFont="1" applyBorder="1" applyAlignment="1">
      <alignment horizontal="center" vertical="center"/>
    </xf>
    <xf numFmtId="2" fontId="7" fillId="0" borderId="11" xfId="1" applyNumberFormat="1" applyFont="1" applyBorder="1" applyAlignment="1">
      <alignment horizontal="center" vertical="center"/>
    </xf>
    <xf numFmtId="3" fontId="3" fillId="0" borderId="19" xfId="0" applyNumberFormat="1" applyFont="1" applyBorder="1" applyAlignment="1">
      <alignment horizontal="center" vertical="center"/>
    </xf>
    <xf numFmtId="3" fontId="3" fillId="0" borderId="10" xfId="0" applyNumberFormat="1" applyFont="1" applyBorder="1" applyAlignment="1">
      <alignment horizontal="center" vertical="center"/>
    </xf>
    <xf numFmtId="0" fontId="3" fillId="0" borderId="14" xfId="0" applyFont="1" applyBorder="1" applyAlignment="1">
      <alignment horizontal="center" vertical="center"/>
    </xf>
    <xf numFmtId="0" fontId="9" fillId="0" borderId="23" xfId="4" applyFont="1" applyBorder="1" applyAlignment="1">
      <alignment horizontal="center" vertical="center"/>
    </xf>
    <xf numFmtId="0" fontId="9" fillId="0" borderId="0" xfId="4" applyFont="1" applyAlignment="1">
      <alignment horizontal="center" vertical="center"/>
    </xf>
    <xf numFmtId="0" fontId="9" fillId="0" borderId="24" xfId="4" applyFont="1" applyBorder="1" applyAlignment="1">
      <alignment horizontal="center" vertical="center"/>
    </xf>
    <xf numFmtId="3" fontId="9" fillId="0" borderId="25" xfId="4" applyNumberFormat="1" applyFont="1" applyBorder="1" applyAlignment="1">
      <alignment horizontal="center" vertical="center"/>
    </xf>
    <xf numFmtId="3" fontId="9" fillId="0" borderId="0" xfId="0" applyNumberFormat="1" applyFont="1" applyAlignment="1">
      <alignment horizontal="center" vertical="center"/>
    </xf>
    <xf numFmtId="0" fontId="9" fillId="0" borderId="6" xfId="0" applyFont="1" applyBorder="1" applyAlignment="1">
      <alignment horizontal="center" vertical="center"/>
    </xf>
    <xf numFmtId="0" fontId="9" fillId="0" borderId="7" xfId="0" applyFont="1" applyBorder="1" applyAlignment="1">
      <alignment horizontal="center" vertical="center"/>
    </xf>
    <xf numFmtId="0" fontId="9" fillId="0" borderId="8" xfId="0" applyFont="1" applyBorder="1" applyAlignment="1">
      <alignment horizontal="center" vertical="center"/>
    </xf>
    <xf numFmtId="3" fontId="9" fillId="0" borderId="9" xfId="0" applyNumberFormat="1" applyFont="1" applyBorder="1" applyAlignment="1">
      <alignment horizontal="center" vertical="center"/>
    </xf>
    <xf numFmtId="0" fontId="9" fillId="2" borderId="19" xfId="0" applyFont="1" applyFill="1" applyBorder="1" applyAlignment="1">
      <alignment horizontal="center" vertical="center"/>
    </xf>
    <xf numFmtId="0" fontId="3" fillId="2" borderId="26" xfId="0" applyFont="1" applyFill="1" applyBorder="1" applyAlignment="1">
      <alignment horizontal="center" vertical="center"/>
    </xf>
    <xf numFmtId="9" fontId="3" fillId="2" borderId="19"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3" fontId="7" fillId="2" borderId="19" xfId="0" applyNumberFormat="1" applyFont="1" applyFill="1" applyBorder="1" applyAlignment="1">
      <alignment horizontal="center" vertical="center"/>
    </xf>
    <xf numFmtId="2" fontId="7" fillId="2" borderId="20" xfId="1" applyNumberFormat="1" applyFont="1" applyFill="1" applyBorder="1" applyAlignment="1">
      <alignment horizontal="center" vertical="center"/>
    </xf>
    <xf numFmtId="3" fontId="3" fillId="2" borderId="19" xfId="0" applyNumberFormat="1" applyFont="1" applyFill="1" applyBorder="1" applyAlignment="1">
      <alignment horizontal="center" vertical="center"/>
    </xf>
    <xf numFmtId="0" fontId="9" fillId="2" borderId="23" xfId="4" applyFont="1" applyFill="1" applyBorder="1" applyAlignment="1">
      <alignment horizontal="center" vertical="center"/>
    </xf>
    <xf numFmtId="0" fontId="9" fillId="2" borderId="0" xfId="4" applyFont="1" applyFill="1" applyAlignment="1">
      <alignment horizontal="center" vertical="center"/>
    </xf>
    <xf numFmtId="0" fontId="9" fillId="2" borderId="24" xfId="4" applyFont="1" applyFill="1" applyBorder="1" applyAlignment="1">
      <alignment horizontal="center" vertical="center"/>
    </xf>
    <xf numFmtId="3" fontId="9" fillId="2" borderId="25" xfId="4" applyNumberFormat="1" applyFont="1" applyFill="1" applyBorder="1" applyAlignment="1">
      <alignment horizontal="center" vertical="center"/>
    </xf>
    <xf numFmtId="0" fontId="9" fillId="2" borderId="23" xfId="0" applyFont="1" applyFill="1" applyBorder="1" applyAlignment="1">
      <alignment horizontal="center" vertical="center"/>
    </xf>
    <xf numFmtId="0" fontId="9" fillId="2" borderId="0" xfId="0" applyFont="1" applyFill="1" applyAlignment="1">
      <alignment horizontal="center" vertical="center"/>
    </xf>
    <xf numFmtId="0" fontId="9" fillId="2" borderId="24" xfId="0" applyFont="1" applyFill="1" applyBorder="1" applyAlignment="1">
      <alignment horizontal="center" vertical="center"/>
    </xf>
    <xf numFmtId="3" fontId="9" fillId="2" borderId="25" xfId="0" applyNumberFormat="1" applyFont="1" applyFill="1" applyBorder="1" applyAlignment="1">
      <alignment horizontal="center" vertical="center"/>
    </xf>
    <xf numFmtId="0" fontId="9" fillId="0" borderId="19" xfId="0" applyFont="1" applyBorder="1" applyAlignment="1">
      <alignment horizontal="center" vertical="center"/>
    </xf>
    <xf numFmtId="9" fontId="3" fillId="0" borderId="19" xfId="0" applyNumberFormat="1" applyFont="1" applyBorder="1" applyAlignment="1">
      <alignment horizontal="center" vertical="center"/>
    </xf>
    <xf numFmtId="2" fontId="3" fillId="0" borderId="20" xfId="0" applyNumberFormat="1" applyFont="1" applyBorder="1" applyAlignment="1">
      <alignment horizontal="center" vertical="center"/>
    </xf>
    <xf numFmtId="3" fontId="7" fillId="0" borderId="27" xfId="0" applyNumberFormat="1" applyFont="1" applyBorder="1" applyAlignment="1">
      <alignment horizontal="center" vertical="center"/>
    </xf>
    <xf numFmtId="2" fontId="7" fillId="0" borderId="28" xfId="1" applyNumberFormat="1" applyFont="1" applyBorder="1" applyAlignment="1">
      <alignment horizontal="center" vertical="center"/>
    </xf>
    <xf numFmtId="0" fontId="9" fillId="0" borderId="23" xfId="0" applyFont="1" applyBorder="1" applyAlignment="1">
      <alignment horizontal="center" vertical="center"/>
    </xf>
    <xf numFmtId="0" fontId="9" fillId="0" borderId="0" xfId="0" applyFont="1" applyAlignment="1">
      <alignment horizontal="center" vertical="center"/>
    </xf>
    <xf numFmtId="0" fontId="9" fillId="0" borderId="24" xfId="0" applyFont="1" applyBorder="1" applyAlignment="1">
      <alignment horizontal="center" vertical="center"/>
    </xf>
    <xf numFmtId="3" fontId="9" fillId="0" borderId="25" xfId="0" applyNumberFormat="1" applyFont="1" applyBorder="1" applyAlignment="1">
      <alignment horizontal="center" vertical="center"/>
    </xf>
    <xf numFmtId="0" fontId="3" fillId="2" borderId="19" xfId="0" applyFont="1" applyFill="1" applyBorder="1" applyAlignment="1">
      <alignment horizontal="center" vertical="center"/>
    </xf>
    <xf numFmtId="10" fontId="9" fillId="0" borderId="29" xfId="4" applyNumberFormat="1" applyFont="1" applyBorder="1" applyAlignment="1">
      <alignment horizontal="center" vertical="center"/>
    </xf>
    <xf numFmtId="10" fontId="9" fillId="0" borderId="30" xfId="4" applyNumberFormat="1" applyFont="1" applyBorder="1" applyAlignment="1">
      <alignment horizontal="center" vertical="center"/>
    </xf>
    <xf numFmtId="0" fontId="3" fillId="0" borderId="0" xfId="0" applyFont="1" applyAlignment="1">
      <alignment horizontal="center" vertical="center" wrapText="1"/>
    </xf>
    <xf numFmtId="9" fontId="3" fillId="0" borderId="27" xfId="0" applyNumberFormat="1" applyFont="1" applyBorder="1" applyAlignment="1">
      <alignment horizontal="center" vertical="center"/>
    </xf>
    <xf numFmtId="2" fontId="3" fillId="0" borderId="28" xfId="0" applyNumberFormat="1" applyFont="1" applyBorder="1" applyAlignment="1">
      <alignment horizontal="center" vertical="center"/>
    </xf>
    <xf numFmtId="3" fontId="3" fillId="0" borderId="27" xfId="0" applyNumberFormat="1" applyFont="1" applyBorder="1" applyAlignment="1">
      <alignment horizontal="center" vertical="center"/>
    </xf>
    <xf numFmtId="2" fontId="3" fillId="0" borderId="0" xfId="0" applyNumberFormat="1" applyFont="1" applyAlignment="1">
      <alignment horizontal="center" vertical="center"/>
    </xf>
    <xf numFmtId="0" fontId="3" fillId="0" borderId="14" xfId="0" applyFont="1" applyBorder="1" applyAlignment="1">
      <alignment horizontal="center" vertical="center" wrapText="1"/>
    </xf>
    <xf numFmtId="167" fontId="3" fillId="0" borderId="0" xfId="0" applyNumberFormat="1" applyFont="1" applyAlignment="1">
      <alignment horizontal="center" vertical="center"/>
    </xf>
    <xf numFmtId="0" fontId="9" fillId="0" borderId="0" xfId="0" applyFont="1" applyAlignment="1">
      <alignment horizontal="center" vertical="center" wrapText="1"/>
    </xf>
    <xf numFmtId="0" fontId="3" fillId="2" borderId="27" xfId="0" applyFont="1" applyFill="1" applyBorder="1" applyAlignment="1">
      <alignment horizontal="center" vertical="center"/>
    </xf>
    <xf numFmtId="0" fontId="3" fillId="2" borderId="30" xfId="0" applyFont="1" applyFill="1" applyBorder="1" applyAlignment="1">
      <alignment horizontal="center" vertical="center"/>
    </xf>
    <xf numFmtId="0" fontId="5" fillId="0" borderId="0" xfId="0" applyFont="1" applyAlignment="1">
      <alignment horizontal="center" vertical="center"/>
    </xf>
    <xf numFmtId="0" fontId="3" fillId="0" borderId="0" xfId="0" applyFont="1"/>
    <xf numFmtId="0" fontId="3" fillId="0" borderId="23" xfId="0" applyFont="1" applyBorder="1" applyAlignment="1">
      <alignment vertical="center"/>
    </xf>
    <xf numFmtId="0" fontId="3" fillId="0" borderId="0" xfId="0" applyFont="1" applyAlignment="1">
      <alignment vertical="center"/>
    </xf>
    <xf numFmtId="0" fontId="6" fillId="0" borderId="0" xfId="0" applyFont="1" applyAlignment="1">
      <alignment vertical="center"/>
    </xf>
    <xf numFmtId="0" fontId="6" fillId="0" borderId="23" xfId="0" applyFont="1" applyBorder="1" applyAlignment="1">
      <alignment vertical="center"/>
    </xf>
    <xf numFmtId="166" fontId="5" fillId="0" borderId="0" xfId="0" applyNumberFormat="1" applyFont="1" applyAlignment="1">
      <alignment horizontal="center"/>
    </xf>
    <xf numFmtId="3" fontId="9" fillId="0" borderId="21" xfId="0" applyNumberFormat="1" applyFont="1" applyBorder="1" applyAlignment="1">
      <alignment horizontal="center"/>
    </xf>
    <xf numFmtId="0" fontId="9" fillId="0" borderId="23" xfId="0" applyFont="1" applyBorder="1" applyAlignment="1">
      <alignment vertical="center"/>
    </xf>
    <xf numFmtId="4" fontId="9" fillId="0" borderId="25" xfId="4" applyNumberFormat="1" applyFont="1" applyBorder="1" applyAlignment="1">
      <alignment horizontal="center" vertical="center"/>
    </xf>
    <xf numFmtId="0" fontId="9" fillId="0" borderId="0" xfId="0" applyFont="1" applyAlignment="1">
      <alignment vertical="center"/>
    </xf>
    <xf numFmtId="4" fontId="9" fillId="2" borderId="25" xfId="4" applyNumberFormat="1" applyFont="1" applyFill="1" applyBorder="1" applyAlignment="1">
      <alignment horizontal="center" vertical="center"/>
    </xf>
    <xf numFmtId="3" fontId="9" fillId="0" borderId="27" xfId="0" applyNumberFormat="1" applyFont="1" applyBorder="1" applyAlignment="1">
      <alignment horizontal="center"/>
    </xf>
    <xf numFmtId="2" fontId="3" fillId="0" borderId="12" xfId="0" applyNumberFormat="1" applyFont="1" applyBorder="1" applyAlignment="1">
      <alignment horizontal="center" vertical="center"/>
    </xf>
    <xf numFmtId="0" fontId="9" fillId="0" borderId="0" xfId="0" applyFont="1"/>
    <xf numFmtId="4" fontId="9" fillId="0" borderId="0" xfId="0" applyNumberFormat="1" applyFont="1"/>
    <xf numFmtId="166" fontId="3" fillId="0" borderId="12" xfId="0" applyNumberFormat="1" applyFont="1" applyBorder="1" applyAlignment="1">
      <alignment horizontal="center" vertical="center"/>
    </xf>
    <xf numFmtId="2" fontId="9" fillId="0" borderId="0" xfId="0" applyNumberFormat="1" applyFont="1"/>
    <xf numFmtId="0" fontId="9" fillId="0" borderId="15" xfId="4" applyFont="1" applyBorder="1" applyAlignment="1">
      <alignment horizontal="center" vertical="center"/>
    </xf>
    <xf numFmtId="0" fontId="9" fillId="0" borderId="16" xfId="4" applyFont="1" applyBorder="1" applyAlignment="1">
      <alignment horizontal="center" vertical="center"/>
    </xf>
    <xf numFmtId="0" fontId="9" fillId="0" borderId="17" xfId="4" applyFont="1" applyBorder="1" applyAlignment="1">
      <alignment horizontal="center" vertical="center"/>
    </xf>
    <xf numFmtId="4" fontId="9" fillId="0" borderId="18" xfId="4" applyNumberFormat="1" applyFont="1" applyBorder="1" applyAlignment="1">
      <alignment horizontal="center" vertical="center"/>
    </xf>
    <xf numFmtId="0" fontId="6" fillId="0" borderId="0" xfId="0" applyFont="1" applyAlignment="1">
      <alignment vertical="center" wrapText="1"/>
    </xf>
    <xf numFmtId="0" fontId="3" fillId="0" borderId="0" xfId="0" applyFont="1" applyAlignment="1">
      <alignment vertical="center" wrapText="1"/>
    </xf>
    <xf numFmtId="0" fontId="9" fillId="0" borderId="0" xfId="0" applyFont="1" applyAlignment="1">
      <alignment vertical="center" wrapText="1"/>
    </xf>
    <xf numFmtId="0" fontId="6" fillId="0" borderId="0" xfId="0" applyFont="1"/>
    <xf numFmtId="0" fontId="9" fillId="2" borderId="27" xfId="0" applyFont="1" applyFill="1" applyBorder="1" applyAlignment="1">
      <alignment horizontal="center" vertical="center"/>
    </xf>
    <xf numFmtId="0" fontId="3" fillId="2" borderId="14" xfId="0" applyFont="1" applyFill="1" applyBorder="1" applyAlignment="1">
      <alignment horizontal="center"/>
    </xf>
    <xf numFmtId="166" fontId="9" fillId="0" borderId="20" xfId="1" applyNumberFormat="1" applyFont="1" applyBorder="1" applyAlignment="1">
      <alignment horizontal="center"/>
    </xf>
    <xf numFmtId="166" fontId="9" fillId="2" borderId="20" xfId="1" applyNumberFormat="1" applyFont="1" applyFill="1" applyBorder="1" applyAlignment="1">
      <alignment horizontal="center"/>
    </xf>
    <xf numFmtId="166" fontId="9" fillId="2" borderId="28" xfId="1" applyNumberFormat="1" applyFont="1" applyFill="1" applyBorder="1" applyAlignment="1">
      <alignment horizontal="center"/>
    </xf>
    <xf numFmtId="3" fontId="3" fillId="0" borderId="0" xfId="0" applyNumberFormat="1" applyFont="1" applyAlignment="1">
      <alignment horizontal="center" vertical="center"/>
    </xf>
    <xf numFmtId="0" fontId="5" fillId="8" borderId="25" xfId="4" applyFont="1" applyFill="1" applyBorder="1" applyProtection="1">
      <protection hidden="1"/>
    </xf>
    <xf numFmtId="169" fontId="12" fillId="3" borderId="25" xfId="4" applyNumberFormat="1" applyFont="1" applyFill="1" applyBorder="1" applyAlignment="1" applyProtection="1">
      <alignment horizontal="center"/>
      <protection hidden="1"/>
    </xf>
    <xf numFmtId="0" fontId="5" fillId="8" borderId="18" xfId="4" applyFont="1" applyFill="1" applyBorder="1" applyProtection="1">
      <protection hidden="1"/>
    </xf>
    <xf numFmtId="169" fontId="12" fillId="3" borderId="18" xfId="4" applyNumberFormat="1" applyFont="1" applyFill="1" applyBorder="1" applyAlignment="1" applyProtection="1">
      <alignment horizontal="center"/>
      <protection hidden="1"/>
    </xf>
    <xf numFmtId="0" fontId="5" fillId="8" borderId="12" xfId="4" applyFont="1" applyFill="1" applyBorder="1" applyProtection="1">
      <protection hidden="1"/>
    </xf>
    <xf numFmtId="169" fontId="12" fillId="3" borderId="12" xfId="4" applyNumberFormat="1" applyFont="1" applyFill="1" applyBorder="1" applyAlignment="1" applyProtection="1">
      <alignment horizontal="center"/>
      <protection hidden="1"/>
    </xf>
    <xf numFmtId="0" fontId="9" fillId="0" borderId="10" xfId="4" applyFont="1" applyBorder="1" applyAlignment="1">
      <alignment horizontal="center" vertical="center"/>
    </xf>
    <xf numFmtId="9" fontId="9" fillId="0" borderId="11" xfId="4" applyNumberFormat="1" applyFont="1" applyBorder="1" applyAlignment="1">
      <alignment horizontal="center" vertical="center"/>
    </xf>
    <xf numFmtId="0" fontId="9" fillId="0" borderId="19" xfId="4" applyFont="1" applyBorder="1" applyAlignment="1">
      <alignment horizontal="center" vertical="center"/>
    </xf>
    <xf numFmtId="9" fontId="9" fillId="0" borderId="20" xfId="4" applyNumberFormat="1" applyFont="1" applyBorder="1" applyAlignment="1">
      <alignment horizontal="center" vertical="center"/>
    </xf>
    <xf numFmtId="0" fontId="9" fillId="0" borderId="27" xfId="4" applyFont="1" applyBorder="1" applyAlignment="1">
      <alignment horizontal="center" vertical="center"/>
    </xf>
    <xf numFmtId="9" fontId="9" fillId="0" borderId="28" xfId="4" applyNumberFormat="1" applyFont="1" applyBorder="1" applyAlignment="1">
      <alignment horizontal="center" vertical="center"/>
    </xf>
    <xf numFmtId="0" fontId="12" fillId="0" borderId="38" xfId="5" applyFont="1" applyBorder="1" applyAlignment="1" applyProtection="1">
      <alignment horizontal="center"/>
      <protection hidden="1"/>
    </xf>
    <xf numFmtId="0" fontId="12" fillId="0" borderId="39" xfId="5" applyFont="1" applyBorder="1" applyAlignment="1" applyProtection="1">
      <alignment horizontal="center"/>
      <protection hidden="1"/>
    </xf>
    <xf numFmtId="0" fontId="7" fillId="0" borderId="4" xfId="4" applyFont="1" applyBorder="1" applyAlignment="1">
      <alignment vertical="center"/>
    </xf>
    <xf numFmtId="164" fontId="7" fillId="0" borderId="5" xfId="2" applyFont="1" applyBorder="1" applyAlignment="1" applyProtection="1">
      <alignment vertical="center"/>
    </xf>
    <xf numFmtId="0" fontId="10" fillId="0" borderId="0" xfId="0" applyFont="1"/>
    <xf numFmtId="0" fontId="12" fillId="6" borderId="14" xfId="8" applyFont="1" applyFill="1" applyBorder="1" applyAlignment="1">
      <alignment horizontal="center" vertical="center"/>
    </xf>
    <xf numFmtId="0" fontId="13" fillId="0" borderId="0" xfId="8" applyFont="1" applyAlignment="1">
      <alignment vertical="center"/>
    </xf>
    <xf numFmtId="166" fontId="9" fillId="0" borderId="14" xfId="0" applyNumberFormat="1" applyFont="1" applyBorder="1" applyAlignment="1">
      <alignment horizontal="center"/>
    </xf>
    <xf numFmtId="166" fontId="12" fillId="6" borderId="14" xfId="8" applyNumberFormat="1" applyFont="1" applyFill="1" applyBorder="1" applyAlignment="1">
      <alignment horizontal="center" vertical="center"/>
    </xf>
    <xf numFmtId="166" fontId="9" fillId="0" borderId="14" xfId="8" applyNumberFormat="1" applyFont="1" applyBorder="1" applyAlignment="1">
      <alignment horizontal="center" vertical="center"/>
    </xf>
    <xf numFmtId="166" fontId="9" fillId="7" borderId="14" xfId="8" applyNumberFormat="1" applyFont="1" applyFill="1" applyBorder="1" applyAlignment="1">
      <alignment horizontal="center" vertical="center"/>
    </xf>
    <xf numFmtId="0" fontId="14" fillId="0" borderId="0" xfId="8" applyFont="1" applyAlignment="1">
      <alignment vertical="center"/>
    </xf>
    <xf numFmtId="0" fontId="9" fillId="0" borderId="24" xfId="5" applyFont="1" applyBorder="1" applyAlignment="1" applyProtection="1">
      <alignment horizontal="center"/>
      <protection hidden="1"/>
    </xf>
    <xf numFmtId="0" fontId="9" fillId="0" borderId="50" xfId="5" applyFont="1" applyBorder="1" applyAlignment="1" applyProtection="1">
      <alignment horizontal="center"/>
      <protection hidden="1"/>
    </xf>
    <xf numFmtId="0" fontId="9" fillId="0" borderId="51" xfId="5" applyFont="1" applyBorder="1" applyAlignment="1" applyProtection="1">
      <alignment horizontal="center"/>
      <protection hidden="1"/>
    </xf>
    <xf numFmtId="0" fontId="12" fillId="9" borderId="38" xfId="5" applyFont="1" applyFill="1" applyBorder="1" applyAlignment="1" applyProtection="1">
      <alignment horizontal="center"/>
      <protection hidden="1"/>
    </xf>
    <xf numFmtId="0" fontId="5" fillId="16" borderId="15" xfId="6" applyFont="1" applyFill="1" applyBorder="1" applyAlignment="1" applyProtection="1">
      <alignment horizontal="center"/>
      <protection hidden="1"/>
    </xf>
    <xf numFmtId="0" fontId="5" fillId="16" borderId="17" xfId="6" applyFont="1" applyFill="1" applyBorder="1" applyAlignment="1" applyProtection="1">
      <alignment horizontal="center"/>
      <protection hidden="1"/>
    </xf>
    <xf numFmtId="0" fontId="5" fillId="16" borderId="37" xfId="6" applyFont="1" applyFill="1" applyBorder="1" applyAlignment="1" applyProtection="1">
      <alignment horizontal="center"/>
      <protection hidden="1"/>
    </xf>
    <xf numFmtId="0" fontId="9" fillId="9" borderId="50" xfId="5" applyFont="1" applyFill="1" applyBorder="1" applyAlignment="1" applyProtection="1">
      <alignment horizontal="center"/>
      <protection hidden="1"/>
    </xf>
    <xf numFmtId="0" fontId="9" fillId="9" borderId="51" xfId="5" applyFont="1" applyFill="1" applyBorder="1" applyAlignment="1" applyProtection="1">
      <alignment horizontal="center"/>
      <protection hidden="1"/>
    </xf>
    <xf numFmtId="0" fontId="12" fillId="9" borderId="39" xfId="5" applyFont="1" applyFill="1" applyBorder="1" applyAlignment="1" applyProtection="1">
      <alignment horizontal="center"/>
      <protection hidden="1"/>
    </xf>
    <xf numFmtId="0" fontId="5" fillId="13" borderId="1" xfId="5" applyFont="1" applyFill="1" applyBorder="1" applyAlignment="1" applyProtection="1">
      <alignment horizontal="center"/>
      <protection hidden="1"/>
    </xf>
    <xf numFmtId="0" fontId="5" fillId="13" borderId="3" xfId="5" applyFont="1" applyFill="1" applyBorder="1" applyAlignment="1" applyProtection="1">
      <alignment horizontal="center"/>
      <protection hidden="1"/>
    </xf>
    <xf numFmtId="0" fontId="5" fillId="17" borderId="15" xfId="0" applyFont="1" applyFill="1" applyBorder="1" applyAlignment="1">
      <alignment horizontal="center" vertical="center"/>
    </xf>
    <xf numFmtId="0" fontId="5" fillId="17" borderId="17" xfId="0" applyFont="1" applyFill="1" applyBorder="1" applyAlignment="1">
      <alignment horizontal="center" vertical="center"/>
    </xf>
    <xf numFmtId="0" fontId="9" fillId="0" borderId="50" xfId="0" applyFont="1" applyBorder="1" applyAlignment="1">
      <alignment horizontal="center" vertical="center"/>
    </xf>
    <xf numFmtId="0" fontId="9" fillId="0" borderId="53" xfId="0" applyFont="1" applyBorder="1" applyAlignment="1">
      <alignment horizontal="center" vertical="center"/>
    </xf>
    <xf numFmtId="0" fontId="9" fillId="0" borderId="51" xfId="0" applyFont="1" applyBorder="1" applyAlignment="1">
      <alignment horizontal="center" vertical="center"/>
    </xf>
    <xf numFmtId="3" fontId="9" fillId="0" borderId="50" xfId="0" applyNumberFormat="1" applyFont="1" applyBorder="1" applyAlignment="1">
      <alignment horizontal="center" vertical="center"/>
    </xf>
    <xf numFmtId="3" fontId="9" fillId="0" borderId="51" xfId="0" applyNumberFormat="1" applyFont="1" applyBorder="1" applyAlignment="1">
      <alignment horizontal="center" vertical="center"/>
    </xf>
    <xf numFmtId="0" fontId="9" fillId="3" borderId="6" xfId="0" applyFont="1" applyFill="1" applyBorder="1" applyAlignment="1">
      <alignment horizontal="center" vertical="center"/>
    </xf>
    <xf numFmtId="0" fontId="9" fillId="3" borderId="7" xfId="0" applyFont="1" applyFill="1" applyBorder="1" applyAlignment="1">
      <alignment horizontal="center" vertical="center"/>
    </xf>
    <xf numFmtId="0" fontId="9" fillId="3" borderId="8" xfId="0" applyFont="1" applyFill="1" applyBorder="1" applyAlignment="1">
      <alignment horizontal="center" vertical="center"/>
    </xf>
    <xf numFmtId="3" fontId="9" fillId="3" borderId="23" xfId="0" applyNumberFormat="1" applyFont="1" applyFill="1" applyBorder="1" applyAlignment="1">
      <alignment horizontal="center" vertical="center"/>
    </xf>
    <xf numFmtId="3" fontId="9" fillId="3" borderId="24" xfId="0" applyNumberFormat="1" applyFont="1" applyFill="1" applyBorder="1" applyAlignment="1">
      <alignment horizontal="center" vertical="center"/>
    </xf>
    <xf numFmtId="0" fontId="9" fillId="12" borderId="50" xfId="0" applyFont="1" applyFill="1" applyBorder="1" applyAlignment="1">
      <alignment horizontal="center" vertical="center"/>
    </xf>
    <xf numFmtId="0" fontId="9" fillId="12" borderId="53" xfId="0" applyFont="1" applyFill="1" applyBorder="1" applyAlignment="1">
      <alignment horizontal="center" vertical="center"/>
    </xf>
    <xf numFmtId="0" fontId="9" fillId="12" borderId="51" xfId="0" applyFont="1" applyFill="1" applyBorder="1" applyAlignment="1">
      <alignment horizontal="center" vertical="center"/>
    </xf>
    <xf numFmtId="3" fontId="9" fillId="12" borderId="50" xfId="0" applyNumberFormat="1" applyFont="1" applyFill="1" applyBorder="1" applyAlignment="1">
      <alignment horizontal="center" vertical="center"/>
    </xf>
    <xf numFmtId="3" fontId="9" fillId="12" borderId="51" xfId="0" applyNumberFormat="1" applyFont="1" applyFill="1" applyBorder="1" applyAlignment="1">
      <alignment horizontal="center" vertical="center"/>
    </xf>
    <xf numFmtId="0" fontId="17" fillId="0" borderId="0" xfId="0" applyFont="1"/>
    <xf numFmtId="0" fontId="17" fillId="0" borderId="0" xfId="0" applyFont="1" applyAlignment="1">
      <alignment wrapText="1"/>
    </xf>
    <xf numFmtId="4" fontId="17" fillId="0" borderId="0" xfId="0" applyNumberFormat="1" applyFont="1"/>
    <xf numFmtId="0" fontId="15" fillId="18" borderId="14" xfId="0" applyFont="1" applyFill="1" applyBorder="1" applyAlignment="1">
      <alignment horizontal="left" vertical="center"/>
    </xf>
    <xf numFmtId="4" fontId="12" fillId="3" borderId="14" xfId="0" applyNumberFormat="1" applyFont="1" applyFill="1" applyBorder="1" applyAlignment="1" applyProtection="1">
      <alignment horizontal="center" vertical="center"/>
      <protection locked="0"/>
    </xf>
    <xf numFmtId="0" fontId="8" fillId="0" borderId="14" xfId="0" applyFont="1" applyBorder="1" applyAlignment="1">
      <alignment horizontal="center" vertical="center"/>
    </xf>
    <xf numFmtId="3" fontId="12" fillId="3" borderId="14" xfId="0" applyNumberFormat="1" applyFont="1" applyFill="1" applyBorder="1" applyAlignment="1" applyProtection="1">
      <alignment horizontal="center" vertical="center"/>
      <protection locked="0"/>
    </xf>
    <xf numFmtId="10" fontId="3" fillId="0" borderId="0" xfId="3" applyNumberFormat="1" applyFont="1" applyAlignment="1">
      <alignment horizontal="center" vertical="center"/>
    </xf>
    <xf numFmtId="9" fontId="3" fillId="0" borderId="59" xfId="3" applyFont="1" applyBorder="1" applyAlignment="1">
      <alignment horizontal="center" vertical="center"/>
    </xf>
    <xf numFmtId="9" fontId="3" fillId="2" borderId="46" xfId="3" applyFont="1" applyFill="1" applyBorder="1" applyAlignment="1">
      <alignment horizontal="center" vertical="center"/>
    </xf>
    <xf numFmtId="9" fontId="3" fillId="0" borderId="46" xfId="3" applyFont="1" applyBorder="1" applyAlignment="1">
      <alignment horizontal="center" vertical="center"/>
    </xf>
    <xf numFmtId="9" fontId="3" fillId="0" borderId="54" xfId="3" applyFont="1" applyBorder="1" applyAlignment="1">
      <alignment horizontal="center" vertical="center"/>
    </xf>
    <xf numFmtId="3" fontId="9" fillId="0" borderId="18" xfId="4" applyNumberFormat="1" applyFont="1" applyBorder="1" applyAlignment="1">
      <alignment horizontal="center" vertical="center"/>
    </xf>
    <xf numFmtId="3" fontId="9" fillId="0" borderId="18" xfId="0" applyNumberFormat="1" applyFont="1" applyBorder="1" applyAlignment="1">
      <alignment horizontal="center" vertical="center"/>
    </xf>
    <xf numFmtId="0" fontId="5" fillId="15" borderId="9" xfId="4" applyFont="1" applyFill="1" applyBorder="1" applyAlignment="1">
      <alignment vertical="center"/>
    </xf>
    <xf numFmtId="0" fontId="5" fillId="15" borderId="9" xfId="0" applyFont="1" applyFill="1" applyBorder="1" applyAlignment="1">
      <alignment vertical="center"/>
    </xf>
    <xf numFmtId="0" fontId="5" fillId="15" borderId="12" xfId="4" applyFont="1" applyFill="1" applyBorder="1" applyAlignment="1">
      <alignment horizontal="center" vertical="center"/>
    </xf>
    <xf numFmtId="0" fontId="5" fillId="15" borderId="12" xfId="0" applyFont="1" applyFill="1" applyBorder="1" applyAlignment="1">
      <alignment horizontal="center" vertical="center"/>
    </xf>
    <xf numFmtId="0" fontId="5" fillId="15" borderId="12" xfId="0" applyFont="1" applyFill="1" applyBorder="1" applyAlignment="1">
      <alignment horizontal="center" vertical="center" wrapText="1"/>
    </xf>
    <xf numFmtId="166" fontId="5" fillId="15" borderId="11" xfId="0" applyNumberFormat="1" applyFont="1" applyFill="1" applyBorder="1" applyAlignment="1">
      <alignment horizontal="center" vertical="center"/>
    </xf>
    <xf numFmtId="166" fontId="5" fillId="15" borderId="3" xfId="0" applyNumberFormat="1" applyFont="1" applyFill="1" applyBorder="1" applyAlignment="1">
      <alignment horizontal="center" vertical="center"/>
    </xf>
    <xf numFmtId="166" fontId="5" fillId="15" borderId="12" xfId="0" applyNumberFormat="1" applyFont="1" applyFill="1" applyBorder="1" applyAlignment="1">
      <alignment horizontal="center" vertical="center"/>
    </xf>
    <xf numFmtId="0" fontId="9" fillId="2" borderId="19" xfId="0" applyFont="1" applyFill="1" applyBorder="1" applyAlignment="1">
      <alignment horizontal="right" vertical="center"/>
    </xf>
    <xf numFmtId="0" fontId="3" fillId="2" borderId="20" xfId="0" applyFont="1" applyFill="1" applyBorder="1" applyAlignment="1">
      <alignment horizontal="center"/>
    </xf>
    <xf numFmtId="0" fontId="9" fillId="2" borderId="27" xfId="0" applyFont="1" applyFill="1" applyBorder="1" applyAlignment="1">
      <alignment horizontal="right" vertical="center"/>
    </xf>
    <xf numFmtId="0" fontId="3" fillId="2" borderId="31" xfId="0" applyFont="1" applyFill="1" applyBorder="1" applyAlignment="1">
      <alignment horizontal="center"/>
    </xf>
    <xf numFmtId="0" fontId="3" fillId="2" borderId="28" xfId="0" applyFont="1" applyFill="1" applyBorder="1" applyAlignment="1">
      <alignment horizontal="center"/>
    </xf>
    <xf numFmtId="0" fontId="5" fillId="15" borderId="12" xfId="0" applyFont="1" applyFill="1" applyBorder="1" applyAlignment="1">
      <alignment horizontal="center"/>
    </xf>
    <xf numFmtId="166" fontId="5" fillId="15" borderId="12" xfId="0" applyNumberFormat="1" applyFont="1" applyFill="1" applyBorder="1" applyAlignment="1">
      <alignment horizontal="center"/>
    </xf>
    <xf numFmtId="170" fontId="3" fillId="2" borderId="24" xfId="0" applyNumberFormat="1" applyFont="1" applyFill="1" applyBorder="1" applyAlignment="1">
      <alignment horizontal="center" vertical="center"/>
    </xf>
    <xf numFmtId="0" fontId="9" fillId="0" borderId="14" xfId="0" applyFont="1" applyBorder="1" applyAlignment="1">
      <alignment horizontal="center" vertical="center"/>
    </xf>
    <xf numFmtId="0" fontId="9" fillId="3" borderId="52" xfId="0" applyFont="1" applyFill="1" applyBorder="1" applyAlignment="1">
      <alignment horizontal="center" vertical="center"/>
    </xf>
    <xf numFmtId="0" fontId="9" fillId="3" borderId="54" xfId="0" applyFont="1" applyFill="1" applyBorder="1" applyAlignment="1">
      <alignment horizontal="center" vertical="center"/>
    </xf>
    <xf numFmtId="0" fontId="9" fillId="3" borderId="30" xfId="0" applyFont="1" applyFill="1" applyBorder="1" applyAlignment="1">
      <alignment horizontal="center" vertical="center"/>
    </xf>
    <xf numFmtId="3" fontId="9" fillId="3" borderId="52" xfId="0" applyNumberFormat="1" applyFont="1" applyFill="1" applyBorder="1" applyAlignment="1">
      <alignment horizontal="center" vertical="center"/>
    </xf>
    <xf numFmtId="3" fontId="9" fillId="3" borderId="30" xfId="0" applyNumberFormat="1" applyFont="1" applyFill="1" applyBorder="1" applyAlignment="1">
      <alignment horizontal="center" vertical="center"/>
    </xf>
    <xf numFmtId="4" fontId="9" fillId="0" borderId="23" xfId="5" applyNumberFormat="1" applyFont="1" applyBorder="1" applyAlignment="1" applyProtection="1">
      <alignment horizontal="center"/>
      <protection hidden="1"/>
    </xf>
    <xf numFmtId="4" fontId="9" fillId="0" borderId="24" xfId="5" applyNumberFormat="1" applyFont="1" applyBorder="1" applyAlignment="1" applyProtection="1">
      <alignment horizontal="center"/>
      <protection hidden="1"/>
    </xf>
    <xf numFmtId="4" fontId="9" fillId="9" borderId="50" xfId="5" applyNumberFormat="1" applyFont="1" applyFill="1" applyBorder="1" applyAlignment="1" applyProtection="1">
      <alignment horizontal="center"/>
      <protection hidden="1"/>
    </xf>
    <xf numFmtId="4" fontId="9" fillId="9" borderId="51" xfId="5" applyNumberFormat="1" applyFont="1" applyFill="1" applyBorder="1" applyAlignment="1" applyProtection="1">
      <alignment horizontal="center"/>
      <protection hidden="1"/>
    </xf>
    <xf numFmtId="4" fontId="9" fillId="0" borderId="50" xfId="5" applyNumberFormat="1" applyFont="1" applyBorder="1" applyAlignment="1" applyProtection="1">
      <alignment horizontal="center"/>
      <protection hidden="1"/>
    </xf>
    <xf numFmtId="4" fontId="9" fillId="0" borderId="51" xfId="5" applyNumberFormat="1" applyFont="1" applyBorder="1" applyAlignment="1" applyProtection="1">
      <alignment horizontal="center"/>
      <protection hidden="1"/>
    </xf>
    <xf numFmtId="4" fontId="5" fillId="13" borderId="1" xfId="5" applyNumberFormat="1" applyFont="1" applyFill="1" applyBorder="1" applyAlignment="1" applyProtection="1">
      <alignment horizontal="center"/>
      <protection hidden="1"/>
    </xf>
    <xf numFmtId="4" fontId="5" fillId="13" borderId="3" xfId="5" applyNumberFormat="1" applyFont="1" applyFill="1" applyBorder="1" applyAlignment="1" applyProtection="1">
      <alignment horizontal="center"/>
      <protection hidden="1"/>
    </xf>
    <xf numFmtId="0" fontId="9" fillId="0" borderId="20" xfId="3" applyNumberFormat="1" applyFont="1" applyBorder="1" applyAlignment="1">
      <alignment horizontal="center" vertical="center"/>
    </xf>
    <xf numFmtId="0" fontId="9" fillId="2" borderId="20" xfId="3" applyNumberFormat="1" applyFont="1" applyFill="1" applyBorder="1" applyAlignment="1">
      <alignment horizontal="center" vertical="center"/>
    </xf>
    <xf numFmtId="0" fontId="15" fillId="18" borderId="14" xfId="0" applyFont="1" applyFill="1" applyBorder="1" applyAlignment="1">
      <alignment horizontal="left" vertical="center" wrapText="1"/>
    </xf>
    <xf numFmtId="0" fontId="5" fillId="15" borderId="10" xfId="0" applyFont="1" applyFill="1" applyBorder="1" applyAlignment="1">
      <alignment horizontal="center" vertical="center"/>
    </xf>
    <xf numFmtId="0" fontId="5" fillId="15" borderId="13" xfId="0" applyFont="1" applyFill="1" applyBorder="1" applyAlignment="1">
      <alignment horizontal="center" vertical="center"/>
    </xf>
    <xf numFmtId="0" fontId="5" fillId="15" borderId="11" xfId="0" applyFont="1" applyFill="1" applyBorder="1" applyAlignment="1">
      <alignment horizontal="center" vertical="center"/>
    </xf>
    <xf numFmtId="0" fontId="9" fillId="3" borderId="19" xfId="4" applyFont="1" applyFill="1" applyBorder="1" applyAlignment="1" applyProtection="1">
      <alignment horizontal="center" vertical="center"/>
      <protection hidden="1"/>
    </xf>
    <xf numFmtId="0" fontId="9" fillId="3" borderId="20" xfId="3" applyNumberFormat="1" applyFont="1" applyFill="1" applyBorder="1" applyAlignment="1" applyProtection="1">
      <alignment horizontal="center" vertical="center"/>
      <protection hidden="1"/>
    </xf>
    <xf numFmtId="164" fontId="9" fillId="0" borderId="29" xfId="2" applyFont="1" applyBorder="1" applyAlignment="1" applyProtection="1">
      <alignment horizontal="center" vertical="center"/>
    </xf>
    <xf numFmtId="0" fontId="3" fillId="0" borderId="12" xfId="0" applyFont="1" applyBorder="1" applyAlignment="1">
      <alignment horizontal="center" vertical="center"/>
    </xf>
    <xf numFmtId="0" fontId="5" fillId="15" borderId="12" xfId="4" applyFont="1" applyFill="1" applyBorder="1" applyAlignment="1">
      <alignment vertical="center"/>
    </xf>
    <xf numFmtId="0" fontId="9" fillId="0" borderId="21" xfId="0" applyFont="1" applyBorder="1" applyAlignment="1">
      <alignment horizontal="right" vertical="center"/>
    </xf>
    <xf numFmtId="0" fontId="3" fillId="0" borderId="33" xfId="0" applyFont="1" applyBorder="1" applyAlignment="1">
      <alignment horizontal="center"/>
    </xf>
    <xf numFmtId="0" fontId="3" fillId="0" borderId="32" xfId="0" applyFont="1" applyBorder="1" applyAlignment="1">
      <alignment horizontal="center"/>
    </xf>
    <xf numFmtId="0" fontId="5" fillId="15" borderId="12" xfId="0" applyFont="1" applyFill="1" applyBorder="1" applyAlignment="1">
      <alignment horizontal="centerContinuous" vertical="center"/>
    </xf>
    <xf numFmtId="166" fontId="9" fillId="0" borderId="11" xfId="1" applyNumberFormat="1" applyFont="1" applyBorder="1" applyAlignment="1">
      <alignment horizontal="center"/>
    </xf>
    <xf numFmtId="3" fontId="9" fillId="2" borderId="19" xfId="0" applyNumberFormat="1" applyFont="1" applyFill="1" applyBorder="1" applyAlignment="1">
      <alignment horizontal="center"/>
    </xf>
    <xf numFmtId="3" fontId="9" fillId="3" borderId="0" xfId="0" applyNumberFormat="1" applyFont="1" applyFill="1" applyAlignment="1">
      <alignment horizontal="center" vertical="center"/>
    </xf>
    <xf numFmtId="3" fontId="9" fillId="12" borderId="53" xfId="0" applyNumberFormat="1" applyFont="1" applyFill="1" applyBorder="1" applyAlignment="1">
      <alignment horizontal="center" vertical="center"/>
    </xf>
    <xf numFmtId="3" fontId="9" fillId="0" borderId="53" xfId="0" applyNumberFormat="1" applyFont="1" applyBorder="1" applyAlignment="1">
      <alignment horizontal="center" vertical="center"/>
    </xf>
    <xf numFmtId="3" fontId="9" fillId="3" borderId="54" xfId="0" applyNumberFormat="1" applyFont="1" applyFill="1" applyBorder="1" applyAlignment="1">
      <alignment horizontal="center" vertical="center"/>
    </xf>
    <xf numFmtId="0" fontId="5" fillId="15" borderId="1" xfId="5" applyFont="1" applyFill="1" applyBorder="1" applyProtection="1">
      <protection hidden="1"/>
    </xf>
    <xf numFmtId="0" fontId="5" fillId="15" borderId="3" xfId="5" applyFont="1" applyFill="1" applyBorder="1" applyProtection="1">
      <protection hidden="1"/>
    </xf>
    <xf numFmtId="3" fontId="9" fillId="0" borderId="23" xfId="5" applyNumberFormat="1" applyFont="1" applyBorder="1" applyAlignment="1" applyProtection="1">
      <alignment horizontal="center"/>
      <protection hidden="1"/>
    </xf>
    <xf numFmtId="0" fontId="12" fillId="3" borderId="14" xfId="0" applyFont="1" applyFill="1" applyBorder="1" applyAlignment="1" applyProtection="1">
      <alignment horizontal="center" vertical="center"/>
      <protection locked="0"/>
    </xf>
    <xf numFmtId="3" fontId="3" fillId="0" borderId="25" xfId="0" applyNumberFormat="1" applyFont="1" applyBorder="1" applyAlignment="1">
      <alignment horizontal="center"/>
    </xf>
    <xf numFmtId="3" fontId="3" fillId="0" borderId="18" xfId="0" applyNumberFormat="1" applyFont="1" applyBorder="1" applyAlignment="1">
      <alignment horizontal="center"/>
    </xf>
    <xf numFmtId="9" fontId="12" fillId="3" borderId="14" xfId="3" applyFont="1" applyFill="1" applyBorder="1" applyAlignment="1" applyProtection="1">
      <alignment horizontal="center" vertical="center"/>
      <protection locked="0"/>
    </xf>
    <xf numFmtId="0" fontId="19" fillId="0" borderId="0" xfId="0" applyFont="1"/>
    <xf numFmtId="164" fontId="17" fillId="0" borderId="0" xfId="2" applyFont="1" applyFill="1" applyBorder="1"/>
    <xf numFmtId="164" fontId="17" fillId="0" borderId="0" xfId="0" applyNumberFormat="1" applyFont="1"/>
    <xf numFmtId="0" fontId="21" fillId="0" borderId="0" xfId="0" applyFont="1" applyAlignment="1">
      <alignment vertical="center"/>
    </xf>
    <xf numFmtId="171" fontId="3" fillId="0" borderId="20" xfId="2" applyNumberFormat="1" applyFont="1" applyBorder="1" applyAlignment="1">
      <alignment horizontal="center" vertical="center"/>
    </xf>
    <xf numFmtId="171" fontId="3" fillId="2" borderId="20" xfId="2" applyNumberFormat="1" applyFont="1" applyFill="1" applyBorder="1" applyAlignment="1">
      <alignment horizontal="center" vertical="center"/>
    </xf>
    <xf numFmtId="171" fontId="3" fillId="0" borderId="28" xfId="2" applyNumberFormat="1" applyFont="1" applyBorder="1" applyAlignment="1">
      <alignment horizontal="center" vertical="center"/>
    </xf>
    <xf numFmtId="0" fontId="21" fillId="0" borderId="53" xfId="0" applyFont="1" applyBorder="1" applyAlignment="1">
      <alignment vertical="center"/>
    </xf>
    <xf numFmtId="0" fontId="5" fillId="15" borderId="2" xfId="0" applyFont="1" applyFill="1" applyBorder="1" applyAlignment="1">
      <alignment horizontal="center" vertical="center"/>
    </xf>
    <xf numFmtId="166" fontId="9" fillId="0" borderId="11" xfId="1" applyNumberFormat="1" applyFont="1" applyBorder="1" applyAlignment="1">
      <alignment horizontal="center" vertical="center"/>
    </xf>
    <xf numFmtId="167" fontId="9" fillId="0" borderId="20" xfId="1" applyNumberFormat="1" applyFont="1" applyBorder="1" applyAlignment="1">
      <alignment horizontal="center"/>
    </xf>
    <xf numFmtId="167" fontId="3" fillId="0" borderId="11" xfId="0" applyNumberFormat="1" applyFont="1" applyBorder="1" applyAlignment="1">
      <alignment horizontal="center" vertical="center"/>
    </xf>
    <xf numFmtId="166" fontId="9" fillId="2" borderId="20" xfId="1" applyNumberFormat="1" applyFont="1" applyFill="1" applyBorder="1" applyAlignment="1">
      <alignment horizontal="center" vertical="center"/>
    </xf>
    <xf numFmtId="167" fontId="9" fillId="2" borderId="20" xfId="1" applyNumberFormat="1" applyFont="1" applyFill="1" applyBorder="1" applyAlignment="1">
      <alignment horizontal="center"/>
    </xf>
    <xf numFmtId="167" fontId="3" fillId="2" borderId="20" xfId="0" applyNumberFormat="1" applyFont="1" applyFill="1" applyBorder="1" applyAlignment="1">
      <alignment horizontal="center" vertical="center"/>
    </xf>
    <xf numFmtId="166" fontId="9" fillId="0" borderId="20" xfId="1" applyNumberFormat="1" applyFont="1" applyBorder="1" applyAlignment="1">
      <alignment horizontal="center" vertical="center"/>
    </xf>
    <xf numFmtId="167" fontId="3" fillId="0" borderId="20" xfId="0" applyNumberFormat="1" applyFont="1" applyBorder="1" applyAlignment="1">
      <alignment horizontal="center" vertical="center"/>
    </xf>
    <xf numFmtId="166" fontId="9" fillId="2" borderId="28" xfId="1" applyNumberFormat="1" applyFont="1" applyFill="1" applyBorder="1" applyAlignment="1">
      <alignment horizontal="center" vertical="center"/>
    </xf>
    <xf numFmtId="167" fontId="3" fillId="0" borderId="28" xfId="0" applyNumberFormat="1" applyFont="1" applyBorder="1" applyAlignment="1">
      <alignment horizontal="center" vertical="center"/>
    </xf>
    <xf numFmtId="167" fontId="9" fillId="0" borderId="28" xfId="1" applyNumberFormat="1" applyFont="1" applyBorder="1" applyAlignment="1">
      <alignment horizontal="center"/>
    </xf>
    <xf numFmtId="170" fontId="9" fillId="0" borderId="32" xfId="2" applyNumberFormat="1" applyFont="1" applyBorder="1" applyAlignment="1">
      <alignment horizontal="center" vertical="center"/>
    </xf>
    <xf numFmtId="170" fontId="9" fillId="2" borderId="20" xfId="2" applyNumberFormat="1" applyFont="1" applyFill="1" applyBorder="1" applyAlignment="1">
      <alignment horizontal="center" vertical="center"/>
    </xf>
    <xf numFmtId="170" fontId="9" fillId="0" borderId="28" xfId="2" applyNumberFormat="1" applyFont="1" applyBorder="1" applyAlignment="1">
      <alignment horizontal="center" vertical="center"/>
    </xf>
    <xf numFmtId="0" fontId="5" fillId="15" borderId="59" xfId="0" applyFont="1" applyFill="1" applyBorder="1" applyAlignment="1">
      <alignment horizontal="center" vertical="center"/>
    </xf>
    <xf numFmtId="3" fontId="3" fillId="0" borderId="46" xfId="0" applyNumberFormat="1" applyFont="1" applyBorder="1" applyAlignment="1">
      <alignment horizontal="center" vertical="center"/>
    </xf>
    <xf numFmtId="3" fontId="3" fillId="0" borderId="54" xfId="0" applyNumberFormat="1" applyFont="1" applyBorder="1" applyAlignment="1">
      <alignment horizontal="center" vertical="center"/>
    </xf>
    <xf numFmtId="3" fontId="3" fillId="2" borderId="35" xfId="0" applyNumberFormat="1" applyFont="1" applyFill="1" applyBorder="1" applyAlignment="1">
      <alignment horizontal="center" vertical="center"/>
    </xf>
    <xf numFmtId="4" fontId="3" fillId="0" borderId="111" xfId="0" applyNumberFormat="1" applyFont="1" applyBorder="1" applyAlignment="1">
      <alignment horizontal="center" vertical="center"/>
    </xf>
    <xf numFmtId="4" fontId="3" fillId="2" borderId="111" xfId="0" applyNumberFormat="1" applyFont="1" applyFill="1" applyBorder="1" applyAlignment="1">
      <alignment horizontal="center" vertical="center"/>
    </xf>
    <xf numFmtId="4" fontId="3" fillId="0" borderId="52" xfId="0" applyNumberFormat="1" applyFont="1" applyBorder="1" applyAlignment="1">
      <alignment horizontal="center" vertical="center"/>
    </xf>
    <xf numFmtId="9" fontId="5" fillId="15" borderId="2" xfId="4" applyNumberFormat="1" applyFont="1" applyFill="1" applyBorder="1" applyAlignment="1">
      <alignment horizontal="center" vertical="center"/>
    </xf>
    <xf numFmtId="9" fontId="5" fillId="15" borderId="3" xfId="4" applyNumberFormat="1" applyFont="1" applyFill="1" applyBorder="1" applyAlignment="1">
      <alignment horizontal="center" vertical="center"/>
    </xf>
    <xf numFmtId="0" fontId="3" fillId="0" borderId="0" xfId="1" applyNumberFormat="1" applyFont="1" applyBorder="1" applyAlignment="1">
      <alignment horizontal="center" vertical="center"/>
    </xf>
    <xf numFmtId="0" fontId="3" fillId="2" borderId="0" xfId="1" applyNumberFormat="1" applyFont="1" applyFill="1" applyBorder="1" applyAlignment="1">
      <alignment horizontal="center" vertical="center"/>
    </xf>
    <xf numFmtId="0" fontId="3" fillId="0" borderId="16" xfId="1" applyNumberFormat="1" applyFont="1" applyBorder="1" applyAlignment="1">
      <alignment horizontal="center" vertical="center"/>
    </xf>
    <xf numFmtId="0" fontId="17" fillId="0" borderId="0" xfId="3" applyNumberFormat="1" applyFont="1" applyFill="1" applyBorder="1"/>
    <xf numFmtId="3" fontId="3" fillId="0" borderId="25" xfId="0" applyNumberFormat="1" applyFont="1" applyBorder="1" applyAlignment="1">
      <alignment horizontal="center" vertical="center"/>
    </xf>
    <xf numFmtId="3" fontId="3" fillId="2" borderId="25" xfId="0" applyNumberFormat="1" applyFont="1" applyFill="1" applyBorder="1" applyAlignment="1">
      <alignment horizontal="center" vertical="center"/>
    </xf>
    <xf numFmtId="3" fontId="3" fillId="0" borderId="18" xfId="0" applyNumberFormat="1" applyFont="1" applyBorder="1" applyAlignment="1">
      <alignment horizontal="center" vertical="center"/>
    </xf>
    <xf numFmtId="4" fontId="3" fillId="0" borderId="25" xfId="0" applyNumberFormat="1" applyFont="1" applyBorder="1" applyAlignment="1">
      <alignment horizontal="center" vertical="center"/>
    </xf>
    <xf numFmtId="4" fontId="3" fillId="2" borderId="25" xfId="0" applyNumberFormat="1" applyFont="1" applyFill="1" applyBorder="1" applyAlignment="1">
      <alignment horizontal="center" vertical="center"/>
    </xf>
    <xf numFmtId="4" fontId="3" fillId="0" borderId="18" xfId="0" applyNumberFormat="1" applyFont="1" applyBorder="1" applyAlignment="1">
      <alignment horizontal="center" vertical="center"/>
    </xf>
    <xf numFmtId="170" fontId="3" fillId="0" borderId="24" xfId="0" applyNumberFormat="1" applyFont="1" applyBorder="1" applyAlignment="1">
      <alignment horizontal="center" vertical="center"/>
    </xf>
    <xf numFmtId="170" fontId="3" fillId="0" borderId="17" xfId="0" applyNumberFormat="1" applyFont="1" applyBorder="1" applyAlignment="1">
      <alignment horizontal="center" vertical="center"/>
    </xf>
    <xf numFmtId="0" fontId="25" fillId="22" borderId="79" xfId="0" applyFont="1" applyFill="1" applyBorder="1" applyAlignment="1">
      <alignment horizontal="left" vertical="center"/>
    </xf>
    <xf numFmtId="0" fontId="25" fillId="22" borderId="80" xfId="0" applyFont="1" applyFill="1" applyBorder="1" applyAlignment="1">
      <alignment horizontal="left" vertical="center"/>
    </xf>
    <xf numFmtId="0" fontId="25" fillId="22" borderId="81" xfId="0" applyFont="1" applyFill="1" applyBorder="1" applyAlignment="1">
      <alignment horizontal="left" vertical="center"/>
    </xf>
    <xf numFmtId="0" fontId="27" fillId="0" borderId="0" xfId="0" applyFont="1"/>
    <xf numFmtId="0" fontId="28" fillId="0" borderId="0" xfId="0" applyFont="1"/>
    <xf numFmtId="0" fontId="29" fillId="0" borderId="0" xfId="0" applyFont="1"/>
    <xf numFmtId="0" fontId="30" fillId="0" borderId="0" xfId="0" applyFont="1"/>
    <xf numFmtId="0" fontId="27" fillId="0" borderId="0" xfId="0" applyFont="1" applyAlignment="1">
      <alignment horizontal="left"/>
    </xf>
    <xf numFmtId="0" fontId="31" fillId="0" borderId="0" xfId="0" applyFont="1" applyAlignment="1">
      <alignment horizontal="left" vertical="center" indent="2"/>
    </xf>
    <xf numFmtId="0" fontId="30" fillId="0" borderId="0" xfId="0" applyFont="1" applyAlignment="1">
      <alignment horizontal="left"/>
    </xf>
    <xf numFmtId="0" fontId="32" fillId="0" borderId="0" xfId="0" applyFont="1"/>
    <xf numFmtId="0" fontId="29" fillId="0" borderId="0" xfId="0" applyFont="1" applyAlignment="1">
      <alignment horizontal="left"/>
    </xf>
    <xf numFmtId="0" fontId="27" fillId="0" borderId="0" xfId="0" applyFont="1" applyAlignment="1">
      <alignment horizontal="center"/>
    </xf>
    <xf numFmtId="0" fontId="27" fillId="3" borderId="0" xfId="0" applyFont="1" applyFill="1"/>
    <xf numFmtId="0" fontId="35" fillId="0" borderId="0" xfId="4" applyFont="1"/>
    <xf numFmtId="0" fontId="36" fillId="0" borderId="0" xfId="5" applyFont="1" applyAlignment="1">
      <alignment horizontal="right"/>
    </xf>
    <xf numFmtId="0" fontId="35" fillId="0" borderId="0" xfId="5" applyFont="1"/>
    <xf numFmtId="168" fontId="27" fillId="0" borderId="0" xfId="0" applyNumberFormat="1" applyFont="1" applyAlignment="1">
      <alignment vertical="center"/>
    </xf>
    <xf numFmtId="0" fontId="27" fillId="0" borderId="0" xfId="0" applyFont="1" applyAlignment="1">
      <alignment vertical="center"/>
    </xf>
    <xf numFmtId="0" fontId="35" fillId="0" borderId="0" xfId="0" applyFont="1" applyAlignment="1">
      <alignment horizontal="right" vertical="center"/>
    </xf>
    <xf numFmtId="0" fontId="37" fillId="0" borderId="0" xfId="5" applyFont="1"/>
    <xf numFmtId="0" fontId="25" fillId="0" borderId="0" xfId="5" applyFont="1" applyAlignment="1">
      <alignment horizontal="center"/>
    </xf>
    <xf numFmtId="0" fontId="35" fillId="0" borderId="0" xfId="4" applyFont="1" applyAlignment="1">
      <alignment horizontal="center"/>
    </xf>
    <xf numFmtId="0" fontId="25" fillId="0" borderId="0" xfId="6" applyFont="1" applyAlignment="1">
      <alignment vertical="center"/>
    </xf>
    <xf numFmtId="0" fontId="25" fillId="0" borderId="0" xfId="6" applyFont="1" applyAlignment="1">
      <alignment horizontal="center" vertical="center"/>
    </xf>
    <xf numFmtId="0" fontId="26" fillId="5" borderId="103" xfId="6" applyFont="1" applyFill="1" applyBorder="1" applyAlignment="1">
      <alignment horizontal="center" vertical="center"/>
    </xf>
    <xf numFmtId="0" fontId="26" fillId="5" borderId="20" xfId="6" applyFont="1" applyFill="1" applyBorder="1" applyAlignment="1">
      <alignment horizontal="center" vertical="center"/>
    </xf>
    <xf numFmtId="0" fontId="26" fillId="5" borderId="19" xfId="6" applyFont="1" applyFill="1" applyBorder="1" applyAlignment="1">
      <alignment horizontal="center" vertical="center"/>
    </xf>
    <xf numFmtId="0" fontId="26" fillId="5" borderId="104" xfId="6" applyFont="1" applyFill="1" applyBorder="1" applyAlignment="1">
      <alignment horizontal="center" vertical="center"/>
    </xf>
    <xf numFmtId="0" fontId="26" fillId="5" borderId="35" xfId="6" applyFont="1" applyFill="1" applyBorder="1" applyAlignment="1">
      <alignment horizontal="center" vertical="center"/>
    </xf>
    <xf numFmtId="0" fontId="27" fillId="0" borderId="67" xfId="0" applyFont="1" applyBorder="1" applyAlignment="1">
      <alignment horizontal="center"/>
    </xf>
    <xf numFmtId="0" fontId="35" fillId="0" borderId="68" xfId="6" applyFont="1" applyBorder="1" applyAlignment="1">
      <alignment horizontal="center" vertical="center"/>
    </xf>
    <xf numFmtId="3" fontId="35" fillId="0" borderId="121" xfId="1" applyNumberFormat="1" applyFont="1" applyFill="1" applyBorder="1" applyAlignment="1" applyProtection="1">
      <alignment horizontal="center" vertical="center"/>
    </xf>
    <xf numFmtId="0" fontId="35" fillId="0" borderId="33" xfId="6" applyFont="1" applyBorder="1" applyAlignment="1">
      <alignment horizontal="center"/>
    </xf>
    <xf numFmtId="0" fontId="35" fillId="0" borderId="33" xfId="4" applyFont="1" applyBorder="1" applyAlignment="1">
      <alignment horizontal="center"/>
    </xf>
    <xf numFmtId="0" fontId="25" fillId="0" borderId="0" xfId="5" applyFont="1"/>
    <xf numFmtId="0" fontId="35" fillId="3" borderId="38" xfId="6" applyFont="1" applyFill="1" applyBorder="1" applyAlignment="1">
      <alignment horizontal="center" vertical="center"/>
    </xf>
    <xf numFmtId="3" fontId="35" fillId="3" borderId="103" xfId="1" applyNumberFormat="1" applyFont="1" applyFill="1" applyBorder="1" applyAlignment="1" applyProtection="1">
      <alignment horizontal="center" vertical="center"/>
    </xf>
    <xf numFmtId="3" fontId="35" fillId="3" borderId="20" xfId="1" applyNumberFormat="1" applyFont="1" applyFill="1" applyBorder="1" applyAlignment="1" applyProtection="1">
      <alignment horizontal="center" vertical="center"/>
    </xf>
    <xf numFmtId="3" fontId="35" fillId="3" borderId="19" xfId="1" applyNumberFormat="1" applyFont="1" applyFill="1" applyBorder="1" applyAlignment="1" applyProtection="1">
      <alignment horizontal="center" vertical="center"/>
    </xf>
    <xf numFmtId="3" fontId="35" fillId="3" borderId="104" xfId="1" applyNumberFormat="1" applyFont="1" applyFill="1" applyBorder="1" applyAlignment="1" applyProtection="1">
      <alignment horizontal="center" vertical="center"/>
    </xf>
    <xf numFmtId="3" fontId="35" fillId="3" borderId="35" xfId="1" applyNumberFormat="1" applyFont="1" applyFill="1" applyBorder="1" applyAlignment="1" applyProtection="1">
      <alignment horizontal="center" vertical="center"/>
    </xf>
    <xf numFmtId="0" fontId="27" fillId="0" borderId="77" xfId="0" applyFont="1" applyBorder="1" applyAlignment="1">
      <alignment horizontal="center"/>
    </xf>
    <xf numFmtId="0" fontId="26" fillId="5" borderId="14" xfId="6" applyFont="1" applyFill="1" applyBorder="1" applyAlignment="1">
      <alignment horizontal="center" vertical="center"/>
    </xf>
    <xf numFmtId="9" fontId="25" fillId="3" borderId="44" xfId="3" applyFont="1" applyFill="1" applyBorder="1" applyAlignment="1" applyProtection="1">
      <alignment horizontal="center" vertical="center"/>
    </xf>
    <xf numFmtId="0" fontId="35" fillId="0" borderId="0" xfId="0" applyFont="1"/>
    <xf numFmtId="0" fontId="27" fillId="0" borderId="14" xfId="0" applyFont="1" applyBorder="1" applyAlignment="1" applyProtection="1">
      <alignment horizontal="center"/>
      <protection locked="0"/>
    </xf>
    <xf numFmtId="0" fontId="35" fillId="0" borderId="0" xfId="8" applyFont="1" applyAlignment="1">
      <alignment vertical="center"/>
    </xf>
    <xf numFmtId="3" fontId="35" fillId="20" borderId="95" xfId="1" applyNumberFormat="1" applyFont="1" applyFill="1" applyBorder="1" applyAlignment="1" applyProtection="1">
      <alignment horizontal="center" vertical="center"/>
    </xf>
    <xf numFmtId="3" fontId="35" fillId="20" borderId="116" xfId="1" applyNumberFormat="1" applyFont="1" applyFill="1" applyBorder="1" applyAlignment="1" applyProtection="1">
      <alignment horizontal="center" vertical="center"/>
    </xf>
    <xf numFmtId="3" fontId="35" fillId="20" borderId="120" xfId="1" applyNumberFormat="1" applyFont="1" applyFill="1" applyBorder="1" applyAlignment="1" applyProtection="1">
      <alignment horizontal="center" vertical="center"/>
    </xf>
    <xf numFmtId="3" fontId="35" fillId="20" borderId="126" xfId="1" applyNumberFormat="1" applyFont="1" applyFill="1" applyBorder="1" applyAlignment="1" applyProtection="1">
      <alignment horizontal="center" vertical="center"/>
    </xf>
    <xf numFmtId="0" fontId="26" fillId="5" borderId="38" xfId="6" applyFont="1" applyFill="1" applyBorder="1" applyAlignment="1">
      <alignment horizontal="center" vertical="center"/>
    </xf>
    <xf numFmtId="3" fontId="26" fillId="5" borderId="103" xfId="6" applyNumberFormat="1" applyFont="1" applyFill="1" applyBorder="1" applyAlignment="1">
      <alignment horizontal="center" vertical="center"/>
    </xf>
    <xf numFmtId="3" fontId="26" fillId="5" borderId="20" xfId="6" applyNumberFormat="1" applyFont="1" applyFill="1" applyBorder="1" applyAlignment="1">
      <alignment horizontal="center" vertical="center"/>
    </xf>
    <xf numFmtId="3" fontId="26" fillId="5" borderId="19" xfId="6" applyNumberFormat="1" applyFont="1" applyFill="1" applyBorder="1" applyAlignment="1">
      <alignment horizontal="center" vertical="center"/>
    </xf>
    <xf numFmtId="3" fontId="26" fillId="5" borderId="104" xfId="6" applyNumberFormat="1" applyFont="1" applyFill="1" applyBorder="1" applyAlignment="1">
      <alignment horizontal="center" vertical="center"/>
    </xf>
    <xf numFmtId="3" fontId="26" fillId="5" borderId="35" xfId="6" applyNumberFormat="1" applyFont="1" applyFill="1" applyBorder="1" applyAlignment="1">
      <alignment horizontal="center" vertical="center"/>
    </xf>
    <xf numFmtId="0" fontId="26" fillId="5" borderId="85" xfId="6" applyFont="1" applyFill="1" applyBorder="1" applyAlignment="1">
      <alignment horizontal="center" vertical="center"/>
    </xf>
    <xf numFmtId="3" fontId="26" fillId="19" borderId="12" xfId="5" applyNumberFormat="1" applyFont="1" applyFill="1" applyBorder="1" applyAlignment="1">
      <alignment horizontal="center"/>
    </xf>
    <xf numFmtId="0" fontId="40" fillId="0" borderId="0" xfId="0" applyFont="1" applyAlignment="1">
      <alignment horizontal="left"/>
    </xf>
    <xf numFmtId="0" fontId="40" fillId="0" borderId="0" xfId="0" applyFont="1"/>
    <xf numFmtId="0" fontId="41" fillId="0" borderId="0" xfId="0" applyFont="1"/>
    <xf numFmtId="0" fontId="35" fillId="0" borderId="23" xfId="5" applyFont="1" applyBorder="1"/>
    <xf numFmtId="3" fontId="35" fillId="0" borderId="24" xfId="5" applyNumberFormat="1" applyFont="1" applyBorder="1" applyAlignment="1">
      <alignment horizontal="center"/>
    </xf>
    <xf numFmtId="3" fontId="35" fillId="0" borderId="0" xfId="5" applyNumberFormat="1" applyFont="1" applyAlignment="1">
      <alignment horizontal="center"/>
    </xf>
    <xf numFmtId="10" fontId="35" fillId="0" borderId="24" xfId="3" applyNumberFormat="1" applyFont="1" applyFill="1" applyBorder="1" applyAlignment="1" applyProtection="1">
      <alignment horizontal="center"/>
    </xf>
    <xf numFmtId="0" fontId="35" fillId="0" borderId="15" xfId="5" applyFont="1" applyBorder="1"/>
    <xf numFmtId="3" fontId="35" fillId="0" borderId="17" xfId="5" applyNumberFormat="1" applyFont="1" applyBorder="1" applyAlignment="1">
      <alignment horizontal="center"/>
    </xf>
    <xf numFmtId="0" fontId="35" fillId="0" borderId="1" xfId="5" applyFont="1" applyBorder="1"/>
    <xf numFmtId="3" fontId="35" fillId="0" borderId="2" xfId="5" applyNumberFormat="1" applyFont="1" applyBorder="1" applyAlignment="1">
      <alignment horizontal="center"/>
    </xf>
    <xf numFmtId="10" fontId="35" fillId="0" borderId="3" xfId="3" applyNumberFormat="1" applyFont="1" applyFill="1" applyBorder="1" applyAlignment="1" applyProtection="1">
      <alignment horizontal="center"/>
    </xf>
    <xf numFmtId="3" fontId="35" fillId="0" borderId="12" xfId="5" applyNumberFormat="1" applyFont="1" applyBorder="1"/>
    <xf numFmtId="9" fontId="27" fillId="0" borderId="0" xfId="0" applyNumberFormat="1" applyFont="1"/>
    <xf numFmtId="0" fontId="27" fillId="0" borderId="78" xfId="0" applyFont="1" applyBorder="1" applyAlignment="1">
      <alignment horizontal="center"/>
    </xf>
    <xf numFmtId="0" fontId="35" fillId="0" borderId="84" xfId="6" applyFont="1" applyBorder="1" applyAlignment="1">
      <alignment horizontal="center" vertical="center"/>
    </xf>
    <xf numFmtId="0" fontId="33" fillId="0" borderId="0" xfId="0" applyFont="1" applyAlignment="1">
      <alignment horizontal="center"/>
    </xf>
    <xf numFmtId="0" fontId="33" fillId="0" borderId="0" xfId="0" applyFont="1"/>
    <xf numFmtId="0" fontId="42" fillId="0" borderId="0" xfId="0" applyFont="1"/>
    <xf numFmtId="0" fontId="27" fillId="0" borderId="0" xfId="0" applyFont="1" applyAlignment="1">
      <alignment horizontal="center" vertical="center"/>
    </xf>
    <xf numFmtId="0" fontId="35" fillId="0" borderId="0" xfId="0" applyFont="1" applyAlignment="1">
      <alignment vertical="center"/>
    </xf>
    <xf numFmtId="14" fontId="27" fillId="0" borderId="0" xfId="0" applyNumberFormat="1" applyFont="1" applyAlignment="1">
      <alignment horizontal="center" vertical="center"/>
    </xf>
    <xf numFmtId="0" fontId="25" fillId="22" borderId="91" xfId="6" applyFont="1" applyFill="1" applyBorder="1" applyAlignment="1">
      <alignment horizontal="center" vertical="center"/>
    </xf>
    <xf numFmtId="0" fontId="25" fillId="22" borderId="92" xfId="6" applyFont="1" applyFill="1" applyBorder="1" applyAlignment="1">
      <alignment horizontal="center" vertical="center"/>
    </xf>
    <xf numFmtId="0" fontId="25" fillId="22" borderId="72" xfId="6" applyFont="1" applyFill="1" applyBorder="1" applyAlignment="1">
      <alignment horizontal="center" vertical="center"/>
    </xf>
    <xf numFmtId="0" fontId="25" fillId="22" borderId="112" xfId="6" applyFont="1" applyFill="1" applyBorder="1" applyAlignment="1">
      <alignment horizontal="center" vertical="center"/>
    </xf>
    <xf numFmtId="14" fontId="25" fillId="22" borderId="74" xfId="6" applyNumberFormat="1" applyFont="1" applyFill="1" applyBorder="1" applyAlignment="1">
      <alignment horizontal="center" vertical="center"/>
    </xf>
    <xf numFmtId="3" fontId="25" fillId="6" borderId="39" xfId="6" applyNumberFormat="1" applyFont="1" applyFill="1" applyBorder="1" applyAlignment="1">
      <alignment horizontal="center" vertical="center"/>
    </xf>
    <xf numFmtId="3" fontId="25" fillId="6" borderId="127" xfId="6" applyNumberFormat="1" applyFont="1" applyFill="1" applyBorder="1" applyAlignment="1">
      <alignment horizontal="center" vertical="center"/>
    </xf>
    <xf numFmtId="3" fontId="25" fillId="6" borderId="128" xfId="6" applyNumberFormat="1" applyFont="1" applyFill="1" applyBorder="1" applyAlignment="1">
      <alignment horizontal="center" vertical="center"/>
    </xf>
    <xf numFmtId="3" fontId="25" fillId="6" borderId="129" xfId="6" applyNumberFormat="1" applyFont="1" applyFill="1" applyBorder="1" applyAlignment="1">
      <alignment horizontal="center" vertical="center"/>
    </xf>
    <xf numFmtId="3" fontId="25" fillId="6" borderId="130" xfId="6" applyNumberFormat="1" applyFont="1" applyFill="1" applyBorder="1" applyAlignment="1">
      <alignment horizontal="center" vertical="center"/>
    </xf>
    <xf numFmtId="3" fontId="25" fillId="6" borderId="131" xfId="6" applyNumberFormat="1" applyFont="1" applyFill="1" applyBorder="1" applyAlignment="1">
      <alignment horizontal="center" vertical="center"/>
    </xf>
    <xf numFmtId="3" fontId="25" fillId="24" borderId="39" xfId="6" applyNumberFormat="1" applyFont="1" applyFill="1" applyBorder="1" applyAlignment="1">
      <alignment horizontal="center" vertical="center"/>
    </xf>
    <xf numFmtId="3" fontId="26" fillId="23" borderId="85" xfId="6" applyNumberFormat="1" applyFont="1" applyFill="1" applyBorder="1" applyAlignment="1">
      <alignment horizontal="center" vertical="center"/>
    </xf>
    <xf numFmtId="0" fontId="0" fillId="3" borderId="0" xfId="0" applyFill="1"/>
    <xf numFmtId="0" fontId="5" fillId="16" borderId="16" xfId="6" applyFont="1" applyFill="1" applyBorder="1" applyAlignment="1" applyProtection="1">
      <alignment horizontal="center"/>
      <protection hidden="1"/>
    </xf>
    <xf numFmtId="4" fontId="9" fillId="0" borderId="0" xfId="5" applyNumberFormat="1" applyFont="1" applyAlignment="1" applyProtection="1">
      <alignment horizontal="center"/>
      <protection hidden="1"/>
    </xf>
    <xf numFmtId="4" fontId="9" fillId="9" borderId="53" xfId="5" applyNumberFormat="1" applyFont="1" applyFill="1" applyBorder="1" applyAlignment="1" applyProtection="1">
      <alignment horizontal="center"/>
      <protection hidden="1"/>
    </xf>
    <xf numFmtId="4" fontId="9" fillId="0" borderId="53" xfId="5" applyNumberFormat="1" applyFont="1" applyBorder="1" applyAlignment="1" applyProtection="1">
      <alignment horizontal="center"/>
      <protection hidden="1"/>
    </xf>
    <xf numFmtId="4" fontId="9" fillId="0" borderId="52" xfId="5" applyNumberFormat="1" applyFont="1" applyBorder="1" applyAlignment="1" applyProtection="1">
      <alignment horizontal="center"/>
      <protection hidden="1"/>
    </xf>
    <xf numFmtId="4" fontId="9" fillId="0" borderId="30" xfId="5" applyNumberFormat="1" applyFont="1" applyBorder="1" applyAlignment="1" applyProtection="1">
      <alignment horizontal="center"/>
      <protection hidden="1"/>
    </xf>
    <xf numFmtId="4" fontId="9" fillId="0" borderId="54" xfId="5" applyNumberFormat="1" applyFont="1" applyBorder="1" applyAlignment="1" applyProtection="1">
      <alignment horizontal="center"/>
      <protection hidden="1"/>
    </xf>
    <xf numFmtId="0" fontId="12" fillId="0" borderId="85" xfId="5" applyFont="1" applyBorder="1" applyAlignment="1" applyProtection="1">
      <alignment horizontal="center"/>
      <protection hidden="1"/>
    </xf>
    <xf numFmtId="0" fontId="5" fillId="0" borderId="0" xfId="5" applyFont="1" applyAlignment="1" applyProtection="1">
      <alignment horizontal="center"/>
      <protection hidden="1"/>
    </xf>
    <xf numFmtId="4" fontId="5" fillId="0" borderId="0" xfId="5" applyNumberFormat="1" applyFont="1" applyAlignment="1" applyProtection="1">
      <alignment horizontal="center"/>
      <protection hidden="1"/>
    </xf>
    <xf numFmtId="0" fontId="5" fillId="16" borderId="1" xfId="6" applyFont="1" applyFill="1" applyBorder="1" applyAlignment="1" applyProtection="1">
      <alignment horizontal="center"/>
      <protection hidden="1"/>
    </xf>
    <xf numFmtId="0" fontId="5" fillId="16" borderId="3" xfId="6" applyFont="1" applyFill="1" applyBorder="1" applyAlignment="1" applyProtection="1">
      <alignment horizontal="center"/>
      <protection hidden="1"/>
    </xf>
    <xf numFmtId="4" fontId="9" fillId="0" borderId="6" xfId="5" applyNumberFormat="1" applyFont="1" applyBorder="1" applyAlignment="1" applyProtection="1">
      <alignment horizontal="center"/>
      <protection hidden="1"/>
    </xf>
    <xf numFmtId="4" fontId="9" fillId="0" borderId="8" xfId="5" applyNumberFormat="1" applyFont="1" applyBorder="1" applyAlignment="1" applyProtection="1">
      <alignment horizontal="center"/>
      <protection hidden="1"/>
    </xf>
    <xf numFmtId="0" fontId="44" fillId="0" borderId="0" xfId="0" applyFont="1" applyAlignment="1">
      <alignment vertical="center"/>
    </xf>
    <xf numFmtId="0" fontId="44" fillId="0" borderId="43" xfId="0" applyFont="1" applyBorder="1" applyAlignment="1">
      <alignment vertical="center"/>
    </xf>
    <xf numFmtId="0" fontId="44" fillId="0" borderId="57" xfId="0" applyFont="1" applyBorder="1" applyAlignment="1">
      <alignment vertical="center"/>
    </xf>
    <xf numFmtId="0" fontId="44" fillId="0" borderId="36" xfId="0" applyFont="1" applyBorder="1" applyAlignment="1">
      <alignment vertical="center"/>
    </xf>
    <xf numFmtId="0" fontId="44" fillId="0" borderId="60" xfId="0" applyFont="1" applyBorder="1" applyAlignment="1">
      <alignment vertical="center"/>
    </xf>
    <xf numFmtId="0" fontId="44" fillId="0" borderId="58" xfId="0" applyFont="1" applyBorder="1" applyAlignment="1">
      <alignment vertical="center"/>
    </xf>
    <xf numFmtId="0" fontId="45" fillId="0" borderId="43" xfId="0" applyFont="1" applyBorder="1" applyAlignment="1">
      <alignment horizontal="center" vertical="center"/>
    </xf>
    <xf numFmtId="0" fontId="45" fillId="0" borderId="53" xfId="0" applyFont="1" applyBorder="1" applyAlignment="1">
      <alignment horizontal="center" vertical="center"/>
    </xf>
    <xf numFmtId="0" fontId="45" fillId="0" borderId="56" xfId="0" applyFont="1" applyBorder="1" applyAlignment="1">
      <alignment horizontal="center" vertical="center"/>
    </xf>
    <xf numFmtId="0" fontId="44" fillId="0" borderId="0" xfId="0" applyFont="1" applyAlignment="1">
      <alignment horizontal="left" vertical="center"/>
    </xf>
    <xf numFmtId="0" fontId="46" fillId="0" borderId="57" xfId="6" applyFont="1" applyBorder="1" applyAlignment="1">
      <alignment vertical="center"/>
    </xf>
    <xf numFmtId="0" fontId="44" fillId="6" borderId="0" xfId="0" applyFont="1" applyFill="1" applyAlignment="1">
      <alignment vertical="center"/>
    </xf>
    <xf numFmtId="0" fontId="45" fillId="6" borderId="0" xfId="0" applyFont="1" applyFill="1" applyAlignment="1">
      <alignment vertical="center"/>
    </xf>
    <xf numFmtId="0" fontId="44" fillId="0" borderId="0" xfId="0" applyFont="1" applyAlignment="1">
      <alignment horizontal="center" vertical="center"/>
    </xf>
    <xf numFmtId="10" fontId="9" fillId="0" borderId="14" xfId="3" applyNumberFormat="1" applyFont="1" applyBorder="1" applyAlignment="1">
      <alignment horizontal="center" vertical="center"/>
    </xf>
    <xf numFmtId="10" fontId="9" fillId="2" borderId="14" xfId="3" applyNumberFormat="1" applyFont="1" applyFill="1" applyBorder="1" applyAlignment="1">
      <alignment horizontal="center" vertical="center"/>
    </xf>
    <xf numFmtId="10" fontId="9" fillId="3" borderId="14" xfId="3" applyNumberFormat="1" applyFont="1" applyFill="1" applyBorder="1" applyAlignment="1" applyProtection="1">
      <alignment horizontal="center" vertical="center"/>
      <protection hidden="1"/>
    </xf>
    <xf numFmtId="0" fontId="9" fillId="0" borderId="27" xfId="0" applyFont="1" applyBorder="1" applyAlignment="1">
      <alignment horizontal="center" vertical="center"/>
    </xf>
    <xf numFmtId="10" fontId="9" fillId="0" borderId="31" xfId="3" applyNumberFormat="1" applyFont="1" applyFill="1" applyBorder="1" applyAlignment="1">
      <alignment horizontal="center" vertical="center"/>
    </xf>
    <xf numFmtId="0" fontId="9" fillId="0" borderId="28" xfId="3" applyNumberFormat="1" applyFont="1" applyFill="1" applyBorder="1" applyAlignment="1">
      <alignment horizontal="center" vertical="center"/>
    </xf>
    <xf numFmtId="10" fontId="12" fillId="3" borderId="14" xfId="3" applyNumberFormat="1" applyFont="1" applyFill="1" applyBorder="1" applyAlignment="1" applyProtection="1">
      <alignment horizontal="center" vertical="center"/>
      <protection locked="0"/>
    </xf>
    <xf numFmtId="3" fontId="3" fillId="2" borderId="27" xfId="0" applyNumberFormat="1" applyFont="1" applyFill="1" applyBorder="1" applyAlignment="1">
      <alignment horizontal="center" vertical="center"/>
    </xf>
    <xf numFmtId="167" fontId="9" fillId="2" borderId="28" xfId="1" applyNumberFormat="1" applyFont="1" applyFill="1" applyBorder="1" applyAlignment="1">
      <alignment horizontal="center"/>
    </xf>
    <xf numFmtId="3" fontId="3" fillId="2" borderId="97" xfId="0" applyNumberFormat="1" applyFont="1" applyFill="1" applyBorder="1" applyAlignment="1">
      <alignment horizontal="center" vertical="center"/>
    </xf>
    <xf numFmtId="4" fontId="3" fillId="0" borderId="0" xfId="0" applyNumberFormat="1" applyFont="1" applyAlignment="1">
      <alignment horizontal="center" vertical="center"/>
    </xf>
    <xf numFmtId="4" fontId="3" fillId="2" borderId="52" xfId="0" applyNumberFormat="1" applyFont="1" applyFill="1" applyBorder="1" applyAlignment="1">
      <alignment horizontal="center" vertical="center"/>
    </xf>
    <xf numFmtId="167" fontId="3" fillId="0" borderId="29" xfId="3" applyNumberFormat="1" applyFont="1" applyBorder="1" applyAlignment="1">
      <alignment horizontal="center" vertical="center"/>
    </xf>
    <xf numFmtId="0" fontId="3" fillId="2" borderId="26" xfId="3" applyNumberFormat="1" applyFont="1" applyFill="1" applyBorder="1" applyAlignment="1">
      <alignment horizontal="center" vertical="center"/>
    </xf>
    <xf numFmtId="0" fontId="3" fillId="0" borderId="26" xfId="3" applyNumberFormat="1" applyFont="1" applyBorder="1" applyAlignment="1">
      <alignment horizontal="center" vertical="center"/>
    </xf>
    <xf numFmtId="0" fontId="3" fillId="2" borderId="30" xfId="3" applyNumberFormat="1" applyFont="1" applyFill="1" applyBorder="1" applyAlignment="1">
      <alignment horizontal="center" vertical="center"/>
    </xf>
    <xf numFmtId="0" fontId="47" fillId="0" borderId="0" xfId="0" applyFont="1"/>
    <xf numFmtId="0" fontId="51" fillId="0" borderId="0" xfId="0" applyFont="1"/>
    <xf numFmtId="0" fontId="15" fillId="0" borderId="14" xfId="0" applyFont="1" applyBorder="1" applyAlignment="1">
      <alignment horizontal="left" vertical="center"/>
    </xf>
    <xf numFmtId="0" fontId="47" fillId="0" borderId="0" xfId="0" applyFont="1" applyAlignment="1">
      <alignment horizontal="justify" vertical="center" wrapText="1"/>
    </xf>
    <xf numFmtId="3" fontId="3" fillId="0" borderId="21" xfId="0" applyNumberFormat="1" applyFont="1" applyBorder="1" applyAlignment="1">
      <alignment horizontal="center" vertical="center"/>
    </xf>
    <xf numFmtId="167" fontId="9" fillId="0" borderId="32" xfId="1" applyNumberFormat="1" applyFont="1" applyBorder="1" applyAlignment="1">
      <alignment horizontal="center"/>
    </xf>
    <xf numFmtId="3" fontId="3" fillId="0" borderId="60" xfId="0" applyNumberFormat="1" applyFont="1" applyBorder="1" applyAlignment="1">
      <alignment horizontal="center" vertical="center"/>
    </xf>
    <xf numFmtId="0" fontId="5" fillId="28" borderId="4" xfId="0" applyFont="1" applyFill="1" applyBorder="1" applyAlignment="1">
      <alignment horizontal="center" vertical="center"/>
    </xf>
    <xf numFmtId="166" fontId="5" fillId="28" borderId="5" xfId="0" applyNumberFormat="1" applyFont="1" applyFill="1" applyBorder="1" applyAlignment="1">
      <alignment horizontal="center" vertical="center"/>
    </xf>
    <xf numFmtId="0" fontId="5" fillId="28" borderId="2" xfId="0" applyFont="1" applyFill="1" applyBorder="1" applyAlignment="1">
      <alignment horizontal="center" vertical="center"/>
    </xf>
    <xf numFmtId="0" fontId="5" fillId="28" borderId="12" xfId="0" applyFont="1" applyFill="1" applyBorder="1" applyAlignment="1">
      <alignment horizontal="center" vertical="center"/>
    </xf>
    <xf numFmtId="166" fontId="5" fillId="28" borderId="12" xfId="0" applyNumberFormat="1" applyFont="1" applyFill="1" applyBorder="1" applyAlignment="1">
      <alignment horizontal="center" vertical="center"/>
    </xf>
    <xf numFmtId="0" fontId="43" fillId="0" borderId="0" xfId="0" applyFont="1" applyAlignment="1">
      <alignment vertical="center" wrapText="1"/>
    </xf>
    <xf numFmtId="9" fontId="35" fillId="6" borderId="193" xfId="3" applyFont="1" applyFill="1" applyBorder="1" applyAlignment="1" applyProtection="1">
      <alignment horizontal="center" vertical="center"/>
    </xf>
    <xf numFmtId="3" fontId="35" fillId="6" borderId="193" xfId="0" applyNumberFormat="1" applyFont="1" applyFill="1" applyBorder="1" applyAlignment="1" applyProtection="1">
      <alignment horizontal="center" vertical="center"/>
      <protection locked="0"/>
    </xf>
    <xf numFmtId="49" fontId="35" fillId="6" borderId="193" xfId="0" applyNumberFormat="1" applyFont="1" applyFill="1" applyBorder="1" applyAlignment="1" applyProtection="1">
      <alignment horizontal="center" vertical="center"/>
      <protection locked="0"/>
    </xf>
    <xf numFmtId="0" fontId="35" fillId="6" borderId="193" xfId="0" applyFont="1" applyFill="1" applyBorder="1" applyAlignment="1" applyProtection="1">
      <alignment horizontal="center" vertical="center"/>
      <protection locked="0"/>
    </xf>
    <xf numFmtId="3" fontId="25" fillId="3" borderId="79" xfId="0" applyNumberFormat="1" applyFont="1" applyFill="1" applyBorder="1" applyAlignment="1">
      <alignment horizontal="center" vertical="center"/>
    </xf>
    <xf numFmtId="0" fontId="25" fillId="22" borderId="196" xfId="6" applyFont="1" applyFill="1" applyBorder="1" applyAlignment="1">
      <alignment horizontal="center" vertical="center"/>
    </xf>
    <xf numFmtId="0" fontId="69" fillId="0" borderId="0" xfId="0" applyFont="1" applyAlignment="1">
      <alignment horizontal="center" vertical="center"/>
    </xf>
    <xf numFmtId="0" fontId="22" fillId="0" borderId="0" xfId="0" applyFont="1"/>
    <xf numFmtId="0" fontId="70" fillId="0" borderId="0" xfId="0" applyFont="1" applyAlignment="1">
      <alignment vertical="center"/>
    </xf>
    <xf numFmtId="9" fontId="35" fillId="6" borderId="193" xfId="0" applyNumberFormat="1" applyFont="1" applyFill="1" applyBorder="1" applyAlignment="1" applyProtection="1">
      <alignment horizontal="center" vertical="center"/>
      <protection locked="0"/>
    </xf>
    <xf numFmtId="0" fontId="22" fillId="0" borderId="0" xfId="3" applyNumberFormat="1" applyFont="1" applyAlignment="1" applyProtection="1">
      <alignment horizontal="center" vertical="center"/>
    </xf>
    <xf numFmtId="0" fontId="0" fillId="0" borderId="0" xfId="0" applyProtection="1">
      <protection locked="0"/>
    </xf>
    <xf numFmtId="4" fontId="0" fillId="0" borderId="0" xfId="0" applyNumberFormat="1" applyProtection="1">
      <protection locked="0"/>
    </xf>
    <xf numFmtId="0" fontId="35" fillId="11" borderId="48" xfId="7" applyFont="1" applyFill="1" applyBorder="1" applyAlignment="1">
      <alignment horizontal="center"/>
    </xf>
    <xf numFmtId="0" fontId="35" fillId="11" borderId="114" xfId="7" applyFont="1" applyFill="1" applyBorder="1" applyAlignment="1">
      <alignment horizontal="center"/>
    </xf>
    <xf numFmtId="0" fontId="45" fillId="6" borderId="34" xfId="0" applyFont="1" applyFill="1" applyBorder="1" applyAlignment="1">
      <alignment vertical="center"/>
    </xf>
    <xf numFmtId="0" fontId="45" fillId="6" borderId="46" xfId="0" applyFont="1" applyFill="1" applyBorder="1" applyAlignment="1">
      <alignment vertical="center"/>
    </xf>
    <xf numFmtId="0" fontId="45" fillId="6" borderId="35" xfId="0" applyFont="1" applyFill="1" applyBorder="1" applyAlignment="1">
      <alignment vertical="center"/>
    </xf>
    <xf numFmtId="0" fontId="21" fillId="0" borderId="57" xfId="0" applyFont="1" applyBorder="1" applyAlignment="1">
      <alignment vertical="center"/>
    </xf>
    <xf numFmtId="0" fontId="52" fillId="0" borderId="0" xfId="0" applyFont="1" applyAlignment="1">
      <alignment horizontal="left" vertical="center"/>
    </xf>
    <xf numFmtId="0" fontId="54" fillId="0" borderId="165" xfId="0" applyFont="1" applyBorder="1" applyAlignment="1">
      <alignment vertical="center" wrapText="1"/>
    </xf>
    <xf numFmtId="0" fontId="54" fillId="0" borderId="166" xfId="0" applyFont="1" applyBorder="1" applyAlignment="1">
      <alignment vertical="center" wrapText="1"/>
    </xf>
    <xf numFmtId="0" fontId="27" fillId="0" borderId="167" xfId="0" applyFont="1" applyBorder="1"/>
    <xf numFmtId="0" fontId="56" fillId="0" borderId="0" xfId="0" applyFont="1" applyAlignment="1">
      <alignment horizontal="left" vertical="center" wrapText="1"/>
    </xf>
    <xf numFmtId="0" fontId="38" fillId="0" borderId="170" xfId="0" applyFont="1" applyBorder="1" applyAlignment="1">
      <alignment vertical="center" wrapText="1"/>
    </xf>
    <xf numFmtId="0" fontId="42" fillId="0" borderId="0" xfId="0" applyFont="1" applyAlignment="1">
      <alignment horizontal="center"/>
    </xf>
    <xf numFmtId="0" fontId="57" fillId="27" borderId="179" xfId="0" applyFont="1" applyFill="1" applyBorder="1" applyAlignment="1">
      <alignment horizontal="center"/>
    </xf>
    <xf numFmtId="38" fontId="38" fillId="0" borderId="179" xfId="0" applyNumberFormat="1" applyFont="1" applyBorder="1" applyAlignment="1">
      <alignment horizontal="center"/>
    </xf>
    <xf numFmtId="1" fontId="38" fillId="0" borderId="179" xfId="0" applyNumberFormat="1" applyFont="1" applyBorder="1" applyAlignment="1">
      <alignment horizontal="center"/>
    </xf>
    <xf numFmtId="0" fontId="38" fillId="0" borderId="179" xfId="0" applyFont="1" applyBorder="1" applyAlignment="1">
      <alignment horizontal="center"/>
    </xf>
    <xf numFmtId="0" fontId="57" fillId="27" borderId="184" xfId="4" applyFont="1" applyFill="1" applyBorder="1" applyAlignment="1">
      <alignment horizontal="center" vertical="center"/>
    </xf>
    <xf numFmtId="0" fontId="57" fillId="27" borderId="185" xfId="4" applyFont="1" applyFill="1" applyBorder="1" applyAlignment="1">
      <alignment horizontal="center"/>
    </xf>
    <xf numFmtId="172" fontId="38" fillId="0" borderId="183" xfId="9" applyNumberFormat="1" applyFont="1" applyFill="1" applyBorder="1" applyProtection="1"/>
    <xf numFmtId="172" fontId="38" fillId="0" borderId="186" xfId="9" applyNumberFormat="1" applyFont="1" applyFill="1" applyBorder="1" applyProtection="1"/>
    <xf numFmtId="173" fontId="38" fillId="0" borderId="183" xfId="9" applyNumberFormat="1" applyFont="1" applyFill="1" applyBorder="1" applyAlignment="1" applyProtection="1">
      <alignment horizontal="center"/>
    </xf>
    <xf numFmtId="173" fontId="38" fillId="0" borderId="186" xfId="9" applyNumberFormat="1" applyFont="1" applyFill="1" applyBorder="1" applyAlignment="1" applyProtection="1">
      <alignment horizontal="center"/>
    </xf>
    <xf numFmtId="7" fontId="38" fillId="0" borderId="183" xfId="13" applyNumberFormat="1" applyFont="1" applyFill="1" applyBorder="1" applyProtection="1"/>
    <xf numFmtId="7" fontId="38" fillId="0" borderId="186" xfId="13" applyNumberFormat="1" applyFont="1" applyFill="1" applyBorder="1" applyProtection="1"/>
    <xf numFmtId="0" fontId="57" fillId="27" borderId="187" xfId="4" applyFont="1" applyFill="1" applyBorder="1" applyAlignment="1">
      <alignment horizontal="center"/>
    </xf>
    <xf numFmtId="172" fontId="38" fillId="0" borderId="188" xfId="9" applyNumberFormat="1" applyFont="1" applyFill="1" applyBorder="1" applyProtection="1"/>
    <xf numFmtId="172" fontId="38" fillId="0" borderId="189" xfId="9" applyNumberFormat="1" applyFont="1" applyFill="1" applyBorder="1" applyProtection="1"/>
    <xf numFmtId="173" fontId="38" fillId="0" borderId="188" xfId="9" applyNumberFormat="1" applyFont="1" applyFill="1" applyBorder="1" applyAlignment="1" applyProtection="1">
      <alignment horizontal="center"/>
    </xf>
    <xf numFmtId="173" fontId="38" fillId="0" borderId="189" xfId="9" applyNumberFormat="1" applyFont="1" applyFill="1" applyBorder="1" applyAlignment="1" applyProtection="1">
      <alignment horizontal="center"/>
    </xf>
    <xf numFmtId="7" fontId="38" fillId="0" borderId="188" xfId="13" applyNumberFormat="1" applyFont="1" applyFill="1" applyBorder="1" applyProtection="1"/>
    <xf numFmtId="7" fontId="38" fillId="0" borderId="189" xfId="13" applyNumberFormat="1" applyFont="1" applyFill="1" applyBorder="1" applyProtection="1"/>
    <xf numFmtId="0" fontId="57" fillId="27" borderId="190" xfId="4" applyFont="1" applyFill="1" applyBorder="1" applyAlignment="1">
      <alignment horizontal="center"/>
    </xf>
    <xf numFmtId="172" fontId="38" fillId="0" borderId="184" xfId="9" applyNumberFormat="1" applyFont="1" applyFill="1" applyBorder="1" applyProtection="1"/>
    <xf numFmtId="172" fontId="38" fillId="0" borderId="191" xfId="9" applyNumberFormat="1" applyFont="1" applyFill="1" applyBorder="1" applyProtection="1"/>
    <xf numFmtId="173" fontId="38" fillId="0" borderId="184" xfId="9" applyNumberFormat="1" applyFont="1" applyFill="1" applyBorder="1" applyAlignment="1" applyProtection="1">
      <alignment horizontal="center"/>
    </xf>
    <xf numFmtId="173" fontId="38" fillId="0" borderId="191" xfId="9" applyNumberFormat="1" applyFont="1" applyFill="1" applyBorder="1" applyAlignment="1" applyProtection="1">
      <alignment horizontal="center"/>
    </xf>
    <xf numFmtId="7" fontId="38" fillId="0" borderId="184" xfId="13" applyNumberFormat="1" applyFont="1" applyFill="1" applyBorder="1" applyProtection="1"/>
    <xf numFmtId="7" fontId="38" fillId="0" borderId="191" xfId="13" applyNumberFormat="1" applyFont="1" applyFill="1" applyBorder="1" applyProtection="1"/>
    <xf numFmtId="173" fontId="57" fillId="27" borderId="180" xfId="9" applyNumberFormat="1" applyFont="1" applyFill="1" applyBorder="1" applyAlignment="1" applyProtection="1">
      <alignment horizontal="center"/>
    </xf>
    <xf numFmtId="172" fontId="57" fillId="27" borderId="180" xfId="9" applyNumberFormat="1" applyFont="1" applyFill="1" applyBorder="1" applyAlignment="1" applyProtection="1">
      <alignment horizontal="right"/>
    </xf>
    <xf numFmtId="172" fontId="42" fillId="0" borderId="0" xfId="0" applyNumberFormat="1" applyFont="1"/>
    <xf numFmtId="8" fontId="59" fillId="27" borderId="179" xfId="0" applyNumberFormat="1" applyFont="1" applyFill="1" applyBorder="1" applyAlignment="1">
      <alignment horizontal="center" vertical="center"/>
    </xf>
    <xf numFmtId="0" fontId="42" fillId="0" borderId="0" xfId="0" applyFont="1" applyAlignment="1">
      <alignment horizontal="right"/>
    </xf>
    <xf numFmtId="0" fontId="49" fillId="0" borderId="192" xfId="0" applyFont="1" applyBorder="1" applyAlignment="1">
      <alignment horizontal="left" vertical="center" wrapText="1"/>
    </xf>
    <xf numFmtId="0" fontId="49" fillId="0" borderId="0" xfId="0" applyFont="1" applyAlignment="1">
      <alignment horizontal="left" vertical="center" wrapText="1"/>
    </xf>
    <xf numFmtId="0" fontId="49" fillId="0" borderId="178" xfId="0" applyFont="1" applyBorder="1" applyAlignment="1">
      <alignment horizontal="left" vertical="center" wrapText="1"/>
    </xf>
    <xf numFmtId="0" fontId="22" fillId="0" borderId="0" xfId="0" applyFont="1" applyProtection="1">
      <protection locked="0"/>
    </xf>
    <xf numFmtId="0" fontId="0" fillId="0" borderId="0" xfId="0" applyAlignment="1">
      <alignment horizontal="center" vertical="center"/>
    </xf>
    <xf numFmtId="0" fontId="60" fillId="0" borderId="0" xfId="0" applyFont="1"/>
    <xf numFmtId="0" fontId="34" fillId="22" borderId="0" xfId="0" applyFont="1" applyFill="1"/>
    <xf numFmtId="0" fontId="34" fillId="22" borderId="0" xfId="0" applyFont="1" applyFill="1" applyAlignment="1">
      <alignment horizontal="center" vertical="center"/>
    </xf>
    <xf numFmtId="0" fontId="65" fillId="0" borderId="14" xfId="0" applyFont="1" applyBorder="1" applyAlignment="1">
      <alignment vertical="center"/>
    </xf>
    <xf numFmtId="0" fontId="22" fillId="0" borderId="0" xfId="0" applyFont="1" applyAlignment="1">
      <alignment horizontal="center" vertical="center"/>
    </xf>
    <xf numFmtId="0" fontId="65" fillId="0" borderId="14" xfId="0" applyFont="1" applyBorder="1" applyAlignment="1">
      <alignment horizontal="left" vertical="center"/>
    </xf>
    <xf numFmtId="0" fontId="63" fillId="0" borderId="14" xfId="0" applyFont="1" applyBorder="1" applyAlignment="1">
      <alignment vertical="center"/>
    </xf>
    <xf numFmtId="0" fontId="63" fillId="0" borderId="14" xfId="0" applyFont="1" applyBorder="1" applyAlignment="1">
      <alignment horizontal="center" vertical="center"/>
    </xf>
    <xf numFmtId="0" fontId="0" fillId="0" borderId="0" xfId="0" applyAlignment="1">
      <alignment horizontal="center"/>
    </xf>
    <xf numFmtId="0" fontId="64" fillId="0" borderId="0" xfId="0" applyFont="1"/>
    <xf numFmtId="0" fontId="0" fillId="0" borderId="0" xfId="0" applyAlignment="1">
      <alignment vertical="center" wrapText="1"/>
    </xf>
    <xf numFmtId="3" fontId="27" fillId="6" borderId="193" xfId="0" applyNumberFormat="1" applyFont="1" applyFill="1" applyBorder="1" applyAlignment="1" applyProtection="1">
      <alignment horizontal="center" vertical="center"/>
      <protection locked="0"/>
    </xf>
    <xf numFmtId="0" fontId="26" fillId="23" borderId="195" xfId="0" applyFont="1" applyFill="1" applyBorder="1" applyAlignment="1">
      <alignment horizontal="center" vertical="center"/>
    </xf>
    <xf numFmtId="0" fontId="26" fillId="23" borderId="194" xfId="0" applyFont="1" applyFill="1" applyBorder="1" applyAlignment="1">
      <alignment horizontal="center" vertical="center"/>
    </xf>
    <xf numFmtId="3" fontId="47" fillId="0" borderId="0" xfId="0" applyNumberFormat="1" applyFont="1" applyAlignment="1">
      <alignment horizontal="center"/>
    </xf>
    <xf numFmtId="3" fontId="0" fillId="0" borderId="0" xfId="0" applyNumberFormat="1" applyAlignment="1">
      <alignment horizontal="center"/>
    </xf>
    <xf numFmtId="0" fontId="63" fillId="0" borderId="60" xfId="0" applyFont="1" applyBorder="1" applyAlignment="1">
      <alignment vertical="center"/>
    </xf>
    <xf numFmtId="0" fontId="63" fillId="0" borderId="53" xfId="0" applyFont="1" applyBorder="1" applyAlignment="1">
      <alignment vertical="center"/>
    </xf>
    <xf numFmtId="0" fontId="63" fillId="0" borderId="0" xfId="0" applyFont="1" applyAlignment="1">
      <alignment vertical="center"/>
    </xf>
    <xf numFmtId="3" fontId="22" fillId="0" borderId="0" xfId="0" applyNumberFormat="1" applyFont="1" applyAlignment="1">
      <alignment horizontal="center"/>
    </xf>
    <xf numFmtId="9" fontId="22" fillId="0" borderId="0" xfId="0" applyNumberFormat="1" applyFont="1" applyAlignment="1">
      <alignment horizontal="center"/>
    </xf>
    <xf numFmtId="0" fontId="0" fillId="0" borderId="0" xfId="0" applyAlignment="1">
      <alignment wrapText="1"/>
    </xf>
    <xf numFmtId="0" fontId="64" fillId="0" borderId="0" xfId="0" applyFont="1" applyAlignment="1">
      <alignment horizontal="left" vertical="center"/>
    </xf>
    <xf numFmtId="0" fontId="0" fillId="6" borderId="0" xfId="0" applyFill="1"/>
    <xf numFmtId="3" fontId="35" fillId="6" borderId="0" xfId="0" applyNumberFormat="1" applyFont="1" applyFill="1" applyAlignment="1">
      <alignment horizontal="center" vertical="center"/>
    </xf>
    <xf numFmtId="49" fontId="35" fillId="6" borderId="0" xfId="0" applyNumberFormat="1" applyFont="1" applyFill="1" applyAlignment="1" applyProtection="1">
      <alignment horizontal="center" vertical="center"/>
      <protection locked="0"/>
    </xf>
    <xf numFmtId="0" fontId="61" fillId="0" borderId="0" xfId="0" applyFont="1" applyAlignment="1">
      <alignment vertical="center" wrapText="1"/>
    </xf>
    <xf numFmtId="0" fontId="66" fillId="0" borderId="0" xfId="0" applyFont="1"/>
    <xf numFmtId="0" fontId="26" fillId="23" borderId="203" xfId="0" applyFont="1" applyFill="1" applyBorder="1" applyAlignment="1">
      <alignment horizontal="center" vertical="center"/>
    </xf>
    <xf numFmtId="3" fontId="35" fillId="6" borderId="204" xfId="0" applyNumberFormat="1" applyFont="1" applyFill="1" applyBorder="1" applyAlignment="1" applyProtection="1">
      <alignment horizontal="center" vertical="center"/>
      <protection locked="0"/>
    </xf>
    <xf numFmtId="3" fontId="35" fillId="6" borderId="210" xfId="0" applyNumberFormat="1" applyFont="1" applyFill="1" applyBorder="1" applyAlignment="1" applyProtection="1">
      <alignment horizontal="center" vertical="center"/>
      <protection locked="0"/>
    </xf>
    <xf numFmtId="9" fontId="35" fillId="6" borderId="210" xfId="3" applyFont="1" applyFill="1" applyBorder="1" applyAlignment="1" applyProtection="1">
      <alignment horizontal="center" vertical="center"/>
    </xf>
    <xf numFmtId="3" fontId="35" fillId="6" borderId="42" xfId="0" applyNumberFormat="1" applyFont="1" applyFill="1" applyBorder="1" applyAlignment="1">
      <alignment horizontal="center" vertical="center"/>
    </xf>
    <xf numFmtId="0" fontId="0" fillId="0" borderId="0" xfId="3" applyNumberFormat="1" applyFont="1" applyBorder="1" applyAlignment="1" applyProtection="1">
      <alignment horizontal="center" vertical="center"/>
    </xf>
    <xf numFmtId="0" fontId="35" fillId="0" borderId="202" xfId="0" applyFont="1" applyBorder="1" applyAlignment="1">
      <alignment horizontal="center" vertical="center"/>
    </xf>
    <xf numFmtId="0" fontId="35" fillId="0" borderId="202" xfId="0" applyFont="1" applyBorder="1" applyAlignment="1">
      <alignment horizontal="center" vertical="center" wrapText="1"/>
    </xf>
    <xf numFmtId="0" fontId="35" fillId="18" borderId="202" xfId="0" applyFont="1" applyFill="1" applyBorder="1" applyAlignment="1">
      <alignment horizontal="center" vertical="center"/>
    </xf>
    <xf numFmtId="0" fontId="35" fillId="18" borderId="202" xfId="0" applyFont="1" applyFill="1" applyBorder="1" applyAlignment="1">
      <alignment horizontal="center" vertical="center" wrapText="1"/>
    </xf>
    <xf numFmtId="0" fontId="39" fillId="0" borderId="46" xfId="0" applyFont="1" applyBorder="1" applyAlignment="1">
      <alignment vertical="center"/>
    </xf>
    <xf numFmtId="0" fontId="39" fillId="0" borderId="0" xfId="0" applyFont="1" applyAlignment="1">
      <alignment vertical="center"/>
    </xf>
    <xf numFmtId="0" fontId="73" fillId="0" borderId="0" xfId="3" applyNumberFormat="1" applyFont="1" applyAlignment="1" applyProtection="1">
      <alignment horizontal="center" vertical="center"/>
    </xf>
    <xf numFmtId="0" fontId="44" fillId="0" borderId="60" xfId="0" applyFont="1" applyBorder="1" applyAlignment="1">
      <alignment vertical="center" wrapText="1"/>
    </xf>
    <xf numFmtId="0" fontId="26" fillId="20" borderId="14" xfId="6" applyFont="1" applyFill="1" applyBorder="1" applyAlignment="1">
      <alignment horizontal="center" vertical="center"/>
    </xf>
    <xf numFmtId="0" fontId="27" fillId="20" borderId="14" xfId="0" applyFont="1" applyFill="1" applyBorder="1" applyAlignment="1" applyProtection="1">
      <alignment horizontal="center"/>
      <protection locked="0"/>
    </xf>
    <xf numFmtId="1" fontId="9" fillId="0" borderId="11" xfId="1" applyNumberFormat="1" applyFont="1" applyBorder="1" applyAlignment="1">
      <alignment horizontal="center"/>
    </xf>
    <xf numFmtId="1" fontId="9" fillId="2" borderId="20" xfId="1" applyNumberFormat="1" applyFont="1" applyFill="1" applyBorder="1" applyAlignment="1">
      <alignment horizontal="center"/>
    </xf>
    <xf numFmtId="1" fontId="9" fillId="0" borderId="20" xfId="1" applyNumberFormat="1" applyFont="1" applyBorder="1" applyAlignment="1">
      <alignment horizontal="center"/>
    </xf>
    <xf numFmtId="1" fontId="9" fillId="2" borderId="28" xfId="1" applyNumberFormat="1" applyFont="1" applyFill="1" applyBorder="1" applyAlignment="1">
      <alignment horizontal="center"/>
    </xf>
    <xf numFmtId="0" fontId="9" fillId="3" borderId="27" xfId="0" applyFont="1" applyFill="1" applyBorder="1" applyAlignment="1">
      <alignment horizontal="center" vertical="center"/>
    </xf>
    <xf numFmtId="1" fontId="9" fillId="3" borderId="28" xfId="1" applyNumberFormat="1" applyFont="1" applyFill="1" applyBorder="1" applyAlignment="1">
      <alignment horizontal="center"/>
    </xf>
    <xf numFmtId="1" fontId="9" fillId="0" borderId="14" xfId="8" applyNumberFormat="1" applyFont="1" applyBorder="1" applyAlignment="1">
      <alignment horizontal="center" vertical="center"/>
    </xf>
    <xf numFmtId="0" fontId="35" fillId="0" borderId="0" xfId="0" applyFont="1" applyAlignment="1">
      <alignment horizontal="center"/>
    </xf>
    <xf numFmtId="0" fontId="35" fillId="0" borderId="0" xfId="8" applyFont="1" applyAlignment="1">
      <alignment horizontal="center" vertical="center"/>
    </xf>
    <xf numFmtId="0" fontId="27" fillId="0" borderId="64" xfId="0" applyFont="1" applyBorder="1" applyAlignment="1">
      <alignment horizontal="center"/>
    </xf>
    <xf numFmtId="14" fontId="35" fillId="11" borderId="48" xfId="7" applyNumberFormat="1" applyFont="1" applyFill="1" applyBorder="1" applyAlignment="1">
      <alignment horizontal="center"/>
    </xf>
    <xf numFmtId="0" fontId="35" fillId="0" borderId="48" xfId="7" applyFont="1" applyBorder="1" applyAlignment="1">
      <alignment horizontal="center"/>
    </xf>
    <xf numFmtId="14" fontId="35" fillId="11" borderId="114" xfId="7" applyNumberFormat="1" applyFont="1" applyFill="1" applyBorder="1" applyAlignment="1">
      <alignment horizontal="center"/>
    </xf>
    <xf numFmtId="0" fontId="35" fillId="0" borderId="114" xfId="7" applyFont="1" applyBorder="1" applyAlignment="1">
      <alignment horizontal="center"/>
    </xf>
    <xf numFmtId="3" fontId="25" fillId="3" borderId="44" xfId="0" applyNumberFormat="1" applyFont="1" applyFill="1" applyBorder="1" applyAlignment="1">
      <alignment vertical="center"/>
    </xf>
    <xf numFmtId="3" fontId="25" fillId="3" borderId="81" xfId="3" applyNumberFormat="1" applyFont="1" applyFill="1" applyBorder="1" applyAlignment="1" applyProtection="1">
      <alignment horizontal="center" vertical="center"/>
    </xf>
    <xf numFmtId="3" fontId="35" fillId="0" borderId="115" xfId="1" applyNumberFormat="1" applyFont="1" applyFill="1" applyBorder="1" applyAlignment="1" applyProtection="1">
      <alignment horizontal="center" vertical="center"/>
    </xf>
    <xf numFmtId="3" fontId="35" fillId="0" borderId="87" xfId="1" applyNumberFormat="1" applyFont="1" applyFill="1" applyBorder="1" applyAlignment="1" applyProtection="1">
      <alignment horizontal="center" vertical="center"/>
    </xf>
    <xf numFmtId="3" fontId="35" fillId="0" borderId="86" xfId="1" applyNumberFormat="1" applyFont="1" applyFill="1" applyBorder="1" applyAlignment="1" applyProtection="1">
      <alignment horizontal="center" vertical="center"/>
    </xf>
    <xf numFmtId="3" fontId="35" fillId="0" borderId="95" xfId="1" applyNumberFormat="1" applyFont="1" applyFill="1" applyBorder="1" applyAlignment="1" applyProtection="1">
      <alignment horizontal="center" vertical="center"/>
    </xf>
    <xf numFmtId="3" fontId="35" fillId="0" borderId="116" xfId="1" applyNumberFormat="1" applyFont="1" applyFill="1" applyBorder="1" applyAlignment="1" applyProtection="1">
      <alignment horizontal="center" vertical="center"/>
    </xf>
    <xf numFmtId="3" fontId="35" fillId="0" borderId="125" xfId="1" applyNumberFormat="1" applyFont="1" applyFill="1" applyBorder="1" applyAlignment="1" applyProtection="1">
      <alignment horizontal="center" vertical="center"/>
    </xf>
    <xf numFmtId="3" fontId="35" fillId="0" borderId="124" xfId="1" applyNumberFormat="1" applyFont="1" applyFill="1" applyBorder="1" applyAlignment="1" applyProtection="1">
      <alignment horizontal="center" vertical="center"/>
    </xf>
    <xf numFmtId="167" fontId="9" fillId="0" borderId="32" xfId="1" applyNumberFormat="1" applyFont="1" applyBorder="1" applyAlignment="1">
      <alignment horizontal="center" vertical="center"/>
    </xf>
    <xf numFmtId="167" fontId="9" fillId="2" borderId="20" xfId="1" applyNumberFormat="1" applyFont="1" applyFill="1" applyBorder="1" applyAlignment="1">
      <alignment horizontal="center" vertical="center"/>
    </xf>
    <xf numFmtId="167" fontId="9" fillId="0" borderId="20" xfId="1" applyNumberFormat="1" applyFont="1" applyBorder="1" applyAlignment="1">
      <alignment horizontal="center" vertical="center"/>
    </xf>
    <xf numFmtId="167" fontId="9" fillId="0" borderId="28" xfId="1" applyNumberFormat="1" applyFont="1" applyBorder="1" applyAlignment="1">
      <alignment horizontal="center" vertical="center"/>
    </xf>
    <xf numFmtId="0" fontId="22" fillId="0" borderId="0" xfId="0" applyFont="1" applyAlignment="1">
      <alignment horizontal="center" vertical="center"/>
    </xf>
    <xf numFmtId="0" fontId="64" fillId="0" borderId="0" xfId="0" applyFont="1" applyAlignment="1">
      <alignment horizontal="left"/>
    </xf>
    <xf numFmtId="0" fontId="68" fillId="23" borderId="0" xfId="0" applyFont="1" applyFill="1" applyAlignment="1">
      <alignment horizontal="center" vertical="center" wrapText="1"/>
    </xf>
    <xf numFmtId="0" fontId="64" fillId="0" borderId="0" xfId="0" applyFont="1" applyAlignment="1">
      <alignment horizontal="center"/>
    </xf>
    <xf numFmtId="3" fontId="35" fillId="6" borderId="205" xfId="0" applyNumberFormat="1" applyFont="1" applyFill="1" applyBorder="1" applyAlignment="1" applyProtection="1">
      <alignment horizontal="left" vertical="center" wrapText="1"/>
      <protection locked="0"/>
    </xf>
    <xf numFmtId="3" fontId="35" fillId="6" borderId="206" xfId="0" applyNumberFormat="1" applyFont="1" applyFill="1" applyBorder="1" applyAlignment="1" applyProtection="1">
      <alignment horizontal="left" vertical="center" wrapText="1"/>
      <protection locked="0"/>
    </xf>
    <xf numFmtId="3" fontId="35" fillId="6" borderId="207" xfId="0" applyNumberFormat="1" applyFont="1" applyFill="1" applyBorder="1" applyAlignment="1" applyProtection="1">
      <alignment horizontal="left" vertical="center" wrapText="1"/>
      <protection locked="0"/>
    </xf>
    <xf numFmtId="0" fontId="26" fillId="23" borderId="197" xfId="0" applyFont="1" applyFill="1" applyBorder="1" applyAlignment="1">
      <alignment horizontal="center" vertical="center" wrapText="1"/>
    </xf>
    <xf numFmtId="0" fontId="26" fillId="23" borderId="198" xfId="0" applyFont="1" applyFill="1" applyBorder="1" applyAlignment="1">
      <alignment horizontal="center" vertical="center"/>
    </xf>
    <xf numFmtId="0" fontId="26" fillId="23" borderId="199" xfId="0" applyFont="1" applyFill="1" applyBorder="1" applyAlignment="1">
      <alignment horizontal="center" vertical="center"/>
    </xf>
    <xf numFmtId="3" fontId="35" fillId="6" borderId="40" xfId="0" applyNumberFormat="1" applyFont="1" applyFill="1" applyBorder="1" applyAlignment="1" applyProtection="1">
      <alignment horizontal="center" vertical="center" wrapText="1"/>
      <protection locked="0"/>
    </xf>
    <xf numFmtId="3" fontId="35" fillId="6" borderId="41" xfId="0" applyNumberFormat="1" applyFont="1" applyFill="1" applyBorder="1" applyAlignment="1" applyProtection="1">
      <alignment horizontal="center" vertical="center" wrapText="1"/>
      <protection locked="0"/>
    </xf>
    <xf numFmtId="3" fontId="35" fillId="6" borderId="42" xfId="0" applyNumberFormat="1" applyFont="1" applyFill="1" applyBorder="1" applyAlignment="1" applyProtection="1">
      <alignment horizontal="center" vertical="center" wrapText="1"/>
      <protection locked="0"/>
    </xf>
    <xf numFmtId="3" fontId="35" fillId="6" borderId="40" xfId="0" applyNumberFormat="1" applyFont="1" applyFill="1" applyBorder="1" applyAlignment="1">
      <alignment horizontal="center" vertical="center" wrapText="1"/>
    </xf>
    <xf numFmtId="3" fontId="35" fillId="6" borderId="42" xfId="0" applyNumberFormat="1" applyFont="1" applyFill="1" applyBorder="1" applyAlignment="1">
      <alignment horizontal="center" vertical="center" wrapText="1"/>
    </xf>
    <xf numFmtId="3" fontId="35" fillId="6" borderId="200" xfId="0" applyNumberFormat="1" applyFont="1" applyFill="1" applyBorder="1" applyAlignment="1" applyProtection="1">
      <alignment horizontal="center" vertical="center" wrapText="1"/>
      <protection locked="0"/>
    </xf>
    <xf numFmtId="3" fontId="35" fillId="6" borderId="201" xfId="0" applyNumberFormat="1" applyFont="1" applyFill="1" applyBorder="1" applyAlignment="1" applyProtection="1">
      <alignment horizontal="center" vertical="center" wrapText="1"/>
      <protection locked="0"/>
    </xf>
    <xf numFmtId="3" fontId="35" fillId="6" borderId="208" xfId="0" applyNumberFormat="1" applyFont="1" applyFill="1" applyBorder="1" applyAlignment="1" applyProtection="1">
      <alignment horizontal="center" vertical="center" wrapText="1"/>
      <protection locked="0"/>
    </xf>
    <xf numFmtId="3" fontId="35" fillId="6" borderId="209" xfId="0" applyNumberFormat="1" applyFont="1" applyFill="1" applyBorder="1" applyAlignment="1" applyProtection="1">
      <alignment horizontal="center" vertical="center" wrapText="1"/>
      <protection locked="0"/>
    </xf>
    <xf numFmtId="0" fontId="26" fillId="23" borderId="205" xfId="0" applyFont="1" applyFill="1" applyBorder="1" applyAlignment="1">
      <alignment horizontal="center" vertical="center" wrapText="1"/>
    </xf>
    <xf numFmtId="0" fontId="26" fillId="23" borderId="206" xfId="0" applyFont="1" applyFill="1" applyBorder="1" applyAlignment="1">
      <alignment horizontal="center" vertical="center"/>
    </xf>
    <xf numFmtId="0" fontId="26" fillId="23" borderId="207" xfId="0" applyFont="1" applyFill="1" applyBorder="1" applyAlignment="1">
      <alignment horizontal="center" vertical="center"/>
    </xf>
    <xf numFmtId="0" fontId="39" fillId="0" borderId="46" xfId="0" applyFont="1" applyBorder="1" applyAlignment="1">
      <alignment horizontal="center" vertical="center"/>
    </xf>
    <xf numFmtId="0" fontId="22" fillId="0" borderId="0" xfId="0" applyFont="1" applyAlignment="1">
      <alignment horizontal="center" vertical="center" wrapText="1"/>
    </xf>
    <xf numFmtId="4" fontId="67" fillId="0" borderId="0" xfId="0" applyNumberFormat="1" applyFont="1" applyAlignment="1">
      <alignment horizontal="center" vertical="center"/>
    </xf>
    <xf numFmtId="3" fontId="26" fillId="5" borderId="27" xfId="6" applyNumberFormat="1" applyFont="1" applyFill="1" applyBorder="1" applyAlignment="1">
      <alignment horizontal="center" vertical="center"/>
    </xf>
    <xf numFmtId="3" fontId="26" fillId="5" borderId="28" xfId="6" applyNumberFormat="1" applyFont="1" applyFill="1" applyBorder="1" applyAlignment="1">
      <alignment horizontal="center" vertical="center"/>
    </xf>
    <xf numFmtId="0" fontId="25" fillId="22" borderId="79" xfId="0" applyFont="1" applyFill="1" applyBorder="1" applyAlignment="1">
      <alignment horizontal="left" vertical="center"/>
    </xf>
    <xf numFmtId="0" fontId="25" fillId="22" borderId="80" xfId="0" applyFont="1" applyFill="1" applyBorder="1" applyAlignment="1">
      <alignment horizontal="left" vertical="center"/>
    </xf>
    <xf numFmtId="0" fontId="25" fillId="22" borderId="81" xfId="0" applyFont="1" applyFill="1" applyBorder="1" applyAlignment="1">
      <alignment horizontal="left" vertical="center"/>
    </xf>
    <xf numFmtId="3" fontId="25" fillId="3" borderId="79" xfId="0" applyNumberFormat="1" applyFont="1" applyFill="1" applyBorder="1" applyAlignment="1">
      <alignment horizontal="center" vertical="center"/>
    </xf>
    <xf numFmtId="3" fontId="25" fillId="3" borderId="81" xfId="0" applyNumberFormat="1" applyFont="1" applyFill="1" applyBorder="1" applyAlignment="1">
      <alignment horizontal="center" vertical="center"/>
    </xf>
    <xf numFmtId="3" fontId="25" fillId="24" borderId="50" xfId="6" applyNumberFormat="1" applyFont="1" applyFill="1" applyBorder="1" applyAlignment="1">
      <alignment horizontal="center" vertical="center"/>
    </xf>
    <xf numFmtId="3" fontId="25" fillId="24" borderId="56" xfId="6" applyNumberFormat="1" applyFont="1" applyFill="1" applyBorder="1" applyAlignment="1">
      <alignment horizontal="center" vertical="center"/>
    </xf>
    <xf numFmtId="3" fontId="25" fillId="23" borderId="52" xfId="6" applyNumberFormat="1" applyFont="1" applyFill="1" applyBorder="1" applyAlignment="1">
      <alignment horizontal="center" vertical="center"/>
    </xf>
    <xf numFmtId="3" fontId="25" fillId="23" borderId="54" xfId="6" applyNumberFormat="1" applyFont="1" applyFill="1" applyBorder="1" applyAlignment="1">
      <alignment horizontal="center" vertical="center"/>
    </xf>
    <xf numFmtId="3" fontId="25" fillId="23" borderId="30" xfId="6" applyNumberFormat="1" applyFont="1" applyFill="1" applyBorder="1" applyAlignment="1">
      <alignment horizontal="center" vertical="center"/>
    </xf>
    <xf numFmtId="3" fontId="26" fillId="19" borderId="1" xfId="5" applyNumberFormat="1" applyFont="1" applyFill="1" applyBorder="1" applyAlignment="1">
      <alignment horizontal="center"/>
    </xf>
    <xf numFmtId="3" fontId="26" fillId="19" borderId="3" xfId="5" applyNumberFormat="1" applyFont="1" applyFill="1" applyBorder="1" applyAlignment="1">
      <alignment horizontal="center"/>
    </xf>
    <xf numFmtId="3" fontId="26" fillId="19" borderId="2" xfId="5" applyNumberFormat="1" applyFont="1" applyFill="1" applyBorder="1" applyAlignment="1">
      <alignment horizontal="center"/>
    </xf>
    <xf numFmtId="3" fontId="25" fillId="24" borderId="55" xfId="6" applyNumberFormat="1" applyFont="1" applyFill="1" applyBorder="1" applyAlignment="1">
      <alignment horizontal="center" vertical="center"/>
    </xf>
    <xf numFmtId="3" fontId="25" fillId="24" borderId="53" xfId="6" applyNumberFormat="1" applyFont="1" applyFill="1" applyBorder="1" applyAlignment="1">
      <alignment horizontal="center" vertical="center"/>
    </xf>
    <xf numFmtId="3" fontId="25" fillId="24" borderId="51" xfId="6" applyNumberFormat="1" applyFont="1" applyFill="1" applyBorder="1" applyAlignment="1">
      <alignment horizontal="center" vertical="center"/>
    </xf>
    <xf numFmtId="3" fontId="26" fillId="19" borderId="107" xfId="5" applyNumberFormat="1" applyFont="1" applyFill="1" applyBorder="1" applyAlignment="1">
      <alignment horizontal="center"/>
    </xf>
    <xf numFmtId="3" fontId="26" fillId="19" borderId="108" xfId="5" applyNumberFormat="1" applyFont="1" applyFill="1" applyBorder="1" applyAlignment="1">
      <alignment horizontal="center"/>
    </xf>
    <xf numFmtId="3" fontId="26" fillId="19" borderId="109" xfId="5" applyNumberFormat="1" applyFont="1" applyFill="1" applyBorder="1" applyAlignment="1">
      <alignment horizontal="center"/>
    </xf>
    <xf numFmtId="3" fontId="26" fillId="5" borderId="106" xfId="6" applyNumberFormat="1" applyFont="1" applyFill="1" applyBorder="1" applyAlignment="1">
      <alignment horizontal="center" vertical="center"/>
    </xf>
    <xf numFmtId="3" fontId="26" fillId="5" borderId="105" xfId="6" applyNumberFormat="1" applyFont="1" applyFill="1" applyBorder="1" applyAlignment="1">
      <alignment horizontal="center" vertical="center"/>
    </xf>
    <xf numFmtId="14" fontId="34" fillId="6" borderId="82" xfId="0" applyNumberFormat="1" applyFont="1" applyFill="1" applyBorder="1" applyAlignment="1">
      <alignment horizontal="center" vertical="center"/>
    </xf>
    <xf numFmtId="14" fontId="34" fillId="6" borderId="94" xfId="0" applyNumberFormat="1" applyFont="1" applyFill="1" applyBorder="1" applyAlignment="1">
      <alignment horizontal="center" vertical="center"/>
    </xf>
    <xf numFmtId="14" fontId="34" fillId="6" borderId="83" xfId="0" applyNumberFormat="1" applyFont="1" applyFill="1" applyBorder="1" applyAlignment="1">
      <alignment horizontal="center" vertical="center"/>
    </xf>
    <xf numFmtId="0" fontId="34" fillId="6" borderId="82" xfId="0" applyFont="1" applyFill="1" applyBorder="1" applyAlignment="1" applyProtection="1">
      <alignment horizontal="center" vertical="center"/>
      <protection locked="0"/>
    </xf>
    <xf numFmtId="0" fontId="34" fillId="6" borderId="94" xfId="0" applyFont="1" applyFill="1" applyBorder="1" applyAlignment="1" applyProtection="1">
      <alignment horizontal="center" vertical="center"/>
      <protection locked="0"/>
    </xf>
    <xf numFmtId="0" fontId="34" fillId="6" borderId="83" xfId="0" applyFont="1" applyFill="1" applyBorder="1" applyAlignment="1" applyProtection="1">
      <alignment horizontal="center" vertical="center"/>
      <protection locked="0"/>
    </xf>
    <xf numFmtId="49" fontId="35" fillId="6" borderId="40" xfId="0" applyNumberFormat="1" applyFont="1" applyFill="1" applyBorder="1" applyAlignment="1" applyProtection="1">
      <alignment horizontal="center" vertical="center"/>
      <protection locked="0"/>
    </xf>
    <xf numFmtId="49" fontId="35" fillId="6" borderId="41" xfId="0" applyNumberFormat="1" applyFont="1" applyFill="1" applyBorder="1" applyAlignment="1" applyProtection="1">
      <alignment horizontal="center" vertical="center"/>
      <protection locked="0"/>
    </xf>
    <xf numFmtId="49" fontId="35" fillId="6" borderId="42" xfId="0" applyNumberFormat="1" applyFont="1" applyFill="1" applyBorder="1" applyAlignment="1" applyProtection="1">
      <alignment horizontal="center" vertical="center"/>
      <protection locked="0"/>
    </xf>
    <xf numFmtId="0" fontId="35" fillId="6" borderId="40" xfId="0" applyFont="1" applyFill="1" applyBorder="1" applyAlignment="1" applyProtection="1">
      <alignment horizontal="center" vertical="center"/>
      <protection locked="0"/>
    </xf>
    <xf numFmtId="0" fontId="35" fillId="6" borderId="41" xfId="0" applyFont="1" applyFill="1" applyBorder="1" applyAlignment="1" applyProtection="1">
      <alignment horizontal="center" vertical="center"/>
      <protection locked="0"/>
    </xf>
    <xf numFmtId="0" fontId="35" fillId="6" borderId="42" xfId="0" applyFont="1" applyFill="1" applyBorder="1" applyAlignment="1" applyProtection="1">
      <alignment horizontal="center" vertical="center"/>
      <protection locked="0"/>
    </xf>
    <xf numFmtId="0" fontId="26" fillId="23" borderId="93" xfId="0" applyFont="1" applyFill="1" applyBorder="1" applyAlignment="1">
      <alignment horizontal="center" vertical="center"/>
    </xf>
    <xf numFmtId="0" fontId="34" fillId="6" borderId="82" xfId="0" applyFont="1" applyFill="1" applyBorder="1" applyAlignment="1">
      <alignment horizontal="center" vertical="center"/>
    </xf>
    <xf numFmtId="0" fontId="34" fillId="6" borderId="94" xfId="0" applyFont="1" applyFill="1" applyBorder="1" applyAlignment="1">
      <alignment horizontal="center" vertical="center"/>
    </xf>
    <xf numFmtId="0" fontId="34" fillId="6" borderId="83" xfId="0" applyFont="1" applyFill="1" applyBorder="1" applyAlignment="1">
      <alignment horizontal="center" vertical="center"/>
    </xf>
    <xf numFmtId="14" fontId="34" fillId="6" borderId="82" xfId="0" applyNumberFormat="1" applyFont="1" applyFill="1" applyBorder="1" applyAlignment="1" applyProtection="1">
      <alignment horizontal="center" vertical="center"/>
      <protection locked="0"/>
    </xf>
    <xf numFmtId="14" fontId="34" fillId="6" borderId="94" xfId="0" applyNumberFormat="1" applyFont="1" applyFill="1" applyBorder="1" applyAlignment="1" applyProtection="1">
      <alignment horizontal="center" vertical="center"/>
      <protection locked="0"/>
    </xf>
    <xf numFmtId="14" fontId="34" fillId="6" borderId="83" xfId="0" applyNumberFormat="1" applyFont="1" applyFill="1" applyBorder="1" applyAlignment="1" applyProtection="1">
      <alignment horizontal="center" vertical="center"/>
      <protection locked="0"/>
    </xf>
    <xf numFmtId="9" fontId="34" fillId="6" borderId="82" xfId="3" applyFont="1" applyFill="1" applyBorder="1" applyAlignment="1" applyProtection="1">
      <alignment horizontal="center" vertical="center"/>
      <protection locked="0"/>
    </xf>
    <xf numFmtId="9" fontId="34" fillId="6" borderId="94" xfId="3" applyFont="1" applyFill="1" applyBorder="1" applyAlignment="1" applyProtection="1">
      <alignment horizontal="center" vertical="center"/>
      <protection locked="0"/>
    </xf>
    <xf numFmtId="9" fontId="34" fillId="6" borderId="83" xfId="3" applyFont="1" applyFill="1" applyBorder="1" applyAlignment="1" applyProtection="1">
      <alignment horizontal="center" vertical="center"/>
      <protection locked="0"/>
    </xf>
    <xf numFmtId="0" fontId="25" fillId="22" borderId="79" xfId="0" applyFont="1" applyFill="1" applyBorder="1" applyAlignment="1">
      <alignment horizontal="center" vertical="center"/>
    </xf>
    <xf numFmtId="0" fontId="25" fillId="22" borderId="80" xfId="0" applyFont="1" applyFill="1" applyBorder="1" applyAlignment="1">
      <alignment horizontal="center" vertical="center"/>
    </xf>
    <xf numFmtId="0" fontId="25" fillId="22" borderId="81" xfId="0" applyFont="1" applyFill="1" applyBorder="1" applyAlignment="1">
      <alignment horizontal="center" vertical="center"/>
    </xf>
    <xf numFmtId="9" fontId="25" fillId="3" borderId="89" xfId="3" applyFont="1" applyFill="1" applyBorder="1" applyAlignment="1" applyProtection="1">
      <alignment horizontal="center"/>
      <protection locked="0"/>
    </xf>
    <xf numFmtId="9" fontId="25" fillId="3" borderId="95" xfId="3" applyFont="1" applyFill="1" applyBorder="1" applyAlignment="1" applyProtection="1">
      <alignment horizontal="center"/>
      <protection locked="0"/>
    </xf>
    <xf numFmtId="49" fontId="17" fillId="6" borderId="0" xfId="0" applyNumberFormat="1" applyFont="1" applyFill="1" applyAlignment="1" applyProtection="1">
      <alignment horizontal="center"/>
      <protection locked="0"/>
    </xf>
    <xf numFmtId="0" fontId="26" fillId="5" borderId="98" xfId="6" applyFont="1" applyFill="1" applyBorder="1" applyAlignment="1">
      <alignment horizontal="center" vertical="center"/>
    </xf>
    <xf numFmtId="0" fontId="26" fillId="5" borderId="99" xfId="6" applyFont="1" applyFill="1" applyBorder="1" applyAlignment="1">
      <alignment horizontal="center" vertical="center"/>
    </xf>
    <xf numFmtId="0" fontId="26" fillId="5" borderId="100" xfId="6" applyFont="1" applyFill="1" applyBorder="1" applyAlignment="1">
      <alignment horizontal="center" vertical="center"/>
    </xf>
    <xf numFmtId="14" fontId="38" fillId="22" borderId="49" xfId="6" applyNumberFormat="1" applyFont="1" applyFill="1" applyBorder="1" applyAlignment="1">
      <alignment horizontal="center" vertical="center" wrapText="1"/>
    </xf>
    <xf numFmtId="14" fontId="38" fillId="22" borderId="63" xfId="6" applyNumberFormat="1" applyFont="1" applyFill="1" applyBorder="1" applyAlignment="1">
      <alignment horizontal="center" vertical="center" wrapText="1"/>
    </xf>
    <xf numFmtId="0" fontId="25" fillId="22" borderId="111" xfId="6" applyFont="1" applyFill="1" applyBorder="1" applyAlignment="1">
      <alignment horizontal="center" vertical="center"/>
    </xf>
    <xf numFmtId="0" fontId="25" fillId="22" borderId="35" xfId="6" applyFont="1" applyFill="1" applyBorder="1" applyAlignment="1">
      <alignment horizontal="center" vertical="center"/>
    </xf>
    <xf numFmtId="14" fontId="25" fillId="22" borderId="74" xfId="6" applyNumberFormat="1" applyFont="1" applyFill="1" applyBorder="1" applyAlignment="1">
      <alignment horizontal="center" vertical="center"/>
    </xf>
    <xf numFmtId="14" fontId="25" fillId="22" borderId="49" xfId="6" applyNumberFormat="1" applyFont="1" applyFill="1" applyBorder="1" applyAlignment="1">
      <alignment horizontal="center" vertical="center"/>
    </xf>
    <xf numFmtId="14" fontId="25" fillId="22" borderId="63" xfId="6" applyNumberFormat="1" applyFont="1" applyFill="1" applyBorder="1" applyAlignment="1">
      <alignment horizontal="center" vertical="center"/>
    </xf>
    <xf numFmtId="14" fontId="25" fillId="22" borderId="75" xfId="6" applyNumberFormat="1" applyFont="1" applyFill="1" applyBorder="1" applyAlignment="1">
      <alignment horizontal="center" vertical="center"/>
    </xf>
    <xf numFmtId="14" fontId="25" fillId="22" borderId="47" xfId="6" applyNumberFormat="1" applyFont="1" applyFill="1" applyBorder="1" applyAlignment="1">
      <alignment horizontal="center" vertical="center"/>
    </xf>
    <xf numFmtId="14" fontId="25" fillId="22" borderId="71" xfId="6" applyNumberFormat="1" applyFont="1" applyFill="1" applyBorder="1" applyAlignment="1">
      <alignment horizontal="center" vertical="center"/>
    </xf>
    <xf numFmtId="0" fontId="25" fillId="22" borderId="76" xfId="6" applyFont="1" applyFill="1" applyBorder="1" applyAlignment="1">
      <alignment horizontal="center" vertical="center" wrapText="1"/>
    </xf>
    <xf numFmtId="0" fontId="25" fillId="22" borderId="66" xfId="6" applyFont="1" applyFill="1" applyBorder="1" applyAlignment="1">
      <alignment horizontal="center" vertical="center" wrapText="1"/>
    </xf>
    <xf numFmtId="0" fontId="25" fillId="22" borderId="70" xfId="6" applyFont="1" applyFill="1" applyBorder="1" applyAlignment="1">
      <alignment horizontal="center" vertical="center" wrapText="1"/>
    </xf>
    <xf numFmtId="0" fontId="26" fillId="5" borderId="61" xfId="6" applyFont="1" applyFill="1" applyBorder="1" applyAlignment="1">
      <alignment horizontal="center" vertical="center"/>
    </xf>
    <xf numFmtId="0" fontId="26" fillId="5" borderId="62" xfId="6" applyFont="1" applyFill="1" applyBorder="1" applyAlignment="1">
      <alignment horizontal="center" vertical="center"/>
    </xf>
    <xf numFmtId="0" fontId="26" fillId="5" borderId="33" xfId="6" applyFont="1" applyFill="1" applyBorder="1" applyAlignment="1">
      <alignment horizontal="center" vertical="center"/>
    </xf>
    <xf numFmtId="0" fontId="25" fillId="22" borderId="34" xfId="6" applyFont="1" applyFill="1" applyBorder="1" applyAlignment="1">
      <alignment horizontal="center" vertical="center"/>
    </xf>
    <xf numFmtId="0" fontId="25" fillId="22" borderId="46" xfId="6" applyFont="1" applyFill="1" applyBorder="1" applyAlignment="1">
      <alignment horizontal="center" vertical="center"/>
    </xf>
    <xf numFmtId="0" fontId="25" fillId="22" borderId="26" xfId="6" applyFont="1" applyFill="1" applyBorder="1" applyAlignment="1">
      <alignment horizontal="center" vertical="center"/>
    </xf>
    <xf numFmtId="14" fontId="38" fillId="22" borderId="49" xfId="6" applyNumberFormat="1" applyFont="1" applyFill="1" applyBorder="1" applyAlignment="1">
      <alignment horizontal="center" vertical="center"/>
    </xf>
    <xf numFmtId="14" fontId="38" fillId="22" borderId="63" xfId="6" applyNumberFormat="1" applyFont="1" applyFill="1" applyBorder="1" applyAlignment="1">
      <alignment horizontal="center" vertical="center"/>
    </xf>
    <xf numFmtId="14" fontId="25" fillId="22" borderId="73" xfId="6" applyNumberFormat="1" applyFont="1" applyFill="1" applyBorder="1" applyAlignment="1">
      <alignment horizontal="center" vertical="center"/>
    </xf>
    <xf numFmtId="14" fontId="25" fillId="22" borderId="65" xfId="6" applyNumberFormat="1" applyFont="1" applyFill="1" applyBorder="1" applyAlignment="1">
      <alignment horizontal="center" vertical="center"/>
    </xf>
    <xf numFmtId="14" fontId="25" fillId="22" borderId="69" xfId="6" applyNumberFormat="1" applyFont="1" applyFill="1" applyBorder="1" applyAlignment="1">
      <alignment horizontal="center" vertical="center"/>
    </xf>
    <xf numFmtId="9" fontId="25" fillId="3" borderId="79" xfId="3" applyFont="1" applyFill="1" applyBorder="1" applyAlignment="1" applyProtection="1">
      <alignment horizontal="center" vertical="center"/>
    </xf>
    <xf numFmtId="9" fontId="25" fillId="3" borderId="81" xfId="3" applyFont="1" applyFill="1" applyBorder="1" applyAlignment="1" applyProtection="1">
      <alignment horizontal="center" vertical="center"/>
    </xf>
    <xf numFmtId="0" fontId="26" fillId="5" borderId="37" xfId="6" applyFont="1" applyFill="1" applyBorder="1" applyAlignment="1">
      <alignment horizontal="center" vertical="center"/>
    </xf>
    <xf numFmtId="0" fontId="26" fillId="5" borderId="38" xfId="6" applyFont="1" applyFill="1" applyBorder="1" applyAlignment="1">
      <alignment horizontal="center" vertical="center"/>
    </xf>
    <xf numFmtId="0" fontId="26" fillId="21" borderId="110" xfId="0" applyFont="1" applyFill="1" applyBorder="1" applyAlignment="1">
      <alignment horizontal="center"/>
    </xf>
    <xf numFmtId="0" fontId="26" fillId="21" borderId="59" xfId="0" applyFont="1" applyFill="1" applyBorder="1" applyAlignment="1">
      <alignment horizontal="center"/>
    </xf>
    <xf numFmtId="0" fontId="26" fillId="21" borderId="29" xfId="0" applyFont="1" applyFill="1" applyBorder="1" applyAlignment="1">
      <alignment horizontal="center"/>
    </xf>
    <xf numFmtId="0" fontId="25" fillId="22" borderId="9" xfId="6" applyFont="1" applyFill="1" applyBorder="1" applyAlignment="1">
      <alignment horizontal="center" vertical="center"/>
    </xf>
    <xf numFmtId="0" fontId="25" fillId="22" borderId="25" xfId="6" applyFont="1" applyFill="1" applyBorder="1" applyAlignment="1">
      <alignment horizontal="center" vertical="center"/>
    </xf>
    <xf numFmtId="0" fontId="25" fillId="22" borderId="113" xfId="6" applyFont="1" applyFill="1" applyBorder="1" applyAlignment="1">
      <alignment horizontal="center" vertical="center"/>
    </xf>
    <xf numFmtId="0" fontId="26" fillId="5" borderId="96" xfId="6" applyFont="1" applyFill="1" applyBorder="1" applyAlignment="1">
      <alignment horizontal="center" vertical="center"/>
    </xf>
    <xf numFmtId="0" fontId="26" fillId="5" borderId="11" xfId="6" applyFont="1" applyFill="1" applyBorder="1" applyAlignment="1">
      <alignment horizontal="center" vertical="center"/>
    </xf>
    <xf numFmtId="0" fontId="26" fillId="5" borderId="35" xfId="6" applyFont="1" applyFill="1" applyBorder="1" applyAlignment="1">
      <alignment horizontal="center" vertical="center"/>
    </xf>
    <xf numFmtId="0" fontId="26" fillId="5" borderId="20" xfId="6" applyFont="1" applyFill="1" applyBorder="1" applyAlignment="1">
      <alignment horizontal="center" vertical="center"/>
    </xf>
    <xf numFmtId="0" fontId="26" fillId="5" borderId="10" xfId="6" applyFont="1" applyFill="1" applyBorder="1" applyAlignment="1">
      <alignment horizontal="center" vertical="center"/>
    </xf>
    <xf numFmtId="0" fontId="26" fillId="5" borderId="19" xfId="6" applyFont="1" applyFill="1" applyBorder="1" applyAlignment="1">
      <alignment horizontal="center" vertical="center"/>
    </xf>
    <xf numFmtId="3" fontId="26" fillId="5" borderId="97" xfId="6" applyNumberFormat="1" applyFont="1" applyFill="1" applyBorder="1" applyAlignment="1">
      <alignment horizontal="center" vertical="center"/>
    </xf>
    <xf numFmtId="0" fontId="26" fillId="5" borderId="101" xfId="6" applyFont="1" applyFill="1" applyBorder="1" applyAlignment="1">
      <alignment horizontal="center" vertical="center"/>
    </xf>
    <xf numFmtId="0" fontId="26" fillId="5" borderId="103" xfId="6" applyFont="1" applyFill="1" applyBorder="1" applyAlignment="1">
      <alignment horizontal="center" vertical="center"/>
    </xf>
    <xf numFmtId="0" fontId="26" fillId="5" borderId="102" xfId="6" applyFont="1" applyFill="1" applyBorder="1" applyAlignment="1">
      <alignment horizontal="center" vertical="center"/>
    </xf>
    <xf numFmtId="0" fontId="26" fillId="5" borderId="104" xfId="6" applyFont="1" applyFill="1" applyBorder="1" applyAlignment="1">
      <alignment horizontal="center" vertical="center"/>
    </xf>
    <xf numFmtId="0" fontId="20" fillId="10" borderId="0" xfId="0" applyFont="1" applyFill="1" applyAlignment="1">
      <alignment horizontal="center" wrapText="1"/>
    </xf>
    <xf numFmtId="0" fontId="18" fillId="8" borderId="0" xfId="0" applyFont="1" applyFill="1" applyAlignment="1">
      <alignment horizontal="center"/>
    </xf>
    <xf numFmtId="0" fontId="5" fillId="14" borderId="6" xfId="0" applyFont="1" applyFill="1" applyBorder="1" applyAlignment="1">
      <alignment horizontal="center" vertical="center" wrapText="1"/>
    </xf>
    <xf numFmtId="0" fontId="5" fillId="14" borderId="8" xfId="0" applyFont="1" applyFill="1" applyBorder="1" applyAlignment="1">
      <alignment horizontal="center" vertical="center" wrapText="1"/>
    </xf>
    <xf numFmtId="0" fontId="5" fillId="14" borderId="15" xfId="0" applyFont="1" applyFill="1" applyBorder="1" applyAlignment="1">
      <alignment horizontal="center" vertical="center" wrapText="1"/>
    </xf>
    <xf numFmtId="0" fontId="5" fillId="14" borderId="17" xfId="0" applyFont="1" applyFill="1" applyBorder="1" applyAlignment="1">
      <alignment horizontal="center" vertical="center" wrapText="1"/>
    </xf>
    <xf numFmtId="0" fontId="5" fillId="13" borderId="1" xfId="6" applyFont="1" applyFill="1" applyBorder="1" applyAlignment="1" applyProtection="1">
      <alignment horizontal="center" vertical="center" wrapText="1"/>
      <protection hidden="1"/>
    </xf>
    <xf numFmtId="0" fontId="5" fillId="13" borderId="3" xfId="6" applyFont="1" applyFill="1" applyBorder="1" applyAlignment="1" applyProtection="1">
      <alignment horizontal="center" vertical="center" wrapText="1"/>
      <protection hidden="1"/>
    </xf>
    <xf numFmtId="0" fontId="16" fillId="15" borderId="1" xfId="0" applyFont="1" applyFill="1" applyBorder="1" applyAlignment="1">
      <alignment horizontal="center"/>
    </xf>
    <xf numFmtId="0" fontId="16" fillId="15" borderId="2" xfId="0" applyFont="1" applyFill="1" applyBorder="1" applyAlignment="1">
      <alignment horizontal="center"/>
    </xf>
    <xf numFmtId="0" fontId="16" fillId="15" borderId="3" xfId="0" applyFont="1" applyFill="1" applyBorder="1" applyAlignment="1">
      <alignment horizontal="center"/>
    </xf>
    <xf numFmtId="0" fontId="5" fillId="13" borderId="2" xfId="6" applyFont="1" applyFill="1" applyBorder="1" applyAlignment="1" applyProtection="1">
      <alignment horizontal="center" vertical="center" wrapText="1"/>
      <protection hidden="1"/>
    </xf>
    <xf numFmtId="0" fontId="16" fillId="15" borderId="6" xfId="0" applyFont="1" applyFill="1" applyBorder="1" applyAlignment="1">
      <alignment horizontal="center" vertical="center"/>
    </xf>
    <xf numFmtId="0" fontId="16" fillId="15" borderId="8" xfId="0" applyFont="1" applyFill="1" applyBorder="1" applyAlignment="1">
      <alignment horizontal="center" vertical="center"/>
    </xf>
    <xf numFmtId="0" fontId="16" fillId="15" borderId="15" xfId="0" applyFont="1" applyFill="1" applyBorder="1" applyAlignment="1">
      <alignment horizontal="center" vertical="center"/>
    </xf>
    <xf numFmtId="0" fontId="16" fillId="15" borderId="17" xfId="0" applyFont="1" applyFill="1" applyBorder="1" applyAlignment="1">
      <alignment horizontal="center" vertical="center"/>
    </xf>
    <xf numFmtId="0" fontId="16" fillId="15" borderId="6" xfId="0" applyFont="1" applyFill="1" applyBorder="1" applyAlignment="1">
      <alignment horizontal="center" wrapText="1"/>
    </xf>
    <xf numFmtId="0" fontId="16" fillId="15" borderId="8" xfId="0" applyFont="1" applyFill="1" applyBorder="1" applyAlignment="1">
      <alignment horizontal="center" wrapText="1"/>
    </xf>
    <xf numFmtId="0" fontId="16" fillId="15" borderId="15" xfId="0" applyFont="1" applyFill="1" applyBorder="1" applyAlignment="1">
      <alignment horizontal="center" wrapText="1"/>
    </xf>
    <xf numFmtId="0" fontId="16" fillId="15" borderId="17" xfId="0" applyFont="1" applyFill="1" applyBorder="1" applyAlignment="1">
      <alignment horizontal="center" wrapText="1"/>
    </xf>
    <xf numFmtId="0" fontId="5" fillId="15" borderId="1" xfId="5" applyFont="1" applyFill="1" applyBorder="1" applyAlignment="1" applyProtection="1">
      <alignment horizontal="center"/>
      <protection hidden="1"/>
    </xf>
    <xf numFmtId="0" fontId="5" fillId="15" borderId="3" xfId="5" applyFont="1" applyFill="1" applyBorder="1" applyAlignment="1" applyProtection="1">
      <alignment horizontal="center"/>
      <protection hidden="1"/>
    </xf>
    <xf numFmtId="0" fontId="5" fillId="15" borderId="6" xfId="6" applyFont="1" applyFill="1" applyBorder="1" applyAlignment="1" applyProtection="1">
      <alignment horizontal="center" vertical="center" wrapText="1"/>
      <protection hidden="1"/>
    </xf>
    <xf numFmtId="0" fontId="5" fillId="15" borderId="8" xfId="6" applyFont="1" applyFill="1" applyBorder="1" applyAlignment="1" applyProtection="1">
      <alignment horizontal="center" vertical="center" wrapText="1"/>
      <protection hidden="1"/>
    </xf>
    <xf numFmtId="0" fontId="5" fillId="15" borderId="15" xfId="6" applyFont="1" applyFill="1" applyBorder="1" applyAlignment="1" applyProtection="1">
      <alignment horizontal="center" vertical="center" wrapText="1"/>
      <protection hidden="1"/>
    </xf>
    <xf numFmtId="0" fontId="5" fillId="15" borderId="17" xfId="6" applyFont="1" applyFill="1" applyBorder="1" applyAlignment="1" applyProtection="1">
      <alignment horizontal="center" vertical="center" wrapText="1"/>
      <protection hidden="1"/>
    </xf>
    <xf numFmtId="4" fontId="5" fillId="15" borderId="1" xfId="5" applyNumberFormat="1" applyFont="1" applyFill="1" applyBorder="1" applyAlignment="1" applyProtection="1">
      <alignment horizontal="center"/>
      <protection hidden="1"/>
    </xf>
    <xf numFmtId="4" fontId="5" fillId="15" borderId="3" xfId="5" applyNumberFormat="1" applyFont="1" applyFill="1" applyBorder="1" applyAlignment="1" applyProtection="1">
      <alignment horizontal="center"/>
      <protection hidden="1"/>
    </xf>
    <xf numFmtId="0" fontId="5" fillId="14" borderId="1" xfId="0" applyFont="1" applyFill="1" applyBorder="1" applyAlignment="1">
      <alignment horizontal="center" vertical="center" wrapText="1"/>
    </xf>
    <xf numFmtId="0" fontId="5" fillId="14" borderId="2" xfId="0" applyFont="1" applyFill="1" applyBorder="1" applyAlignment="1">
      <alignment horizontal="center" vertical="center" wrapText="1"/>
    </xf>
    <xf numFmtId="0" fontId="5" fillId="14" borderId="3" xfId="0" applyFont="1" applyFill="1" applyBorder="1" applyAlignment="1">
      <alignment horizontal="center" vertical="center" wrapText="1"/>
    </xf>
    <xf numFmtId="0" fontId="5" fillId="28" borderId="6" xfId="0" applyFont="1" applyFill="1" applyBorder="1" applyAlignment="1">
      <alignment horizontal="center" vertical="center" wrapText="1"/>
    </xf>
    <xf numFmtId="0" fontId="5" fillId="28" borderId="8" xfId="0" applyFont="1" applyFill="1" applyBorder="1" applyAlignment="1">
      <alignment horizontal="center" vertical="center" wrapText="1"/>
    </xf>
    <xf numFmtId="0" fontId="5" fillId="28" borderId="15" xfId="0" applyFont="1" applyFill="1" applyBorder="1" applyAlignment="1">
      <alignment horizontal="center" vertical="center" wrapText="1"/>
    </xf>
    <xf numFmtId="0" fontId="5" fillId="28" borderId="17" xfId="0" applyFont="1" applyFill="1" applyBorder="1" applyAlignment="1">
      <alignment horizontal="center" vertical="center" wrapText="1"/>
    </xf>
    <xf numFmtId="0" fontId="12" fillId="4" borderId="1" xfId="4" applyFont="1" applyFill="1" applyBorder="1" applyAlignment="1" applyProtection="1">
      <alignment horizontal="center" vertical="center"/>
      <protection hidden="1"/>
    </xf>
    <xf numFmtId="0" fontId="12" fillId="4" borderId="3" xfId="4" applyFont="1" applyFill="1" applyBorder="1" applyAlignment="1" applyProtection="1">
      <alignment horizontal="center" vertical="center"/>
      <protection hidden="1"/>
    </xf>
    <xf numFmtId="4" fontId="5" fillId="0" borderId="0" xfId="5" applyNumberFormat="1" applyFont="1" applyAlignment="1" applyProtection="1">
      <alignment horizontal="center"/>
      <protection hidden="1"/>
    </xf>
    <xf numFmtId="0" fontId="16" fillId="15" borderId="7" xfId="0" applyFont="1" applyFill="1" applyBorder="1" applyAlignment="1">
      <alignment horizontal="center" wrapText="1"/>
    </xf>
    <xf numFmtId="4" fontId="16" fillId="25" borderId="1" xfId="0" applyNumberFormat="1" applyFont="1" applyFill="1" applyBorder="1" applyAlignment="1">
      <alignment horizontal="center"/>
    </xf>
    <xf numFmtId="0" fontId="16" fillId="25" borderId="2" xfId="0" applyFont="1" applyFill="1" applyBorder="1" applyAlignment="1">
      <alignment horizontal="center"/>
    </xf>
    <xf numFmtId="0" fontId="16" fillId="25" borderId="3" xfId="0" applyFont="1" applyFill="1" applyBorder="1" applyAlignment="1">
      <alignment horizontal="center"/>
    </xf>
    <xf numFmtId="3" fontId="16" fillId="25" borderId="1" xfId="0" applyNumberFormat="1" applyFont="1" applyFill="1" applyBorder="1" applyAlignment="1">
      <alignment horizontal="center"/>
    </xf>
    <xf numFmtId="3" fontId="16" fillId="25" borderId="2" xfId="0" applyNumberFormat="1" applyFont="1" applyFill="1" applyBorder="1" applyAlignment="1">
      <alignment horizontal="center"/>
    </xf>
    <xf numFmtId="3" fontId="16" fillId="25" borderId="3" xfId="0" applyNumberFormat="1" applyFont="1" applyFill="1" applyBorder="1" applyAlignment="1">
      <alignment horizontal="center"/>
    </xf>
    <xf numFmtId="0" fontId="71" fillId="0" borderId="0" xfId="0" applyFont="1" applyAlignment="1">
      <alignment horizontal="center" vertical="center"/>
    </xf>
    <xf numFmtId="0" fontId="44" fillId="0" borderId="0" xfId="0" applyFont="1" applyAlignment="1" applyProtection="1">
      <alignment horizontal="center" vertical="center" wrapText="1"/>
      <protection hidden="1"/>
    </xf>
    <xf numFmtId="164" fontId="44" fillId="0" borderId="0" xfId="2" applyFont="1" applyFill="1" applyBorder="1" applyAlignment="1" applyProtection="1">
      <alignment horizontal="center" vertical="center"/>
    </xf>
    <xf numFmtId="164" fontId="44" fillId="6" borderId="0" xfId="2" applyFont="1" applyFill="1" applyBorder="1" applyAlignment="1" applyProtection="1">
      <alignment horizontal="center" vertical="center"/>
    </xf>
    <xf numFmtId="0" fontId="45" fillId="0" borderId="55" xfId="0" applyFont="1" applyBorder="1" applyAlignment="1">
      <alignment horizontal="center"/>
    </xf>
    <xf numFmtId="0" fontId="45" fillId="0" borderId="53" xfId="0" applyFont="1" applyBorder="1" applyAlignment="1">
      <alignment horizontal="center"/>
    </xf>
    <xf numFmtId="0" fontId="45" fillId="0" borderId="56" xfId="0" applyFont="1" applyBorder="1" applyAlignment="1">
      <alignment horizontal="center"/>
    </xf>
    <xf numFmtId="0" fontId="45" fillId="0" borderId="43" xfId="0" applyFont="1" applyBorder="1" applyAlignment="1">
      <alignment horizontal="center"/>
    </xf>
    <xf numFmtId="0" fontId="45" fillId="0" borderId="0" xfId="0" applyFont="1" applyAlignment="1">
      <alignment horizontal="center"/>
    </xf>
    <xf numFmtId="0" fontId="45" fillId="0" borderId="57" xfId="0" applyFont="1" applyBorder="1" applyAlignment="1">
      <alignment horizontal="center"/>
    </xf>
    <xf numFmtId="0" fontId="45" fillId="0" borderId="36" xfId="0" applyFont="1" applyBorder="1" applyAlignment="1">
      <alignment horizontal="center"/>
    </xf>
    <xf numFmtId="0" fontId="45" fillId="0" borderId="60" xfId="0" applyFont="1" applyBorder="1" applyAlignment="1">
      <alignment horizontal="center"/>
    </xf>
    <xf numFmtId="0" fontId="45" fillId="0" borderId="58" xfId="0" applyFont="1" applyBorder="1" applyAlignment="1">
      <alignment horizontal="center"/>
    </xf>
    <xf numFmtId="164" fontId="44" fillId="0" borderId="0" xfId="2" applyFont="1" applyBorder="1" applyAlignment="1" applyProtection="1">
      <alignment horizontal="center" vertical="center"/>
    </xf>
    <xf numFmtId="164" fontId="45" fillId="6" borderId="0" xfId="2" applyFont="1" applyFill="1" applyBorder="1" applyAlignment="1" applyProtection="1">
      <alignment horizontal="center" vertical="center"/>
    </xf>
    <xf numFmtId="164" fontId="44" fillId="0" borderId="0" xfId="0" applyNumberFormat="1" applyFont="1" applyAlignment="1">
      <alignment horizontal="center" vertical="center"/>
    </xf>
    <xf numFmtId="0" fontId="45" fillId="0" borderId="0" xfId="0" applyFont="1" applyAlignment="1" applyProtection="1">
      <alignment horizontal="left" vertical="center"/>
      <protection hidden="1"/>
    </xf>
    <xf numFmtId="0" fontId="45" fillId="6" borderId="0" xfId="0" applyFont="1" applyFill="1" applyAlignment="1" applyProtection="1">
      <alignment horizontal="left" vertical="center"/>
      <protection hidden="1"/>
    </xf>
    <xf numFmtId="0" fontId="45" fillId="6" borderId="34" xfId="0" applyFont="1" applyFill="1" applyBorder="1" applyAlignment="1" applyProtection="1">
      <alignment horizontal="center" vertical="center"/>
      <protection hidden="1"/>
    </xf>
    <xf numFmtId="0" fontId="45" fillId="6" borderId="46" xfId="0" applyFont="1" applyFill="1" applyBorder="1" applyAlignment="1" applyProtection="1">
      <alignment horizontal="center" vertical="center"/>
      <protection hidden="1"/>
    </xf>
    <xf numFmtId="0" fontId="45" fillId="6" borderId="35" xfId="0" applyFont="1" applyFill="1" applyBorder="1" applyAlignment="1" applyProtection="1">
      <alignment horizontal="center" vertical="center"/>
      <protection hidden="1"/>
    </xf>
    <xf numFmtId="0" fontId="45" fillId="0" borderId="0" xfId="0" applyFont="1" applyAlignment="1" applyProtection="1">
      <alignment horizontal="center" vertical="center"/>
      <protection hidden="1"/>
    </xf>
    <xf numFmtId="0" fontId="45" fillId="6" borderId="19" xfId="6" applyFont="1" applyFill="1" applyBorder="1" applyAlignment="1">
      <alignment horizontal="right" vertical="center"/>
    </xf>
    <xf numFmtId="0" fontId="45" fillId="6" borderId="14" xfId="6" applyFont="1" applyFill="1" applyBorder="1" applyAlignment="1">
      <alignment horizontal="right" vertical="center"/>
    </xf>
    <xf numFmtId="0" fontId="45" fillId="6" borderId="34" xfId="6" applyFont="1" applyFill="1" applyBorder="1" applyAlignment="1">
      <alignment horizontal="right" vertical="center"/>
    </xf>
    <xf numFmtId="0" fontId="45" fillId="6" borderId="19" xfId="0" applyFont="1" applyFill="1" applyBorder="1" applyAlignment="1">
      <alignment horizontal="center" vertical="center"/>
    </xf>
    <xf numFmtId="0" fontId="45" fillId="6" borderId="14" xfId="0" applyFont="1" applyFill="1" applyBorder="1" applyAlignment="1">
      <alignment horizontal="center" vertical="center"/>
    </xf>
    <xf numFmtId="0" fontId="45" fillId="6" borderId="20" xfId="0" applyFont="1" applyFill="1" applyBorder="1" applyAlignment="1">
      <alignment horizontal="center" vertical="center"/>
    </xf>
    <xf numFmtId="4" fontId="45" fillId="6" borderId="19" xfId="0" applyNumberFormat="1" applyFont="1" applyFill="1" applyBorder="1" applyAlignment="1">
      <alignment horizontal="center" vertical="center"/>
    </xf>
    <xf numFmtId="4" fontId="45" fillId="6" borderId="14" xfId="0" applyNumberFormat="1" applyFont="1" applyFill="1" applyBorder="1" applyAlignment="1">
      <alignment horizontal="center" vertical="center"/>
    </xf>
    <xf numFmtId="4" fontId="45" fillId="6" borderId="20" xfId="0" applyNumberFormat="1" applyFont="1" applyFill="1" applyBorder="1" applyAlignment="1">
      <alignment horizontal="center" vertical="center"/>
    </xf>
    <xf numFmtId="0" fontId="45" fillId="6" borderId="27" xfId="6" applyFont="1" applyFill="1" applyBorder="1" applyAlignment="1">
      <alignment horizontal="right" vertical="center"/>
    </xf>
    <xf numFmtId="0" fontId="45" fillId="6" borderId="31" xfId="6" applyFont="1" applyFill="1" applyBorder="1" applyAlignment="1">
      <alignment horizontal="right" vertical="center"/>
    </xf>
    <xf numFmtId="0" fontId="45" fillId="6" borderId="163" xfId="6" applyFont="1" applyFill="1" applyBorder="1" applyAlignment="1">
      <alignment horizontal="right" vertical="center"/>
    </xf>
    <xf numFmtId="0" fontId="45" fillId="6" borderId="27" xfId="0" applyFont="1" applyFill="1" applyBorder="1" applyAlignment="1">
      <alignment horizontal="center" vertical="center"/>
    </xf>
    <xf numFmtId="0" fontId="45" fillId="6" borderId="31" xfId="0" applyFont="1" applyFill="1" applyBorder="1" applyAlignment="1">
      <alignment horizontal="center" vertical="center"/>
    </xf>
    <xf numFmtId="0" fontId="45" fillId="6" borderId="28" xfId="0" applyFont="1" applyFill="1" applyBorder="1" applyAlignment="1">
      <alignment horizontal="center" vertical="center"/>
    </xf>
    <xf numFmtId="4" fontId="45" fillId="6" borderId="27" xfId="0" applyNumberFormat="1" applyFont="1" applyFill="1" applyBorder="1" applyAlignment="1">
      <alignment horizontal="center" vertical="center"/>
    </xf>
    <xf numFmtId="4" fontId="45" fillId="6" borderId="31" xfId="0" applyNumberFormat="1" applyFont="1" applyFill="1" applyBorder="1" applyAlignment="1">
      <alignment horizontal="center" vertical="center"/>
    </xf>
    <xf numFmtId="4" fontId="45" fillId="6" borderId="28" xfId="0" applyNumberFormat="1" applyFont="1" applyFill="1" applyBorder="1" applyAlignment="1">
      <alignment horizontal="center" vertical="center"/>
    </xf>
    <xf numFmtId="0" fontId="45" fillId="6" borderId="14" xfId="0" applyFont="1" applyFill="1" applyBorder="1" applyAlignment="1" applyProtection="1">
      <alignment horizontal="left" vertical="center"/>
      <protection hidden="1"/>
    </xf>
    <xf numFmtId="0" fontId="44" fillId="0" borderId="34" xfId="0" applyFont="1" applyBorder="1" applyAlignment="1">
      <alignment horizontal="center" vertical="center"/>
    </xf>
    <xf numFmtId="0" fontId="44" fillId="0" borderId="46" xfId="0" applyFont="1" applyBorder="1" applyAlignment="1">
      <alignment horizontal="center" vertical="center"/>
    </xf>
    <xf numFmtId="0" fontId="44" fillId="0" borderId="35" xfId="0" applyFont="1" applyBorder="1" applyAlignment="1">
      <alignment horizontal="center" vertical="center"/>
    </xf>
    <xf numFmtId="4" fontId="44" fillId="0" borderId="34" xfId="0" applyNumberFormat="1" applyFont="1" applyBorder="1" applyAlignment="1">
      <alignment horizontal="center" vertical="center"/>
    </xf>
    <xf numFmtId="0" fontId="44" fillId="0" borderId="159" xfId="6" applyFont="1" applyBorder="1" applyAlignment="1">
      <alignment horizontal="center" vertical="center"/>
    </xf>
    <xf numFmtId="0" fontId="44" fillId="0" borderId="123" xfId="6" applyFont="1" applyBorder="1" applyAlignment="1">
      <alignment horizontal="center" vertical="center"/>
    </xf>
    <xf numFmtId="0" fontId="44" fillId="0" borderId="160" xfId="6" applyFont="1" applyBorder="1" applyAlignment="1">
      <alignment horizontal="center" vertical="center"/>
    </xf>
    <xf numFmtId="4" fontId="44" fillId="0" borderId="159" xfId="6" applyNumberFormat="1" applyFont="1" applyBorder="1" applyAlignment="1">
      <alignment horizontal="center" vertical="center"/>
    </xf>
    <xf numFmtId="4" fontId="44" fillId="0" borderId="123" xfId="6" applyNumberFormat="1" applyFont="1" applyBorder="1" applyAlignment="1">
      <alignment horizontal="center" vertical="center"/>
    </xf>
    <xf numFmtId="4" fontId="44" fillId="0" borderId="120" xfId="6" applyNumberFormat="1" applyFont="1" applyBorder="1" applyAlignment="1">
      <alignment horizontal="center" vertical="center"/>
    </xf>
    <xf numFmtId="4" fontId="44" fillId="0" borderId="161" xfId="6" applyNumberFormat="1" applyFont="1" applyBorder="1" applyAlignment="1">
      <alignment horizontal="center" vertical="center"/>
    </xf>
    <xf numFmtId="4" fontId="44" fillId="0" borderId="149" xfId="6" applyNumberFormat="1" applyFont="1" applyBorder="1" applyAlignment="1">
      <alignment horizontal="center" vertical="center"/>
    </xf>
    <xf numFmtId="0" fontId="44" fillId="0" borderId="120" xfId="6" applyFont="1" applyBorder="1" applyAlignment="1">
      <alignment horizontal="center" vertical="center"/>
    </xf>
    <xf numFmtId="0" fontId="44" fillId="0" borderId="161" xfId="6" applyFont="1" applyBorder="1" applyAlignment="1">
      <alignment horizontal="center" vertical="center"/>
    </xf>
    <xf numFmtId="0" fontId="44" fillId="0" borderId="149" xfId="6" applyFont="1" applyBorder="1" applyAlignment="1">
      <alignment horizontal="center" vertical="center"/>
    </xf>
    <xf numFmtId="4" fontId="44" fillId="0" borderId="160" xfId="6" applyNumberFormat="1" applyFont="1" applyBorder="1" applyAlignment="1">
      <alignment horizontal="center" vertical="center"/>
    </xf>
    <xf numFmtId="0" fontId="45" fillId="6" borderId="19" xfId="6" applyFont="1" applyFill="1" applyBorder="1" applyAlignment="1">
      <alignment horizontal="center" vertical="center"/>
    </xf>
    <xf numFmtId="0" fontId="45" fillId="6" borderId="14" xfId="6" applyFont="1" applyFill="1" applyBorder="1" applyAlignment="1">
      <alignment horizontal="center" vertical="center"/>
    </xf>
    <xf numFmtId="0" fontId="45" fillId="6" borderId="20" xfId="6" applyFont="1" applyFill="1" applyBorder="1" applyAlignment="1">
      <alignment horizontal="center" vertical="center"/>
    </xf>
    <xf numFmtId="4" fontId="45" fillId="6" borderId="19" xfId="6" applyNumberFormat="1" applyFont="1" applyFill="1" applyBorder="1" applyAlignment="1">
      <alignment horizontal="center" vertical="center"/>
    </xf>
    <xf numFmtId="4" fontId="45" fillId="6" borderId="14" xfId="6" applyNumberFormat="1" applyFont="1" applyFill="1" applyBorder="1" applyAlignment="1">
      <alignment horizontal="center" vertical="center"/>
    </xf>
    <xf numFmtId="4" fontId="45" fillId="6" borderId="20" xfId="6" applyNumberFormat="1" applyFont="1" applyFill="1" applyBorder="1" applyAlignment="1">
      <alignment horizontal="center" vertical="center"/>
    </xf>
    <xf numFmtId="0" fontId="44" fillId="0" borderId="152" xfId="6" applyFont="1" applyBorder="1" applyAlignment="1">
      <alignment horizontal="center" vertical="center"/>
    </xf>
    <xf numFmtId="0" fontId="44" fillId="0" borderId="89" xfId="6" applyFont="1" applyBorder="1" applyAlignment="1">
      <alignment horizontal="center" vertical="center"/>
    </xf>
    <xf numFmtId="0" fontId="44" fillId="0" borderId="153" xfId="6" applyFont="1" applyBorder="1" applyAlignment="1">
      <alignment horizontal="center" vertical="center"/>
    </xf>
    <xf numFmtId="4" fontId="44" fillId="0" borderId="152" xfId="6" applyNumberFormat="1" applyFont="1" applyBorder="1" applyAlignment="1">
      <alignment horizontal="center" vertical="center"/>
    </xf>
    <xf numFmtId="4" fontId="44" fillId="0" borderId="89" xfId="6" applyNumberFormat="1" applyFont="1" applyBorder="1" applyAlignment="1">
      <alignment horizontal="center" vertical="center"/>
    </xf>
    <xf numFmtId="4" fontId="44" fillId="0" borderId="95" xfId="6" applyNumberFormat="1" applyFont="1" applyBorder="1" applyAlignment="1">
      <alignment horizontal="center" vertical="center"/>
    </xf>
    <xf numFmtId="4" fontId="44" fillId="0" borderId="154" xfId="6" applyNumberFormat="1" applyFont="1" applyBorder="1" applyAlignment="1">
      <alignment horizontal="center" vertical="center"/>
    </xf>
    <xf numFmtId="4" fontId="44" fillId="0" borderId="117" xfId="6" applyNumberFormat="1" applyFont="1" applyBorder="1" applyAlignment="1">
      <alignment horizontal="center" vertical="center"/>
    </xf>
    <xf numFmtId="0" fontId="44" fillId="0" borderId="95" xfId="6" applyFont="1" applyBorder="1" applyAlignment="1">
      <alignment horizontal="center" vertical="center"/>
    </xf>
    <xf numFmtId="0" fontId="44" fillId="0" borderId="154" xfId="6" applyFont="1" applyBorder="1" applyAlignment="1">
      <alignment horizontal="center" vertical="center"/>
    </xf>
    <xf numFmtId="0" fontId="44" fillId="0" borderId="117" xfId="6" applyFont="1" applyBorder="1" applyAlignment="1">
      <alignment horizontal="center" vertical="center"/>
    </xf>
    <xf numFmtId="4" fontId="44" fillId="0" borderId="153" xfId="6" applyNumberFormat="1" applyFont="1" applyBorder="1" applyAlignment="1">
      <alignment horizontal="center" vertical="center"/>
    </xf>
    <xf numFmtId="0" fontId="44" fillId="6" borderId="152" xfId="6" applyFont="1" applyFill="1" applyBorder="1" applyAlignment="1">
      <alignment horizontal="center" vertical="center"/>
    </xf>
    <xf numFmtId="0" fontId="44" fillId="6" borderId="89" xfId="6" applyFont="1" applyFill="1" applyBorder="1" applyAlignment="1">
      <alignment horizontal="center" vertical="center"/>
    </xf>
    <xf numFmtId="0" fontId="44" fillId="6" borderId="153" xfId="6" applyFont="1" applyFill="1" applyBorder="1" applyAlignment="1">
      <alignment horizontal="center" vertical="center"/>
    </xf>
    <xf numFmtId="4" fontId="44" fillId="6" borderId="152" xfId="6" applyNumberFormat="1" applyFont="1" applyFill="1" applyBorder="1" applyAlignment="1">
      <alignment horizontal="center" vertical="center"/>
    </xf>
    <xf numFmtId="4" fontId="44" fillId="6" borderId="89" xfId="6" applyNumberFormat="1" applyFont="1" applyFill="1" applyBorder="1" applyAlignment="1">
      <alignment horizontal="center" vertical="center"/>
    </xf>
    <xf numFmtId="4" fontId="44" fillId="6" borderId="95" xfId="6" applyNumberFormat="1" applyFont="1" applyFill="1" applyBorder="1" applyAlignment="1">
      <alignment horizontal="center" vertical="center"/>
    </xf>
    <xf numFmtId="4" fontId="44" fillId="6" borderId="154" xfId="6" applyNumberFormat="1" applyFont="1" applyFill="1" applyBorder="1" applyAlignment="1">
      <alignment horizontal="center" vertical="center"/>
    </xf>
    <xf numFmtId="4" fontId="44" fillId="6" borderId="117" xfId="6" applyNumberFormat="1" applyFont="1" applyFill="1" applyBorder="1" applyAlignment="1">
      <alignment horizontal="center" vertical="center"/>
    </xf>
    <xf numFmtId="0" fontId="44" fillId="6" borderId="95" xfId="6" applyFont="1" applyFill="1" applyBorder="1" applyAlignment="1">
      <alignment horizontal="center" vertical="center"/>
    </xf>
    <xf numFmtId="0" fontId="44" fillId="6" borderId="154" xfId="6" applyFont="1" applyFill="1" applyBorder="1" applyAlignment="1">
      <alignment horizontal="center" vertical="center"/>
    </xf>
    <xf numFmtId="0" fontId="44" fillId="6" borderId="117" xfId="6" applyFont="1" applyFill="1" applyBorder="1" applyAlignment="1">
      <alignment horizontal="center" vertical="center"/>
    </xf>
    <xf numFmtId="4" fontId="44" fillId="6" borderId="153" xfId="6" applyNumberFormat="1" applyFont="1" applyFill="1" applyBorder="1" applyAlignment="1">
      <alignment horizontal="center" vertical="center"/>
    </xf>
    <xf numFmtId="4" fontId="44" fillId="0" borderId="156" xfId="6" applyNumberFormat="1" applyFont="1" applyBorder="1" applyAlignment="1">
      <alignment horizontal="center" vertical="center"/>
    </xf>
    <xf numFmtId="4" fontId="44" fillId="0" borderId="143" xfId="6" applyNumberFormat="1" applyFont="1" applyBorder="1" applyAlignment="1">
      <alignment horizontal="center" vertical="center"/>
    </xf>
    <xf numFmtId="4" fontId="44" fillId="0" borderId="141" xfId="6" applyNumberFormat="1" applyFont="1" applyBorder="1" applyAlignment="1">
      <alignment horizontal="center" vertical="center"/>
    </xf>
    <xf numFmtId="4" fontId="44" fillId="0" borderId="155" xfId="6" applyNumberFormat="1" applyFont="1" applyBorder="1" applyAlignment="1">
      <alignment horizontal="center" vertical="center"/>
    </xf>
    <xf numFmtId="4" fontId="44" fillId="0" borderId="150" xfId="6" applyNumberFormat="1" applyFont="1" applyBorder="1" applyAlignment="1">
      <alignment horizontal="center" vertical="center"/>
    </xf>
    <xf numFmtId="3" fontId="44" fillId="0" borderId="156" xfId="6" applyNumberFormat="1" applyFont="1" applyBorder="1" applyAlignment="1">
      <alignment horizontal="center" vertical="center"/>
    </xf>
    <xf numFmtId="0" fontId="44" fillId="0" borderId="143" xfId="6" applyFont="1" applyBorder="1" applyAlignment="1">
      <alignment horizontal="center" vertical="center"/>
    </xf>
    <xf numFmtId="0" fontId="44" fillId="0" borderId="141" xfId="6" applyFont="1" applyBorder="1" applyAlignment="1">
      <alignment horizontal="center" vertical="center"/>
    </xf>
    <xf numFmtId="0" fontId="44" fillId="0" borderId="155" xfId="6" applyFont="1" applyBorder="1" applyAlignment="1">
      <alignment horizontal="center" vertical="center"/>
    </xf>
    <xf numFmtId="0" fontId="44" fillId="0" borderId="150" xfId="6" applyFont="1" applyBorder="1" applyAlignment="1">
      <alignment horizontal="center" vertical="center"/>
    </xf>
    <xf numFmtId="0" fontId="44" fillId="0" borderId="157" xfId="6" applyFont="1" applyBorder="1" applyAlignment="1">
      <alignment horizontal="center" vertical="center"/>
    </xf>
    <xf numFmtId="4" fontId="44" fillId="0" borderId="157" xfId="6" applyNumberFormat="1" applyFont="1" applyBorder="1" applyAlignment="1">
      <alignment horizontal="center" vertical="center"/>
    </xf>
    <xf numFmtId="0" fontId="46" fillId="23" borderId="1" xfId="6" applyFont="1" applyFill="1" applyBorder="1" applyAlignment="1">
      <alignment horizontal="center" vertical="center"/>
    </xf>
    <xf numFmtId="0" fontId="46" fillId="23" borderId="2" xfId="6" applyFont="1" applyFill="1" applyBorder="1" applyAlignment="1">
      <alignment horizontal="center" vertical="center"/>
    </xf>
    <xf numFmtId="0" fontId="46" fillId="23" borderId="3" xfId="6" applyFont="1" applyFill="1" applyBorder="1" applyAlignment="1">
      <alignment horizontal="center" vertical="center"/>
    </xf>
    <xf numFmtId="0" fontId="45" fillId="22" borderId="23" xfId="6" applyFont="1" applyFill="1" applyBorder="1" applyAlignment="1">
      <alignment horizontal="center" vertical="center"/>
    </xf>
    <xf numFmtId="0" fontId="45" fillId="22" borderId="0" xfId="6" applyFont="1" applyFill="1" applyAlignment="1">
      <alignment horizontal="center" vertical="center"/>
    </xf>
    <xf numFmtId="0" fontId="45" fillId="22" borderId="10" xfId="6" applyFont="1" applyFill="1" applyBorder="1" applyAlignment="1">
      <alignment horizontal="center" vertical="center" wrapText="1"/>
    </xf>
    <xf numFmtId="0" fontId="45" fillId="22" borderId="13" xfId="6" applyFont="1" applyFill="1" applyBorder="1" applyAlignment="1">
      <alignment horizontal="center" vertical="center" wrapText="1"/>
    </xf>
    <xf numFmtId="0" fontId="45" fillId="22" borderId="162" xfId="6" applyFont="1" applyFill="1" applyBorder="1" applyAlignment="1">
      <alignment horizontal="center" vertical="center" wrapText="1"/>
    </xf>
    <xf numFmtId="0" fontId="45" fillId="22" borderId="11" xfId="6" applyFont="1" applyFill="1" applyBorder="1" applyAlignment="1">
      <alignment horizontal="center" vertical="center" wrapText="1"/>
    </xf>
    <xf numFmtId="0" fontId="45" fillId="22" borderId="19" xfId="6" applyFont="1" applyFill="1" applyBorder="1" applyAlignment="1">
      <alignment horizontal="center" vertical="center"/>
    </xf>
    <xf numFmtId="0" fontId="45" fillId="22" borderId="14" xfId="6" applyFont="1" applyFill="1" applyBorder="1" applyAlignment="1">
      <alignment horizontal="center" vertical="center"/>
    </xf>
    <xf numFmtId="0" fontId="45" fillId="22" borderId="34" xfId="6" applyFont="1" applyFill="1" applyBorder="1" applyAlignment="1">
      <alignment horizontal="center" vertical="center"/>
    </xf>
    <xf numFmtId="0" fontId="45" fillId="22" borderId="20" xfId="6" applyFont="1" applyFill="1" applyBorder="1" applyAlignment="1">
      <alignment horizontal="center" vertical="center"/>
    </xf>
    <xf numFmtId="0" fontId="44" fillId="22" borderId="137" xfId="6" applyFont="1" applyFill="1" applyBorder="1" applyAlignment="1">
      <alignment horizontal="center" vertical="center"/>
    </xf>
    <xf numFmtId="0" fontId="44" fillId="22" borderId="138" xfId="6" applyFont="1" applyFill="1" applyBorder="1" applyAlignment="1">
      <alignment horizontal="center" vertical="center"/>
    </xf>
    <xf numFmtId="0" fontId="44" fillId="22" borderId="158" xfId="6" applyFont="1" applyFill="1" applyBorder="1" applyAlignment="1">
      <alignment horizontal="center" vertical="center"/>
    </xf>
    <xf numFmtId="0" fontId="44" fillId="22" borderId="139" xfId="6" applyFont="1" applyFill="1" applyBorder="1" applyAlignment="1">
      <alignment horizontal="center" vertical="center"/>
    </xf>
    <xf numFmtId="0" fontId="44" fillId="22" borderId="140" xfId="6" applyFont="1" applyFill="1" applyBorder="1" applyAlignment="1">
      <alignment horizontal="center" vertical="center"/>
    </xf>
    <xf numFmtId="0" fontId="44" fillId="0" borderId="117" xfId="0" applyFont="1" applyBorder="1" applyAlignment="1">
      <alignment horizontal="center" vertical="center"/>
    </xf>
    <xf numFmtId="0" fontId="44" fillId="0" borderId="89" xfId="0" applyFont="1" applyBorder="1" applyAlignment="1">
      <alignment horizontal="center" vertical="center"/>
    </xf>
    <xf numFmtId="0" fontId="44" fillId="0" borderId="118" xfId="0" applyFont="1" applyBorder="1" applyAlignment="1">
      <alignment horizontal="center" vertical="center"/>
    </xf>
    <xf numFmtId="0" fontId="45" fillId="22" borderId="34" xfId="0" applyFont="1" applyFill="1" applyBorder="1" applyAlignment="1">
      <alignment horizontal="center" vertical="center"/>
    </xf>
    <xf numFmtId="0" fontId="45" fillId="22" borderId="46" xfId="0" applyFont="1" applyFill="1" applyBorder="1" applyAlignment="1">
      <alignment horizontal="center" vertical="center"/>
    </xf>
    <xf numFmtId="0" fontId="45" fillId="22" borderId="35" xfId="0" applyFont="1" applyFill="1" applyBorder="1" applyAlignment="1">
      <alignment horizontal="center" vertical="center"/>
    </xf>
    <xf numFmtId="0" fontId="44" fillId="0" borderId="86" xfId="0" applyFont="1" applyBorder="1" applyAlignment="1">
      <alignment horizontal="left" vertical="center"/>
    </xf>
    <xf numFmtId="0" fontId="44" fillId="0" borderId="45" xfId="0" applyFont="1" applyBorder="1" applyAlignment="1">
      <alignment horizontal="left" vertical="center"/>
    </xf>
    <xf numFmtId="0" fontId="44" fillId="0" borderId="87" xfId="0" applyFont="1" applyBorder="1" applyAlignment="1">
      <alignment horizontal="left" vertical="center"/>
    </xf>
    <xf numFmtId="0" fontId="44" fillId="0" borderId="125" xfId="0" applyFont="1" applyBorder="1" applyAlignment="1">
      <alignment horizontal="left" vertical="center"/>
    </xf>
    <xf numFmtId="0" fontId="44" fillId="0" borderId="119" xfId="0" applyFont="1" applyBorder="1" applyAlignment="1">
      <alignment horizontal="left" vertical="center"/>
    </xf>
    <xf numFmtId="0" fontId="44" fillId="0" borderId="124" xfId="0" applyFont="1" applyBorder="1" applyAlignment="1">
      <alignment horizontal="left" vertical="center"/>
    </xf>
    <xf numFmtId="0" fontId="58" fillId="0" borderId="136" xfId="0" applyFont="1" applyBorder="1" applyAlignment="1">
      <alignment horizontal="left" vertical="center"/>
    </xf>
    <xf numFmtId="0" fontId="58" fillId="0" borderId="88" xfId="0" applyFont="1" applyBorder="1" applyAlignment="1">
      <alignment horizontal="left" vertical="center"/>
    </xf>
    <xf numFmtId="0" fontId="58" fillId="0" borderId="135" xfId="0" applyFont="1" applyBorder="1" applyAlignment="1">
      <alignment horizontal="left" vertical="center"/>
    </xf>
    <xf numFmtId="0" fontId="58" fillId="0" borderId="86" xfId="0" applyFont="1" applyBorder="1" applyAlignment="1">
      <alignment horizontal="left" vertical="center"/>
    </xf>
    <xf numFmtId="0" fontId="58" fillId="0" borderId="45" xfId="0" applyFont="1" applyBorder="1" applyAlignment="1">
      <alignment horizontal="left" vertical="center"/>
    </xf>
    <xf numFmtId="0" fontId="58" fillId="0" borderId="87" xfId="0" applyFont="1" applyBorder="1" applyAlignment="1">
      <alignment horizontal="left" vertical="center"/>
    </xf>
    <xf numFmtId="0" fontId="44" fillId="0" borderId="149" xfId="0" applyFont="1" applyBorder="1" applyAlignment="1">
      <alignment horizontal="center" vertical="center"/>
    </xf>
    <xf numFmtId="0" fontId="44" fillId="0" borderId="123" xfId="0" applyFont="1" applyBorder="1" applyAlignment="1">
      <alignment horizontal="center" vertical="center"/>
    </xf>
    <xf numFmtId="0" fontId="44" fillId="0" borderId="122" xfId="0" applyFont="1" applyBorder="1" applyAlignment="1">
      <alignment horizontal="center" vertical="center"/>
    </xf>
    <xf numFmtId="0" fontId="44" fillId="0" borderId="150" xfId="0" applyFont="1" applyBorder="1" applyAlignment="1">
      <alignment horizontal="center" vertical="center"/>
    </xf>
    <xf numFmtId="0" fontId="44" fillId="0" borderId="143" xfId="0" applyFont="1" applyBorder="1" applyAlignment="1">
      <alignment horizontal="center" vertical="center"/>
    </xf>
    <xf numFmtId="0" fontId="44" fillId="0" borderId="151" xfId="0" applyFont="1" applyBorder="1" applyAlignment="1">
      <alignment horizontal="center" vertical="center"/>
    </xf>
    <xf numFmtId="0" fontId="45" fillId="6" borderId="34" xfId="0" applyFont="1" applyFill="1" applyBorder="1" applyAlignment="1">
      <alignment horizontal="left" vertical="center"/>
    </xf>
    <xf numFmtId="0" fontId="45" fillId="6" borderId="46" xfId="0" applyFont="1" applyFill="1" applyBorder="1" applyAlignment="1">
      <alignment horizontal="left" vertical="center"/>
    </xf>
    <xf numFmtId="0" fontId="45" fillId="6" borderId="35" xfId="0" applyFont="1" applyFill="1" applyBorder="1" applyAlignment="1">
      <alignment horizontal="left" vertical="center"/>
    </xf>
    <xf numFmtId="3" fontId="44" fillId="0" borderId="95" xfId="0" applyNumberFormat="1" applyFont="1" applyBorder="1" applyAlignment="1">
      <alignment horizontal="center" vertical="center"/>
    </xf>
    <xf numFmtId="3" fontId="44" fillId="0" borderId="45" xfId="0" applyNumberFormat="1" applyFont="1" applyBorder="1" applyAlignment="1">
      <alignment horizontal="center" vertical="center"/>
    </xf>
    <xf numFmtId="3" fontId="44" fillId="0" borderId="87" xfId="0" applyNumberFormat="1" applyFont="1" applyBorder="1" applyAlignment="1">
      <alignment horizontal="center" vertical="center"/>
    </xf>
    <xf numFmtId="0" fontId="44" fillId="0" borderId="43" xfId="0" applyFont="1" applyBorder="1" applyAlignment="1">
      <alignment horizontal="center" vertical="center"/>
    </xf>
    <xf numFmtId="0" fontId="44" fillId="0" borderId="0" xfId="0" applyFont="1" applyAlignment="1">
      <alignment horizontal="center" vertical="center"/>
    </xf>
    <xf numFmtId="0" fontId="44" fillId="0" borderId="57" xfId="0" applyFont="1" applyBorder="1" applyAlignment="1">
      <alignment horizontal="center" vertical="center"/>
    </xf>
    <xf numFmtId="0" fontId="44" fillId="0" borderId="117" xfId="0" applyFont="1" applyBorder="1" applyAlignment="1">
      <alignment horizontal="left" vertical="center"/>
    </xf>
    <xf numFmtId="0" fontId="44" fillId="0" borderId="89" xfId="0" applyFont="1" applyBorder="1" applyAlignment="1">
      <alignment horizontal="left" vertical="center"/>
    </xf>
    <xf numFmtId="0" fontId="44" fillId="0" borderId="118" xfId="0" applyFont="1" applyBorder="1" applyAlignment="1">
      <alignment horizontal="left" vertical="center"/>
    </xf>
    <xf numFmtId="3" fontId="44" fillId="0" borderId="86" xfId="0" applyNumberFormat="1" applyFont="1" applyBorder="1" applyAlignment="1">
      <alignment horizontal="center" vertical="center"/>
    </xf>
    <xf numFmtId="3" fontId="44" fillId="0" borderId="117" xfId="0" applyNumberFormat="1" applyFont="1" applyBorder="1" applyAlignment="1">
      <alignment horizontal="center" vertical="center"/>
    </xf>
    <xf numFmtId="3" fontId="44" fillId="0" borderId="89" xfId="0" applyNumberFormat="1" applyFont="1" applyBorder="1" applyAlignment="1">
      <alignment horizontal="center" vertical="center"/>
    </xf>
    <xf numFmtId="3" fontId="44" fillId="0" borderId="118" xfId="0" applyNumberFormat="1" applyFont="1" applyBorder="1" applyAlignment="1">
      <alignment horizontal="center" vertical="center"/>
    </xf>
    <xf numFmtId="0" fontId="23" fillId="0" borderId="0" xfId="0" applyFont="1" applyAlignment="1">
      <alignment horizontal="right" vertical="center"/>
    </xf>
    <xf numFmtId="0" fontId="24" fillId="0" borderId="0" xfId="0" applyFont="1" applyAlignment="1">
      <alignment horizontal="right" vertical="center" wrapText="1"/>
    </xf>
    <xf numFmtId="3" fontId="44" fillId="0" borderId="0" xfId="0" applyNumberFormat="1" applyFont="1" applyAlignment="1">
      <alignment horizontal="left" vertical="center"/>
    </xf>
    <xf numFmtId="0" fontId="44" fillId="0" borderId="0" xfId="0" applyFont="1" applyAlignment="1">
      <alignment horizontal="left" vertical="center"/>
    </xf>
    <xf numFmtId="0" fontId="45" fillId="22" borderId="14" xfId="0" applyFont="1" applyFill="1" applyBorder="1" applyAlignment="1">
      <alignment horizontal="center" vertical="center"/>
    </xf>
    <xf numFmtId="49" fontId="45" fillId="0" borderId="0" xfId="0" applyNumberFormat="1" applyFont="1" applyAlignment="1">
      <alignment horizontal="left" vertical="center"/>
    </xf>
    <xf numFmtId="0" fontId="44" fillId="0" borderId="14" xfId="0" applyFont="1" applyBorder="1" applyAlignment="1">
      <alignment horizontal="center" vertical="center"/>
    </xf>
    <xf numFmtId="49" fontId="44" fillId="0" borderId="14" xfId="0" applyNumberFormat="1" applyFont="1" applyBorder="1" applyAlignment="1">
      <alignment horizontal="center" vertical="center"/>
    </xf>
    <xf numFmtId="0" fontId="45" fillId="22" borderId="14" xfId="0" applyFont="1" applyFill="1" applyBorder="1" applyAlignment="1">
      <alignment vertical="center"/>
    </xf>
    <xf numFmtId="14" fontId="44" fillId="0" borderId="14" xfId="0" applyNumberFormat="1" applyFont="1" applyBorder="1" applyAlignment="1">
      <alignment horizontal="center" vertical="center"/>
    </xf>
    <xf numFmtId="0" fontId="45" fillId="0" borderId="0" xfId="0" applyFont="1" applyAlignment="1">
      <alignment horizontal="left" vertical="center"/>
    </xf>
    <xf numFmtId="0" fontId="44" fillId="0" borderId="133" xfId="0" applyFont="1" applyBorder="1" applyAlignment="1">
      <alignment horizontal="left" vertical="center"/>
    </xf>
    <xf numFmtId="0" fontId="44" fillId="0" borderId="134" xfId="0" applyFont="1" applyBorder="1" applyAlignment="1">
      <alignment horizontal="left" vertical="center"/>
    </xf>
    <xf numFmtId="0" fontId="44" fillId="0" borderId="132" xfId="0" applyFont="1" applyBorder="1" applyAlignment="1">
      <alignment horizontal="left" vertical="center"/>
    </xf>
    <xf numFmtId="3" fontId="44" fillId="0" borderId="136" xfId="0" applyNumberFormat="1" applyFont="1" applyBorder="1" applyAlignment="1">
      <alignment horizontal="center" vertical="center"/>
    </xf>
    <xf numFmtId="3" fontId="44" fillId="0" borderId="88" xfId="0" applyNumberFormat="1" applyFont="1" applyBorder="1" applyAlignment="1">
      <alignment horizontal="center" vertical="center"/>
    </xf>
    <xf numFmtId="3" fontId="44" fillId="0" borderId="135" xfId="0" applyNumberFormat="1" applyFont="1" applyBorder="1" applyAlignment="1">
      <alignment horizontal="center" vertical="center"/>
    </xf>
    <xf numFmtId="9" fontId="44" fillId="0" borderId="86" xfId="3" applyFont="1" applyBorder="1" applyAlignment="1" applyProtection="1">
      <alignment horizontal="center" vertical="center"/>
    </xf>
    <xf numFmtId="9" fontId="44" fillId="0" borderId="45" xfId="3" applyFont="1" applyBorder="1" applyAlignment="1" applyProtection="1">
      <alignment horizontal="center" vertical="center"/>
    </xf>
    <xf numFmtId="9" fontId="44" fillId="0" borderId="87" xfId="3" applyFont="1" applyBorder="1" applyAlignment="1" applyProtection="1">
      <alignment horizontal="center" vertical="center"/>
    </xf>
    <xf numFmtId="49" fontId="44" fillId="0" borderId="0" xfId="0" applyNumberFormat="1" applyFont="1" applyAlignment="1">
      <alignment horizontal="left" vertical="center"/>
    </xf>
    <xf numFmtId="0" fontId="44" fillId="0" borderId="0" xfId="0" applyFont="1" applyAlignment="1">
      <alignment horizontal="right" vertical="center"/>
    </xf>
    <xf numFmtId="0" fontId="44" fillId="0" borderId="0" xfId="0" applyFont="1" applyAlignment="1" applyProtection="1">
      <alignment horizontal="justify" vertical="center"/>
      <protection hidden="1"/>
    </xf>
    <xf numFmtId="0" fontId="46" fillId="23" borderId="14" xfId="0" applyFont="1" applyFill="1" applyBorder="1" applyAlignment="1">
      <alignment horizontal="center" vertical="center"/>
    </xf>
    <xf numFmtId="0" fontId="44" fillId="0" borderId="146" xfId="0" applyFont="1" applyBorder="1" applyAlignment="1">
      <alignment horizontal="left" vertical="center"/>
    </xf>
    <xf numFmtId="0" fontId="44" fillId="0" borderId="147" xfId="0" applyFont="1" applyBorder="1" applyAlignment="1">
      <alignment horizontal="left" vertical="center"/>
    </xf>
    <xf numFmtId="0" fontId="44" fillId="0" borderId="148" xfId="0" applyFont="1" applyBorder="1" applyAlignment="1">
      <alignment horizontal="left" vertical="center"/>
    </xf>
    <xf numFmtId="0" fontId="44" fillId="0" borderId="136" xfId="0" applyFont="1" applyBorder="1" applyAlignment="1">
      <alignment horizontal="left" vertical="center"/>
    </xf>
    <xf numFmtId="0" fontId="44" fillId="0" borderId="88" xfId="0" applyFont="1" applyBorder="1" applyAlignment="1">
      <alignment horizontal="left" vertical="center"/>
    </xf>
    <xf numFmtId="0" fontId="44" fillId="0" borderId="135" xfId="0" applyFont="1" applyBorder="1" applyAlignment="1">
      <alignment horizontal="left" vertical="center"/>
    </xf>
    <xf numFmtId="3" fontId="44" fillId="0" borderId="141" xfId="0" applyNumberFormat="1" applyFont="1" applyBorder="1" applyAlignment="1">
      <alignment horizontal="center" vertical="center"/>
    </xf>
    <xf numFmtId="9" fontId="44" fillId="0" borderId="95" xfId="3" applyFont="1" applyBorder="1" applyAlignment="1" applyProtection="1">
      <alignment horizontal="center" vertical="center"/>
    </xf>
    <xf numFmtId="0" fontId="46" fillId="23" borderId="35" xfId="0" applyFont="1" applyFill="1" applyBorder="1" applyAlignment="1" applyProtection="1">
      <alignment horizontal="center" vertical="center"/>
      <protection hidden="1"/>
    </xf>
    <xf numFmtId="0" fontId="46" fillId="23" borderId="14" xfId="0" applyFont="1" applyFill="1" applyBorder="1" applyAlignment="1" applyProtection="1">
      <alignment horizontal="center" vertical="center"/>
      <protection hidden="1"/>
    </xf>
    <xf numFmtId="0" fontId="44" fillId="0" borderId="144" xfId="0" applyFont="1" applyBorder="1" applyAlignment="1">
      <alignment horizontal="left" vertical="center"/>
    </xf>
    <xf numFmtId="0" fontId="44" fillId="0" borderId="142" xfId="0" applyFont="1" applyBorder="1" applyAlignment="1">
      <alignment horizontal="left" vertical="center"/>
    </xf>
    <xf numFmtId="0" fontId="44" fillId="0" borderId="145" xfId="0" applyFont="1" applyBorder="1" applyAlignment="1">
      <alignment horizontal="left" vertical="center"/>
    </xf>
    <xf numFmtId="3" fontId="44" fillId="0" borderId="144" xfId="0" applyNumberFormat="1" applyFont="1" applyBorder="1" applyAlignment="1">
      <alignment horizontal="center" vertical="center"/>
    </xf>
    <xf numFmtId="3" fontId="44" fillId="0" borderId="142" xfId="0" applyNumberFormat="1" applyFont="1" applyBorder="1" applyAlignment="1">
      <alignment horizontal="center" vertical="center"/>
    </xf>
    <xf numFmtId="3" fontId="44" fillId="0" borderId="145" xfId="0" applyNumberFormat="1" applyFont="1" applyBorder="1" applyAlignment="1">
      <alignment horizontal="center" vertical="center"/>
    </xf>
    <xf numFmtId="0" fontId="46" fillId="23" borderId="34" xfId="0" applyFont="1" applyFill="1" applyBorder="1" applyAlignment="1" applyProtection="1">
      <alignment horizontal="center" vertical="center"/>
      <protection hidden="1"/>
    </xf>
    <xf numFmtId="0" fontId="46" fillId="23" borderId="46" xfId="0" applyFont="1" applyFill="1" applyBorder="1" applyAlignment="1" applyProtection="1">
      <alignment horizontal="center" vertical="center"/>
      <protection hidden="1"/>
    </xf>
    <xf numFmtId="0" fontId="5" fillId="15" borderId="1" xfId="4" applyFont="1" applyFill="1" applyBorder="1" applyAlignment="1">
      <alignment horizontal="center" vertical="center"/>
    </xf>
    <xf numFmtId="0" fontId="5" fillId="15" borderId="3" xfId="4" applyFont="1" applyFill="1" applyBorder="1" applyAlignment="1">
      <alignment horizontal="center" vertical="center"/>
    </xf>
    <xf numFmtId="0" fontId="8" fillId="0" borderId="34" xfId="0" applyFont="1" applyBorder="1" applyAlignment="1">
      <alignment horizontal="center" vertical="center"/>
    </xf>
    <xf numFmtId="0" fontId="8" fillId="0" borderId="35" xfId="0" applyFont="1" applyBorder="1" applyAlignment="1">
      <alignment horizontal="center" vertical="center"/>
    </xf>
    <xf numFmtId="0" fontId="5" fillId="28" borderId="1" xfId="0" applyFont="1" applyFill="1" applyBorder="1" applyAlignment="1">
      <alignment horizontal="center" vertical="center"/>
    </xf>
    <xf numFmtId="0" fontId="5" fillId="28" borderId="2" xfId="0" applyFont="1" applyFill="1" applyBorder="1" applyAlignment="1">
      <alignment horizontal="center" vertical="center"/>
    </xf>
    <xf numFmtId="0" fontId="5" fillId="28" borderId="3" xfId="0" applyFont="1" applyFill="1" applyBorder="1" applyAlignment="1">
      <alignment horizontal="center" vertical="center"/>
    </xf>
    <xf numFmtId="0" fontId="5" fillId="15" borderId="1" xfId="0" applyFont="1" applyFill="1" applyBorder="1" applyAlignment="1">
      <alignment horizontal="center" vertical="center"/>
    </xf>
    <xf numFmtId="0" fontId="5" fillId="15" borderId="3" xfId="0" applyFont="1" applyFill="1" applyBorder="1" applyAlignment="1">
      <alignment horizontal="center" vertical="center"/>
    </xf>
    <xf numFmtId="0" fontId="5" fillId="15" borderId="2" xfId="0" applyFont="1" applyFill="1" applyBorder="1" applyAlignment="1">
      <alignment horizontal="center" vertical="center"/>
    </xf>
    <xf numFmtId="0" fontId="5" fillId="15" borderId="6" xfId="4" applyFont="1" applyFill="1" applyBorder="1" applyAlignment="1">
      <alignment horizontal="center" vertical="center" wrapText="1"/>
    </xf>
    <xf numFmtId="0" fontId="5" fillId="15" borderId="7" xfId="4" applyFont="1" applyFill="1" applyBorder="1" applyAlignment="1">
      <alignment horizontal="center" vertical="center" wrapText="1"/>
    </xf>
    <xf numFmtId="0" fontId="5" fillId="15" borderId="8" xfId="4" applyFont="1" applyFill="1" applyBorder="1" applyAlignment="1">
      <alignment horizontal="center" vertical="center" wrapText="1"/>
    </xf>
    <xf numFmtId="0" fontId="5" fillId="15" borderId="1" xfId="0" applyFont="1" applyFill="1" applyBorder="1" applyAlignment="1">
      <alignment horizontal="center" vertical="center" wrapText="1"/>
    </xf>
    <xf numFmtId="0" fontId="5" fillId="15" borderId="2" xfId="0" applyFont="1" applyFill="1" applyBorder="1" applyAlignment="1">
      <alignment horizontal="center" vertical="center" wrapText="1"/>
    </xf>
    <xf numFmtId="0" fontId="5" fillId="15" borderId="3" xfId="0" applyFont="1" applyFill="1" applyBorder="1" applyAlignment="1">
      <alignment horizontal="center" vertical="center" wrapText="1"/>
    </xf>
    <xf numFmtId="0" fontId="2" fillId="15" borderId="1" xfId="0" applyFont="1" applyFill="1" applyBorder="1" applyAlignment="1">
      <alignment horizontal="center" vertical="center"/>
    </xf>
    <xf numFmtId="0" fontId="2" fillId="15" borderId="2" xfId="0" applyFont="1" applyFill="1" applyBorder="1" applyAlignment="1">
      <alignment horizontal="center" vertical="center"/>
    </xf>
    <xf numFmtId="0" fontId="48" fillId="0" borderId="0" xfId="0" applyFont="1" applyAlignment="1">
      <alignment horizontal="center" vertical="center"/>
    </xf>
    <xf numFmtId="0" fontId="50" fillId="0" borderId="0" xfId="0" applyFont="1" applyAlignment="1">
      <alignment horizontal="right" vertical="center"/>
    </xf>
    <xf numFmtId="0" fontId="11" fillId="0" borderId="0" xfId="0" applyFont="1" applyAlignment="1">
      <alignment horizontal="right" vertical="center"/>
    </xf>
    <xf numFmtId="0" fontId="53" fillId="26" borderId="164" xfId="0" applyFont="1" applyFill="1" applyBorder="1" applyAlignment="1">
      <alignment horizontal="center" vertical="center" wrapText="1"/>
    </xf>
    <xf numFmtId="0" fontId="53" fillId="26" borderId="165" xfId="0" applyFont="1" applyFill="1" applyBorder="1" applyAlignment="1">
      <alignment horizontal="center" vertical="center" wrapText="1"/>
    </xf>
    <xf numFmtId="0" fontId="53" fillId="26" borderId="166" xfId="0" applyFont="1" applyFill="1" applyBorder="1" applyAlignment="1">
      <alignment horizontal="center" vertical="center" wrapText="1"/>
    </xf>
    <xf numFmtId="0" fontId="38" fillId="0" borderId="164" xfId="0" applyFont="1" applyBorder="1" applyAlignment="1">
      <alignment horizontal="left" vertical="center" wrapText="1"/>
    </xf>
    <xf numFmtId="0" fontId="38" fillId="0" borderId="165" xfId="0" applyFont="1" applyBorder="1" applyAlignment="1">
      <alignment horizontal="left" vertical="center" wrapText="1"/>
    </xf>
    <xf numFmtId="0" fontId="38" fillId="0" borderId="171" xfId="0" applyFont="1" applyBorder="1" applyAlignment="1">
      <alignment horizontal="left" vertical="center"/>
    </xf>
    <xf numFmtId="0" fontId="38" fillId="0" borderId="172" xfId="0" applyFont="1" applyBorder="1" applyAlignment="1">
      <alignment horizontal="left" vertical="center"/>
    </xf>
    <xf numFmtId="0" fontId="38" fillId="0" borderId="173" xfId="0" applyFont="1" applyBorder="1" applyAlignment="1">
      <alignment horizontal="left" vertical="center"/>
    </xf>
    <xf numFmtId="0" fontId="38" fillId="0" borderId="164" xfId="0" applyFont="1" applyBorder="1" applyAlignment="1">
      <alignment horizontal="center" vertical="center" wrapText="1"/>
    </xf>
    <xf numFmtId="0" fontId="38" fillId="0" borderId="165" xfId="0" applyFont="1" applyBorder="1" applyAlignment="1">
      <alignment horizontal="center" vertical="center" wrapText="1"/>
    </xf>
    <xf numFmtId="0" fontId="38" fillId="0" borderId="166" xfId="0" applyFont="1" applyBorder="1" applyAlignment="1">
      <alignment horizontal="center" vertical="center" wrapText="1"/>
    </xf>
    <xf numFmtId="0" fontId="38" fillId="0" borderId="171" xfId="0" applyFont="1" applyBorder="1" applyAlignment="1">
      <alignment horizontal="left" vertical="center" wrapText="1"/>
    </xf>
    <xf numFmtId="0" fontId="38" fillId="0" borderId="172" xfId="0" applyFont="1" applyBorder="1" applyAlignment="1">
      <alignment horizontal="left" vertical="center" wrapText="1"/>
    </xf>
    <xf numFmtId="0" fontId="38" fillId="0" borderId="173" xfId="0" applyFont="1" applyBorder="1" applyAlignment="1">
      <alignment horizontal="left" vertical="center" wrapText="1"/>
    </xf>
    <xf numFmtId="14" fontId="38" fillId="0" borderId="171" xfId="0" applyNumberFormat="1" applyFont="1" applyBorder="1" applyAlignment="1">
      <alignment horizontal="center" vertical="center" wrapText="1"/>
    </xf>
    <xf numFmtId="0" fontId="38" fillId="0" borderId="172" xfId="0" applyFont="1" applyBorder="1" applyAlignment="1">
      <alignment horizontal="center" vertical="center" wrapText="1"/>
    </xf>
    <xf numFmtId="0" fontId="38" fillId="0" borderId="173" xfId="0" applyFont="1" applyBorder="1" applyAlignment="1">
      <alignment horizontal="center" vertical="center" wrapText="1"/>
    </xf>
    <xf numFmtId="14" fontId="38" fillId="0" borderId="164" xfId="0" applyNumberFormat="1" applyFont="1" applyBorder="1" applyAlignment="1">
      <alignment horizontal="center" vertical="center"/>
    </xf>
    <xf numFmtId="14" fontId="38" fillId="0" borderId="165" xfId="0" applyNumberFormat="1" applyFont="1" applyBorder="1" applyAlignment="1">
      <alignment horizontal="center" vertical="center"/>
    </xf>
    <xf numFmtId="14" fontId="38" fillId="0" borderId="166" xfId="0" applyNumberFormat="1" applyFont="1" applyBorder="1" applyAlignment="1">
      <alignment horizontal="center" vertical="center"/>
    </xf>
    <xf numFmtId="9" fontId="38" fillId="0" borderId="164" xfId="0" applyNumberFormat="1" applyFont="1" applyBorder="1" applyAlignment="1">
      <alignment horizontal="center" vertical="center"/>
    </xf>
    <xf numFmtId="9" fontId="38" fillId="0" borderId="165" xfId="0" applyNumberFormat="1" applyFont="1" applyBorder="1" applyAlignment="1">
      <alignment horizontal="center" vertical="center"/>
    </xf>
    <xf numFmtId="9" fontId="38" fillId="0" borderId="166" xfId="0" applyNumberFormat="1" applyFont="1" applyBorder="1" applyAlignment="1">
      <alignment horizontal="center" vertical="center"/>
    </xf>
    <xf numFmtId="0" fontId="38" fillId="0" borderId="166" xfId="0" applyFont="1" applyBorder="1" applyAlignment="1">
      <alignment horizontal="left" vertical="center" wrapText="1"/>
    </xf>
    <xf numFmtId="0" fontId="55" fillId="26" borderId="164" xfId="0" applyFont="1" applyFill="1" applyBorder="1" applyAlignment="1">
      <alignment horizontal="center" vertical="center" wrapText="1"/>
    </xf>
    <xf numFmtId="0" fontId="55" fillId="26" borderId="165" xfId="0" applyFont="1" applyFill="1" applyBorder="1" applyAlignment="1">
      <alignment horizontal="center" vertical="center" wrapText="1"/>
    </xf>
    <xf numFmtId="0" fontId="55" fillId="26" borderId="166" xfId="0" applyFont="1" applyFill="1" applyBorder="1" applyAlignment="1">
      <alignment horizontal="center" vertical="center" wrapText="1"/>
    </xf>
    <xf numFmtId="0" fontId="38" fillId="0" borderId="168" xfId="0" applyFont="1" applyBorder="1" applyAlignment="1">
      <alignment horizontal="left" vertical="center" wrapText="1"/>
    </xf>
    <xf numFmtId="0" fontId="38" fillId="0" borderId="169" xfId="0" applyFont="1" applyBorder="1" applyAlignment="1">
      <alignment horizontal="left" vertical="center" wrapText="1"/>
    </xf>
    <xf numFmtId="0" fontId="38" fillId="0" borderId="0" xfId="0" applyFont="1" applyAlignment="1">
      <alignment horizontal="left" vertical="center" wrapText="1"/>
    </xf>
    <xf numFmtId="0" fontId="62" fillId="26" borderId="171" xfId="0" applyFont="1" applyFill="1" applyBorder="1" applyAlignment="1">
      <alignment horizontal="center" vertical="center" wrapText="1"/>
    </xf>
    <xf numFmtId="0" fontId="62" fillId="26" borderId="172" xfId="0" applyFont="1" applyFill="1" applyBorder="1" applyAlignment="1">
      <alignment horizontal="center" vertical="center" wrapText="1"/>
    </xf>
    <xf numFmtId="0" fontId="62" fillId="26" borderId="173" xfId="0" applyFont="1" applyFill="1" applyBorder="1" applyAlignment="1">
      <alignment horizontal="center" vertical="center" wrapText="1"/>
    </xf>
    <xf numFmtId="0" fontId="38" fillId="0" borderId="174" xfId="0" applyFont="1" applyBorder="1" applyAlignment="1">
      <alignment horizontal="left" vertical="center"/>
    </xf>
    <xf numFmtId="0" fontId="38" fillId="0" borderId="175" xfId="0" applyFont="1" applyBorder="1" applyAlignment="1">
      <alignment horizontal="left" vertical="center"/>
    </xf>
    <xf numFmtId="0" fontId="38" fillId="0" borderId="176" xfId="0" applyFont="1" applyBorder="1" applyAlignment="1">
      <alignment horizontal="left" vertical="center"/>
    </xf>
    <xf numFmtId="0" fontId="57" fillId="27" borderId="179" xfId="0" applyFont="1" applyFill="1" applyBorder="1" applyAlignment="1">
      <alignment horizontal="right" vertical="center"/>
    </xf>
    <xf numFmtId="0" fontId="57" fillId="27" borderId="180" xfId="4" applyFont="1" applyFill="1" applyBorder="1" applyAlignment="1">
      <alignment horizontal="center"/>
    </xf>
    <xf numFmtId="0" fontId="57" fillId="27" borderId="181" xfId="4" applyFont="1" applyFill="1" applyBorder="1" applyAlignment="1">
      <alignment horizontal="center"/>
    </xf>
    <xf numFmtId="0" fontId="57" fillId="27" borderId="182" xfId="4" applyFont="1" applyFill="1" applyBorder="1" applyAlignment="1">
      <alignment horizontal="center"/>
    </xf>
    <xf numFmtId="0" fontId="57" fillId="27" borderId="180" xfId="4" applyFont="1" applyFill="1" applyBorder="1" applyAlignment="1">
      <alignment horizontal="center" vertical="center"/>
    </xf>
    <xf numFmtId="0" fontId="57" fillId="27" borderId="181" xfId="4" applyFont="1" applyFill="1" applyBorder="1" applyAlignment="1">
      <alignment horizontal="center" vertical="center"/>
    </xf>
    <xf numFmtId="0" fontId="57" fillId="27" borderId="182" xfId="4" applyFont="1" applyFill="1" applyBorder="1" applyAlignment="1">
      <alignment horizontal="center" vertical="center"/>
    </xf>
    <xf numFmtId="0" fontId="57" fillId="27" borderId="183" xfId="4" applyFont="1" applyFill="1" applyBorder="1" applyAlignment="1">
      <alignment horizontal="center" vertical="center" wrapText="1"/>
    </xf>
    <xf numFmtId="0" fontId="57" fillId="27" borderId="184" xfId="4" applyFont="1" applyFill="1" applyBorder="1" applyAlignment="1">
      <alignment horizontal="center" vertical="center" wrapText="1"/>
    </xf>
    <xf numFmtId="0" fontId="57" fillId="27" borderId="180" xfId="4" applyFont="1" applyFill="1" applyBorder="1" applyAlignment="1">
      <alignment horizontal="center" vertical="center" wrapText="1"/>
    </xf>
    <xf numFmtId="0" fontId="57" fillId="27" borderId="182" xfId="4" applyFont="1" applyFill="1" applyBorder="1" applyAlignment="1">
      <alignment horizontal="center" vertical="center" wrapText="1"/>
    </xf>
    <xf numFmtId="0" fontId="38" fillId="0" borderId="164" xfId="0" applyFont="1" applyBorder="1" applyAlignment="1">
      <alignment horizontal="center"/>
    </xf>
    <xf numFmtId="0" fontId="38" fillId="0" borderId="165" xfId="0" applyFont="1" applyBorder="1" applyAlignment="1">
      <alignment horizontal="center"/>
    </xf>
    <xf numFmtId="0" fontId="38" fillId="0" borderId="166" xfId="0" applyFont="1" applyBorder="1" applyAlignment="1">
      <alignment horizontal="center"/>
    </xf>
    <xf numFmtId="0" fontId="38" fillId="0" borderId="164" xfId="0" applyFont="1" applyBorder="1" applyAlignment="1">
      <alignment horizontal="center" vertical="center"/>
    </xf>
    <xf numFmtId="0" fontId="38" fillId="0" borderId="165" xfId="0" applyFont="1" applyBorder="1" applyAlignment="1">
      <alignment horizontal="center" vertical="center"/>
    </xf>
    <xf numFmtId="0" fontId="38" fillId="0" borderId="166" xfId="0" applyFont="1" applyBorder="1" applyAlignment="1">
      <alignment horizontal="center" vertical="center"/>
    </xf>
    <xf numFmtId="0" fontId="47" fillId="0" borderId="0" xfId="0" applyFont="1" applyAlignment="1">
      <alignment horizontal="justify" vertical="center" wrapText="1"/>
    </xf>
    <xf numFmtId="173" fontId="57" fillId="27" borderId="180" xfId="9" applyNumberFormat="1" applyFont="1" applyFill="1" applyBorder="1" applyAlignment="1" applyProtection="1">
      <alignment horizontal="center"/>
    </xf>
    <xf numFmtId="173" fontId="57" fillId="27" borderId="181" xfId="9" applyNumberFormat="1" applyFont="1" applyFill="1" applyBorder="1" applyAlignment="1" applyProtection="1">
      <alignment horizontal="center"/>
    </xf>
    <xf numFmtId="173" fontId="57" fillId="27" borderId="182" xfId="9" applyNumberFormat="1" applyFont="1" applyFill="1" applyBorder="1" applyAlignment="1" applyProtection="1">
      <alignment horizontal="center"/>
    </xf>
    <xf numFmtId="4" fontId="57" fillId="27" borderId="180" xfId="13" applyNumberFormat="1" applyFont="1" applyFill="1" applyBorder="1" applyAlignment="1" applyProtection="1">
      <alignment horizontal="center"/>
    </xf>
    <xf numFmtId="4" fontId="57" fillId="27" borderId="182" xfId="13" applyNumberFormat="1" applyFont="1" applyFill="1" applyBorder="1" applyAlignment="1" applyProtection="1">
      <alignment horizontal="center"/>
    </xf>
    <xf numFmtId="0" fontId="11" fillId="0" borderId="164" xfId="0" applyFont="1" applyBorder="1" applyAlignment="1">
      <alignment horizontal="center" vertical="center" wrapText="1"/>
    </xf>
    <xf numFmtId="0" fontId="11" fillId="0" borderId="165" xfId="0" applyFont="1" applyBorder="1" applyAlignment="1">
      <alignment horizontal="center" vertical="center" wrapText="1"/>
    </xf>
    <xf numFmtId="0" fontId="11" fillId="0" borderId="164" xfId="0" applyFont="1" applyBorder="1" applyAlignment="1" applyProtection="1">
      <alignment horizontal="center" vertical="center" wrapText="1"/>
      <protection locked="0"/>
    </xf>
    <xf numFmtId="0" fontId="11" fillId="0" borderId="165" xfId="0" applyFont="1" applyBorder="1" applyAlignment="1" applyProtection="1">
      <alignment horizontal="center" vertical="center" wrapText="1"/>
      <protection locked="0"/>
    </xf>
    <xf numFmtId="0" fontId="11" fillId="0" borderId="166" xfId="0" applyFont="1" applyBorder="1" applyAlignment="1" applyProtection="1">
      <alignment horizontal="center" vertical="center" wrapText="1"/>
      <protection locked="0"/>
    </xf>
    <xf numFmtId="0" fontId="11" fillId="0" borderId="192" xfId="0" applyFont="1" applyBorder="1" applyAlignment="1">
      <alignment horizontal="left" vertical="center" wrapText="1"/>
    </xf>
    <xf numFmtId="0" fontId="11" fillId="0" borderId="0" xfId="0" applyFont="1" applyAlignment="1">
      <alignment horizontal="left" vertical="center" wrapText="1"/>
    </xf>
    <xf numFmtId="0" fontId="11" fillId="0" borderId="178" xfId="0" applyFont="1" applyBorder="1" applyAlignment="1">
      <alignment horizontal="left" vertical="center" wrapText="1"/>
    </xf>
    <xf numFmtId="0" fontId="59" fillId="27" borderId="179" xfId="0" applyFont="1" applyFill="1" applyBorder="1" applyAlignment="1">
      <alignment horizontal="left" vertical="center"/>
    </xf>
    <xf numFmtId="0" fontId="26" fillId="26" borderId="192" xfId="0" applyFont="1" applyFill="1" applyBorder="1" applyAlignment="1">
      <alignment horizontal="center" vertical="center" wrapText="1"/>
    </xf>
    <xf numFmtId="0" fontId="26" fillId="26" borderId="0" xfId="0" applyFont="1" applyFill="1" applyAlignment="1">
      <alignment horizontal="center" vertical="center" wrapText="1"/>
    </xf>
    <xf numFmtId="0" fontId="26" fillId="26" borderId="177" xfId="0" applyFont="1" applyFill="1" applyBorder="1" applyAlignment="1">
      <alignment horizontal="center" vertical="center" wrapText="1"/>
    </xf>
    <xf numFmtId="0" fontId="5" fillId="15" borderId="4" xfId="0" applyFont="1" applyFill="1" applyBorder="1" applyAlignment="1">
      <alignment horizontal="center" vertical="center"/>
    </xf>
    <xf numFmtId="0" fontId="5" fillId="15" borderId="5" xfId="0" applyFont="1" applyFill="1" applyBorder="1" applyAlignment="1">
      <alignment horizontal="center" vertical="center"/>
    </xf>
    <xf numFmtId="0" fontId="2" fillId="15" borderId="23" xfId="0" applyFont="1" applyFill="1" applyBorder="1" applyAlignment="1">
      <alignment horizontal="center" vertical="center"/>
    </xf>
    <xf numFmtId="0" fontId="2" fillId="15" borderId="0" xfId="0" applyFont="1" applyFill="1" applyAlignment="1">
      <alignment horizontal="center" vertical="center"/>
    </xf>
    <xf numFmtId="0" fontId="5" fillId="15" borderId="6" xfId="0" applyFont="1" applyFill="1" applyBorder="1" applyAlignment="1">
      <alignment horizontal="center" vertical="center" wrapText="1"/>
    </xf>
    <xf numFmtId="0" fontId="5" fillId="15" borderId="7" xfId="0" applyFont="1" applyFill="1" applyBorder="1" applyAlignment="1">
      <alignment horizontal="center" vertical="center" wrapText="1"/>
    </xf>
    <xf numFmtId="0" fontId="5" fillId="15" borderId="8" xfId="0" applyFont="1" applyFill="1" applyBorder="1" applyAlignment="1">
      <alignment horizontal="center" vertical="center" wrapText="1"/>
    </xf>
    <xf numFmtId="0" fontId="5" fillId="15" borderId="1" xfId="4" applyFont="1" applyFill="1" applyBorder="1" applyAlignment="1">
      <alignment horizontal="center" vertical="center" wrapText="1"/>
    </xf>
    <xf numFmtId="0" fontId="5" fillId="15" borderId="2" xfId="4" applyFont="1" applyFill="1" applyBorder="1" applyAlignment="1">
      <alignment horizontal="center" vertical="center" wrapText="1"/>
    </xf>
    <xf numFmtId="0" fontId="5" fillId="15" borderId="3" xfId="4" applyFont="1" applyFill="1" applyBorder="1" applyAlignment="1">
      <alignment horizontal="center" vertical="center" wrapText="1"/>
    </xf>
    <xf numFmtId="0" fontId="5" fillId="15" borderId="90" xfId="0" applyFont="1" applyFill="1" applyBorder="1" applyAlignment="1">
      <alignment horizontal="center" vertical="center"/>
    </xf>
  </cellXfs>
  <cellStyles count="15">
    <cellStyle name="Millares" xfId="1" builtinId="3"/>
    <cellStyle name="Millares 3" xfId="14"/>
    <cellStyle name="Millares 5" xfId="12"/>
    <cellStyle name="Millares 7" xfId="9"/>
    <cellStyle name="Moneda" xfId="2" builtinId="4"/>
    <cellStyle name="Moneda 4" xfId="10"/>
    <cellStyle name="Moneda 4 2" xfId="13"/>
    <cellStyle name="Normal" xfId="0" builtinId="0"/>
    <cellStyle name="Normal 2" xfId="11"/>
    <cellStyle name="Normal 6" xfId="4"/>
    <cellStyle name="Normal 8" xfId="8"/>
    <cellStyle name="Normal_Calculo_Edades" xfId="5"/>
    <cellStyle name="Normal_GM0124(2)" xfId="7"/>
    <cellStyle name="Normal_GM0128prueba" xfId="6"/>
    <cellStyle name="Porcentaje" xfId="3" builtinId="5"/>
  </cellStyles>
  <dxfs count="53">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fill>
        <patternFill>
          <bgColor theme="0"/>
        </patternFill>
      </fill>
    </dxf>
    <dxf>
      <fill>
        <patternFill>
          <bgColor theme="5" tint="0.39994506668294322"/>
        </patternFill>
      </fill>
    </dxf>
    <dxf>
      <fill>
        <patternFill>
          <bgColor theme="5" tint="0.39994506668294322"/>
        </patternFill>
      </fill>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theme="0"/>
        </patternFill>
      </fill>
      <border>
        <left/>
        <right/>
        <top/>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style="hair">
          <color rgb="FF333E48"/>
        </top>
        <bottom/>
        <vertical/>
        <horizontal/>
      </border>
    </dxf>
    <dxf>
      <font>
        <color theme="0"/>
      </font>
      <fill>
        <patternFill>
          <bgColor rgb="FF333E48"/>
        </patternFill>
      </fill>
      <border>
        <left style="hair">
          <color rgb="FF333E48"/>
        </left>
        <right style="hair">
          <color rgb="FF333E48"/>
        </right>
        <top style="hair">
          <color rgb="FF333E48"/>
        </top>
        <bottom style="hair">
          <color rgb="FF333E48"/>
        </bottom>
        <vertical/>
        <horizontal/>
      </border>
    </dxf>
    <dxf>
      <font>
        <b/>
        <i val="0"/>
        <color theme="0"/>
      </font>
      <fill>
        <patternFill>
          <bgColor rgb="FFC00000"/>
        </patternFill>
      </fill>
      <border>
        <left style="hair">
          <color rgb="FF333E48"/>
        </left>
        <right style="hair">
          <color rgb="FF333E48"/>
        </right>
        <top style="hair">
          <color rgb="FF333E48"/>
        </top>
        <bottom style="hair">
          <color rgb="FF333E48"/>
        </bottom>
      </border>
    </dxf>
    <dxf>
      <font>
        <color theme="0"/>
      </font>
      <fill>
        <patternFill>
          <bgColor rgb="FFC00000"/>
        </patternFill>
      </fill>
      <border>
        <left style="hair">
          <color rgb="FF333E48"/>
        </left>
        <right style="hair">
          <color rgb="FF333E48"/>
        </right>
        <top style="hair">
          <color rgb="FF333E48"/>
        </top>
        <bottom style="hair">
          <color rgb="FF333E48"/>
        </bottom>
      </border>
    </dxf>
  </dxfs>
  <tableStyles count="0" defaultTableStyle="TableStyleMedium2" defaultPivotStyle="PivotStyleLight16"/>
  <colors>
    <mruColors>
      <color rgb="FF333E48"/>
      <color rgb="FFC00000"/>
      <color rgb="FFC4D600"/>
      <color rgb="FFD2D3D4"/>
      <color rgb="FF172849"/>
      <color rgb="FF778692"/>
      <color rgb="FF77869C"/>
      <color rgb="FF77909C"/>
      <color rgb="FF8B909C"/>
      <color rgb="FFC5DA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17/10/relationships/person" Target="persons/person.xml"/></Relationships>
</file>

<file path=xl/ctrlProps/ctrlProp1.xml><?xml version="1.0" encoding="utf-8"?>
<formControlPr xmlns="http://schemas.microsoft.com/office/spreadsheetml/2009/9/main" objectType="CheckBox" fmlaLink="$DC$30" lockText="1" noThreeD="1"/>
</file>

<file path=xl/ctrlProps/ctrlProp2.xml><?xml version="1.0" encoding="utf-8"?>
<formControlPr xmlns="http://schemas.microsoft.com/office/spreadsheetml/2009/9/main" objectType="CheckBox" fmlaLink="$DC$34" lockText="1" noThreeD="1"/>
</file>

<file path=xl/ctrlProps/ctrlProp3.xml><?xml version="1.0" encoding="utf-8"?>
<formControlPr xmlns="http://schemas.microsoft.com/office/spreadsheetml/2009/9/main" objectType="CheckBox" fmlaLink="$DC$31" lockText="1" noThreeD="1"/>
</file>

<file path=xl/ctrlProps/ctrlProp4.xml><?xml version="1.0" encoding="utf-8"?>
<formControlPr xmlns="http://schemas.microsoft.com/office/spreadsheetml/2009/9/main" objectType="CheckBox" fmlaLink="$DC$32" lockText="1" noThreeD="1"/>
</file>

<file path=xl/ctrlProps/ctrlProp5.xml><?xml version="1.0" encoding="utf-8"?>
<formControlPr xmlns="http://schemas.microsoft.com/office/spreadsheetml/2009/9/main" objectType="CheckBox" fmlaLink="$DC$33" lockText="1" noThreeD="1"/>
</file>

<file path=xl/ctrlProps/ctrlProp6.xml><?xml version="1.0" encoding="utf-8"?>
<formControlPr xmlns="http://schemas.microsoft.com/office/spreadsheetml/2009/9/main" objectType="CheckBox" fmlaLink="$DC$35" lockText="1" noThreeD="1"/>
</file>

<file path=xl/ctrlProps/ctrlProp7.xml><?xml version="1.0" encoding="utf-8"?>
<formControlPr xmlns="http://schemas.microsoft.com/office/spreadsheetml/2009/9/main" objectType="CheckBox" fmlaLink="$DC$36" lockText="1" noThreeD="1"/>
</file>

<file path=xl/ctrlProps/ctrlProp8.xml><?xml version="1.0" encoding="utf-8"?>
<formControlPr xmlns="http://schemas.microsoft.com/office/spreadsheetml/2009/9/main" objectType="CheckBox" fmlaLink="$DC$37" lockText="1" noThreeD="1"/>
</file>

<file path=xl/ctrlProps/ctrlProp9.xml><?xml version="1.0" encoding="utf-8"?>
<formControlPr xmlns="http://schemas.microsoft.com/office/spreadsheetml/2009/9/main" objectType="CheckBox" fmlaLink="$DC$38" lockText="1" noThreeD="1"/>
</file>

<file path=xl/ctrlProps/ctrlProp10.xml><?xml version="1.0" encoding="utf-8"?>
<formControlPr xmlns="http://schemas.microsoft.com/office/spreadsheetml/2009/9/main" objectType="CheckBox" fmlaLink="$DC$40" lockText="1" noThreeD="1"/>
</file>

<file path=xl/ctrlProps/ctrlProp11.xml><?xml version="1.0" encoding="utf-8"?>
<formControlPr xmlns="http://schemas.microsoft.com/office/spreadsheetml/2009/9/main" objectType="CheckBox" fmlaLink="$DD$30" lockText="1" noThreeD="1"/>
</file>

<file path=xl/ctrlProps/ctrlProp12.xml><?xml version="1.0" encoding="utf-8"?>
<formControlPr xmlns="http://schemas.microsoft.com/office/spreadsheetml/2009/9/main" objectType="CheckBox" fmlaLink="$DD$34" lockText="1" noThreeD="1"/>
</file>

<file path=xl/ctrlProps/ctrlProp13.xml><?xml version="1.0" encoding="utf-8"?>
<formControlPr xmlns="http://schemas.microsoft.com/office/spreadsheetml/2009/9/main" objectType="CheckBox" fmlaLink="$DD$31" lockText="1" noThreeD="1"/>
</file>

<file path=xl/ctrlProps/ctrlProp14.xml><?xml version="1.0" encoding="utf-8"?>
<formControlPr xmlns="http://schemas.microsoft.com/office/spreadsheetml/2009/9/main" objectType="CheckBox" fmlaLink="$DD$32" lockText="1" noThreeD="1"/>
</file>

<file path=xl/ctrlProps/ctrlProp15.xml><?xml version="1.0" encoding="utf-8"?>
<formControlPr xmlns="http://schemas.microsoft.com/office/spreadsheetml/2009/9/main" objectType="CheckBox" fmlaLink="$DD$33" lockText="1" noThreeD="1"/>
</file>

<file path=xl/ctrlProps/ctrlProp16.xml><?xml version="1.0" encoding="utf-8"?>
<formControlPr xmlns="http://schemas.microsoft.com/office/spreadsheetml/2009/9/main" objectType="CheckBox" fmlaLink="$DD$35" lockText="1" noThreeD="1"/>
</file>

<file path=xl/ctrlProps/ctrlProp17.xml><?xml version="1.0" encoding="utf-8"?>
<formControlPr xmlns="http://schemas.microsoft.com/office/spreadsheetml/2009/9/main" objectType="CheckBox" fmlaLink="$DD$36" lockText="1" noThreeD="1"/>
</file>

<file path=xl/ctrlProps/ctrlProp18.xml><?xml version="1.0" encoding="utf-8"?>
<formControlPr xmlns="http://schemas.microsoft.com/office/spreadsheetml/2009/9/main" objectType="CheckBox" fmlaLink="$DD$37" lockText="1" noThreeD="1"/>
</file>

<file path=xl/ctrlProps/ctrlProp19.xml><?xml version="1.0" encoding="utf-8"?>
<formControlPr xmlns="http://schemas.microsoft.com/office/spreadsheetml/2009/9/main" objectType="CheckBox" fmlaLink="$DD$38" lockText="1" noThreeD="1"/>
</file>

<file path=xl/ctrlProps/ctrlProp20.xml><?xml version="1.0" encoding="utf-8"?>
<formControlPr xmlns="http://schemas.microsoft.com/office/spreadsheetml/2009/9/main" objectType="CheckBox" fmlaLink="$DD$40" lockText="1" noThreeD="1"/>
</file>

<file path=xl/ctrlProps/ctrlProp21.xml><?xml version="1.0" encoding="utf-8"?>
<formControlPr xmlns="http://schemas.microsoft.com/office/spreadsheetml/2009/9/main" objectType="CheckBox" fmlaLink="$DE$30" lockText="1" noThreeD="1"/>
</file>

<file path=xl/ctrlProps/ctrlProp22.xml><?xml version="1.0" encoding="utf-8"?>
<formControlPr xmlns="http://schemas.microsoft.com/office/spreadsheetml/2009/9/main" objectType="CheckBox" fmlaLink="$DE$34" lockText="1" noThreeD="1"/>
</file>

<file path=xl/ctrlProps/ctrlProp23.xml><?xml version="1.0" encoding="utf-8"?>
<formControlPr xmlns="http://schemas.microsoft.com/office/spreadsheetml/2009/9/main" objectType="CheckBox" fmlaLink="$DE$31" lockText="1" noThreeD="1"/>
</file>

<file path=xl/ctrlProps/ctrlProp24.xml><?xml version="1.0" encoding="utf-8"?>
<formControlPr xmlns="http://schemas.microsoft.com/office/spreadsheetml/2009/9/main" objectType="CheckBox" fmlaLink="$DE$32" lockText="1" noThreeD="1"/>
</file>

<file path=xl/ctrlProps/ctrlProp25.xml><?xml version="1.0" encoding="utf-8"?>
<formControlPr xmlns="http://schemas.microsoft.com/office/spreadsheetml/2009/9/main" objectType="CheckBox" fmlaLink="$DE$33" lockText="1" noThreeD="1"/>
</file>

<file path=xl/ctrlProps/ctrlProp26.xml><?xml version="1.0" encoding="utf-8"?>
<formControlPr xmlns="http://schemas.microsoft.com/office/spreadsheetml/2009/9/main" objectType="CheckBox" fmlaLink="$DE$35" lockText="1" noThreeD="1"/>
</file>

<file path=xl/ctrlProps/ctrlProp27.xml><?xml version="1.0" encoding="utf-8"?>
<formControlPr xmlns="http://schemas.microsoft.com/office/spreadsheetml/2009/9/main" objectType="CheckBox" fmlaLink="$DE$36" lockText="1" noThreeD="1"/>
</file>

<file path=xl/ctrlProps/ctrlProp28.xml><?xml version="1.0" encoding="utf-8"?>
<formControlPr xmlns="http://schemas.microsoft.com/office/spreadsheetml/2009/9/main" objectType="CheckBox" fmlaLink="$DE$37" lockText="1" noThreeD="1"/>
</file>

<file path=xl/ctrlProps/ctrlProp29.xml><?xml version="1.0" encoding="utf-8"?>
<formControlPr xmlns="http://schemas.microsoft.com/office/spreadsheetml/2009/9/main" objectType="CheckBox" fmlaLink="$DE$38" lockText="1" noThreeD="1"/>
</file>

<file path=xl/ctrlProps/ctrlProp30.xml><?xml version="1.0" encoding="utf-8"?>
<formControlPr xmlns="http://schemas.microsoft.com/office/spreadsheetml/2009/9/main" objectType="CheckBox" fmlaLink="$DE$40" lockText="1" noThreeD="1"/>
</file>

<file path=xl/ctrlProps/ctrlProp31.xml><?xml version="1.0" encoding="utf-8"?>
<formControlPr xmlns="http://schemas.microsoft.com/office/spreadsheetml/2009/9/main" objectType="CheckBox" fmlaLink="$DF$30" lockText="1" noThreeD="1"/>
</file>

<file path=xl/ctrlProps/ctrlProp32.xml><?xml version="1.0" encoding="utf-8"?>
<formControlPr xmlns="http://schemas.microsoft.com/office/spreadsheetml/2009/9/main" objectType="CheckBox" fmlaLink="$DF$34" lockText="1" noThreeD="1"/>
</file>

<file path=xl/ctrlProps/ctrlProp33.xml><?xml version="1.0" encoding="utf-8"?>
<formControlPr xmlns="http://schemas.microsoft.com/office/spreadsheetml/2009/9/main" objectType="CheckBox" fmlaLink="$DF$31" lockText="1" noThreeD="1"/>
</file>

<file path=xl/ctrlProps/ctrlProp34.xml><?xml version="1.0" encoding="utf-8"?>
<formControlPr xmlns="http://schemas.microsoft.com/office/spreadsheetml/2009/9/main" objectType="CheckBox" fmlaLink="$DF$32" lockText="1" noThreeD="1"/>
</file>

<file path=xl/ctrlProps/ctrlProp35.xml><?xml version="1.0" encoding="utf-8"?>
<formControlPr xmlns="http://schemas.microsoft.com/office/spreadsheetml/2009/9/main" objectType="CheckBox" fmlaLink="$DF$33" lockText="1" noThreeD="1"/>
</file>

<file path=xl/ctrlProps/ctrlProp36.xml><?xml version="1.0" encoding="utf-8"?>
<formControlPr xmlns="http://schemas.microsoft.com/office/spreadsheetml/2009/9/main" objectType="CheckBox" fmlaLink="$DF$35" lockText="1" noThreeD="1"/>
</file>

<file path=xl/ctrlProps/ctrlProp37.xml><?xml version="1.0" encoding="utf-8"?>
<formControlPr xmlns="http://schemas.microsoft.com/office/spreadsheetml/2009/9/main" objectType="CheckBox" fmlaLink="$DF$36" lockText="1" noThreeD="1"/>
</file>

<file path=xl/ctrlProps/ctrlProp38.xml><?xml version="1.0" encoding="utf-8"?>
<formControlPr xmlns="http://schemas.microsoft.com/office/spreadsheetml/2009/9/main" objectType="CheckBox" fmlaLink="$DF$37" lockText="1" noThreeD="1"/>
</file>

<file path=xl/ctrlProps/ctrlProp39.xml><?xml version="1.0" encoding="utf-8"?>
<formControlPr xmlns="http://schemas.microsoft.com/office/spreadsheetml/2009/9/main" objectType="CheckBox" fmlaLink="$DF$38" lockText="1" noThreeD="1"/>
</file>

<file path=xl/ctrlProps/ctrlProp40.xml><?xml version="1.0" encoding="utf-8"?>
<formControlPr xmlns="http://schemas.microsoft.com/office/spreadsheetml/2009/9/main" objectType="CheckBox" fmlaLink="$DF$40" lockText="1" noThreeD="1"/>
</file>

<file path=xl/ctrlProps/ctrlProp41.xml><?xml version="1.0" encoding="utf-8"?>
<formControlPr xmlns="http://schemas.microsoft.com/office/spreadsheetml/2009/9/main" objectType="CheckBox" fmlaLink="$DG$30" lockText="1" noThreeD="1"/>
</file>

<file path=xl/ctrlProps/ctrlProp42.xml><?xml version="1.0" encoding="utf-8"?>
<formControlPr xmlns="http://schemas.microsoft.com/office/spreadsheetml/2009/9/main" objectType="CheckBox" fmlaLink="$DG$34" lockText="1" noThreeD="1"/>
</file>

<file path=xl/ctrlProps/ctrlProp43.xml><?xml version="1.0" encoding="utf-8"?>
<formControlPr xmlns="http://schemas.microsoft.com/office/spreadsheetml/2009/9/main" objectType="CheckBox" fmlaLink="$DG$31" lockText="1" noThreeD="1"/>
</file>

<file path=xl/ctrlProps/ctrlProp44.xml><?xml version="1.0" encoding="utf-8"?>
<formControlPr xmlns="http://schemas.microsoft.com/office/spreadsheetml/2009/9/main" objectType="CheckBox" fmlaLink="$DG$32" lockText="1" noThreeD="1"/>
</file>

<file path=xl/ctrlProps/ctrlProp45.xml><?xml version="1.0" encoding="utf-8"?>
<formControlPr xmlns="http://schemas.microsoft.com/office/spreadsheetml/2009/9/main" objectType="CheckBox" fmlaLink="$DG$33" lockText="1" noThreeD="1"/>
</file>

<file path=xl/ctrlProps/ctrlProp46.xml><?xml version="1.0" encoding="utf-8"?>
<formControlPr xmlns="http://schemas.microsoft.com/office/spreadsheetml/2009/9/main" objectType="CheckBox" fmlaLink="$DG$35" lockText="1" noThreeD="1"/>
</file>

<file path=xl/ctrlProps/ctrlProp47.xml><?xml version="1.0" encoding="utf-8"?>
<formControlPr xmlns="http://schemas.microsoft.com/office/spreadsheetml/2009/9/main" objectType="CheckBox" fmlaLink="$DG$36" lockText="1" noThreeD="1"/>
</file>

<file path=xl/ctrlProps/ctrlProp48.xml><?xml version="1.0" encoding="utf-8"?>
<formControlPr xmlns="http://schemas.microsoft.com/office/spreadsheetml/2009/9/main" objectType="CheckBox" fmlaLink="$DG$37" lockText="1" noThreeD="1"/>
</file>

<file path=xl/ctrlProps/ctrlProp49.xml><?xml version="1.0" encoding="utf-8"?>
<formControlPr xmlns="http://schemas.microsoft.com/office/spreadsheetml/2009/9/main" objectType="CheckBox" fmlaLink="$DG$38" lockText="1" noThreeD="1"/>
</file>

<file path=xl/ctrlProps/ctrlProp50.xml><?xml version="1.0" encoding="utf-8"?>
<formControlPr xmlns="http://schemas.microsoft.com/office/spreadsheetml/2009/9/main" objectType="CheckBox" fmlaLink="$DG$40" lockText="1" noThreeD="1"/>
</file>

<file path=xl/ctrlProps/ctrlProp51.xml><?xml version="1.0" encoding="utf-8"?>
<formControlPr xmlns="http://schemas.microsoft.com/office/spreadsheetml/2009/9/main" objectType="CheckBox" fmlaLink="$DC$42" lockText="1" noThreeD="1"/>
</file>

<file path=xl/ctrlProps/ctrlProp52.xml><?xml version="1.0" encoding="utf-8"?>
<formControlPr xmlns="http://schemas.microsoft.com/office/spreadsheetml/2009/9/main" objectType="CheckBox" fmlaLink="$DD$42" lockText="1" noThreeD="1"/>
</file>

<file path=xl/ctrlProps/ctrlProp53.xml><?xml version="1.0" encoding="utf-8"?>
<formControlPr xmlns="http://schemas.microsoft.com/office/spreadsheetml/2009/9/main" objectType="CheckBox" fmlaLink="$DE$42" lockText="1" noThreeD="1"/>
</file>

<file path=xl/ctrlProps/ctrlProp54.xml><?xml version="1.0" encoding="utf-8"?>
<formControlPr xmlns="http://schemas.microsoft.com/office/spreadsheetml/2009/9/main" objectType="CheckBox" fmlaLink="$DF$42" lockText="1" noThreeD="1"/>
</file>

<file path=xl/ctrlProps/ctrlProp55.xml><?xml version="1.0" encoding="utf-8"?>
<formControlPr xmlns="http://schemas.microsoft.com/office/spreadsheetml/2009/9/main" objectType="CheckBox" fmlaLink="$DG$42" lockText="1" noThreeD="1"/>
</file>

<file path=xl/ctrlProps/ctrlProp56.xml><?xml version="1.0" encoding="utf-8"?>
<formControlPr xmlns="http://schemas.microsoft.com/office/spreadsheetml/2009/9/main" objectType="GBox"/>
</file>

<file path=xl/ctrlProps/ctrlProp57.xml><?xml version="1.0" encoding="utf-8"?>
<formControlPr xmlns="http://schemas.microsoft.com/office/spreadsheetml/2009/9/main" objectType="GBox"/>
</file>

<file path=xl/ctrlProps/ctrlProp58.xml><?xml version="1.0" encoding="utf-8"?>
<formControlPr xmlns="http://schemas.microsoft.com/office/spreadsheetml/2009/9/main" objectType="GBox"/>
</file>

<file path=xl/ctrlProps/ctrlProp59.xml><?xml version="1.0" encoding="utf-8"?>
<formControlPr xmlns="http://schemas.microsoft.com/office/spreadsheetml/2009/9/main" objectType="GBox"/>
</file>

<file path=xl/ctrlProps/ctrlProp60.xml><?xml version="1.0" encoding="utf-8"?>
<formControlPr xmlns="http://schemas.microsoft.com/office/spreadsheetml/2009/9/main" objectType="GBox"/>
</file>

<file path=xl/ctrlProps/ctrlProp61.xml><?xml version="1.0" encoding="utf-8"?>
<formControlPr xmlns="http://schemas.microsoft.com/office/spreadsheetml/2009/9/main" objectType="GBox"/>
</file>

<file path=xl/ctrlProps/ctrlProp62.xml><?xml version="1.0" encoding="utf-8"?>
<formControlPr xmlns="http://schemas.microsoft.com/office/spreadsheetml/2009/9/main" objectType="GBox"/>
</file>

<file path=xl/ctrlProps/ctrlProp63.xml><?xml version="1.0" encoding="utf-8"?>
<formControlPr xmlns="http://schemas.microsoft.com/office/spreadsheetml/2009/9/main" objectType="GBox"/>
</file>

<file path=xl/ctrlProps/ctrlProp64.xml><?xml version="1.0" encoding="utf-8"?>
<formControlPr xmlns="http://schemas.microsoft.com/office/spreadsheetml/2009/9/main" objectType="GBox"/>
</file>

<file path=xl/ctrlProps/ctrlProp65.xml><?xml version="1.0" encoding="utf-8"?>
<formControlPr xmlns="http://schemas.microsoft.com/office/spreadsheetml/2009/9/main" objectType="GBox"/>
</file>

<file path=xl/ctrlProps/ctrlProp66.xml><?xml version="1.0" encoding="utf-8"?>
<formControlPr xmlns="http://schemas.microsoft.com/office/spreadsheetml/2009/9/main" objectType="GBox"/>
</file>

<file path=xl/ctrlProps/ctrlProp67.xml><?xml version="1.0" encoding="utf-8"?>
<formControlPr xmlns="http://schemas.microsoft.com/office/spreadsheetml/2009/9/main" objectType="GBox"/>
</file>

<file path=xl/ctrlProps/ctrlProp68.xml><?xml version="1.0" encoding="utf-8"?>
<formControlPr xmlns="http://schemas.microsoft.com/office/spreadsheetml/2009/9/main" objectType="GBox"/>
</file>

<file path=xl/ctrlProps/ctrlProp69.xml><?xml version="1.0" encoding="utf-8"?>
<formControlPr xmlns="http://schemas.microsoft.com/office/spreadsheetml/2009/9/main" objectType="GBox"/>
</file>

<file path=xl/ctrlProps/ctrlProp70.xml><?xml version="1.0" encoding="utf-8"?>
<formControlPr xmlns="http://schemas.microsoft.com/office/spreadsheetml/2009/9/main" objectType="GBox"/>
</file>

<file path=xl/ctrlProps/ctrlProp71.xml><?xml version="1.0" encoding="utf-8"?>
<formControlPr xmlns="http://schemas.microsoft.com/office/spreadsheetml/2009/9/main" objectType="GBox"/>
</file>

<file path=xl/ctrlProps/ctrlProp72.xml><?xml version="1.0" encoding="utf-8"?>
<formControlPr xmlns="http://schemas.microsoft.com/office/spreadsheetml/2009/9/main" objectType="GBox"/>
</file>

<file path=xl/ctrlProps/ctrlProp73.xml><?xml version="1.0" encoding="utf-8"?>
<formControlPr xmlns="http://schemas.microsoft.com/office/spreadsheetml/2009/9/main" objectType="GBox"/>
</file>

<file path=xl/ctrlProps/ctrlProp74.xml><?xml version="1.0" encoding="utf-8"?>
<formControlPr xmlns="http://schemas.microsoft.com/office/spreadsheetml/2009/9/main" objectType="GBox"/>
</file>

<file path=xl/ctrlProps/ctrlProp75.xml><?xml version="1.0" encoding="utf-8"?>
<formControlPr xmlns="http://schemas.microsoft.com/office/spreadsheetml/2009/9/main" objectType="GBox"/>
</file>

<file path=xl/ctrlProps/ctrlProp76.xml><?xml version="1.0" encoding="utf-8"?>
<formControlPr xmlns="http://schemas.microsoft.com/office/spreadsheetml/2009/9/main" objectType="GBox"/>
</file>

<file path=xl/ctrlProps/ctrlProp77.xml><?xml version="1.0" encoding="utf-8"?>
<formControlPr xmlns="http://schemas.microsoft.com/office/spreadsheetml/2009/9/main" objectType="GBox"/>
</file>

<file path=xl/ctrlProps/ctrlProp78.xml><?xml version="1.0" encoding="utf-8"?>
<formControlPr xmlns="http://schemas.microsoft.com/office/spreadsheetml/2009/9/main" objectType="GBox"/>
</file>

<file path=xl/ctrlProps/ctrlProp79.xml><?xml version="1.0" encoding="utf-8"?>
<formControlPr xmlns="http://schemas.microsoft.com/office/spreadsheetml/2009/9/main" objectType="GBox"/>
</file>

<file path=xl/ctrlProps/ctrlProp80.xml><?xml version="1.0" encoding="utf-8"?>
<formControlPr xmlns="http://schemas.microsoft.com/office/spreadsheetml/2009/9/main" objectType="GBox"/>
</file>

<file path=xl/ctrlProps/ctrlProp81.xml><?xml version="1.0" encoding="utf-8"?>
<formControlPr xmlns="http://schemas.microsoft.com/office/spreadsheetml/2009/9/main" objectType="GBox"/>
</file>

<file path=xl/ctrlProps/ctrlProp82.xml><?xml version="1.0" encoding="utf-8"?>
<formControlPr xmlns="http://schemas.microsoft.com/office/spreadsheetml/2009/9/main" objectType="GBox"/>
</file>

<file path=xl/ctrlProps/ctrlProp83.xml><?xml version="1.0" encoding="utf-8"?>
<formControlPr xmlns="http://schemas.microsoft.com/office/spreadsheetml/2009/9/main" objectType="GBox"/>
</file>

<file path=xl/ctrlProps/ctrlProp84.xml><?xml version="1.0" encoding="utf-8"?>
<formControlPr xmlns="http://schemas.microsoft.com/office/spreadsheetml/2009/9/main" objectType="GBox"/>
</file>

<file path=xl/ctrlProps/ctrlProp85.xml><?xml version="1.0" encoding="utf-8"?>
<formControlPr xmlns="http://schemas.microsoft.com/office/spreadsheetml/2009/9/main" objectType="GBox"/>
</file>

<file path=xl/ctrlProps/ctrlProp86.xml><?xml version="1.0" encoding="utf-8"?>
<formControlPr xmlns="http://schemas.microsoft.com/office/spreadsheetml/2009/9/main" objectType="GBox"/>
</file>

<file path=xl/ctrlProps/ctrlProp87.xml><?xml version="1.0" encoding="utf-8"?>
<formControlPr xmlns="http://schemas.microsoft.com/office/spreadsheetml/2009/9/main" objectType="GBox"/>
</file>

<file path=xl/ctrlProps/ctrlProp88.xml><?xml version="1.0" encoding="utf-8"?>
<formControlPr xmlns="http://schemas.microsoft.com/office/spreadsheetml/2009/9/main" objectType="GBox"/>
</file>

<file path=xl/ctrlProps/ctrlProp89.xml><?xml version="1.0" encoding="utf-8"?>
<formControlPr xmlns="http://schemas.microsoft.com/office/spreadsheetml/2009/9/main" objectType="GBox"/>
</file>

<file path=xl/ctrlProps/ctrlProp90.xml><?xml version="1.0" encoding="utf-8"?>
<formControlPr xmlns="http://schemas.microsoft.com/office/spreadsheetml/2009/9/main" objectType="GBox"/>
</file>

<file path=xl/ctrlProps/ctrlProp91.xml><?xml version="1.0" encoding="utf-8"?>
<formControlPr xmlns="http://schemas.microsoft.com/office/spreadsheetml/2009/9/main" objectType="GBox"/>
</file>

<file path=xl/ctrlProps/ctrlProp92.xml><?xml version="1.0" encoding="utf-8"?>
<formControlPr xmlns="http://schemas.microsoft.com/office/spreadsheetml/2009/9/main" objectType="GBox"/>
</file>

<file path=xl/ctrlProps/ctrlProp93.xml><?xml version="1.0" encoding="utf-8"?>
<formControlPr xmlns="http://schemas.microsoft.com/office/spreadsheetml/2009/9/main" objectType="GBox"/>
</file>

<file path=xl/ctrlProps/ctrlProp94.xml><?xml version="1.0" encoding="utf-8"?>
<formControlPr xmlns="http://schemas.microsoft.com/office/spreadsheetml/2009/9/main" objectType="GBox"/>
</file>

<file path=xl/ctrlProps/ctrlProp95.xml><?xml version="1.0" encoding="utf-8"?>
<formControlPr xmlns="http://schemas.microsoft.com/office/spreadsheetml/2009/9/main" objectType="GBox"/>
</file>

<file path=xl/ctrlProps/ctrlProp96.xml><?xml version="1.0" encoding="utf-8"?>
<formControlPr xmlns="http://schemas.microsoft.com/office/spreadsheetml/2009/9/main" objectType="GBox"/>
</file>

<file path=xl/ctrlProps/ctrlProp97.xml><?xml version="1.0" encoding="utf-8"?>
<formControlPr xmlns="http://schemas.microsoft.com/office/spreadsheetml/2009/9/main" objectType="GBox"/>
</file>

<file path=xl/ctrlProps/ctrlProp98.xml><?xml version="1.0" encoding="utf-8"?>
<formControlPr xmlns="http://schemas.microsoft.com/office/spreadsheetml/2009/9/main" objectType="GBox"/>
</file>

<file path=xl/ctrlProps/ctrlProp99.xml><?xml version="1.0" encoding="utf-8"?>
<formControlPr xmlns="http://schemas.microsoft.com/office/spreadsheetml/2009/9/main" objectType="GBox"/>
</file>

<file path=xl/ctrlProps/ctrlProp100.xml><?xml version="1.0" encoding="utf-8"?>
<formControlPr xmlns="http://schemas.microsoft.com/office/spreadsheetml/2009/9/main" objectType="GBox"/>
</file>

<file path=xl/ctrlProps/ctrlProp101.xml><?xml version="1.0" encoding="utf-8"?>
<formControlPr xmlns="http://schemas.microsoft.com/office/spreadsheetml/2009/9/main" objectType="GBox"/>
</file>

<file path=xl/ctrlProps/ctrlProp102.xml><?xml version="1.0" encoding="utf-8"?>
<formControlPr xmlns="http://schemas.microsoft.com/office/spreadsheetml/2009/9/main" objectType="GBox"/>
</file>

<file path=xl/ctrlProps/ctrlProp103.xml><?xml version="1.0" encoding="utf-8"?>
<formControlPr xmlns="http://schemas.microsoft.com/office/spreadsheetml/2009/9/main" objectType="GBox"/>
</file>

<file path=xl/ctrlProps/ctrlProp104.xml><?xml version="1.0" encoding="utf-8"?>
<formControlPr xmlns="http://schemas.microsoft.com/office/spreadsheetml/2009/9/main" objectType="GBox"/>
</file>

<file path=xl/ctrlProps/ctrlProp105.xml><?xml version="1.0" encoding="utf-8"?>
<formControlPr xmlns="http://schemas.microsoft.com/office/spreadsheetml/2009/9/main" objectType="GBox"/>
</file>

<file path=xl/ctrlProps/ctrlProp106.xml><?xml version="1.0" encoding="utf-8"?>
<formControlPr xmlns="http://schemas.microsoft.com/office/spreadsheetml/2009/9/main" objectType="GBox"/>
</file>

<file path=xl/ctrlProps/ctrlProp107.xml><?xml version="1.0" encoding="utf-8"?>
<formControlPr xmlns="http://schemas.microsoft.com/office/spreadsheetml/2009/9/main" objectType="GBox"/>
</file>

<file path=xl/ctrlProps/ctrlProp108.xml><?xml version="1.0" encoding="utf-8"?>
<formControlPr xmlns="http://schemas.microsoft.com/office/spreadsheetml/2009/9/main" objectType="GBox"/>
</file>

<file path=xl/ctrlProps/ctrlProp109.xml><?xml version="1.0" encoding="utf-8"?>
<formControlPr xmlns="http://schemas.microsoft.com/office/spreadsheetml/2009/9/main" objectType="GBox"/>
</file>

<file path=xl/ctrlProps/ctrlProp110.xml><?xml version="1.0" encoding="utf-8"?>
<formControlPr xmlns="http://schemas.microsoft.com/office/spreadsheetml/2009/9/main" objectType="GBox"/>
</file>

<file path=xl/ctrlProps/ctrlProp111.xml><?xml version="1.0" encoding="utf-8"?>
<formControlPr xmlns="http://schemas.microsoft.com/office/spreadsheetml/2009/9/main" objectType="GBox"/>
</file>

<file path=xl/ctrlProps/ctrlProp112.xml><?xml version="1.0" encoding="utf-8"?>
<formControlPr xmlns="http://schemas.microsoft.com/office/spreadsheetml/2009/9/main" objectType="GBox"/>
</file>

<file path=xl/ctrlProps/ctrlProp113.xml><?xml version="1.0" encoding="utf-8"?>
<formControlPr xmlns="http://schemas.microsoft.com/office/spreadsheetml/2009/9/main" objectType="GBox"/>
</file>

<file path=xl/ctrlProps/ctrlProp114.xml><?xml version="1.0" encoding="utf-8"?>
<formControlPr xmlns="http://schemas.microsoft.com/office/spreadsheetml/2009/9/main" objectType="GBox"/>
</file>

<file path=xl/ctrlProps/ctrlProp115.xml><?xml version="1.0" encoding="utf-8"?>
<formControlPr xmlns="http://schemas.microsoft.com/office/spreadsheetml/2009/9/main" objectType="GBox"/>
</file>

<file path=xl/ctrlProps/ctrlProp116.xml><?xml version="1.0" encoding="utf-8"?>
<formControlPr xmlns="http://schemas.microsoft.com/office/spreadsheetml/2009/9/main" objectType="GBox"/>
</file>

<file path=xl/ctrlProps/ctrlProp117.xml><?xml version="1.0" encoding="utf-8"?>
<formControlPr xmlns="http://schemas.microsoft.com/office/spreadsheetml/2009/9/main" objectType="GBox"/>
</file>

<file path=xl/ctrlProps/ctrlProp118.xml><?xml version="1.0" encoding="utf-8"?>
<formControlPr xmlns="http://schemas.microsoft.com/office/spreadsheetml/2009/9/main" objectType="GBox"/>
</file>

<file path=xl/ctrlProps/ctrlProp119.xml><?xml version="1.0" encoding="utf-8"?>
<formControlPr xmlns="http://schemas.microsoft.com/office/spreadsheetml/2009/9/main" objectType="GBox"/>
</file>

<file path=xl/ctrlProps/ctrlProp120.xml><?xml version="1.0" encoding="utf-8"?>
<formControlPr xmlns="http://schemas.microsoft.com/office/spreadsheetml/2009/9/main" objectType="GBox"/>
</file>

<file path=xl/ctrlProps/ctrlProp121.xml><?xml version="1.0" encoding="utf-8"?>
<formControlPr xmlns="http://schemas.microsoft.com/office/spreadsheetml/2009/9/main" objectType="GBox"/>
</file>

<file path=xl/ctrlProps/ctrlProp122.xml><?xml version="1.0" encoding="utf-8"?>
<formControlPr xmlns="http://schemas.microsoft.com/office/spreadsheetml/2009/9/main" objectType="GBox"/>
</file>

<file path=xl/ctrlProps/ctrlProp123.xml><?xml version="1.0" encoding="utf-8"?>
<formControlPr xmlns="http://schemas.microsoft.com/office/spreadsheetml/2009/9/main" objectType="GBox"/>
</file>

<file path=xl/ctrlProps/ctrlProp124.xml><?xml version="1.0" encoding="utf-8"?>
<formControlPr xmlns="http://schemas.microsoft.com/office/spreadsheetml/2009/9/main" objectType="GBox"/>
</file>

<file path=xl/ctrlProps/ctrlProp125.xml><?xml version="1.0" encoding="utf-8"?>
<formControlPr xmlns="http://schemas.microsoft.com/office/spreadsheetml/2009/9/main" objectType="GBox"/>
</file>

<file path=xl/ctrlProps/ctrlProp126.xml><?xml version="1.0" encoding="utf-8"?>
<formControlPr xmlns="http://schemas.microsoft.com/office/spreadsheetml/2009/9/main" objectType="GBox"/>
</file>

<file path=xl/ctrlProps/ctrlProp127.xml><?xml version="1.0" encoding="utf-8"?>
<formControlPr xmlns="http://schemas.microsoft.com/office/spreadsheetml/2009/9/main" objectType="GBox"/>
</file>

<file path=xl/ctrlProps/ctrlProp128.xml><?xml version="1.0" encoding="utf-8"?>
<formControlPr xmlns="http://schemas.microsoft.com/office/spreadsheetml/2009/9/main" objectType="GBox"/>
</file>

<file path=xl/ctrlProps/ctrlProp129.xml><?xml version="1.0" encoding="utf-8"?>
<formControlPr xmlns="http://schemas.microsoft.com/office/spreadsheetml/2009/9/main" objectType="GBox"/>
</file>

<file path=xl/ctrlProps/ctrlProp130.xml><?xml version="1.0" encoding="utf-8"?>
<formControlPr xmlns="http://schemas.microsoft.com/office/spreadsheetml/2009/9/main" objectType="GBox"/>
</file>

<file path=xl/ctrlProps/ctrlProp131.xml><?xml version="1.0" encoding="utf-8"?>
<formControlPr xmlns="http://schemas.microsoft.com/office/spreadsheetml/2009/9/main" objectType="GBox"/>
</file>

<file path=xl/ctrlProps/ctrlProp132.xml><?xml version="1.0" encoding="utf-8"?>
<formControlPr xmlns="http://schemas.microsoft.com/office/spreadsheetml/2009/9/main" objectType="GBox"/>
</file>

<file path=xl/ctrlProps/ctrlProp133.xml><?xml version="1.0" encoding="utf-8"?>
<formControlPr xmlns="http://schemas.microsoft.com/office/spreadsheetml/2009/9/main" objectType="GBox"/>
</file>

<file path=xl/ctrlProps/ctrlProp134.xml><?xml version="1.0" encoding="utf-8"?>
<formControlPr xmlns="http://schemas.microsoft.com/office/spreadsheetml/2009/9/main" objectType="GBox"/>
</file>

<file path=xl/ctrlProps/ctrlProp135.xml><?xml version="1.0" encoding="utf-8"?>
<formControlPr xmlns="http://schemas.microsoft.com/office/spreadsheetml/2009/9/main" objectType="GBox"/>
</file>

<file path=xl/ctrlProps/ctrlProp136.xml><?xml version="1.0" encoding="utf-8"?>
<formControlPr xmlns="http://schemas.microsoft.com/office/spreadsheetml/2009/9/main" objectType="GBox"/>
</file>

<file path=xl/ctrlProps/ctrlProp137.xml><?xml version="1.0" encoding="utf-8"?>
<formControlPr xmlns="http://schemas.microsoft.com/office/spreadsheetml/2009/9/main" objectType="GBox"/>
</file>

<file path=xl/ctrlProps/ctrlProp138.xml><?xml version="1.0" encoding="utf-8"?>
<formControlPr xmlns="http://schemas.microsoft.com/office/spreadsheetml/2009/9/main" objectType="GBox"/>
</file>

<file path=xl/ctrlProps/ctrlProp139.xml><?xml version="1.0" encoding="utf-8"?>
<formControlPr xmlns="http://schemas.microsoft.com/office/spreadsheetml/2009/9/main" objectType="GBox"/>
</file>

<file path=xl/ctrlProps/ctrlProp140.xml><?xml version="1.0" encoding="utf-8"?>
<formControlPr xmlns="http://schemas.microsoft.com/office/spreadsheetml/2009/9/main" objectType="GBox"/>
</file>

<file path=xl/ctrlProps/ctrlProp141.xml><?xml version="1.0" encoding="utf-8"?>
<formControlPr xmlns="http://schemas.microsoft.com/office/spreadsheetml/2009/9/main" objectType="GBox"/>
</file>

<file path=xl/ctrlProps/ctrlProp142.xml><?xml version="1.0" encoding="utf-8"?>
<formControlPr xmlns="http://schemas.microsoft.com/office/spreadsheetml/2009/9/main" objectType="GBox"/>
</file>

<file path=xl/ctrlProps/ctrlProp143.xml><?xml version="1.0" encoding="utf-8"?>
<formControlPr xmlns="http://schemas.microsoft.com/office/spreadsheetml/2009/9/main" objectType="GBox"/>
</file>

<file path=xl/ctrlProps/ctrlProp144.xml><?xml version="1.0" encoding="utf-8"?>
<formControlPr xmlns="http://schemas.microsoft.com/office/spreadsheetml/2009/9/main" objectType="GBox"/>
</file>

<file path=xl/ctrlProps/ctrlProp145.xml><?xml version="1.0" encoding="utf-8"?>
<formControlPr xmlns="http://schemas.microsoft.com/office/spreadsheetml/2009/9/main" objectType="GBox"/>
</file>

<file path=xl/ctrlProps/ctrlProp146.xml><?xml version="1.0" encoding="utf-8"?>
<formControlPr xmlns="http://schemas.microsoft.com/office/spreadsheetml/2009/9/main" objectType="GBox"/>
</file>

<file path=xl/ctrlProps/ctrlProp147.xml><?xml version="1.0" encoding="utf-8"?>
<formControlPr xmlns="http://schemas.microsoft.com/office/spreadsheetml/2009/9/main" objectType="GBox"/>
</file>

<file path=xl/ctrlProps/ctrlProp148.xml><?xml version="1.0" encoding="utf-8"?>
<formControlPr xmlns="http://schemas.microsoft.com/office/spreadsheetml/2009/9/main" objectType="GBox"/>
</file>

<file path=xl/ctrlProps/ctrlProp149.xml><?xml version="1.0" encoding="utf-8"?>
<formControlPr xmlns="http://schemas.microsoft.com/office/spreadsheetml/2009/9/main" objectType="GBox"/>
</file>

<file path=xl/ctrlProps/ctrlProp150.xml><?xml version="1.0" encoding="utf-8"?>
<formControlPr xmlns="http://schemas.microsoft.com/office/spreadsheetml/2009/9/main" objectType="GBox"/>
</file>

<file path=xl/ctrlProps/ctrlProp151.xml><?xml version="1.0" encoding="utf-8"?>
<formControlPr xmlns="http://schemas.microsoft.com/office/spreadsheetml/2009/9/main" objectType="GBox"/>
</file>

<file path=xl/ctrlProps/ctrlProp152.xml><?xml version="1.0" encoding="utf-8"?>
<formControlPr xmlns="http://schemas.microsoft.com/office/spreadsheetml/2009/9/main" objectType="GBox"/>
</file>

<file path=xl/ctrlProps/ctrlProp153.xml><?xml version="1.0" encoding="utf-8"?>
<formControlPr xmlns="http://schemas.microsoft.com/office/spreadsheetml/2009/9/main" objectType="GBox"/>
</file>

<file path=xl/ctrlProps/ctrlProp154.xml><?xml version="1.0" encoding="utf-8"?>
<formControlPr xmlns="http://schemas.microsoft.com/office/spreadsheetml/2009/9/main" objectType="GBox"/>
</file>

<file path=xl/ctrlProps/ctrlProp155.xml><?xml version="1.0" encoding="utf-8"?>
<formControlPr xmlns="http://schemas.microsoft.com/office/spreadsheetml/2009/9/main" objectType="GBox"/>
</file>

<file path=xl/ctrlProps/ctrlProp156.xml><?xml version="1.0" encoding="utf-8"?>
<formControlPr xmlns="http://schemas.microsoft.com/office/spreadsheetml/2009/9/main" objectType="GBox"/>
</file>

<file path=xl/ctrlProps/ctrlProp157.xml><?xml version="1.0" encoding="utf-8"?>
<formControlPr xmlns="http://schemas.microsoft.com/office/spreadsheetml/2009/9/main" objectType="GBox"/>
</file>

<file path=xl/ctrlProps/ctrlProp158.xml><?xml version="1.0" encoding="utf-8"?>
<formControlPr xmlns="http://schemas.microsoft.com/office/spreadsheetml/2009/9/main" objectType="GBox"/>
</file>

<file path=xl/ctrlProps/ctrlProp159.xml><?xml version="1.0" encoding="utf-8"?>
<formControlPr xmlns="http://schemas.microsoft.com/office/spreadsheetml/2009/9/main" objectType="GBox"/>
</file>

<file path=xl/ctrlProps/ctrlProp160.xml><?xml version="1.0" encoding="utf-8"?>
<formControlPr xmlns="http://schemas.microsoft.com/office/spreadsheetml/2009/9/main" objectType="GBox"/>
</file>

<file path=xl/ctrlProps/ctrlProp161.xml><?xml version="1.0" encoding="utf-8"?>
<formControlPr xmlns="http://schemas.microsoft.com/office/spreadsheetml/2009/9/main" objectType="GBox"/>
</file>

<file path=xl/ctrlProps/ctrlProp162.xml><?xml version="1.0" encoding="utf-8"?>
<formControlPr xmlns="http://schemas.microsoft.com/office/spreadsheetml/2009/9/main" objectType="GBox"/>
</file>

<file path=xl/ctrlProps/ctrlProp163.xml><?xml version="1.0" encoding="utf-8"?>
<formControlPr xmlns="http://schemas.microsoft.com/office/spreadsheetml/2009/9/main" objectType="GBox"/>
</file>

<file path=xl/ctrlProps/ctrlProp164.xml><?xml version="1.0" encoding="utf-8"?>
<formControlPr xmlns="http://schemas.microsoft.com/office/spreadsheetml/2009/9/main" objectType="GBox"/>
</file>

<file path=xl/ctrlProps/ctrlProp165.xml><?xml version="1.0" encoding="utf-8"?>
<formControlPr xmlns="http://schemas.microsoft.com/office/spreadsheetml/2009/9/main" objectType="GBox"/>
</file>

<file path=xl/ctrlProps/ctrlProp166.xml><?xml version="1.0" encoding="utf-8"?>
<formControlPr xmlns="http://schemas.microsoft.com/office/spreadsheetml/2009/9/main" objectType="GBox"/>
</file>

<file path=xl/ctrlProps/ctrlProp167.xml><?xml version="1.0" encoding="utf-8"?>
<formControlPr xmlns="http://schemas.microsoft.com/office/spreadsheetml/2009/9/main" objectType="GBox"/>
</file>

<file path=xl/ctrlProps/ctrlProp168.xml><?xml version="1.0" encoding="utf-8"?>
<formControlPr xmlns="http://schemas.microsoft.com/office/spreadsheetml/2009/9/main" objectType="GBox"/>
</file>

<file path=xl/ctrlProps/ctrlProp169.xml><?xml version="1.0" encoding="utf-8"?>
<formControlPr xmlns="http://schemas.microsoft.com/office/spreadsheetml/2009/9/main" objectType="GBox"/>
</file>

<file path=xl/ctrlProps/ctrlProp170.xml><?xml version="1.0" encoding="utf-8"?>
<formControlPr xmlns="http://schemas.microsoft.com/office/spreadsheetml/2009/9/main" objectType="GBox"/>
</file>

<file path=xl/ctrlProps/ctrlProp171.xml><?xml version="1.0" encoding="utf-8"?>
<formControlPr xmlns="http://schemas.microsoft.com/office/spreadsheetml/2009/9/main" objectType="GBox"/>
</file>

<file path=xl/ctrlProps/ctrlProp172.xml><?xml version="1.0" encoding="utf-8"?>
<formControlPr xmlns="http://schemas.microsoft.com/office/spreadsheetml/2009/9/main" objectType="GBox"/>
</file>

<file path=xl/ctrlProps/ctrlProp173.xml><?xml version="1.0" encoding="utf-8"?>
<formControlPr xmlns="http://schemas.microsoft.com/office/spreadsheetml/2009/9/main" objectType="GBox"/>
</file>

<file path=xl/ctrlProps/ctrlProp174.xml><?xml version="1.0" encoding="utf-8"?>
<formControlPr xmlns="http://schemas.microsoft.com/office/spreadsheetml/2009/9/main" objectType="GBox"/>
</file>

<file path=xl/ctrlProps/ctrlProp175.xml><?xml version="1.0" encoding="utf-8"?>
<formControlPr xmlns="http://schemas.microsoft.com/office/spreadsheetml/2009/9/main" objectType="GBox"/>
</file>

<file path=xl/ctrlProps/ctrlProp176.xml><?xml version="1.0" encoding="utf-8"?>
<formControlPr xmlns="http://schemas.microsoft.com/office/spreadsheetml/2009/9/main" objectType="GBox"/>
</file>

<file path=xl/ctrlProps/ctrlProp177.xml><?xml version="1.0" encoding="utf-8"?>
<formControlPr xmlns="http://schemas.microsoft.com/office/spreadsheetml/2009/9/main" objectType="GBox"/>
</file>

<file path=xl/ctrlProps/ctrlProp178.xml><?xml version="1.0" encoding="utf-8"?>
<formControlPr xmlns="http://schemas.microsoft.com/office/spreadsheetml/2009/9/main" objectType="GBox"/>
</file>

<file path=xl/ctrlProps/ctrlProp179.xml><?xml version="1.0" encoding="utf-8"?>
<formControlPr xmlns="http://schemas.microsoft.com/office/spreadsheetml/2009/9/main" objectType="GBox"/>
</file>

<file path=xl/ctrlProps/ctrlProp180.xml><?xml version="1.0" encoding="utf-8"?>
<formControlPr xmlns="http://schemas.microsoft.com/office/spreadsheetml/2009/9/main" objectType="GBox"/>
</file>

<file path=xl/ctrlProps/ctrlProp181.xml><?xml version="1.0" encoding="utf-8"?>
<formControlPr xmlns="http://schemas.microsoft.com/office/spreadsheetml/2009/9/main" objectType="GBox"/>
</file>

<file path=xl/ctrlProps/ctrlProp182.xml><?xml version="1.0" encoding="utf-8"?>
<formControlPr xmlns="http://schemas.microsoft.com/office/spreadsheetml/2009/9/main" objectType="GBox"/>
</file>

<file path=xl/ctrlProps/ctrlProp183.xml><?xml version="1.0" encoding="utf-8"?>
<formControlPr xmlns="http://schemas.microsoft.com/office/spreadsheetml/2009/9/main" objectType="GBox"/>
</file>

<file path=xl/ctrlProps/ctrlProp184.xml><?xml version="1.0" encoding="utf-8"?>
<formControlPr xmlns="http://schemas.microsoft.com/office/spreadsheetml/2009/9/main" objectType="GBox"/>
</file>

<file path=xl/ctrlProps/ctrlProp185.xml><?xml version="1.0" encoding="utf-8"?>
<formControlPr xmlns="http://schemas.microsoft.com/office/spreadsheetml/2009/9/main" objectType="GBox"/>
</file>

<file path=xl/ctrlProps/ctrlProp186.xml><?xml version="1.0" encoding="utf-8"?>
<formControlPr xmlns="http://schemas.microsoft.com/office/spreadsheetml/2009/9/main" objectType="CheckBox" checked="Checked" fmlaLink="$L$20" lockText="1" noThreeD="1"/>
</file>

<file path=xl/ctrlProps/ctrlProp187.xml><?xml version="1.0" encoding="utf-8"?>
<formControlPr xmlns="http://schemas.microsoft.com/office/spreadsheetml/2009/9/main" objectType="CheckBox" fmlaLink="$L$21" lockText="1" noThreeD="1"/>
</file>

<file path=xl/ctrlProps/ctrlProp188.xml><?xml version="1.0" encoding="utf-8"?>
<formControlPr xmlns="http://schemas.microsoft.com/office/spreadsheetml/2009/9/main" objectType="CheckBox" fmlaLink="$M$20" lockText="1" noThreeD="1"/>
</file>

<file path=xl/ctrlProps/ctrlProp189.xml><?xml version="1.0" encoding="utf-8"?>
<formControlPr xmlns="http://schemas.microsoft.com/office/spreadsheetml/2009/9/main" objectType="CheckBox" fmlaLink="$L$22" lockText="1" noThreeD="1"/>
</file>

<file path=xl/ctrlProps/ctrlProp190.xml><?xml version="1.0" encoding="utf-8"?>
<formControlPr xmlns="http://schemas.microsoft.com/office/spreadsheetml/2009/9/main" objectType="CheckBox" fmlaLink="$M$21" lockText="1" noThreeD="1"/>
</file>

<file path=xl/ctrlProps/ctrlProp191.xml><?xml version="1.0" encoding="utf-8"?>
<formControlPr xmlns="http://schemas.microsoft.com/office/spreadsheetml/2009/9/main" objectType="CheckBox" fmlaLink="$M$22"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10.png"/><Relationship Id="rId1" Type="http://schemas.openxmlformats.org/officeDocument/2006/relationships/image" Target="../media/image9.png"/><Relationship Id="rId4" Type="http://schemas.openxmlformats.org/officeDocument/2006/relationships/image" Target="../media/image8.png"/></Relationships>
</file>

<file path=xl/drawings/_rels/drawing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7.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18.png"/><Relationship Id="rId1" Type="http://schemas.openxmlformats.org/officeDocument/2006/relationships/image" Target="../media/image17.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0</xdr:col>
      <xdr:colOff>158750</xdr:colOff>
      <xdr:row>0</xdr:row>
      <xdr:rowOff>10585</xdr:rowOff>
    </xdr:from>
    <xdr:to>
      <xdr:col>9</xdr:col>
      <xdr:colOff>687917</xdr:colOff>
      <xdr:row>43</xdr:row>
      <xdr:rowOff>150285</xdr:rowOff>
    </xdr:to>
    <xdr:pic>
      <xdr:nvPicPr>
        <xdr:cNvPr id="2" name="Imagen 1">
          <a:extLst>
            <a:ext uri="{FF2B5EF4-FFF2-40B4-BE49-F238E27FC236}">
              <a16:creationId xmlns:a16="http://schemas.microsoft.com/office/drawing/2014/main" xmlns="" id="{00000000-0008-0000-0000-000002000000}"/>
            </a:ext>
          </a:extLst>
        </xdr:cNvPr>
        <xdr:cNvPicPr/>
      </xdr:nvPicPr>
      <xdr:blipFill>
        <a:blip xmlns:r="http://schemas.openxmlformats.org/officeDocument/2006/relationships" r:embed="rId1" cstate="print">
          <a:alphaModFix amt="28000"/>
          <a:extLst>
            <a:ext uri="{28A0092B-C50C-407E-A947-70E740481C1C}">
              <a14:useLocalDpi xmlns:a14="http://schemas.microsoft.com/office/drawing/2010/main" val="0"/>
            </a:ext>
          </a:extLst>
        </a:blip>
        <a:srcRect/>
        <a:stretch>
          <a:fillRect/>
        </a:stretch>
      </xdr:blipFill>
      <xdr:spPr bwMode="auto">
        <a:xfrm>
          <a:off x="158750" y="10585"/>
          <a:ext cx="7387167" cy="8331200"/>
        </a:xfrm>
        <a:prstGeom prst="rect">
          <a:avLst/>
        </a:prstGeom>
        <a:noFill/>
        <a:ln>
          <a:noFill/>
        </a:ln>
      </xdr:spPr>
    </xdr:pic>
    <xdr:clientData/>
  </xdr:twoCellAnchor>
  <xdr:twoCellAnchor>
    <xdr:from>
      <xdr:col>1</xdr:col>
      <xdr:colOff>37041</xdr:colOff>
      <xdr:row>11</xdr:row>
      <xdr:rowOff>2644</xdr:rowOff>
    </xdr:from>
    <xdr:to>
      <xdr:col>9</xdr:col>
      <xdr:colOff>15875</xdr:colOff>
      <xdr:row>52</xdr:row>
      <xdr:rowOff>63500</xdr:rowOff>
    </xdr:to>
    <xdr:sp macro="" textlink="">
      <xdr:nvSpPr>
        <xdr:cNvPr id="3" name="3 CuadroTexto">
          <a:extLst>
            <a:ext uri="{FF2B5EF4-FFF2-40B4-BE49-F238E27FC236}">
              <a16:creationId xmlns:a16="http://schemas.microsoft.com/office/drawing/2014/main" xmlns="" id="{00000000-0008-0000-0000-000003000000}"/>
            </a:ext>
          </a:extLst>
        </xdr:cNvPr>
        <xdr:cNvSpPr txBox="1"/>
      </xdr:nvSpPr>
      <xdr:spPr>
        <a:xfrm>
          <a:off x="799041" y="2098144"/>
          <a:ext cx="6074834" cy="7871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s-MX" sz="1300" b="1" i="0" u="none" strike="noStrike" kern="1200" cap="none" spc="0" normalizeH="0" baseline="0" noProof="0" dirty="0">
              <a:ln>
                <a:noFill/>
              </a:ln>
              <a:solidFill>
                <a:schemeClr val="tx2">
                  <a:lumMod val="50000"/>
                </a:schemeClr>
              </a:solidFill>
              <a:effectLst/>
              <a:uLnTx/>
              <a:uFillTx/>
              <a:latin typeface="Arial" panose="020B0604020202020204" pitchFamily="34" charset="0"/>
              <a:cs typeface="Arial" panose="020B0604020202020204" pitchFamily="34" charset="0"/>
            </a:rPr>
            <a:t>Instrucciones</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Al terminar de leer estas instrucciones haz clic en el botón </a:t>
          </a: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Ir al Validador</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Capturar los datos solicitados, y dar clic en el botón </a:t>
          </a: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Validar</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Si la colectividad puede ser cotizada por medio de la tarifa de línea, aparecerá el botón </a:t>
          </a: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Ir al Cotizador</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 al cual se le debe dar clic.</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Captura los datos solicitados y luego haz clic en el botón </a:t>
          </a: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Cotizar</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Alcances y limitaciones:</a:t>
          </a:r>
        </a:p>
        <a:p>
          <a:pPr marL="342900" marR="0" lvl="0" indent="-342900" algn="just"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Moneda:</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 nacional</a:t>
          </a:r>
        </a:p>
        <a:p>
          <a:pPr marL="342900" marR="0" lvl="0" indent="-342900" algn="just"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Edades de aceptación: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0 a 69 años, hijos máxima: 24 años. En caso de edades mayores a 69 años, esta población no deberá ser mayor al 5% de total de la colectividad.</a:t>
          </a:r>
        </a:p>
        <a:p>
          <a:pPr marL="342900" marR="0" lvl="0" indent="-342900" algn="just"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Número de asegurados: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mínimo 5 titulares y 10 asegurados.</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Suma Asegurada:</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 en pesos o en UMAM.</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Deducible: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en pesos o en UMAM.</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Nivel Hospitalario: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Estándar, Medio o Alto</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Coaseguro: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5%, 10%, 15%, 20%, 25%, 30%</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Las Coberturas Adicionales que pueden contratarse son: </a:t>
          </a:r>
          <a:b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br>
          <a:r>
            <a:rPr lang="es-MX" sz="1100" b="0" i="0" baseline="0">
              <a:solidFill>
                <a:schemeClr val="dk1"/>
              </a:solidFill>
              <a:effectLst/>
              <a:latin typeface="Arial" panose="020B0604020202020204" pitchFamily="34" charset="0"/>
              <a:ea typeface="+mn-ea"/>
              <a:cs typeface="Arial" panose="020B0604020202020204" pitchFamily="34" charset="0"/>
            </a:rPr>
            <a:t>Maternidad, Condonación de Deducible y Coaseguro en caso de Accidente, Emergencia Médica en el Extranjero, Enfermedades Graves en el Extranjero, Cobertura en el Extranjero, Indemnización de Enfermedades Graves, Beneficio Hospitalario VIP, Privilegio de Conversión, Cirugía para corregir Refracción Ocular, Franja Fronteriza, Multiregión, Complementos y Plan Dental.</a:t>
          </a:r>
          <a:endPar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endParaRPr>
        </a:p>
        <a:p>
          <a:pPr marL="0" marR="0" lvl="0" indent="0" algn="l" defTabSz="914400" rtl="0" eaLnBrk="1" fontAlgn="auto" latinLnBrk="0" hangingPunct="1">
            <a:lnSpc>
              <a:spcPct val="150000"/>
            </a:lnSpc>
            <a:spcBef>
              <a:spcPts val="0"/>
            </a:spcBef>
            <a:spcAft>
              <a:spcPts val="0"/>
            </a:spcAft>
            <a:buClrTx/>
            <a:buSzTx/>
            <a:buFont typeface="Arial" panose="020B0604020202020204" pitchFamily="34" charset="0"/>
            <a:buNone/>
            <a:tabLst/>
            <a:defRPr/>
          </a:pPr>
          <a:r>
            <a:rPr kumimoji="0" lang="es-MX" sz="1200" b="0" i="0" u="none" strike="noStrike" kern="1200" cap="none" spc="0" normalizeH="0" baseline="0" noProof="0">
              <a:ln>
                <a:noFill/>
              </a:ln>
              <a:solidFill>
                <a:srgbClr val="E7E6E6">
                  <a:lumMod val="10000"/>
                </a:srgbClr>
              </a:solidFill>
              <a:effectLst/>
              <a:uLnTx/>
              <a:uFillTx/>
              <a:latin typeface="Arial" panose="020B0604020202020204" pitchFamily="34" charset="0"/>
              <a:ea typeface="+mn-ea"/>
              <a:cs typeface="Arial" panose="020B0604020202020204" pitchFamily="34" charset="0"/>
            </a:rPr>
            <a:t>VI.        Para el reconocimiento de antigüedad de la cobertura adicional de Maternidad, se deben entregar los documentos requeridos para demostrar que se contaba con la cobertura y la Suma Asegurada seleccionada debe ser menor o igual a la de la vigencia anterior.</a:t>
          </a:r>
        </a:p>
        <a:p>
          <a:pPr marL="0" marR="0" lvl="0" indent="0" algn="l" defTabSz="914400" rtl="0" eaLnBrk="1" fontAlgn="auto" latinLnBrk="0" hangingPunct="1">
            <a:lnSpc>
              <a:spcPct val="150000"/>
            </a:lnSpc>
            <a:spcBef>
              <a:spcPts val="0"/>
            </a:spcBef>
            <a:spcAft>
              <a:spcPts val="0"/>
            </a:spcAft>
            <a:buClrTx/>
            <a:buSzTx/>
            <a:buFont typeface="Arial" panose="020B0604020202020204" pitchFamily="34" charset="0"/>
            <a:buNone/>
            <a:tabLst/>
            <a:defRPr/>
          </a:pPr>
          <a:r>
            <a:rPr kumimoji="0" lang="es-MX" sz="1200" b="0" i="0" u="none" strike="noStrike" kern="1200" cap="none" spc="0" normalizeH="0" baseline="0" noProof="0">
              <a:ln>
                <a:noFill/>
              </a:ln>
              <a:solidFill>
                <a:srgbClr val="E7E6E6">
                  <a:lumMod val="10000"/>
                </a:srgbClr>
              </a:solidFill>
              <a:effectLst/>
              <a:uLnTx/>
              <a:uFillTx/>
              <a:latin typeface="Arial" panose="020B0604020202020204" pitchFamily="34" charset="0"/>
              <a:ea typeface="+mn-ea"/>
              <a:cs typeface="Arial" panose="020B0604020202020204" pitchFamily="34" charset="0"/>
            </a:rPr>
            <a:t>VII.     </a:t>
          </a:r>
          <a:r>
            <a:rPr kumimoji="0" lang="es-MX" sz="1200" b="0" i="0" u="none" strike="noStrike" kern="1200" cap="none" spc="0" normalizeH="0" baseline="0" noProof="0" dirty="0">
              <a:ln>
                <a:noFill/>
              </a:ln>
              <a:solidFill>
                <a:srgbClr val="E7E6E6">
                  <a:lumMod val="10000"/>
                </a:srgbClr>
              </a:solidFill>
              <a:effectLst/>
              <a:uLnTx/>
              <a:uFillTx/>
              <a:latin typeface="Arial" panose="020B0604020202020204" pitchFamily="34" charset="0"/>
              <a:ea typeface="+mn-ea"/>
              <a:cs typeface="Arial" panose="020B0604020202020204" pitchFamily="34" charset="0"/>
            </a:rPr>
            <a:t>Además del pago en forma anual, se presentan opciones de pago fraccionado (semestral, trimestral, bimestral y mensual) aplicando el correspondiente recargo.</a:t>
          </a:r>
        </a:p>
        <a:p>
          <a:pPr marL="0" marR="0" lvl="0" indent="0" algn="l" defTabSz="914400" rtl="0" eaLnBrk="1" fontAlgn="auto" latinLnBrk="0" hangingPunct="1">
            <a:lnSpc>
              <a:spcPct val="150000"/>
            </a:lnSpc>
            <a:spcBef>
              <a:spcPts val="0"/>
            </a:spcBef>
            <a:spcAft>
              <a:spcPts val="0"/>
            </a:spcAft>
            <a:buClrTx/>
            <a:buSzTx/>
            <a:buFont typeface="Arial" panose="020B0604020202020204" pitchFamily="34" charset="0"/>
            <a:buNone/>
            <a:tabLst/>
            <a:defRPr/>
          </a:pPr>
          <a:r>
            <a:rPr kumimoji="0" lang="es-MX" sz="1200" b="0" i="0" u="none" strike="noStrike" kern="1200" cap="none" spc="0" normalizeH="0" baseline="0" noProof="0" dirty="0">
              <a:ln>
                <a:noFill/>
              </a:ln>
              <a:solidFill>
                <a:srgbClr val="E7E6E6">
                  <a:lumMod val="10000"/>
                </a:srgbClr>
              </a:solidFill>
              <a:effectLst/>
              <a:uLnTx/>
              <a:uFillTx/>
              <a:latin typeface="Arial" panose="020B0604020202020204" pitchFamily="34" charset="0"/>
              <a:ea typeface="+mn-ea"/>
              <a:cs typeface="Arial" panose="020B0604020202020204" pitchFamily="34" charset="0"/>
            </a:rPr>
            <a:t>VIII.    La herramienta genera una cotización que puede ser de utilidad para enviar información en el caso de solicitar la emisión de la póliza.</a:t>
          </a:r>
        </a:p>
      </xdr:txBody>
    </xdr:sp>
    <xdr:clientData/>
  </xdr:twoCellAnchor>
  <xdr:twoCellAnchor editAs="oneCell">
    <xdr:from>
      <xdr:col>6</xdr:col>
      <xdr:colOff>292100</xdr:colOff>
      <xdr:row>0</xdr:row>
      <xdr:rowOff>60326</xdr:rowOff>
    </xdr:from>
    <xdr:to>
      <xdr:col>10</xdr:col>
      <xdr:colOff>135995</xdr:colOff>
      <xdr:row>3</xdr:row>
      <xdr:rowOff>17853</xdr:rowOff>
    </xdr:to>
    <xdr:pic>
      <xdr:nvPicPr>
        <xdr:cNvPr id="4" name="1 Imagen">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864100" y="60326"/>
          <a:ext cx="2891895" cy="5290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432858</xdr:colOff>
      <xdr:row>22</xdr:row>
      <xdr:rowOff>118784</xdr:rowOff>
    </xdr:from>
    <xdr:to>
      <xdr:col>11</xdr:col>
      <xdr:colOff>35608</xdr:colOff>
      <xdr:row>25</xdr:row>
      <xdr:rowOff>108771</xdr:rowOff>
    </xdr:to>
    <xdr:sp macro="" textlink="">
      <xdr:nvSpPr>
        <xdr:cNvPr id="5" name="object 98">
          <a:extLst>
            <a:ext uri="{FF2B5EF4-FFF2-40B4-BE49-F238E27FC236}">
              <a16:creationId xmlns:a16="http://schemas.microsoft.com/office/drawing/2014/main" xmlns="" id="{00000000-0008-0000-0000-000005000000}"/>
            </a:ext>
          </a:extLst>
        </xdr:cNvPr>
        <xdr:cNvSpPr/>
      </xdr:nvSpPr>
      <xdr:spPr>
        <a:xfrm>
          <a:off x="7290858" y="4309784"/>
          <a:ext cx="538692" cy="561487"/>
        </a:xfrm>
        <a:custGeom>
          <a:avLst/>
          <a:gdLst/>
          <a:ahLst/>
          <a:cxnLst/>
          <a:rect l="l" t="t" r="r" b="b"/>
          <a:pathLst>
            <a:path w="1029335" h="1029334">
              <a:moveTo>
                <a:pt x="0" y="1028801"/>
              </a:moveTo>
              <a:lnTo>
                <a:pt x="1028814" y="0"/>
              </a:lnTo>
            </a:path>
          </a:pathLst>
        </a:custGeom>
        <a:ln w="15875">
          <a:solidFill>
            <a:srgbClr val="2C3B46"/>
          </a:solidFill>
        </a:ln>
      </xdr:spPr>
      <xdr:txBody>
        <a:bodyPr wrap="square" lIns="0" tIns="0" rIns="0" bIns="0" rtlCol="0"/>
        <a:lstStyle>
          <a:defPPr>
            <a:defRPr lang="es-MX"/>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a:p>
      </xdr:txBody>
    </xdr:sp>
    <xdr:clientData/>
  </xdr:twoCellAnchor>
  <xdr:twoCellAnchor>
    <xdr:from>
      <xdr:col>9</xdr:col>
      <xdr:colOff>431644</xdr:colOff>
      <xdr:row>21</xdr:row>
      <xdr:rowOff>183728</xdr:rowOff>
    </xdr:from>
    <xdr:to>
      <xdr:col>11</xdr:col>
      <xdr:colOff>39937</xdr:colOff>
      <xdr:row>24</xdr:row>
      <xdr:rowOff>167765</xdr:rowOff>
    </xdr:to>
    <xdr:sp macro="" textlink="">
      <xdr:nvSpPr>
        <xdr:cNvPr id="6" name="object 99">
          <a:extLst>
            <a:ext uri="{FF2B5EF4-FFF2-40B4-BE49-F238E27FC236}">
              <a16:creationId xmlns:a16="http://schemas.microsoft.com/office/drawing/2014/main" xmlns="" id="{00000000-0008-0000-0000-000006000000}"/>
            </a:ext>
          </a:extLst>
        </xdr:cNvPr>
        <xdr:cNvSpPr/>
      </xdr:nvSpPr>
      <xdr:spPr>
        <a:xfrm>
          <a:off x="7289644" y="4184228"/>
          <a:ext cx="539906" cy="555537"/>
        </a:xfrm>
        <a:custGeom>
          <a:avLst/>
          <a:gdLst/>
          <a:ahLst/>
          <a:cxnLst/>
          <a:rect l="l" t="t" r="r" b="b"/>
          <a:pathLst>
            <a:path w="1249045" h="1249045">
              <a:moveTo>
                <a:pt x="0" y="1248854"/>
              </a:moveTo>
              <a:lnTo>
                <a:pt x="1248854" y="0"/>
              </a:lnTo>
            </a:path>
          </a:pathLst>
        </a:custGeom>
        <a:ln w="15875">
          <a:solidFill>
            <a:srgbClr val="BFD730"/>
          </a:solidFill>
        </a:ln>
      </xdr:spPr>
      <xdr:txBody>
        <a:bodyPr wrap="square" lIns="0" tIns="0" rIns="0" bIns="0" rtlCol="0"/>
        <a:lstStyle>
          <a:defPPr>
            <a:defRPr lang="es-MX"/>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a:p>
      </xdr:txBody>
    </xdr:sp>
    <xdr:clientData/>
  </xdr:twoCellAnchor>
  <xdr:twoCellAnchor>
    <xdr:from>
      <xdr:col>9</xdr:col>
      <xdr:colOff>264578</xdr:colOff>
      <xdr:row>22</xdr:row>
      <xdr:rowOff>50377</xdr:rowOff>
    </xdr:from>
    <xdr:to>
      <xdr:col>11</xdr:col>
      <xdr:colOff>39937</xdr:colOff>
      <xdr:row>26</xdr:row>
      <xdr:rowOff>21167</xdr:rowOff>
    </xdr:to>
    <xdr:sp macro="" textlink="">
      <xdr:nvSpPr>
        <xdr:cNvPr id="7" name="object 100">
          <a:extLst>
            <a:ext uri="{FF2B5EF4-FFF2-40B4-BE49-F238E27FC236}">
              <a16:creationId xmlns:a16="http://schemas.microsoft.com/office/drawing/2014/main" xmlns="" id="{00000000-0008-0000-0000-000007000000}"/>
            </a:ext>
          </a:extLst>
        </xdr:cNvPr>
        <xdr:cNvSpPr/>
      </xdr:nvSpPr>
      <xdr:spPr>
        <a:xfrm>
          <a:off x="7122578" y="4241377"/>
          <a:ext cx="706972" cy="732790"/>
        </a:xfrm>
        <a:custGeom>
          <a:avLst/>
          <a:gdLst/>
          <a:ahLst/>
          <a:cxnLst/>
          <a:rect l="l" t="t" r="r" b="b"/>
          <a:pathLst>
            <a:path w="1522730" h="1522729">
              <a:moveTo>
                <a:pt x="0" y="1522323"/>
              </a:moveTo>
              <a:lnTo>
                <a:pt x="1522323" y="0"/>
              </a:lnTo>
            </a:path>
          </a:pathLst>
        </a:custGeom>
        <a:ln w="15875">
          <a:solidFill>
            <a:srgbClr val="38B2C7"/>
          </a:solidFill>
        </a:ln>
      </xdr:spPr>
      <xdr:txBody>
        <a:bodyPr wrap="square" lIns="0" tIns="0" rIns="0" bIns="0" rtlCol="0"/>
        <a:lstStyle>
          <a:defPPr>
            <a:defRPr lang="es-MX"/>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a:p>
      </xdr:txBody>
    </xdr:sp>
    <xdr:clientData/>
  </xdr:twoCellAnchor>
  <xdr:oneCellAnchor>
    <xdr:from>
      <xdr:col>7</xdr:col>
      <xdr:colOff>77259</xdr:colOff>
      <xdr:row>54</xdr:row>
      <xdr:rowOff>2038</xdr:rowOff>
    </xdr:from>
    <xdr:ext cx="2080159" cy="298800"/>
    <xdr:sp macro="[0]!IrChecklist.Checklist" textlink="">
      <xdr:nvSpPr>
        <xdr:cNvPr id="8" name="CuadroTexto 7">
          <a:extLst>
            <a:ext uri="{FF2B5EF4-FFF2-40B4-BE49-F238E27FC236}">
              <a16:creationId xmlns:a16="http://schemas.microsoft.com/office/drawing/2014/main" xmlns="" id="{00000000-0008-0000-0000-000008000000}"/>
            </a:ext>
          </a:extLst>
        </xdr:cNvPr>
        <xdr:cNvSpPr txBox="1"/>
      </xdr:nvSpPr>
      <xdr:spPr>
        <a:xfrm>
          <a:off x="5411259" y="10289038"/>
          <a:ext cx="2080159" cy="298800"/>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MX" sz="1400" b="1">
              <a:latin typeface="Arial" panose="020B0604020202020204" pitchFamily="34" charset="0"/>
              <a:cs typeface="Arial" panose="020B0604020202020204" pitchFamily="34" charset="0"/>
            </a:rPr>
            <a:t>Ir al validador</a:t>
          </a:r>
        </a:p>
      </xdr:txBody>
    </xdr:sp>
    <xdr:clientData/>
  </xdr:oneCellAnchor>
  <xdr:twoCellAnchor editAs="oneCell">
    <xdr:from>
      <xdr:col>0</xdr:col>
      <xdr:colOff>137584</xdr:colOff>
      <xdr:row>0</xdr:row>
      <xdr:rowOff>52918</xdr:rowOff>
    </xdr:from>
    <xdr:to>
      <xdr:col>1</xdr:col>
      <xdr:colOff>716820</xdr:colOff>
      <xdr:row>2</xdr:row>
      <xdr:rowOff>159640</xdr:rowOff>
    </xdr:to>
    <xdr:pic>
      <xdr:nvPicPr>
        <xdr:cNvPr id="9" name="Imagen 8">
          <a:extLst>
            <a:ext uri="{FF2B5EF4-FFF2-40B4-BE49-F238E27FC236}">
              <a16:creationId xmlns:a16="http://schemas.microsoft.com/office/drawing/2014/main" xmlns="" id="{00000000-0008-0000-0000-000009000000}"/>
            </a:ext>
          </a:extLst>
        </xdr:cNvPr>
        <xdr:cNvPicPr>
          <a:picLocks noChangeAspect="1"/>
        </xdr:cNvPicPr>
      </xdr:nvPicPr>
      <xdr:blipFill>
        <a:blip xmlns:r="http://schemas.openxmlformats.org/officeDocument/2006/relationships" r:embed="rId3"/>
        <a:stretch>
          <a:fillRect/>
        </a:stretch>
      </xdr:blipFill>
      <xdr:spPr>
        <a:xfrm>
          <a:off x="137584" y="52918"/>
          <a:ext cx="1341236" cy="487722"/>
        </a:xfrm>
        <a:prstGeom prst="rect">
          <a:avLst/>
        </a:prstGeom>
      </xdr:spPr>
    </xdr:pic>
    <xdr:clientData/>
  </xdr:twoCellAnchor>
  <xdr:twoCellAnchor>
    <xdr:from>
      <xdr:col>2</xdr:col>
      <xdr:colOff>602318</xdr:colOff>
      <xdr:row>3</xdr:row>
      <xdr:rowOff>137677</xdr:rowOff>
    </xdr:from>
    <xdr:to>
      <xdr:col>7</xdr:col>
      <xdr:colOff>133070</xdr:colOff>
      <xdr:row>8</xdr:row>
      <xdr:rowOff>135864</xdr:rowOff>
    </xdr:to>
    <xdr:grpSp>
      <xdr:nvGrpSpPr>
        <xdr:cNvPr id="10" name="Grupo 9">
          <a:extLst>
            <a:ext uri="{FF2B5EF4-FFF2-40B4-BE49-F238E27FC236}">
              <a16:creationId xmlns:a16="http://schemas.microsoft.com/office/drawing/2014/main" xmlns="" id="{00000000-0008-0000-0000-00000A000000}"/>
            </a:ext>
          </a:extLst>
        </xdr:cNvPr>
        <xdr:cNvGrpSpPr/>
      </xdr:nvGrpSpPr>
      <xdr:grpSpPr>
        <a:xfrm>
          <a:off x="2196874" y="688010"/>
          <a:ext cx="3517140" cy="915410"/>
          <a:chOff x="2126318" y="719760"/>
          <a:chExt cx="3340752" cy="950687"/>
        </a:xfrm>
      </xdr:grpSpPr>
      <xdr:pic>
        <xdr:nvPicPr>
          <xdr:cNvPr id="11" name="Imagen 10">
            <a:extLst>
              <a:ext uri="{FF2B5EF4-FFF2-40B4-BE49-F238E27FC236}">
                <a16:creationId xmlns:a16="http://schemas.microsoft.com/office/drawing/2014/main" xmlns="" id="{00000000-0008-0000-0000-00000B000000}"/>
              </a:ext>
            </a:extLst>
          </xdr:cNvPr>
          <xdr:cNvPicPr>
            <a:picLocks noChangeAspect="1"/>
          </xdr:cNvPicPr>
        </xdr:nvPicPr>
        <xdr:blipFill rotWithShape="1">
          <a:blip xmlns:r="http://schemas.openxmlformats.org/officeDocument/2006/relationships" r:embed="rId4"/>
          <a:srcRect t="44042" b="1"/>
          <a:stretch/>
        </xdr:blipFill>
        <xdr:spPr>
          <a:xfrm>
            <a:off x="2126318" y="1132417"/>
            <a:ext cx="3340752" cy="538030"/>
          </a:xfrm>
          <a:prstGeom prst="rect">
            <a:avLst/>
          </a:prstGeom>
        </xdr:spPr>
      </xdr:pic>
      <xdr:pic>
        <xdr:nvPicPr>
          <xdr:cNvPr id="12" name="Imagen 11">
            <a:extLst>
              <a:ext uri="{FF2B5EF4-FFF2-40B4-BE49-F238E27FC236}">
                <a16:creationId xmlns:a16="http://schemas.microsoft.com/office/drawing/2014/main" xmlns="" id="{00000000-0008-0000-0000-00000C000000}"/>
              </a:ext>
            </a:extLst>
          </xdr:cNvPr>
          <xdr:cNvPicPr>
            <a:picLocks noChangeAspect="1"/>
          </xdr:cNvPicPr>
        </xdr:nvPicPr>
        <xdr:blipFill>
          <a:blip xmlns:r="http://schemas.openxmlformats.org/officeDocument/2006/relationships" r:embed="rId5"/>
          <a:stretch>
            <a:fillRect/>
          </a:stretch>
        </xdr:blipFill>
        <xdr:spPr>
          <a:xfrm>
            <a:off x="2931582" y="719760"/>
            <a:ext cx="1926448" cy="472392"/>
          </a:xfrm>
          <a:prstGeom prst="rect">
            <a:avLst/>
          </a:prstGeom>
        </xdr:spPr>
      </xdr:pic>
    </xdr:grpSp>
    <xdr:clientData/>
  </xdr:twoCellAnchor>
  <xdr:twoCellAnchor editAs="oneCell">
    <xdr:from>
      <xdr:col>0</xdr:col>
      <xdr:colOff>331933</xdr:colOff>
      <xdr:row>52</xdr:row>
      <xdr:rowOff>112964</xdr:rowOff>
    </xdr:from>
    <xdr:to>
      <xdr:col>5</xdr:col>
      <xdr:colOff>288637</xdr:colOff>
      <xdr:row>55</xdr:row>
      <xdr:rowOff>182605</xdr:rowOff>
    </xdr:to>
    <xdr:pic>
      <xdr:nvPicPr>
        <xdr:cNvPr id="13" name="Imagen 12">
          <a:extLst>
            <a:ext uri="{FF2B5EF4-FFF2-40B4-BE49-F238E27FC236}">
              <a16:creationId xmlns:a16="http://schemas.microsoft.com/office/drawing/2014/main" xmlns="" id="{00000000-0008-0000-0000-00000D000000}"/>
            </a:ext>
          </a:extLst>
        </xdr:cNvPr>
        <xdr:cNvPicPr>
          <a:picLocks noChangeAspect="1"/>
        </xdr:cNvPicPr>
      </xdr:nvPicPr>
      <xdr:blipFill>
        <a:blip xmlns:r="http://schemas.openxmlformats.org/officeDocument/2006/relationships" r:embed="rId6"/>
        <a:stretch>
          <a:fillRect/>
        </a:stretch>
      </xdr:blipFill>
      <xdr:spPr>
        <a:xfrm>
          <a:off x="331933" y="10018964"/>
          <a:ext cx="3766704" cy="64114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85725</xdr:colOff>
      <xdr:row>0</xdr:row>
      <xdr:rowOff>133350</xdr:rowOff>
    </xdr:from>
    <xdr:to>
      <xdr:col>4</xdr:col>
      <xdr:colOff>692566</xdr:colOff>
      <xdr:row>3</xdr:row>
      <xdr:rowOff>46884</xdr:rowOff>
    </xdr:to>
    <xdr:pic>
      <xdr:nvPicPr>
        <xdr:cNvPr id="2" name="Imagen 1">
          <a:extLst>
            <a:ext uri="{FF2B5EF4-FFF2-40B4-BE49-F238E27FC236}">
              <a16:creationId xmlns:a16="http://schemas.microsoft.com/office/drawing/2014/main" xmlns=""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25" y="133350"/>
          <a:ext cx="3275958" cy="485034"/>
        </a:xfrm>
        <a:prstGeom prst="rect">
          <a:avLst/>
        </a:prstGeom>
      </xdr:spPr>
    </xdr:pic>
    <xdr:clientData/>
  </xdr:twoCellAnchor>
  <xdr:oneCellAnchor>
    <xdr:from>
      <xdr:col>2</xdr:col>
      <xdr:colOff>793383</xdr:colOff>
      <xdr:row>35</xdr:row>
      <xdr:rowOff>129418</xdr:rowOff>
    </xdr:from>
    <xdr:ext cx="2080159" cy="298800"/>
    <xdr:sp macro="[0]!Cotizador.cotizador" textlink="">
      <xdr:nvSpPr>
        <xdr:cNvPr id="3" name="BotonIrCotizador" hidden="1">
          <a:extLst>
            <a:ext uri="{FF2B5EF4-FFF2-40B4-BE49-F238E27FC236}">
              <a16:creationId xmlns:a16="http://schemas.microsoft.com/office/drawing/2014/main" xmlns="" id="{00000000-0008-0000-0100-000003000000}"/>
            </a:ext>
          </a:extLst>
        </xdr:cNvPr>
        <xdr:cNvSpPr txBox="1"/>
      </xdr:nvSpPr>
      <xdr:spPr>
        <a:xfrm>
          <a:off x="1576550" y="6013751"/>
          <a:ext cx="2080159" cy="298800"/>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MX" sz="1400" b="1">
              <a:latin typeface="Arial" panose="020B0604020202020204" pitchFamily="34" charset="0"/>
              <a:cs typeface="Arial" panose="020B0604020202020204" pitchFamily="34" charset="0"/>
            </a:rPr>
            <a:t>Ir al cotizador</a:t>
          </a:r>
        </a:p>
      </xdr:txBody>
    </xdr:sp>
    <xdr:clientData/>
  </xdr:oneCellAnchor>
  <xdr:oneCellAnchor>
    <xdr:from>
      <xdr:col>6</xdr:col>
      <xdr:colOff>1528988</xdr:colOff>
      <xdr:row>35</xdr:row>
      <xdr:rowOff>129418</xdr:rowOff>
    </xdr:from>
    <xdr:ext cx="2080159" cy="298800"/>
    <xdr:sp macro="[0]!ValidarChecklist" textlink="">
      <xdr:nvSpPr>
        <xdr:cNvPr id="4" name="CuadroTexto 3">
          <a:extLst>
            <a:ext uri="{FF2B5EF4-FFF2-40B4-BE49-F238E27FC236}">
              <a16:creationId xmlns:a16="http://schemas.microsoft.com/office/drawing/2014/main" xmlns="" id="{00000000-0008-0000-0100-000004000000}"/>
            </a:ext>
          </a:extLst>
        </xdr:cNvPr>
        <xdr:cNvSpPr txBox="1"/>
      </xdr:nvSpPr>
      <xdr:spPr>
        <a:xfrm>
          <a:off x="6640738" y="6013751"/>
          <a:ext cx="2080159" cy="298800"/>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MX" sz="1400" b="1">
              <a:latin typeface="Arial" panose="020B0604020202020204" pitchFamily="34" charset="0"/>
              <a:cs typeface="Arial" panose="020B0604020202020204" pitchFamily="34" charset="0"/>
            </a:rPr>
            <a:t>Validar</a:t>
          </a:r>
        </a:p>
      </xdr:txBody>
    </xdr:sp>
    <xdr:clientData/>
  </xdr:oneCellAnchor>
  <xdr:oneCellAnchor>
    <xdr:from>
      <xdr:col>5</xdr:col>
      <xdr:colOff>192810</xdr:colOff>
      <xdr:row>35</xdr:row>
      <xdr:rowOff>129418</xdr:rowOff>
    </xdr:from>
    <xdr:ext cx="2080159" cy="298800"/>
    <xdr:sp macro="[0]!BorrarChecklist" textlink="">
      <xdr:nvSpPr>
        <xdr:cNvPr id="5" name="CuadroTexto 4">
          <a:extLst>
            <a:ext uri="{FF2B5EF4-FFF2-40B4-BE49-F238E27FC236}">
              <a16:creationId xmlns:a16="http://schemas.microsoft.com/office/drawing/2014/main" xmlns="" id="{00000000-0008-0000-0100-000005000000}"/>
            </a:ext>
          </a:extLst>
        </xdr:cNvPr>
        <xdr:cNvSpPr txBox="1"/>
      </xdr:nvSpPr>
      <xdr:spPr>
        <a:xfrm>
          <a:off x="4108643" y="6013751"/>
          <a:ext cx="2080159" cy="298800"/>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MX" sz="1400" b="1">
              <a:latin typeface="Arial" panose="020B0604020202020204" pitchFamily="34" charset="0"/>
              <a:cs typeface="Arial" panose="020B0604020202020204" pitchFamily="34" charset="0"/>
            </a:rPr>
            <a:t>Borrar</a:t>
          </a:r>
        </a:p>
      </xdr:txBody>
    </xdr:sp>
    <xdr:clientData/>
  </xdr:oneCellAnchor>
  <xdr:twoCellAnchor editAs="oneCell">
    <xdr:from>
      <xdr:col>6</xdr:col>
      <xdr:colOff>1609985</xdr:colOff>
      <xdr:row>0</xdr:row>
      <xdr:rowOff>95250</xdr:rowOff>
    </xdr:from>
    <xdr:to>
      <xdr:col>9</xdr:col>
      <xdr:colOff>101859</xdr:colOff>
      <xdr:row>2</xdr:row>
      <xdr:rowOff>0</xdr:rowOff>
    </xdr:to>
    <xdr:pic>
      <xdr:nvPicPr>
        <xdr:cNvPr id="7" name="Imagen 6">
          <a:extLst>
            <a:ext uri="{FF2B5EF4-FFF2-40B4-BE49-F238E27FC236}">
              <a16:creationId xmlns:a16="http://schemas.microsoft.com/office/drawing/2014/main" xmlns="" id="{00000000-0008-0000-0100-000007000000}"/>
            </a:ext>
          </a:extLst>
        </xdr:cNvPr>
        <xdr:cNvPicPr>
          <a:picLocks noChangeAspect="1"/>
        </xdr:cNvPicPr>
      </xdr:nvPicPr>
      <xdr:blipFill rotWithShape="1">
        <a:blip xmlns:r="http://schemas.openxmlformats.org/officeDocument/2006/relationships" r:embed="rId2"/>
        <a:srcRect t="60255" b="8977"/>
        <a:stretch/>
      </xdr:blipFill>
      <xdr:spPr>
        <a:xfrm>
          <a:off x="6696335" y="95250"/>
          <a:ext cx="2111374" cy="285750"/>
        </a:xfrm>
        <a:prstGeom prst="rect">
          <a:avLst/>
        </a:prstGeom>
      </xdr:spPr>
    </xdr:pic>
    <xdr:clientData/>
  </xdr:twoCellAnchor>
  <xdr:oneCellAnchor>
    <xdr:from>
      <xdr:col>6</xdr:col>
      <xdr:colOff>942975</xdr:colOff>
      <xdr:row>1</xdr:row>
      <xdr:rowOff>132291</xdr:rowOff>
    </xdr:from>
    <xdr:ext cx="2784417" cy="311496"/>
    <xdr:sp macro="" textlink="">
      <xdr:nvSpPr>
        <xdr:cNvPr id="8" name="CuadroTexto 7">
          <a:extLst>
            <a:ext uri="{FF2B5EF4-FFF2-40B4-BE49-F238E27FC236}">
              <a16:creationId xmlns:a16="http://schemas.microsoft.com/office/drawing/2014/main" xmlns="" id="{00000000-0008-0000-0100-000008000000}"/>
            </a:ext>
          </a:extLst>
        </xdr:cNvPr>
        <xdr:cNvSpPr txBox="1"/>
      </xdr:nvSpPr>
      <xdr:spPr>
        <a:xfrm>
          <a:off x="6029325" y="322791"/>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202652</xdr:colOff>
      <xdr:row>3</xdr:row>
      <xdr:rowOff>21167</xdr:rowOff>
    </xdr:from>
    <xdr:to>
      <xdr:col>3</xdr:col>
      <xdr:colOff>251589</xdr:colOff>
      <xdr:row>3</xdr:row>
      <xdr:rowOff>201167</xdr:rowOff>
    </xdr:to>
    <xdr:sp macro="" textlink="">
      <xdr:nvSpPr>
        <xdr:cNvPr id="3" name="CuadroTexto 2">
          <a:extLst>
            <a:ext uri="{FF2B5EF4-FFF2-40B4-BE49-F238E27FC236}">
              <a16:creationId xmlns:a16="http://schemas.microsoft.com/office/drawing/2014/main" xmlns="" id="{00000000-0008-0000-0300-000003000000}"/>
            </a:ext>
          </a:extLst>
        </xdr:cNvPr>
        <xdr:cNvSpPr txBox="1"/>
      </xdr:nvSpPr>
      <xdr:spPr>
        <a:xfrm>
          <a:off x="202652" y="1378480"/>
          <a:ext cx="169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Fecha cotización:</a:t>
          </a:r>
        </a:p>
      </xdr:txBody>
    </xdr:sp>
    <xdr:clientData/>
  </xdr:twoCellAnchor>
  <xdr:twoCellAnchor>
    <xdr:from>
      <xdr:col>0</xdr:col>
      <xdr:colOff>214559</xdr:colOff>
      <xdr:row>4</xdr:row>
      <xdr:rowOff>31484</xdr:rowOff>
    </xdr:from>
    <xdr:to>
      <xdr:col>3</xdr:col>
      <xdr:colOff>263496</xdr:colOff>
      <xdr:row>4</xdr:row>
      <xdr:rowOff>211484</xdr:rowOff>
    </xdr:to>
    <xdr:sp macro="" textlink="">
      <xdr:nvSpPr>
        <xdr:cNvPr id="4" name="CuadroTexto 3">
          <a:extLst>
            <a:ext uri="{FF2B5EF4-FFF2-40B4-BE49-F238E27FC236}">
              <a16:creationId xmlns:a16="http://schemas.microsoft.com/office/drawing/2014/main" xmlns="" id="{00000000-0008-0000-0300-000004000000}"/>
            </a:ext>
          </a:extLst>
        </xdr:cNvPr>
        <xdr:cNvSpPr txBox="1"/>
      </xdr:nvSpPr>
      <xdr:spPr>
        <a:xfrm>
          <a:off x="214559" y="1626922"/>
          <a:ext cx="169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Folio:</a:t>
          </a:r>
        </a:p>
      </xdr:txBody>
    </xdr:sp>
    <xdr:clientData/>
  </xdr:twoCellAnchor>
  <xdr:twoCellAnchor>
    <xdr:from>
      <xdr:col>0</xdr:col>
      <xdr:colOff>170954</xdr:colOff>
      <xdr:row>8</xdr:row>
      <xdr:rowOff>31750</xdr:rowOff>
    </xdr:from>
    <xdr:to>
      <xdr:col>3</xdr:col>
      <xdr:colOff>67954</xdr:colOff>
      <xdr:row>8</xdr:row>
      <xdr:rowOff>211750</xdr:rowOff>
    </xdr:to>
    <xdr:sp macro="" textlink="">
      <xdr:nvSpPr>
        <xdr:cNvPr id="5" name="CuadroTexto 4">
          <a:extLst>
            <a:ext uri="{FF2B5EF4-FFF2-40B4-BE49-F238E27FC236}">
              <a16:creationId xmlns:a16="http://schemas.microsoft.com/office/drawing/2014/main" xmlns="" id="{00000000-0008-0000-0300-000005000000}"/>
            </a:ext>
          </a:extLst>
        </xdr:cNvPr>
        <xdr:cNvSpPr txBox="1"/>
      </xdr:nvSpPr>
      <xdr:spPr>
        <a:xfrm>
          <a:off x="170954" y="1803400"/>
          <a:ext cx="154482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Nombre</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 del agente</a:t>
          </a:r>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a:t>
          </a:r>
        </a:p>
      </xdr:txBody>
    </xdr:sp>
    <xdr:clientData/>
  </xdr:twoCellAnchor>
  <xdr:twoCellAnchor>
    <xdr:from>
      <xdr:col>13</xdr:col>
      <xdr:colOff>21422</xdr:colOff>
      <xdr:row>8</xdr:row>
      <xdr:rowOff>31750</xdr:rowOff>
    </xdr:from>
    <xdr:to>
      <xdr:col>16</xdr:col>
      <xdr:colOff>43734</xdr:colOff>
      <xdr:row>8</xdr:row>
      <xdr:rowOff>211750</xdr:rowOff>
    </xdr:to>
    <xdr:sp macro="" textlink="">
      <xdr:nvSpPr>
        <xdr:cNvPr id="6" name="CuadroTexto 5">
          <a:extLst>
            <a:ext uri="{FF2B5EF4-FFF2-40B4-BE49-F238E27FC236}">
              <a16:creationId xmlns:a16="http://schemas.microsoft.com/office/drawing/2014/main" xmlns="" id="{00000000-0008-0000-0300-000006000000}"/>
            </a:ext>
          </a:extLst>
        </xdr:cNvPr>
        <xdr:cNvSpPr txBox="1"/>
      </xdr:nvSpPr>
      <xdr:spPr>
        <a:xfrm>
          <a:off x="6224578" y="1793875"/>
          <a:ext cx="133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Clave</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 del agente:</a:t>
          </a:r>
          <a:endPar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endParaRPr>
        </a:p>
      </xdr:txBody>
    </xdr:sp>
    <xdr:clientData/>
  </xdr:twoCellAnchor>
  <xdr:twoCellAnchor>
    <xdr:from>
      <xdr:col>19</xdr:col>
      <xdr:colOff>49205</xdr:colOff>
      <xdr:row>8</xdr:row>
      <xdr:rowOff>31750</xdr:rowOff>
    </xdr:from>
    <xdr:to>
      <xdr:col>22</xdr:col>
      <xdr:colOff>71517</xdr:colOff>
      <xdr:row>8</xdr:row>
      <xdr:rowOff>211750</xdr:rowOff>
    </xdr:to>
    <xdr:sp macro="" textlink="">
      <xdr:nvSpPr>
        <xdr:cNvPr id="7" name="CuadroTexto 6">
          <a:extLst>
            <a:ext uri="{FF2B5EF4-FFF2-40B4-BE49-F238E27FC236}">
              <a16:creationId xmlns:a16="http://schemas.microsoft.com/office/drawing/2014/main" xmlns="" id="{00000000-0008-0000-0300-000007000000}"/>
            </a:ext>
          </a:extLst>
        </xdr:cNvPr>
        <xdr:cNvSpPr txBox="1"/>
      </xdr:nvSpPr>
      <xdr:spPr>
        <a:xfrm>
          <a:off x="8871736" y="1793875"/>
          <a:ext cx="133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Oficina de venta</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a:t>
          </a:r>
          <a:endPar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endParaRPr>
        </a:p>
      </xdr:txBody>
    </xdr:sp>
    <xdr:clientData/>
  </xdr:twoCellAnchor>
  <xdr:twoCellAnchor>
    <xdr:from>
      <xdr:col>0</xdr:col>
      <xdr:colOff>248203</xdr:colOff>
      <xdr:row>18</xdr:row>
      <xdr:rowOff>179677</xdr:rowOff>
    </xdr:from>
    <xdr:to>
      <xdr:col>4</xdr:col>
      <xdr:colOff>300041</xdr:colOff>
      <xdr:row>20</xdr:row>
      <xdr:rowOff>95249</xdr:rowOff>
    </xdr:to>
    <xdr:sp macro="" textlink="">
      <xdr:nvSpPr>
        <xdr:cNvPr id="8" name="CuadroTexto 7">
          <a:extLst>
            <a:ext uri="{FF2B5EF4-FFF2-40B4-BE49-F238E27FC236}">
              <a16:creationId xmlns:a16="http://schemas.microsoft.com/office/drawing/2014/main" xmlns="" id="{00000000-0008-0000-0300-000008000000}"/>
            </a:ext>
          </a:extLst>
        </xdr:cNvPr>
        <xdr:cNvSpPr txBox="1"/>
      </xdr:nvSpPr>
      <xdr:spPr>
        <a:xfrm>
          <a:off x="248203" y="4599277"/>
          <a:ext cx="2175913" cy="3918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Cobertura</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 básica</a:t>
          </a:r>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a:t>
          </a:r>
        </a:p>
      </xdr:txBody>
    </xdr:sp>
    <xdr:clientData/>
  </xdr:twoCellAnchor>
  <xdr:twoCellAnchor>
    <xdr:from>
      <xdr:col>0</xdr:col>
      <xdr:colOff>248203</xdr:colOff>
      <xdr:row>27</xdr:row>
      <xdr:rowOff>175130</xdr:rowOff>
    </xdr:from>
    <xdr:to>
      <xdr:col>4</xdr:col>
      <xdr:colOff>295542</xdr:colOff>
      <xdr:row>29</xdr:row>
      <xdr:rowOff>23813</xdr:rowOff>
    </xdr:to>
    <xdr:sp macro="" textlink="">
      <xdr:nvSpPr>
        <xdr:cNvPr id="9" name="CuadroTexto 8">
          <a:extLst>
            <a:ext uri="{FF2B5EF4-FFF2-40B4-BE49-F238E27FC236}">
              <a16:creationId xmlns:a16="http://schemas.microsoft.com/office/drawing/2014/main" xmlns="" id="{00000000-0008-0000-0300-000009000000}"/>
            </a:ext>
          </a:extLst>
        </xdr:cNvPr>
        <xdr:cNvSpPr txBox="1"/>
      </xdr:nvSpPr>
      <xdr:spPr>
        <a:xfrm>
          <a:off x="248203" y="7944809"/>
          <a:ext cx="2170053" cy="338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Coberturas adicionales:</a:t>
          </a:r>
        </a:p>
      </xdr:txBody>
    </xdr:sp>
    <xdr:clientData/>
  </xdr:twoCellAnchor>
  <xdr:twoCellAnchor>
    <xdr:from>
      <xdr:col>0</xdr:col>
      <xdr:colOff>170954</xdr:colOff>
      <xdr:row>12</xdr:row>
      <xdr:rowOff>21348</xdr:rowOff>
    </xdr:from>
    <xdr:to>
      <xdr:col>3</xdr:col>
      <xdr:colOff>67954</xdr:colOff>
      <xdr:row>12</xdr:row>
      <xdr:rowOff>201348</xdr:rowOff>
    </xdr:to>
    <xdr:sp macro="" textlink="">
      <xdr:nvSpPr>
        <xdr:cNvPr id="10" name="CuadroTexto 9">
          <a:extLst>
            <a:ext uri="{FF2B5EF4-FFF2-40B4-BE49-F238E27FC236}">
              <a16:creationId xmlns:a16="http://schemas.microsoft.com/office/drawing/2014/main" xmlns="" id="{00000000-0008-0000-0300-00000A000000}"/>
            </a:ext>
          </a:extLst>
        </xdr:cNvPr>
        <xdr:cNvSpPr txBox="1"/>
      </xdr:nvSpPr>
      <xdr:spPr>
        <a:xfrm rot="10800000" flipV="1">
          <a:off x="170954" y="2431173"/>
          <a:ext cx="154482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Contratante:</a:t>
          </a:r>
        </a:p>
      </xdr:txBody>
    </xdr:sp>
    <xdr:clientData/>
  </xdr:twoCellAnchor>
  <xdr:twoCellAnchor>
    <xdr:from>
      <xdr:col>0</xdr:col>
      <xdr:colOff>170954</xdr:colOff>
      <xdr:row>14</xdr:row>
      <xdr:rowOff>24550</xdr:rowOff>
    </xdr:from>
    <xdr:to>
      <xdr:col>3</xdr:col>
      <xdr:colOff>67954</xdr:colOff>
      <xdr:row>14</xdr:row>
      <xdr:rowOff>204550</xdr:rowOff>
    </xdr:to>
    <xdr:sp macro="" textlink="">
      <xdr:nvSpPr>
        <xdr:cNvPr id="11" name="CuadroTexto 10">
          <a:extLst>
            <a:ext uri="{FF2B5EF4-FFF2-40B4-BE49-F238E27FC236}">
              <a16:creationId xmlns:a16="http://schemas.microsoft.com/office/drawing/2014/main" xmlns="" id="{00000000-0008-0000-0300-00000B000000}"/>
            </a:ext>
          </a:extLst>
        </xdr:cNvPr>
        <xdr:cNvSpPr txBox="1"/>
      </xdr:nvSpPr>
      <xdr:spPr>
        <a:xfrm>
          <a:off x="170954" y="2805850"/>
          <a:ext cx="154482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Domicilio:</a:t>
          </a:r>
        </a:p>
      </xdr:txBody>
    </xdr:sp>
    <xdr:clientData/>
  </xdr:twoCellAnchor>
  <xdr:twoCellAnchor>
    <xdr:from>
      <xdr:col>27</xdr:col>
      <xdr:colOff>384706</xdr:colOff>
      <xdr:row>18</xdr:row>
      <xdr:rowOff>226219</xdr:rowOff>
    </xdr:from>
    <xdr:to>
      <xdr:col>29</xdr:col>
      <xdr:colOff>976313</xdr:colOff>
      <xdr:row>19</xdr:row>
      <xdr:rowOff>232832</xdr:rowOff>
    </xdr:to>
    <xdr:sp macro="" textlink="">
      <xdr:nvSpPr>
        <xdr:cNvPr id="14" name="CuadroTexto 13">
          <a:extLst>
            <a:ext uri="{FF2B5EF4-FFF2-40B4-BE49-F238E27FC236}">
              <a16:creationId xmlns:a16="http://schemas.microsoft.com/office/drawing/2014/main" xmlns="" id="{00000000-0008-0000-0300-00000E000000}"/>
            </a:ext>
          </a:extLst>
        </xdr:cNvPr>
        <xdr:cNvSpPr txBox="1"/>
      </xdr:nvSpPr>
      <xdr:spPr>
        <a:xfrm>
          <a:off x="13567306" y="4645819"/>
          <a:ext cx="1763182" cy="2447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Malgun Gothic" panose="020B0503020000020004" pitchFamily="34" charset="-127"/>
              <a:ea typeface="Malgun Gothic" panose="020B0503020000020004" pitchFamily="34" charset="-127"/>
            </a:rPr>
            <a:t>Ingresar</a:t>
          </a:r>
          <a:r>
            <a:rPr lang="es-MX" sz="1100" b="1" baseline="0">
              <a:solidFill>
                <a:schemeClr val="tx2">
                  <a:lumMod val="50000"/>
                </a:schemeClr>
              </a:solidFill>
              <a:latin typeface="Malgun Gothic" panose="020B0503020000020004" pitchFamily="34" charset="-127"/>
              <a:ea typeface="Malgun Gothic" panose="020B0503020000020004" pitchFamily="34" charset="-127"/>
            </a:rPr>
            <a:t> censo por:</a:t>
          </a:r>
          <a:endParaRPr lang="es-MX" sz="1100" b="1">
            <a:solidFill>
              <a:schemeClr val="tx2">
                <a:lumMod val="50000"/>
              </a:schemeClr>
            </a:solidFill>
            <a:latin typeface="Malgun Gothic" panose="020B0503020000020004" pitchFamily="34" charset="-127"/>
            <a:ea typeface="Malgun Gothic" panose="020B0503020000020004" pitchFamily="34" charset="-127"/>
          </a:endParaRPr>
        </a:p>
      </xdr:txBody>
    </xdr:sp>
    <xdr:clientData/>
  </xdr:twoCellAnchor>
  <xdr:twoCellAnchor>
    <xdr:from>
      <xdr:col>0</xdr:col>
      <xdr:colOff>189439</xdr:colOff>
      <xdr:row>7</xdr:row>
      <xdr:rowOff>2647</xdr:rowOff>
    </xdr:from>
    <xdr:to>
      <xdr:col>26</xdr:col>
      <xdr:colOff>119806</xdr:colOff>
      <xdr:row>9</xdr:row>
      <xdr:rowOff>95516</xdr:rowOff>
    </xdr:to>
    <xdr:sp macro="" textlink="">
      <xdr:nvSpPr>
        <xdr:cNvPr id="15" name="Rectángulo 14">
          <a:extLst>
            <a:ext uri="{FF2B5EF4-FFF2-40B4-BE49-F238E27FC236}">
              <a16:creationId xmlns:a16="http://schemas.microsoft.com/office/drawing/2014/main" xmlns="" id="{00000000-0008-0000-0300-00000F000000}"/>
            </a:ext>
          </a:extLst>
        </xdr:cNvPr>
        <xdr:cNvSpPr/>
      </xdr:nvSpPr>
      <xdr:spPr>
        <a:xfrm>
          <a:off x="189439" y="1650472"/>
          <a:ext cx="12350967" cy="454819"/>
        </a:xfrm>
        <a:prstGeom prst="rect">
          <a:avLst/>
        </a:prstGeom>
        <a:noFill/>
        <a:ln>
          <a:solidFill>
            <a:schemeClr val="bg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0</xdr:col>
      <xdr:colOff>189439</xdr:colOff>
      <xdr:row>11</xdr:row>
      <xdr:rowOff>56885</xdr:rowOff>
    </xdr:from>
    <xdr:to>
      <xdr:col>26</xdr:col>
      <xdr:colOff>119806</xdr:colOff>
      <xdr:row>15</xdr:row>
      <xdr:rowOff>119063</xdr:rowOff>
    </xdr:to>
    <xdr:sp macro="" textlink="">
      <xdr:nvSpPr>
        <xdr:cNvPr id="16" name="Rectángulo 15">
          <a:extLst>
            <a:ext uri="{FF2B5EF4-FFF2-40B4-BE49-F238E27FC236}">
              <a16:creationId xmlns:a16="http://schemas.microsoft.com/office/drawing/2014/main" xmlns="" id="{00000000-0008-0000-0300-000010000000}"/>
            </a:ext>
          </a:extLst>
        </xdr:cNvPr>
        <xdr:cNvSpPr/>
      </xdr:nvSpPr>
      <xdr:spPr>
        <a:xfrm>
          <a:off x="189439" y="2854854"/>
          <a:ext cx="13955930" cy="800365"/>
        </a:xfrm>
        <a:prstGeom prst="rect">
          <a:avLst/>
        </a:prstGeom>
        <a:noFill/>
        <a:ln>
          <a:solidFill>
            <a:schemeClr val="bg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0</xdr:col>
      <xdr:colOff>191244</xdr:colOff>
      <xdr:row>18</xdr:row>
      <xdr:rowOff>83344</xdr:rowOff>
    </xdr:from>
    <xdr:to>
      <xdr:col>26</xdr:col>
      <xdr:colOff>119806</xdr:colOff>
      <xdr:row>40</xdr:row>
      <xdr:rowOff>142876</xdr:rowOff>
    </xdr:to>
    <xdr:sp macro="" textlink="">
      <xdr:nvSpPr>
        <xdr:cNvPr id="28" name="Rectángulo 27">
          <a:extLst>
            <a:ext uri="{FF2B5EF4-FFF2-40B4-BE49-F238E27FC236}">
              <a16:creationId xmlns:a16="http://schemas.microsoft.com/office/drawing/2014/main" xmlns="" id="{00000000-0008-0000-0300-00001C000000}"/>
            </a:ext>
          </a:extLst>
        </xdr:cNvPr>
        <xdr:cNvSpPr/>
      </xdr:nvSpPr>
      <xdr:spPr>
        <a:xfrm>
          <a:off x="191244" y="4369594"/>
          <a:ext cx="13962062" cy="5234782"/>
        </a:xfrm>
        <a:prstGeom prst="rect">
          <a:avLst/>
        </a:prstGeom>
        <a:noFill/>
        <a:ln>
          <a:solidFill>
            <a:schemeClr val="bg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26</xdr:col>
      <xdr:colOff>380999</xdr:colOff>
      <xdr:row>18</xdr:row>
      <xdr:rowOff>83343</xdr:rowOff>
    </xdr:from>
    <xdr:to>
      <xdr:col>66</xdr:col>
      <xdr:colOff>110156</xdr:colOff>
      <xdr:row>2524</xdr:row>
      <xdr:rowOff>6093</xdr:rowOff>
    </xdr:to>
    <xdr:sp macro="" textlink="">
      <xdr:nvSpPr>
        <xdr:cNvPr id="29" name="Rectángulo 28">
          <a:extLst>
            <a:ext uri="{FF2B5EF4-FFF2-40B4-BE49-F238E27FC236}">
              <a16:creationId xmlns:a16="http://schemas.microsoft.com/office/drawing/2014/main" xmlns="" id="{00000000-0008-0000-0300-00001D000000}"/>
            </a:ext>
          </a:extLst>
        </xdr:cNvPr>
        <xdr:cNvSpPr/>
      </xdr:nvSpPr>
      <xdr:spPr>
        <a:xfrm>
          <a:off x="14406562" y="4357687"/>
          <a:ext cx="29340000" cy="596604469"/>
        </a:xfrm>
        <a:prstGeom prst="rect">
          <a:avLst/>
        </a:prstGeom>
        <a:noFill/>
        <a:ln>
          <a:solidFill>
            <a:schemeClr val="bg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0</xdr:col>
      <xdr:colOff>154781</xdr:colOff>
      <xdr:row>16</xdr:row>
      <xdr:rowOff>188119</xdr:rowOff>
    </xdr:from>
    <xdr:to>
      <xdr:col>3</xdr:col>
      <xdr:colOff>381000</xdr:colOff>
      <xdr:row>18</xdr:row>
      <xdr:rowOff>95119</xdr:rowOff>
    </xdr:to>
    <xdr:sp macro="" textlink="">
      <xdr:nvSpPr>
        <xdr:cNvPr id="30" name="CuadroTexto 29">
          <a:extLst>
            <a:ext uri="{FF2B5EF4-FFF2-40B4-BE49-F238E27FC236}">
              <a16:creationId xmlns:a16="http://schemas.microsoft.com/office/drawing/2014/main" xmlns="" id="{00000000-0008-0000-0300-00001E000000}"/>
            </a:ext>
          </a:extLst>
        </xdr:cNvPr>
        <xdr:cNvSpPr txBox="1"/>
      </xdr:nvSpPr>
      <xdr:spPr>
        <a:xfrm>
          <a:off x="154781" y="4033838"/>
          <a:ext cx="1869282"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Coberturas</a:t>
          </a:r>
        </a:p>
      </xdr:txBody>
    </xdr:sp>
    <xdr:clientData/>
  </xdr:twoCellAnchor>
  <xdr:twoCellAnchor>
    <xdr:from>
      <xdr:col>26</xdr:col>
      <xdr:colOff>466725</xdr:colOff>
      <xdr:row>16</xdr:row>
      <xdr:rowOff>188119</xdr:rowOff>
    </xdr:from>
    <xdr:to>
      <xdr:col>29</xdr:col>
      <xdr:colOff>392906</xdr:colOff>
      <xdr:row>18</xdr:row>
      <xdr:rowOff>95119</xdr:rowOff>
    </xdr:to>
    <xdr:sp macro="" textlink="">
      <xdr:nvSpPr>
        <xdr:cNvPr id="31" name="CuadroTexto 30">
          <a:extLst>
            <a:ext uri="{FF2B5EF4-FFF2-40B4-BE49-F238E27FC236}">
              <a16:creationId xmlns:a16="http://schemas.microsoft.com/office/drawing/2014/main" xmlns="" id="{00000000-0008-0000-0300-00001F000000}"/>
            </a:ext>
          </a:extLst>
        </xdr:cNvPr>
        <xdr:cNvSpPr txBox="1"/>
      </xdr:nvSpPr>
      <xdr:spPr>
        <a:xfrm>
          <a:off x="14492288" y="4033838"/>
          <a:ext cx="1569243"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Asegurados</a:t>
          </a:r>
        </a:p>
      </xdr:txBody>
    </xdr:sp>
    <xdr:clientData/>
  </xdr:twoCellAnchor>
  <mc:AlternateContent xmlns:mc="http://schemas.openxmlformats.org/markup-compatibility/2006">
    <mc:Choice xmlns:a14="http://schemas.microsoft.com/office/drawing/2010/main" Requires="a14">
      <xdr:twoCellAnchor editAs="oneCell">
        <xdr:from>
          <xdr:col>12</xdr:col>
          <xdr:colOff>190500</xdr:colOff>
          <xdr:row>29</xdr:row>
          <xdr:rowOff>31750</xdr:rowOff>
        </xdr:from>
        <xdr:to>
          <xdr:col>12</xdr:col>
          <xdr:colOff>374650</xdr:colOff>
          <xdr:row>29</xdr:row>
          <xdr:rowOff>203200</xdr:rowOff>
        </xdr:to>
        <xdr:sp macro="" textlink="">
          <xdr:nvSpPr>
            <xdr:cNvPr id="6150" name="SUB1_1" hidden="1">
              <a:extLst>
                <a:ext uri="{63B3BB69-23CF-44E3-9099-C40C66FF867C}">
                  <a14:compatExt spid="_x0000_s6150"/>
                </a:ext>
                <a:ext uri="{FF2B5EF4-FFF2-40B4-BE49-F238E27FC236}">
                  <a16:creationId xmlns:a16="http://schemas.microsoft.com/office/drawing/2014/main" xmlns="" id="{00000000-0008-0000-03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33</xdr:row>
          <xdr:rowOff>38100</xdr:rowOff>
        </xdr:from>
        <xdr:to>
          <xdr:col>12</xdr:col>
          <xdr:colOff>374650</xdr:colOff>
          <xdr:row>33</xdr:row>
          <xdr:rowOff>203200</xdr:rowOff>
        </xdr:to>
        <xdr:sp macro="" textlink="">
          <xdr:nvSpPr>
            <xdr:cNvPr id="6151" name="SUB1_5" hidden="1">
              <a:extLst>
                <a:ext uri="{63B3BB69-23CF-44E3-9099-C40C66FF867C}">
                  <a14:compatExt spid="_x0000_s6151"/>
                </a:ext>
                <a:ext uri="{FF2B5EF4-FFF2-40B4-BE49-F238E27FC236}">
                  <a16:creationId xmlns:a16="http://schemas.microsoft.com/office/drawing/2014/main" xmlns="" id="{00000000-0008-0000-03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30</xdr:row>
          <xdr:rowOff>31750</xdr:rowOff>
        </xdr:from>
        <xdr:to>
          <xdr:col>12</xdr:col>
          <xdr:colOff>374650</xdr:colOff>
          <xdr:row>30</xdr:row>
          <xdr:rowOff>203200</xdr:rowOff>
        </xdr:to>
        <xdr:sp macro="" textlink="">
          <xdr:nvSpPr>
            <xdr:cNvPr id="6152" name="SUB1_2" hidden="1">
              <a:extLst>
                <a:ext uri="{63B3BB69-23CF-44E3-9099-C40C66FF867C}">
                  <a14:compatExt spid="_x0000_s6152"/>
                </a:ext>
                <a:ext uri="{FF2B5EF4-FFF2-40B4-BE49-F238E27FC236}">
                  <a16:creationId xmlns:a16="http://schemas.microsoft.com/office/drawing/2014/main" xmlns="" id="{00000000-0008-0000-03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31</xdr:row>
          <xdr:rowOff>31750</xdr:rowOff>
        </xdr:from>
        <xdr:to>
          <xdr:col>12</xdr:col>
          <xdr:colOff>374650</xdr:colOff>
          <xdr:row>31</xdr:row>
          <xdr:rowOff>203200</xdr:rowOff>
        </xdr:to>
        <xdr:sp macro="" textlink="">
          <xdr:nvSpPr>
            <xdr:cNvPr id="6153" name="SUB1_3" hidden="1">
              <a:extLst>
                <a:ext uri="{63B3BB69-23CF-44E3-9099-C40C66FF867C}">
                  <a14:compatExt spid="_x0000_s6153"/>
                </a:ext>
                <a:ext uri="{FF2B5EF4-FFF2-40B4-BE49-F238E27FC236}">
                  <a16:creationId xmlns:a16="http://schemas.microsoft.com/office/drawing/2014/main" xmlns="" id="{00000000-0008-0000-0300-00000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32</xdr:row>
          <xdr:rowOff>38100</xdr:rowOff>
        </xdr:from>
        <xdr:to>
          <xdr:col>12</xdr:col>
          <xdr:colOff>374650</xdr:colOff>
          <xdr:row>32</xdr:row>
          <xdr:rowOff>203200</xdr:rowOff>
        </xdr:to>
        <xdr:sp macro="" textlink="">
          <xdr:nvSpPr>
            <xdr:cNvPr id="6154" name="SUB1_4" hidden="1">
              <a:extLst>
                <a:ext uri="{63B3BB69-23CF-44E3-9099-C40C66FF867C}">
                  <a14:compatExt spid="_x0000_s6154"/>
                </a:ext>
                <a:ext uri="{FF2B5EF4-FFF2-40B4-BE49-F238E27FC236}">
                  <a16:creationId xmlns:a16="http://schemas.microsoft.com/office/drawing/2014/main" xmlns="" id="{00000000-0008-0000-03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34</xdr:row>
          <xdr:rowOff>38100</xdr:rowOff>
        </xdr:from>
        <xdr:to>
          <xdr:col>12</xdr:col>
          <xdr:colOff>374650</xdr:colOff>
          <xdr:row>34</xdr:row>
          <xdr:rowOff>203200</xdr:rowOff>
        </xdr:to>
        <xdr:sp macro="" textlink="">
          <xdr:nvSpPr>
            <xdr:cNvPr id="6155" name="SUB1_6" hidden="1">
              <a:extLst>
                <a:ext uri="{63B3BB69-23CF-44E3-9099-C40C66FF867C}">
                  <a14:compatExt spid="_x0000_s6155"/>
                </a:ext>
                <a:ext uri="{FF2B5EF4-FFF2-40B4-BE49-F238E27FC236}">
                  <a16:creationId xmlns:a16="http://schemas.microsoft.com/office/drawing/2014/main" xmlns="" id="{00000000-0008-0000-03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35</xdr:row>
          <xdr:rowOff>38100</xdr:rowOff>
        </xdr:from>
        <xdr:to>
          <xdr:col>12</xdr:col>
          <xdr:colOff>374650</xdr:colOff>
          <xdr:row>35</xdr:row>
          <xdr:rowOff>203200</xdr:rowOff>
        </xdr:to>
        <xdr:sp macro="" textlink="">
          <xdr:nvSpPr>
            <xdr:cNvPr id="6157" name="SUB1_8" hidden="1">
              <a:extLst>
                <a:ext uri="{63B3BB69-23CF-44E3-9099-C40C66FF867C}">
                  <a14:compatExt spid="_x0000_s6157"/>
                </a:ext>
                <a:ext uri="{FF2B5EF4-FFF2-40B4-BE49-F238E27FC236}">
                  <a16:creationId xmlns:a16="http://schemas.microsoft.com/office/drawing/2014/main" xmlns="" id="{00000000-0008-0000-03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36</xdr:row>
          <xdr:rowOff>38100</xdr:rowOff>
        </xdr:from>
        <xdr:to>
          <xdr:col>12</xdr:col>
          <xdr:colOff>374650</xdr:colOff>
          <xdr:row>36</xdr:row>
          <xdr:rowOff>203200</xdr:rowOff>
        </xdr:to>
        <xdr:sp macro="" textlink="">
          <xdr:nvSpPr>
            <xdr:cNvPr id="6158" name="SUB1_9" hidden="1">
              <a:extLst>
                <a:ext uri="{63B3BB69-23CF-44E3-9099-C40C66FF867C}">
                  <a14:compatExt spid="_x0000_s6158"/>
                </a:ext>
                <a:ext uri="{FF2B5EF4-FFF2-40B4-BE49-F238E27FC236}">
                  <a16:creationId xmlns:a16="http://schemas.microsoft.com/office/drawing/2014/main" xmlns="" id="{00000000-0008-0000-03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37</xdr:row>
          <xdr:rowOff>38100</xdr:rowOff>
        </xdr:from>
        <xdr:to>
          <xdr:col>12</xdr:col>
          <xdr:colOff>374650</xdr:colOff>
          <xdr:row>37</xdr:row>
          <xdr:rowOff>203200</xdr:rowOff>
        </xdr:to>
        <xdr:sp macro="" textlink="">
          <xdr:nvSpPr>
            <xdr:cNvPr id="6160" name="SUB1_10" hidden="1">
              <a:extLst>
                <a:ext uri="{63B3BB69-23CF-44E3-9099-C40C66FF867C}">
                  <a14:compatExt spid="_x0000_s6160"/>
                </a:ext>
                <a:ext uri="{FF2B5EF4-FFF2-40B4-BE49-F238E27FC236}">
                  <a16:creationId xmlns:a16="http://schemas.microsoft.com/office/drawing/2014/main" xmlns="" id="{00000000-0008-0000-0300-00001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38</xdr:row>
          <xdr:rowOff>38100</xdr:rowOff>
        </xdr:from>
        <xdr:to>
          <xdr:col>12</xdr:col>
          <xdr:colOff>374650</xdr:colOff>
          <xdr:row>38</xdr:row>
          <xdr:rowOff>203200</xdr:rowOff>
        </xdr:to>
        <xdr:sp macro="" textlink="">
          <xdr:nvSpPr>
            <xdr:cNvPr id="6162" name="SUB1_12" hidden="1">
              <a:extLst>
                <a:ext uri="{63B3BB69-23CF-44E3-9099-C40C66FF867C}">
                  <a14:compatExt spid="_x0000_s6162"/>
                </a:ext>
                <a:ext uri="{FF2B5EF4-FFF2-40B4-BE49-F238E27FC236}">
                  <a16:creationId xmlns:a16="http://schemas.microsoft.com/office/drawing/2014/main" xmlns="" id="{00000000-0008-0000-03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29</xdr:row>
          <xdr:rowOff>31750</xdr:rowOff>
        </xdr:from>
        <xdr:to>
          <xdr:col>15</xdr:col>
          <xdr:colOff>381000</xdr:colOff>
          <xdr:row>29</xdr:row>
          <xdr:rowOff>203200</xdr:rowOff>
        </xdr:to>
        <xdr:sp macro="" textlink="">
          <xdr:nvSpPr>
            <xdr:cNvPr id="6163" name="SUB2_1" hidden="1">
              <a:extLst>
                <a:ext uri="{63B3BB69-23CF-44E3-9099-C40C66FF867C}">
                  <a14:compatExt spid="_x0000_s6163"/>
                </a:ext>
                <a:ext uri="{FF2B5EF4-FFF2-40B4-BE49-F238E27FC236}">
                  <a16:creationId xmlns:a16="http://schemas.microsoft.com/office/drawing/2014/main" xmlns="" id="{00000000-0008-0000-0300-00001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33</xdr:row>
          <xdr:rowOff>31750</xdr:rowOff>
        </xdr:from>
        <xdr:to>
          <xdr:col>15</xdr:col>
          <xdr:colOff>381000</xdr:colOff>
          <xdr:row>33</xdr:row>
          <xdr:rowOff>203200</xdr:rowOff>
        </xdr:to>
        <xdr:sp macro="" textlink="">
          <xdr:nvSpPr>
            <xdr:cNvPr id="6164" name="SUB2_5" hidden="1">
              <a:extLst>
                <a:ext uri="{63B3BB69-23CF-44E3-9099-C40C66FF867C}">
                  <a14:compatExt spid="_x0000_s6164"/>
                </a:ext>
                <a:ext uri="{FF2B5EF4-FFF2-40B4-BE49-F238E27FC236}">
                  <a16:creationId xmlns:a16="http://schemas.microsoft.com/office/drawing/2014/main" xmlns="" id="{00000000-0008-0000-0300-00001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30</xdr:row>
          <xdr:rowOff>31750</xdr:rowOff>
        </xdr:from>
        <xdr:to>
          <xdr:col>15</xdr:col>
          <xdr:colOff>381000</xdr:colOff>
          <xdr:row>30</xdr:row>
          <xdr:rowOff>203200</xdr:rowOff>
        </xdr:to>
        <xdr:sp macro="" textlink="">
          <xdr:nvSpPr>
            <xdr:cNvPr id="6165" name="SUB2_2" hidden="1">
              <a:extLst>
                <a:ext uri="{63B3BB69-23CF-44E3-9099-C40C66FF867C}">
                  <a14:compatExt spid="_x0000_s6165"/>
                </a:ext>
                <a:ext uri="{FF2B5EF4-FFF2-40B4-BE49-F238E27FC236}">
                  <a16:creationId xmlns:a16="http://schemas.microsoft.com/office/drawing/2014/main" xmlns="" id="{00000000-0008-0000-03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31</xdr:row>
          <xdr:rowOff>31750</xdr:rowOff>
        </xdr:from>
        <xdr:to>
          <xdr:col>15</xdr:col>
          <xdr:colOff>374650</xdr:colOff>
          <xdr:row>31</xdr:row>
          <xdr:rowOff>203200</xdr:rowOff>
        </xdr:to>
        <xdr:sp macro="" textlink="">
          <xdr:nvSpPr>
            <xdr:cNvPr id="6166" name="SUB2_3" hidden="1">
              <a:extLst>
                <a:ext uri="{63B3BB69-23CF-44E3-9099-C40C66FF867C}">
                  <a14:compatExt spid="_x0000_s6166"/>
                </a:ext>
                <a:ext uri="{FF2B5EF4-FFF2-40B4-BE49-F238E27FC236}">
                  <a16:creationId xmlns:a16="http://schemas.microsoft.com/office/drawing/2014/main" xmlns="" id="{00000000-0008-0000-0300-00001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32</xdr:row>
          <xdr:rowOff>31750</xdr:rowOff>
        </xdr:from>
        <xdr:to>
          <xdr:col>15</xdr:col>
          <xdr:colOff>381000</xdr:colOff>
          <xdr:row>32</xdr:row>
          <xdr:rowOff>203200</xdr:rowOff>
        </xdr:to>
        <xdr:sp macro="" textlink="">
          <xdr:nvSpPr>
            <xdr:cNvPr id="6167" name="SUB2_4" hidden="1">
              <a:extLst>
                <a:ext uri="{63B3BB69-23CF-44E3-9099-C40C66FF867C}">
                  <a14:compatExt spid="_x0000_s6167"/>
                </a:ext>
                <a:ext uri="{FF2B5EF4-FFF2-40B4-BE49-F238E27FC236}">
                  <a16:creationId xmlns:a16="http://schemas.microsoft.com/office/drawing/2014/main" xmlns="" id="{00000000-0008-0000-0300-00001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34</xdr:row>
          <xdr:rowOff>31750</xdr:rowOff>
        </xdr:from>
        <xdr:to>
          <xdr:col>15</xdr:col>
          <xdr:colOff>381000</xdr:colOff>
          <xdr:row>34</xdr:row>
          <xdr:rowOff>203200</xdr:rowOff>
        </xdr:to>
        <xdr:sp macro="" textlink="">
          <xdr:nvSpPr>
            <xdr:cNvPr id="6168" name="SUB2_6" hidden="1">
              <a:extLst>
                <a:ext uri="{63B3BB69-23CF-44E3-9099-C40C66FF867C}">
                  <a14:compatExt spid="_x0000_s6168"/>
                </a:ext>
                <a:ext uri="{FF2B5EF4-FFF2-40B4-BE49-F238E27FC236}">
                  <a16:creationId xmlns:a16="http://schemas.microsoft.com/office/drawing/2014/main" xmlns="" id="{00000000-0008-0000-0300-00001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35</xdr:row>
          <xdr:rowOff>31750</xdr:rowOff>
        </xdr:from>
        <xdr:to>
          <xdr:col>15</xdr:col>
          <xdr:colOff>374650</xdr:colOff>
          <xdr:row>35</xdr:row>
          <xdr:rowOff>203200</xdr:rowOff>
        </xdr:to>
        <xdr:sp macro="" textlink="">
          <xdr:nvSpPr>
            <xdr:cNvPr id="6170" name="SUB2_8" hidden="1">
              <a:extLst>
                <a:ext uri="{63B3BB69-23CF-44E3-9099-C40C66FF867C}">
                  <a14:compatExt spid="_x0000_s6170"/>
                </a:ext>
                <a:ext uri="{FF2B5EF4-FFF2-40B4-BE49-F238E27FC236}">
                  <a16:creationId xmlns:a16="http://schemas.microsoft.com/office/drawing/2014/main" xmlns="" id="{00000000-0008-0000-0300-00001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36</xdr:row>
          <xdr:rowOff>31750</xdr:rowOff>
        </xdr:from>
        <xdr:to>
          <xdr:col>15</xdr:col>
          <xdr:colOff>381000</xdr:colOff>
          <xdr:row>36</xdr:row>
          <xdr:rowOff>203200</xdr:rowOff>
        </xdr:to>
        <xdr:sp macro="" textlink="">
          <xdr:nvSpPr>
            <xdr:cNvPr id="6171" name="SUB2_9" hidden="1">
              <a:extLst>
                <a:ext uri="{63B3BB69-23CF-44E3-9099-C40C66FF867C}">
                  <a14:compatExt spid="_x0000_s6171"/>
                </a:ext>
                <a:ext uri="{FF2B5EF4-FFF2-40B4-BE49-F238E27FC236}">
                  <a16:creationId xmlns:a16="http://schemas.microsoft.com/office/drawing/2014/main" xmlns="" id="{00000000-0008-0000-03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37</xdr:row>
          <xdr:rowOff>38100</xdr:rowOff>
        </xdr:from>
        <xdr:to>
          <xdr:col>15</xdr:col>
          <xdr:colOff>381000</xdr:colOff>
          <xdr:row>37</xdr:row>
          <xdr:rowOff>203200</xdr:rowOff>
        </xdr:to>
        <xdr:sp macro="" textlink="">
          <xdr:nvSpPr>
            <xdr:cNvPr id="6173" name="SUB2_10" hidden="1">
              <a:extLst>
                <a:ext uri="{63B3BB69-23CF-44E3-9099-C40C66FF867C}">
                  <a14:compatExt spid="_x0000_s6173"/>
                </a:ext>
                <a:ext uri="{FF2B5EF4-FFF2-40B4-BE49-F238E27FC236}">
                  <a16:creationId xmlns:a16="http://schemas.microsoft.com/office/drawing/2014/main" xmlns="" id="{00000000-0008-0000-0300-00001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38</xdr:row>
          <xdr:rowOff>38100</xdr:rowOff>
        </xdr:from>
        <xdr:to>
          <xdr:col>15</xdr:col>
          <xdr:colOff>381000</xdr:colOff>
          <xdr:row>38</xdr:row>
          <xdr:rowOff>203200</xdr:rowOff>
        </xdr:to>
        <xdr:sp macro="" textlink="">
          <xdr:nvSpPr>
            <xdr:cNvPr id="6175" name="SUB2_12" hidden="1">
              <a:extLst>
                <a:ext uri="{63B3BB69-23CF-44E3-9099-C40C66FF867C}">
                  <a14:compatExt spid="_x0000_s6175"/>
                </a:ext>
                <a:ext uri="{FF2B5EF4-FFF2-40B4-BE49-F238E27FC236}">
                  <a16:creationId xmlns:a16="http://schemas.microsoft.com/office/drawing/2014/main" xmlns="" id="{00000000-0008-0000-0300-00001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29</xdr:row>
          <xdr:rowOff>31750</xdr:rowOff>
        </xdr:from>
        <xdr:to>
          <xdr:col>18</xdr:col>
          <xdr:colOff>374650</xdr:colOff>
          <xdr:row>29</xdr:row>
          <xdr:rowOff>203200</xdr:rowOff>
        </xdr:to>
        <xdr:sp macro="" textlink="">
          <xdr:nvSpPr>
            <xdr:cNvPr id="6176" name="SUB3_1" hidden="1">
              <a:extLst>
                <a:ext uri="{63B3BB69-23CF-44E3-9099-C40C66FF867C}">
                  <a14:compatExt spid="_x0000_s6176"/>
                </a:ext>
                <a:ext uri="{FF2B5EF4-FFF2-40B4-BE49-F238E27FC236}">
                  <a16:creationId xmlns:a16="http://schemas.microsoft.com/office/drawing/2014/main" xmlns="" id="{00000000-0008-0000-0300-00002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33</xdr:row>
          <xdr:rowOff>31750</xdr:rowOff>
        </xdr:from>
        <xdr:to>
          <xdr:col>18</xdr:col>
          <xdr:colOff>374650</xdr:colOff>
          <xdr:row>33</xdr:row>
          <xdr:rowOff>203200</xdr:rowOff>
        </xdr:to>
        <xdr:sp macro="" textlink="">
          <xdr:nvSpPr>
            <xdr:cNvPr id="6177" name="SUB3_5" hidden="1">
              <a:extLst>
                <a:ext uri="{63B3BB69-23CF-44E3-9099-C40C66FF867C}">
                  <a14:compatExt spid="_x0000_s6177"/>
                </a:ext>
                <a:ext uri="{FF2B5EF4-FFF2-40B4-BE49-F238E27FC236}">
                  <a16:creationId xmlns:a16="http://schemas.microsoft.com/office/drawing/2014/main" xmlns="" id="{00000000-0008-0000-0300-00002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30</xdr:row>
          <xdr:rowOff>31750</xdr:rowOff>
        </xdr:from>
        <xdr:to>
          <xdr:col>18</xdr:col>
          <xdr:colOff>374650</xdr:colOff>
          <xdr:row>30</xdr:row>
          <xdr:rowOff>203200</xdr:rowOff>
        </xdr:to>
        <xdr:sp macro="" textlink="">
          <xdr:nvSpPr>
            <xdr:cNvPr id="6178" name="SUB3_2" hidden="1">
              <a:extLst>
                <a:ext uri="{63B3BB69-23CF-44E3-9099-C40C66FF867C}">
                  <a14:compatExt spid="_x0000_s6178"/>
                </a:ext>
                <a:ext uri="{FF2B5EF4-FFF2-40B4-BE49-F238E27FC236}">
                  <a16:creationId xmlns:a16="http://schemas.microsoft.com/office/drawing/2014/main" xmlns="" id="{00000000-0008-0000-0300-00002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31</xdr:row>
          <xdr:rowOff>31750</xdr:rowOff>
        </xdr:from>
        <xdr:to>
          <xdr:col>18</xdr:col>
          <xdr:colOff>374650</xdr:colOff>
          <xdr:row>31</xdr:row>
          <xdr:rowOff>203200</xdr:rowOff>
        </xdr:to>
        <xdr:sp macro="" textlink="">
          <xdr:nvSpPr>
            <xdr:cNvPr id="6179" name="SUB3_3" hidden="1">
              <a:extLst>
                <a:ext uri="{63B3BB69-23CF-44E3-9099-C40C66FF867C}">
                  <a14:compatExt spid="_x0000_s6179"/>
                </a:ext>
                <a:ext uri="{FF2B5EF4-FFF2-40B4-BE49-F238E27FC236}">
                  <a16:creationId xmlns:a16="http://schemas.microsoft.com/office/drawing/2014/main" xmlns="" id="{00000000-0008-0000-0300-00002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32</xdr:row>
          <xdr:rowOff>31750</xdr:rowOff>
        </xdr:from>
        <xdr:to>
          <xdr:col>18</xdr:col>
          <xdr:colOff>374650</xdr:colOff>
          <xdr:row>32</xdr:row>
          <xdr:rowOff>203200</xdr:rowOff>
        </xdr:to>
        <xdr:sp macro="" textlink="">
          <xdr:nvSpPr>
            <xdr:cNvPr id="6180" name="SUB3_4" hidden="1">
              <a:extLst>
                <a:ext uri="{63B3BB69-23CF-44E3-9099-C40C66FF867C}">
                  <a14:compatExt spid="_x0000_s6180"/>
                </a:ext>
                <a:ext uri="{FF2B5EF4-FFF2-40B4-BE49-F238E27FC236}">
                  <a16:creationId xmlns:a16="http://schemas.microsoft.com/office/drawing/2014/main" xmlns="" id="{00000000-0008-0000-0300-00002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34</xdr:row>
          <xdr:rowOff>31750</xdr:rowOff>
        </xdr:from>
        <xdr:to>
          <xdr:col>18</xdr:col>
          <xdr:colOff>374650</xdr:colOff>
          <xdr:row>34</xdr:row>
          <xdr:rowOff>203200</xdr:rowOff>
        </xdr:to>
        <xdr:sp macro="" textlink="">
          <xdr:nvSpPr>
            <xdr:cNvPr id="6181" name="SUB3_6" hidden="1">
              <a:extLst>
                <a:ext uri="{63B3BB69-23CF-44E3-9099-C40C66FF867C}">
                  <a14:compatExt spid="_x0000_s6181"/>
                </a:ext>
                <a:ext uri="{FF2B5EF4-FFF2-40B4-BE49-F238E27FC236}">
                  <a16:creationId xmlns:a16="http://schemas.microsoft.com/office/drawing/2014/main" xmlns="" id="{00000000-0008-0000-0300-00002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35</xdr:row>
          <xdr:rowOff>31750</xdr:rowOff>
        </xdr:from>
        <xdr:to>
          <xdr:col>18</xdr:col>
          <xdr:colOff>374650</xdr:colOff>
          <xdr:row>35</xdr:row>
          <xdr:rowOff>203200</xdr:rowOff>
        </xdr:to>
        <xdr:sp macro="" textlink="">
          <xdr:nvSpPr>
            <xdr:cNvPr id="6183" name="SUB3_8" hidden="1">
              <a:extLst>
                <a:ext uri="{63B3BB69-23CF-44E3-9099-C40C66FF867C}">
                  <a14:compatExt spid="_x0000_s6183"/>
                </a:ext>
                <a:ext uri="{FF2B5EF4-FFF2-40B4-BE49-F238E27FC236}">
                  <a16:creationId xmlns:a16="http://schemas.microsoft.com/office/drawing/2014/main" xmlns="" id="{00000000-0008-0000-0300-00002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36</xdr:row>
          <xdr:rowOff>31750</xdr:rowOff>
        </xdr:from>
        <xdr:to>
          <xdr:col>18</xdr:col>
          <xdr:colOff>374650</xdr:colOff>
          <xdr:row>36</xdr:row>
          <xdr:rowOff>203200</xdr:rowOff>
        </xdr:to>
        <xdr:sp macro="" textlink="">
          <xdr:nvSpPr>
            <xdr:cNvPr id="6184" name="SUB3_9" hidden="1">
              <a:extLst>
                <a:ext uri="{63B3BB69-23CF-44E3-9099-C40C66FF867C}">
                  <a14:compatExt spid="_x0000_s6184"/>
                </a:ext>
                <a:ext uri="{FF2B5EF4-FFF2-40B4-BE49-F238E27FC236}">
                  <a16:creationId xmlns:a16="http://schemas.microsoft.com/office/drawing/2014/main" xmlns="" id="{00000000-0008-0000-0300-00002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37</xdr:row>
          <xdr:rowOff>38100</xdr:rowOff>
        </xdr:from>
        <xdr:to>
          <xdr:col>18</xdr:col>
          <xdr:colOff>374650</xdr:colOff>
          <xdr:row>37</xdr:row>
          <xdr:rowOff>203200</xdr:rowOff>
        </xdr:to>
        <xdr:sp macro="" textlink="">
          <xdr:nvSpPr>
            <xdr:cNvPr id="6186" name="SUB3_10" hidden="1">
              <a:extLst>
                <a:ext uri="{63B3BB69-23CF-44E3-9099-C40C66FF867C}">
                  <a14:compatExt spid="_x0000_s6186"/>
                </a:ext>
                <a:ext uri="{FF2B5EF4-FFF2-40B4-BE49-F238E27FC236}">
                  <a16:creationId xmlns:a16="http://schemas.microsoft.com/office/drawing/2014/main" xmlns="" id="{00000000-0008-0000-0300-00002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38</xdr:row>
          <xdr:rowOff>38100</xdr:rowOff>
        </xdr:from>
        <xdr:to>
          <xdr:col>18</xdr:col>
          <xdr:colOff>374650</xdr:colOff>
          <xdr:row>38</xdr:row>
          <xdr:rowOff>203200</xdr:rowOff>
        </xdr:to>
        <xdr:sp macro="" textlink="">
          <xdr:nvSpPr>
            <xdr:cNvPr id="6188" name="SUB3_12" hidden="1">
              <a:extLst>
                <a:ext uri="{63B3BB69-23CF-44E3-9099-C40C66FF867C}">
                  <a14:compatExt spid="_x0000_s6188"/>
                </a:ext>
                <a:ext uri="{FF2B5EF4-FFF2-40B4-BE49-F238E27FC236}">
                  <a16:creationId xmlns:a16="http://schemas.microsoft.com/office/drawing/2014/main" xmlns="" id="{00000000-0008-0000-0300-00002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29</xdr:row>
          <xdr:rowOff>31750</xdr:rowOff>
        </xdr:from>
        <xdr:to>
          <xdr:col>21</xdr:col>
          <xdr:colOff>374650</xdr:colOff>
          <xdr:row>29</xdr:row>
          <xdr:rowOff>203200</xdr:rowOff>
        </xdr:to>
        <xdr:sp macro="" textlink="">
          <xdr:nvSpPr>
            <xdr:cNvPr id="6189" name="SUB4_1" hidden="1">
              <a:extLst>
                <a:ext uri="{63B3BB69-23CF-44E3-9099-C40C66FF867C}">
                  <a14:compatExt spid="_x0000_s6189"/>
                </a:ext>
                <a:ext uri="{FF2B5EF4-FFF2-40B4-BE49-F238E27FC236}">
                  <a16:creationId xmlns:a16="http://schemas.microsoft.com/office/drawing/2014/main" xmlns="" id="{00000000-0008-0000-03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33</xdr:row>
          <xdr:rowOff>31750</xdr:rowOff>
        </xdr:from>
        <xdr:to>
          <xdr:col>21</xdr:col>
          <xdr:colOff>374650</xdr:colOff>
          <xdr:row>33</xdr:row>
          <xdr:rowOff>203200</xdr:rowOff>
        </xdr:to>
        <xdr:sp macro="" textlink="">
          <xdr:nvSpPr>
            <xdr:cNvPr id="6190" name="SUB4_5" hidden="1">
              <a:extLst>
                <a:ext uri="{63B3BB69-23CF-44E3-9099-C40C66FF867C}">
                  <a14:compatExt spid="_x0000_s6190"/>
                </a:ext>
                <a:ext uri="{FF2B5EF4-FFF2-40B4-BE49-F238E27FC236}">
                  <a16:creationId xmlns:a16="http://schemas.microsoft.com/office/drawing/2014/main" xmlns="" id="{00000000-0008-0000-0300-00002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30</xdr:row>
          <xdr:rowOff>31750</xdr:rowOff>
        </xdr:from>
        <xdr:to>
          <xdr:col>21</xdr:col>
          <xdr:colOff>374650</xdr:colOff>
          <xdr:row>30</xdr:row>
          <xdr:rowOff>203200</xdr:rowOff>
        </xdr:to>
        <xdr:sp macro="" textlink="">
          <xdr:nvSpPr>
            <xdr:cNvPr id="6191" name="SUB4_2" hidden="1">
              <a:extLst>
                <a:ext uri="{63B3BB69-23CF-44E3-9099-C40C66FF867C}">
                  <a14:compatExt spid="_x0000_s6191"/>
                </a:ext>
                <a:ext uri="{FF2B5EF4-FFF2-40B4-BE49-F238E27FC236}">
                  <a16:creationId xmlns:a16="http://schemas.microsoft.com/office/drawing/2014/main" xmlns="" id="{00000000-0008-0000-0300-00002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31</xdr:row>
          <xdr:rowOff>31750</xdr:rowOff>
        </xdr:from>
        <xdr:to>
          <xdr:col>21</xdr:col>
          <xdr:colOff>374650</xdr:colOff>
          <xdr:row>31</xdr:row>
          <xdr:rowOff>203200</xdr:rowOff>
        </xdr:to>
        <xdr:sp macro="" textlink="">
          <xdr:nvSpPr>
            <xdr:cNvPr id="6192" name="SUB4_3" hidden="1">
              <a:extLst>
                <a:ext uri="{63B3BB69-23CF-44E3-9099-C40C66FF867C}">
                  <a14:compatExt spid="_x0000_s6192"/>
                </a:ext>
                <a:ext uri="{FF2B5EF4-FFF2-40B4-BE49-F238E27FC236}">
                  <a16:creationId xmlns:a16="http://schemas.microsoft.com/office/drawing/2014/main" xmlns="" id="{00000000-0008-0000-0300-00003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32</xdr:row>
          <xdr:rowOff>31750</xdr:rowOff>
        </xdr:from>
        <xdr:to>
          <xdr:col>21</xdr:col>
          <xdr:colOff>374650</xdr:colOff>
          <xdr:row>32</xdr:row>
          <xdr:rowOff>203200</xdr:rowOff>
        </xdr:to>
        <xdr:sp macro="" textlink="">
          <xdr:nvSpPr>
            <xdr:cNvPr id="6193" name="SUB4_4" hidden="1">
              <a:extLst>
                <a:ext uri="{63B3BB69-23CF-44E3-9099-C40C66FF867C}">
                  <a14:compatExt spid="_x0000_s6193"/>
                </a:ext>
                <a:ext uri="{FF2B5EF4-FFF2-40B4-BE49-F238E27FC236}">
                  <a16:creationId xmlns:a16="http://schemas.microsoft.com/office/drawing/2014/main" xmlns="" id="{00000000-0008-0000-0300-00003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34</xdr:row>
          <xdr:rowOff>31750</xdr:rowOff>
        </xdr:from>
        <xdr:to>
          <xdr:col>21</xdr:col>
          <xdr:colOff>374650</xdr:colOff>
          <xdr:row>34</xdr:row>
          <xdr:rowOff>203200</xdr:rowOff>
        </xdr:to>
        <xdr:sp macro="" textlink="">
          <xdr:nvSpPr>
            <xdr:cNvPr id="6194" name="SUB4_6" hidden="1">
              <a:extLst>
                <a:ext uri="{63B3BB69-23CF-44E3-9099-C40C66FF867C}">
                  <a14:compatExt spid="_x0000_s6194"/>
                </a:ext>
                <a:ext uri="{FF2B5EF4-FFF2-40B4-BE49-F238E27FC236}">
                  <a16:creationId xmlns:a16="http://schemas.microsoft.com/office/drawing/2014/main" xmlns="" id="{00000000-0008-0000-0300-00003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35</xdr:row>
          <xdr:rowOff>31750</xdr:rowOff>
        </xdr:from>
        <xdr:to>
          <xdr:col>21</xdr:col>
          <xdr:colOff>374650</xdr:colOff>
          <xdr:row>35</xdr:row>
          <xdr:rowOff>203200</xdr:rowOff>
        </xdr:to>
        <xdr:sp macro="" textlink="">
          <xdr:nvSpPr>
            <xdr:cNvPr id="6196" name="SUB4_8" hidden="1">
              <a:extLst>
                <a:ext uri="{63B3BB69-23CF-44E3-9099-C40C66FF867C}">
                  <a14:compatExt spid="_x0000_s6196"/>
                </a:ext>
                <a:ext uri="{FF2B5EF4-FFF2-40B4-BE49-F238E27FC236}">
                  <a16:creationId xmlns:a16="http://schemas.microsoft.com/office/drawing/2014/main" xmlns="" id="{00000000-0008-0000-0300-00003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36</xdr:row>
          <xdr:rowOff>31750</xdr:rowOff>
        </xdr:from>
        <xdr:to>
          <xdr:col>21</xdr:col>
          <xdr:colOff>374650</xdr:colOff>
          <xdr:row>36</xdr:row>
          <xdr:rowOff>203200</xdr:rowOff>
        </xdr:to>
        <xdr:sp macro="" textlink="">
          <xdr:nvSpPr>
            <xdr:cNvPr id="6197" name="SUB4_9" hidden="1">
              <a:extLst>
                <a:ext uri="{63B3BB69-23CF-44E3-9099-C40C66FF867C}">
                  <a14:compatExt spid="_x0000_s6197"/>
                </a:ext>
                <a:ext uri="{FF2B5EF4-FFF2-40B4-BE49-F238E27FC236}">
                  <a16:creationId xmlns:a16="http://schemas.microsoft.com/office/drawing/2014/main" xmlns="" id="{00000000-0008-0000-0300-00003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37</xdr:row>
          <xdr:rowOff>38100</xdr:rowOff>
        </xdr:from>
        <xdr:to>
          <xdr:col>21</xdr:col>
          <xdr:colOff>374650</xdr:colOff>
          <xdr:row>37</xdr:row>
          <xdr:rowOff>203200</xdr:rowOff>
        </xdr:to>
        <xdr:sp macro="" textlink="">
          <xdr:nvSpPr>
            <xdr:cNvPr id="6199" name="SUB4_10" hidden="1">
              <a:extLst>
                <a:ext uri="{63B3BB69-23CF-44E3-9099-C40C66FF867C}">
                  <a14:compatExt spid="_x0000_s6199"/>
                </a:ext>
                <a:ext uri="{FF2B5EF4-FFF2-40B4-BE49-F238E27FC236}">
                  <a16:creationId xmlns:a16="http://schemas.microsoft.com/office/drawing/2014/main" xmlns="" id="{00000000-0008-0000-0300-00003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38</xdr:row>
          <xdr:rowOff>38100</xdr:rowOff>
        </xdr:from>
        <xdr:to>
          <xdr:col>21</xdr:col>
          <xdr:colOff>374650</xdr:colOff>
          <xdr:row>38</xdr:row>
          <xdr:rowOff>203200</xdr:rowOff>
        </xdr:to>
        <xdr:sp macro="" textlink="">
          <xdr:nvSpPr>
            <xdr:cNvPr id="6201" name="SUB4_12" hidden="1">
              <a:extLst>
                <a:ext uri="{63B3BB69-23CF-44E3-9099-C40C66FF867C}">
                  <a14:compatExt spid="_x0000_s6201"/>
                </a:ext>
                <a:ext uri="{FF2B5EF4-FFF2-40B4-BE49-F238E27FC236}">
                  <a16:creationId xmlns:a16="http://schemas.microsoft.com/office/drawing/2014/main" xmlns="" id="{00000000-0008-0000-0300-00003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29</xdr:row>
          <xdr:rowOff>31750</xdr:rowOff>
        </xdr:from>
        <xdr:to>
          <xdr:col>24</xdr:col>
          <xdr:colOff>374650</xdr:colOff>
          <xdr:row>29</xdr:row>
          <xdr:rowOff>203200</xdr:rowOff>
        </xdr:to>
        <xdr:sp macro="" textlink="">
          <xdr:nvSpPr>
            <xdr:cNvPr id="6202" name="SUB5_1" hidden="1">
              <a:extLst>
                <a:ext uri="{63B3BB69-23CF-44E3-9099-C40C66FF867C}">
                  <a14:compatExt spid="_x0000_s6202"/>
                </a:ext>
                <a:ext uri="{FF2B5EF4-FFF2-40B4-BE49-F238E27FC236}">
                  <a16:creationId xmlns:a16="http://schemas.microsoft.com/office/drawing/2014/main" xmlns="" id="{00000000-0008-0000-0300-00003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33</xdr:row>
          <xdr:rowOff>31750</xdr:rowOff>
        </xdr:from>
        <xdr:to>
          <xdr:col>24</xdr:col>
          <xdr:colOff>374650</xdr:colOff>
          <xdr:row>33</xdr:row>
          <xdr:rowOff>203200</xdr:rowOff>
        </xdr:to>
        <xdr:sp macro="" textlink="">
          <xdr:nvSpPr>
            <xdr:cNvPr id="6203" name="SUB5_5" hidden="1">
              <a:extLst>
                <a:ext uri="{63B3BB69-23CF-44E3-9099-C40C66FF867C}">
                  <a14:compatExt spid="_x0000_s6203"/>
                </a:ext>
                <a:ext uri="{FF2B5EF4-FFF2-40B4-BE49-F238E27FC236}">
                  <a16:creationId xmlns:a16="http://schemas.microsoft.com/office/drawing/2014/main" xmlns="" id="{00000000-0008-0000-0300-00003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30</xdr:row>
          <xdr:rowOff>31750</xdr:rowOff>
        </xdr:from>
        <xdr:to>
          <xdr:col>24</xdr:col>
          <xdr:colOff>374650</xdr:colOff>
          <xdr:row>30</xdr:row>
          <xdr:rowOff>203200</xdr:rowOff>
        </xdr:to>
        <xdr:sp macro="" textlink="">
          <xdr:nvSpPr>
            <xdr:cNvPr id="6204" name="SUB5_2" hidden="1">
              <a:extLst>
                <a:ext uri="{63B3BB69-23CF-44E3-9099-C40C66FF867C}">
                  <a14:compatExt spid="_x0000_s6204"/>
                </a:ext>
                <a:ext uri="{FF2B5EF4-FFF2-40B4-BE49-F238E27FC236}">
                  <a16:creationId xmlns:a16="http://schemas.microsoft.com/office/drawing/2014/main" xmlns="" id="{00000000-0008-0000-0300-00003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31</xdr:row>
          <xdr:rowOff>31750</xdr:rowOff>
        </xdr:from>
        <xdr:to>
          <xdr:col>24</xdr:col>
          <xdr:colOff>374650</xdr:colOff>
          <xdr:row>31</xdr:row>
          <xdr:rowOff>203200</xdr:rowOff>
        </xdr:to>
        <xdr:sp macro="" textlink="">
          <xdr:nvSpPr>
            <xdr:cNvPr id="6205" name="SUB5_3" hidden="1">
              <a:extLst>
                <a:ext uri="{63B3BB69-23CF-44E3-9099-C40C66FF867C}">
                  <a14:compatExt spid="_x0000_s6205"/>
                </a:ext>
                <a:ext uri="{FF2B5EF4-FFF2-40B4-BE49-F238E27FC236}">
                  <a16:creationId xmlns:a16="http://schemas.microsoft.com/office/drawing/2014/main" xmlns="" id="{00000000-0008-0000-0300-00003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32</xdr:row>
          <xdr:rowOff>31750</xdr:rowOff>
        </xdr:from>
        <xdr:to>
          <xdr:col>24</xdr:col>
          <xdr:colOff>374650</xdr:colOff>
          <xdr:row>32</xdr:row>
          <xdr:rowOff>203200</xdr:rowOff>
        </xdr:to>
        <xdr:sp macro="" textlink="">
          <xdr:nvSpPr>
            <xdr:cNvPr id="6206" name="SUB5_4" hidden="1">
              <a:extLst>
                <a:ext uri="{63B3BB69-23CF-44E3-9099-C40C66FF867C}">
                  <a14:compatExt spid="_x0000_s6206"/>
                </a:ext>
                <a:ext uri="{FF2B5EF4-FFF2-40B4-BE49-F238E27FC236}">
                  <a16:creationId xmlns:a16="http://schemas.microsoft.com/office/drawing/2014/main" xmlns="" id="{00000000-0008-0000-0300-00003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34</xdr:row>
          <xdr:rowOff>31750</xdr:rowOff>
        </xdr:from>
        <xdr:to>
          <xdr:col>24</xdr:col>
          <xdr:colOff>374650</xdr:colOff>
          <xdr:row>34</xdr:row>
          <xdr:rowOff>203200</xdr:rowOff>
        </xdr:to>
        <xdr:sp macro="" textlink="">
          <xdr:nvSpPr>
            <xdr:cNvPr id="6207" name="SUB5_6" hidden="1">
              <a:extLst>
                <a:ext uri="{63B3BB69-23CF-44E3-9099-C40C66FF867C}">
                  <a14:compatExt spid="_x0000_s6207"/>
                </a:ext>
                <a:ext uri="{FF2B5EF4-FFF2-40B4-BE49-F238E27FC236}">
                  <a16:creationId xmlns:a16="http://schemas.microsoft.com/office/drawing/2014/main" xmlns="" id="{00000000-0008-0000-0300-00003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35</xdr:row>
          <xdr:rowOff>31750</xdr:rowOff>
        </xdr:from>
        <xdr:to>
          <xdr:col>24</xdr:col>
          <xdr:colOff>361950</xdr:colOff>
          <xdr:row>35</xdr:row>
          <xdr:rowOff>203200</xdr:rowOff>
        </xdr:to>
        <xdr:sp macro="" textlink="">
          <xdr:nvSpPr>
            <xdr:cNvPr id="6209" name="SUB5_8" hidden="1">
              <a:extLst>
                <a:ext uri="{63B3BB69-23CF-44E3-9099-C40C66FF867C}">
                  <a14:compatExt spid="_x0000_s6209"/>
                </a:ext>
                <a:ext uri="{FF2B5EF4-FFF2-40B4-BE49-F238E27FC236}">
                  <a16:creationId xmlns:a16="http://schemas.microsoft.com/office/drawing/2014/main" xmlns="" id="{00000000-0008-0000-0300-00004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36</xdr:row>
          <xdr:rowOff>31750</xdr:rowOff>
        </xdr:from>
        <xdr:to>
          <xdr:col>24</xdr:col>
          <xdr:colOff>374650</xdr:colOff>
          <xdr:row>36</xdr:row>
          <xdr:rowOff>203200</xdr:rowOff>
        </xdr:to>
        <xdr:sp macro="" textlink="">
          <xdr:nvSpPr>
            <xdr:cNvPr id="6210" name="SUB5_9" hidden="1">
              <a:extLst>
                <a:ext uri="{63B3BB69-23CF-44E3-9099-C40C66FF867C}">
                  <a14:compatExt spid="_x0000_s6210"/>
                </a:ext>
                <a:ext uri="{FF2B5EF4-FFF2-40B4-BE49-F238E27FC236}">
                  <a16:creationId xmlns:a16="http://schemas.microsoft.com/office/drawing/2014/main" xmlns="" id="{00000000-0008-0000-0300-00004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37</xdr:row>
          <xdr:rowOff>38100</xdr:rowOff>
        </xdr:from>
        <xdr:to>
          <xdr:col>24</xdr:col>
          <xdr:colOff>374650</xdr:colOff>
          <xdr:row>37</xdr:row>
          <xdr:rowOff>203200</xdr:rowOff>
        </xdr:to>
        <xdr:sp macro="" textlink="">
          <xdr:nvSpPr>
            <xdr:cNvPr id="6212" name="SUB5_10" hidden="1">
              <a:extLst>
                <a:ext uri="{63B3BB69-23CF-44E3-9099-C40C66FF867C}">
                  <a14:compatExt spid="_x0000_s6212"/>
                </a:ext>
                <a:ext uri="{FF2B5EF4-FFF2-40B4-BE49-F238E27FC236}">
                  <a16:creationId xmlns:a16="http://schemas.microsoft.com/office/drawing/2014/main" xmlns="" id="{00000000-0008-0000-03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38</xdr:row>
          <xdr:rowOff>38100</xdr:rowOff>
        </xdr:from>
        <xdr:to>
          <xdr:col>24</xdr:col>
          <xdr:colOff>374650</xdr:colOff>
          <xdr:row>38</xdr:row>
          <xdr:rowOff>203200</xdr:rowOff>
        </xdr:to>
        <xdr:sp macro="" textlink="">
          <xdr:nvSpPr>
            <xdr:cNvPr id="6214" name="SUB5_12" hidden="1">
              <a:extLst>
                <a:ext uri="{63B3BB69-23CF-44E3-9099-C40C66FF867C}">
                  <a14:compatExt spid="_x0000_s6214"/>
                </a:ext>
                <a:ext uri="{FF2B5EF4-FFF2-40B4-BE49-F238E27FC236}">
                  <a16:creationId xmlns:a16="http://schemas.microsoft.com/office/drawing/2014/main" xmlns="" id="{00000000-0008-0000-0300-00004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21</xdr:col>
      <xdr:colOff>-1</xdr:colOff>
      <xdr:row>40</xdr:row>
      <xdr:rowOff>202405</xdr:rowOff>
    </xdr:from>
    <xdr:to>
      <xdr:col>22</xdr:col>
      <xdr:colOff>280874</xdr:colOff>
      <xdr:row>44</xdr:row>
      <xdr:rowOff>149905</xdr:rowOff>
    </xdr:to>
    <xdr:pic macro="[0]!Borrar.Borrar">
      <xdr:nvPicPr>
        <xdr:cNvPr id="22" name="Imagen 21">
          <a:extLst>
            <a:ext uri="{FF2B5EF4-FFF2-40B4-BE49-F238E27FC236}">
              <a16:creationId xmlns:a16="http://schemas.microsoft.com/office/drawing/2014/main" xmlns="" id="{00000000-0008-0000-0300-000016000000}"/>
            </a:ext>
          </a:extLst>
        </xdr:cNvPr>
        <xdr:cNvPicPr>
          <a:picLocks noChangeAspect="1"/>
        </xdr:cNvPicPr>
      </xdr:nvPicPr>
      <xdr:blipFill>
        <a:blip xmlns:r="http://schemas.openxmlformats.org/officeDocument/2006/relationships" r:embed="rId1"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9929812" y="9834561"/>
          <a:ext cx="900000" cy="900000"/>
        </a:xfrm>
        <a:prstGeom prst="rect">
          <a:avLst/>
        </a:prstGeom>
      </xdr:spPr>
    </xdr:pic>
    <xdr:clientData/>
  </xdr:twoCellAnchor>
  <xdr:twoCellAnchor editAs="oneCell">
    <xdr:from>
      <xdr:col>24</xdr:col>
      <xdr:colOff>83344</xdr:colOff>
      <xdr:row>40</xdr:row>
      <xdr:rowOff>202405</xdr:rowOff>
    </xdr:from>
    <xdr:to>
      <xdr:col>25</xdr:col>
      <xdr:colOff>364219</xdr:colOff>
      <xdr:row>44</xdr:row>
      <xdr:rowOff>149905</xdr:rowOff>
    </xdr:to>
    <xdr:pic macro="[0]!Cotizar.Cotizar">
      <xdr:nvPicPr>
        <xdr:cNvPr id="35" name="Imagen 34">
          <a:extLst>
            <a:ext uri="{FF2B5EF4-FFF2-40B4-BE49-F238E27FC236}">
              <a16:creationId xmlns:a16="http://schemas.microsoft.com/office/drawing/2014/main" xmlns="" id="{00000000-0008-0000-0300-000023000000}"/>
            </a:ext>
          </a:extLst>
        </xdr:cNvPr>
        <xdr:cNvPicPr>
          <a:picLocks noChangeAspect="1"/>
        </xdr:cNvPicPr>
      </xdr:nvPicPr>
      <xdr:blipFill>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1441907" y="9834561"/>
          <a:ext cx="900000" cy="900000"/>
        </a:xfrm>
        <a:prstGeom prst="rect">
          <a:avLst/>
        </a:prstGeom>
      </xdr:spPr>
    </xdr:pic>
    <xdr:clientData/>
  </xdr:twoCellAnchor>
  <xdr:twoCellAnchor>
    <xdr:from>
      <xdr:col>20</xdr:col>
      <xdr:colOff>23812</xdr:colOff>
      <xdr:row>44</xdr:row>
      <xdr:rowOff>154782</xdr:rowOff>
    </xdr:from>
    <xdr:to>
      <xdr:col>22</xdr:col>
      <xdr:colOff>809624</xdr:colOff>
      <xdr:row>45</xdr:row>
      <xdr:rowOff>211932</xdr:rowOff>
    </xdr:to>
    <xdr:sp macro="" textlink="">
      <xdr:nvSpPr>
        <xdr:cNvPr id="104" name="CuadroTexto 103">
          <a:extLst>
            <a:ext uri="{FF2B5EF4-FFF2-40B4-BE49-F238E27FC236}">
              <a16:creationId xmlns:a16="http://schemas.microsoft.com/office/drawing/2014/main" xmlns="" id="{00000000-0008-0000-0300-000068000000}"/>
            </a:ext>
          </a:extLst>
        </xdr:cNvPr>
        <xdr:cNvSpPr txBox="1"/>
      </xdr:nvSpPr>
      <xdr:spPr>
        <a:xfrm>
          <a:off x="10620375" y="10739438"/>
          <a:ext cx="1595437"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rgbClr val="AFC628"/>
              </a:solidFill>
              <a:latin typeface="Malgun Gothic" panose="020B0503020000020004" pitchFamily="34" charset="-127"/>
              <a:ea typeface="Malgun Gothic" panose="020B0503020000020004" pitchFamily="34" charset="-127"/>
            </a:rPr>
            <a:t>BORRAR</a:t>
          </a:r>
          <a:r>
            <a:rPr lang="es-MX" sz="1100" b="1" baseline="0">
              <a:solidFill>
                <a:srgbClr val="AFC628"/>
              </a:solidFill>
              <a:latin typeface="Malgun Gothic" panose="020B0503020000020004" pitchFamily="34" charset="-127"/>
              <a:ea typeface="Malgun Gothic" panose="020B0503020000020004" pitchFamily="34" charset="-127"/>
            </a:rPr>
            <a:t> DATOS</a:t>
          </a:r>
          <a:endParaRPr lang="es-MX" sz="1100" b="1">
            <a:solidFill>
              <a:srgbClr val="AFC628"/>
            </a:solidFill>
            <a:latin typeface="Malgun Gothic" panose="020B0503020000020004" pitchFamily="34" charset="-127"/>
            <a:ea typeface="Malgun Gothic" panose="020B0503020000020004" pitchFamily="34" charset="-127"/>
          </a:endParaRPr>
        </a:p>
      </xdr:txBody>
    </xdr:sp>
    <xdr:clientData/>
  </xdr:twoCellAnchor>
  <xdr:twoCellAnchor>
    <xdr:from>
      <xdr:col>23</xdr:col>
      <xdr:colOff>59531</xdr:colOff>
      <xdr:row>44</xdr:row>
      <xdr:rowOff>142875</xdr:rowOff>
    </xdr:from>
    <xdr:to>
      <xdr:col>25</xdr:col>
      <xdr:colOff>559593</xdr:colOff>
      <xdr:row>45</xdr:row>
      <xdr:rowOff>200025</xdr:rowOff>
    </xdr:to>
    <xdr:sp macro="" textlink="">
      <xdr:nvSpPr>
        <xdr:cNvPr id="105" name="CuadroTexto 104">
          <a:extLst>
            <a:ext uri="{FF2B5EF4-FFF2-40B4-BE49-F238E27FC236}">
              <a16:creationId xmlns:a16="http://schemas.microsoft.com/office/drawing/2014/main" xmlns="" id="{00000000-0008-0000-0300-000069000000}"/>
            </a:ext>
          </a:extLst>
        </xdr:cNvPr>
        <xdr:cNvSpPr txBox="1"/>
      </xdr:nvSpPr>
      <xdr:spPr>
        <a:xfrm>
          <a:off x="11227594" y="10727531"/>
          <a:ext cx="1309687"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COTIZAR</a:t>
          </a:r>
        </a:p>
      </xdr:txBody>
    </xdr:sp>
    <xdr:clientData/>
  </xdr:twoCellAnchor>
  <xdr:twoCellAnchor editAs="oneCell">
    <xdr:from>
      <xdr:col>0</xdr:col>
      <xdr:colOff>83348</xdr:colOff>
      <xdr:row>0</xdr:row>
      <xdr:rowOff>59529</xdr:rowOff>
    </xdr:from>
    <xdr:to>
      <xdr:col>6</xdr:col>
      <xdr:colOff>276116</xdr:colOff>
      <xdr:row>0</xdr:row>
      <xdr:rowOff>544563</xdr:rowOff>
    </xdr:to>
    <xdr:pic>
      <xdr:nvPicPr>
        <xdr:cNvPr id="98" name="Imagen 97">
          <a:extLst>
            <a:ext uri="{FF2B5EF4-FFF2-40B4-BE49-F238E27FC236}">
              <a16:creationId xmlns:a16="http://schemas.microsoft.com/office/drawing/2014/main" xmlns="" id="{00000000-0008-0000-0300-00006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3348" y="59529"/>
          <a:ext cx="3264581" cy="485034"/>
        </a:xfrm>
        <a:prstGeom prst="rect">
          <a:avLst/>
        </a:prstGeom>
      </xdr:spPr>
    </xdr:pic>
    <xdr:clientData/>
  </xdr:twoCellAnchor>
  <xdr:twoCellAnchor editAs="oneCell">
    <xdr:from>
      <xdr:col>22</xdr:col>
      <xdr:colOff>583407</xdr:colOff>
      <xdr:row>0</xdr:row>
      <xdr:rowOff>59531</xdr:rowOff>
    </xdr:from>
    <xdr:to>
      <xdr:col>26</xdr:col>
      <xdr:colOff>75406</xdr:colOff>
      <xdr:row>0</xdr:row>
      <xdr:rowOff>750094</xdr:rowOff>
    </xdr:to>
    <xdr:pic>
      <xdr:nvPicPr>
        <xdr:cNvPr id="99" name="Imagen 98">
          <a:extLst>
            <a:ext uri="{FF2B5EF4-FFF2-40B4-BE49-F238E27FC236}">
              <a16:creationId xmlns:a16="http://schemas.microsoft.com/office/drawing/2014/main" xmlns="" id="{00000000-0008-0000-0300-000063000000}"/>
            </a:ext>
          </a:extLst>
        </xdr:cNvPr>
        <xdr:cNvPicPr>
          <a:picLocks noChangeAspect="1"/>
        </xdr:cNvPicPr>
      </xdr:nvPicPr>
      <xdr:blipFill rotWithShape="1">
        <a:blip xmlns:r="http://schemas.openxmlformats.org/officeDocument/2006/relationships" r:embed="rId4"/>
        <a:srcRect t="16667" b="8977"/>
        <a:stretch/>
      </xdr:blipFill>
      <xdr:spPr>
        <a:xfrm>
          <a:off x="11989595" y="59531"/>
          <a:ext cx="2111374" cy="690563"/>
        </a:xfrm>
        <a:prstGeom prst="rect">
          <a:avLst/>
        </a:prstGeom>
      </xdr:spPr>
    </xdr:pic>
    <xdr:clientData/>
  </xdr:twoCellAnchor>
  <xdr:oneCellAnchor>
    <xdr:from>
      <xdr:col>21</xdr:col>
      <xdr:colOff>583407</xdr:colOff>
      <xdr:row>0</xdr:row>
      <xdr:rowOff>750095</xdr:rowOff>
    </xdr:from>
    <xdr:ext cx="2784417" cy="311496"/>
    <xdr:sp macro="" textlink="">
      <xdr:nvSpPr>
        <xdr:cNvPr id="100" name="CuadroTexto 99">
          <a:extLst>
            <a:ext uri="{FF2B5EF4-FFF2-40B4-BE49-F238E27FC236}">
              <a16:creationId xmlns:a16="http://schemas.microsoft.com/office/drawing/2014/main" xmlns="" id="{00000000-0008-0000-0300-000064000000}"/>
            </a:ext>
          </a:extLst>
        </xdr:cNvPr>
        <xdr:cNvSpPr txBox="1"/>
      </xdr:nvSpPr>
      <xdr:spPr>
        <a:xfrm>
          <a:off x="11370470" y="750095"/>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xdr:oneCellAnchor>
    <xdr:from>
      <xdr:col>0</xdr:col>
      <xdr:colOff>190500</xdr:colOff>
      <xdr:row>6</xdr:row>
      <xdr:rowOff>47624</xdr:rowOff>
    </xdr:from>
    <xdr:ext cx="13968000" cy="210901"/>
    <xdr:sp macro="" textlink="">
      <xdr:nvSpPr>
        <xdr:cNvPr id="101" name="CuadroTexto 100">
          <a:extLst>
            <a:ext uri="{FF2B5EF4-FFF2-40B4-BE49-F238E27FC236}">
              <a16:creationId xmlns:a16="http://schemas.microsoft.com/office/drawing/2014/main" xmlns="" id="{00000000-0008-0000-0300-000065000000}"/>
            </a:ext>
          </a:extLst>
        </xdr:cNvPr>
        <xdr:cNvSpPr txBox="1"/>
      </xdr:nvSpPr>
      <xdr:spPr>
        <a:xfrm>
          <a:off x="190500" y="1690687"/>
          <a:ext cx="13968000" cy="210901"/>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s-MX" sz="1400" b="1">
              <a:latin typeface="Arial" panose="020B0604020202020204" pitchFamily="34" charset="0"/>
              <a:cs typeface="Arial" panose="020B0604020202020204" pitchFamily="34" charset="0"/>
            </a:rPr>
            <a:t>Información</a:t>
          </a:r>
          <a:r>
            <a:rPr lang="es-MX" sz="1400" b="1" baseline="0">
              <a:latin typeface="Arial" panose="020B0604020202020204" pitchFamily="34" charset="0"/>
              <a:cs typeface="Arial" panose="020B0604020202020204" pitchFamily="34" charset="0"/>
            </a:rPr>
            <a:t> general</a:t>
          </a:r>
          <a:endParaRPr lang="es-MX" sz="1400" b="1">
            <a:latin typeface="Arial" panose="020B0604020202020204" pitchFamily="34" charset="0"/>
            <a:cs typeface="Arial" panose="020B0604020202020204" pitchFamily="34" charset="0"/>
          </a:endParaRPr>
        </a:p>
      </xdr:txBody>
    </xdr:sp>
    <xdr:clientData/>
  </xdr:oneCellAnchor>
  <xdr:twoCellAnchor>
    <xdr:from>
      <xdr:col>7</xdr:col>
      <xdr:colOff>285995</xdr:colOff>
      <xdr:row>4</xdr:row>
      <xdr:rowOff>31484</xdr:rowOff>
    </xdr:from>
    <xdr:to>
      <xdr:col>11</xdr:col>
      <xdr:colOff>1558</xdr:colOff>
      <xdr:row>4</xdr:row>
      <xdr:rowOff>211484</xdr:rowOff>
    </xdr:to>
    <xdr:sp macro="" textlink="">
      <xdr:nvSpPr>
        <xdr:cNvPr id="102" name="CuadroTexto 101">
          <a:extLst>
            <a:ext uri="{FF2B5EF4-FFF2-40B4-BE49-F238E27FC236}">
              <a16:creationId xmlns:a16="http://schemas.microsoft.com/office/drawing/2014/main" xmlns="" id="{00000000-0008-0000-0300-000066000000}"/>
            </a:ext>
          </a:extLst>
        </xdr:cNvPr>
        <xdr:cNvSpPr txBox="1"/>
      </xdr:nvSpPr>
      <xdr:spPr>
        <a:xfrm>
          <a:off x="3834058" y="1626922"/>
          <a:ext cx="1620563"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Póliza:</a:t>
          </a:r>
        </a:p>
      </xdr:txBody>
    </xdr:sp>
    <xdr:clientData/>
  </xdr:twoCellAnchor>
  <xdr:twoCellAnchor>
    <xdr:from>
      <xdr:col>7</xdr:col>
      <xdr:colOff>274090</xdr:colOff>
      <xdr:row>3</xdr:row>
      <xdr:rowOff>21167</xdr:rowOff>
    </xdr:from>
    <xdr:to>
      <xdr:col>12</xdr:col>
      <xdr:colOff>166688</xdr:colOff>
      <xdr:row>3</xdr:row>
      <xdr:rowOff>201167</xdr:rowOff>
    </xdr:to>
    <xdr:sp macro="" textlink="">
      <xdr:nvSpPr>
        <xdr:cNvPr id="107" name="CuadroTexto 106">
          <a:extLst>
            <a:ext uri="{FF2B5EF4-FFF2-40B4-BE49-F238E27FC236}">
              <a16:creationId xmlns:a16="http://schemas.microsoft.com/office/drawing/2014/main" xmlns="" id="{00000000-0008-0000-0300-00006B000000}"/>
            </a:ext>
          </a:extLst>
        </xdr:cNvPr>
        <xdr:cNvSpPr txBox="1"/>
      </xdr:nvSpPr>
      <xdr:spPr>
        <a:xfrm>
          <a:off x="3822153" y="1378480"/>
          <a:ext cx="198809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Fecha inicio vigencia:</a:t>
          </a:r>
        </a:p>
      </xdr:txBody>
    </xdr:sp>
    <xdr:clientData/>
  </xdr:twoCellAnchor>
  <xdr:twoCellAnchor>
    <xdr:from>
      <xdr:col>19</xdr:col>
      <xdr:colOff>116526</xdr:colOff>
      <xdr:row>14</xdr:row>
      <xdr:rowOff>23670</xdr:rowOff>
    </xdr:from>
    <xdr:to>
      <xdr:col>21</xdr:col>
      <xdr:colOff>557811</xdr:colOff>
      <xdr:row>14</xdr:row>
      <xdr:rowOff>203670</xdr:rowOff>
    </xdr:to>
    <xdr:sp macro="" textlink="">
      <xdr:nvSpPr>
        <xdr:cNvPr id="103" name="CuadroTexto 102">
          <a:extLst>
            <a:ext uri="{FF2B5EF4-FFF2-40B4-BE49-F238E27FC236}">
              <a16:creationId xmlns:a16="http://schemas.microsoft.com/office/drawing/2014/main" xmlns="" id="{00000000-0008-0000-0300-000067000000}"/>
            </a:ext>
          </a:extLst>
        </xdr:cNvPr>
        <xdr:cNvSpPr txBox="1"/>
      </xdr:nvSpPr>
      <xdr:spPr>
        <a:xfrm>
          <a:off x="9845633" y="3928920"/>
          <a:ext cx="1543464"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Estado:</a:t>
          </a:r>
        </a:p>
      </xdr:txBody>
    </xdr:sp>
    <xdr:clientData/>
  </xdr:twoCellAnchor>
  <xdr:twoCellAnchor>
    <xdr:from>
      <xdr:col>19</xdr:col>
      <xdr:colOff>831302</xdr:colOff>
      <xdr:row>4</xdr:row>
      <xdr:rowOff>31484</xdr:rowOff>
    </xdr:from>
    <xdr:to>
      <xdr:col>24</xdr:col>
      <xdr:colOff>9525</xdr:colOff>
      <xdr:row>4</xdr:row>
      <xdr:rowOff>211484</xdr:rowOff>
    </xdr:to>
    <xdr:sp macro="" textlink="">
      <xdr:nvSpPr>
        <xdr:cNvPr id="106" name="CuadroTexto 105">
          <a:extLst>
            <a:ext uri="{FF2B5EF4-FFF2-40B4-BE49-F238E27FC236}">
              <a16:creationId xmlns:a16="http://schemas.microsoft.com/office/drawing/2014/main" xmlns="" id="{00000000-0008-0000-0300-00006A000000}"/>
            </a:ext>
          </a:extLst>
        </xdr:cNvPr>
        <xdr:cNvSpPr txBox="1"/>
      </xdr:nvSpPr>
      <xdr:spPr>
        <a:xfrm>
          <a:off x="10522990" y="1626922"/>
          <a:ext cx="198809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Comisión Agente:</a:t>
          </a:r>
        </a:p>
      </xdr:txBody>
    </xdr:sp>
    <xdr:clientData/>
  </xdr:twoCellAnchor>
  <xdr:twoCellAnchor>
    <xdr:from>
      <xdr:col>12</xdr:col>
      <xdr:colOff>418604</xdr:colOff>
      <xdr:row>16</xdr:row>
      <xdr:rowOff>19050</xdr:rowOff>
    </xdr:from>
    <xdr:to>
      <xdr:col>16</xdr:col>
      <xdr:colOff>161925</xdr:colOff>
      <xdr:row>16</xdr:row>
      <xdr:rowOff>190262</xdr:rowOff>
    </xdr:to>
    <xdr:sp macro="" textlink="">
      <xdr:nvSpPr>
        <xdr:cNvPr id="108" name="CuadroTexto 107">
          <a:extLst>
            <a:ext uri="{FF2B5EF4-FFF2-40B4-BE49-F238E27FC236}">
              <a16:creationId xmlns:a16="http://schemas.microsoft.com/office/drawing/2014/main" xmlns="" id="{00000000-0008-0000-0300-00006C000000}"/>
            </a:ext>
          </a:extLst>
        </xdr:cNvPr>
        <xdr:cNvSpPr txBox="1"/>
      </xdr:nvSpPr>
      <xdr:spPr>
        <a:xfrm>
          <a:off x="6066929" y="3886200"/>
          <a:ext cx="2076946" cy="171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Cantidad de Subgrupos:</a:t>
          </a:r>
        </a:p>
      </xdr:txBody>
    </xdr:sp>
    <xdr:clientData/>
  </xdr:twoCellAnchor>
  <xdr:twoCellAnchor>
    <xdr:from>
      <xdr:col>19</xdr:col>
      <xdr:colOff>530523</xdr:colOff>
      <xdr:row>16</xdr:row>
      <xdr:rowOff>11906</xdr:rowOff>
    </xdr:from>
    <xdr:to>
      <xdr:col>21</xdr:col>
      <xdr:colOff>595312</xdr:colOff>
      <xdr:row>16</xdr:row>
      <xdr:rowOff>199786</xdr:rowOff>
    </xdr:to>
    <xdr:sp macro="" textlink="">
      <xdr:nvSpPr>
        <xdr:cNvPr id="109" name="CuadroTexto 108">
          <a:extLst>
            <a:ext uri="{FF2B5EF4-FFF2-40B4-BE49-F238E27FC236}">
              <a16:creationId xmlns:a16="http://schemas.microsoft.com/office/drawing/2014/main" xmlns="" id="{00000000-0008-0000-0300-00006D000000}"/>
            </a:ext>
          </a:extLst>
        </xdr:cNvPr>
        <xdr:cNvSpPr txBox="1"/>
      </xdr:nvSpPr>
      <xdr:spPr>
        <a:xfrm>
          <a:off x="10222211" y="3905250"/>
          <a:ext cx="1160164" cy="187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UMAM</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 o MN:</a:t>
          </a:r>
          <a:endPar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12</xdr:col>
          <xdr:colOff>190500</xdr:colOff>
          <xdr:row>39</xdr:row>
          <xdr:rowOff>38100</xdr:rowOff>
        </xdr:from>
        <xdr:to>
          <xdr:col>12</xdr:col>
          <xdr:colOff>374650</xdr:colOff>
          <xdr:row>39</xdr:row>
          <xdr:rowOff>203200</xdr:rowOff>
        </xdr:to>
        <xdr:sp macro="" textlink="">
          <xdr:nvSpPr>
            <xdr:cNvPr id="6216" name="SUB1_14" hidden="1">
              <a:extLst>
                <a:ext uri="{63B3BB69-23CF-44E3-9099-C40C66FF867C}">
                  <a14:compatExt spid="_x0000_s6216"/>
                </a:ext>
                <a:ext uri="{FF2B5EF4-FFF2-40B4-BE49-F238E27FC236}">
                  <a16:creationId xmlns:a16="http://schemas.microsoft.com/office/drawing/2014/main" xmlns="" id="{00000000-0008-0000-0300-00004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190500</xdr:colOff>
          <xdr:row>39</xdr:row>
          <xdr:rowOff>38100</xdr:rowOff>
        </xdr:from>
        <xdr:to>
          <xdr:col>15</xdr:col>
          <xdr:colOff>374650</xdr:colOff>
          <xdr:row>39</xdr:row>
          <xdr:rowOff>203200</xdr:rowOff>
        </xdr:to>
        <xdr:sp macro="" textlink="">
          <xdr:nvSpPr>
            <xdr:cNvPr id="6219" name="SUB2_14" hidden="1">
              <a:extLst>
                <a:ext uri="{63B3BB69-23CF-44E3-9099-C40C66FF867C}">
                  <a14:compatExt spid="_x0000_s6219"/>
                </a:ext>
                <a:ext uri="{FF2B5EF4-FFF2-40B4-BE49-F238E27FC236}">
                  <a16:creationId xmlns:a16="http://schemas.microsoft.com/office/drawing/2014/main" xmlns="" id="{00000000-0008-0000-0300-00004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39</xdr:row>
          <xdr:rowOff>38100</xdr:rowOff>
        </xdr:from>
        <xdr:to>
          <xdr:col>18</xdr:col>
          <xdr:colOff>374650</xdr:colOff>
          <xdr:row>39</xdr:row>
          <xdr:rowOff>203200</xdr:rowOff>
        </xdr:to>
        <xdr:sp macro="" textlink="">
          <xdr:nvSpPr>
            <xdr:cNvPr id="6221" name="SUB3_14" hidden="1">
              <a:extLst>
                <a:ext uri="{63B3BB69-23CF-44E3-9099-C40C66FF867C}">
                  <a14:compatExt spid="_x0000_s6221"/>
                </a:ext>
                <a:ext uri="{FF2B5EF4-FFF2-40B4-BE49-F238E27FC236}">
                  <a16:creationId xmlns:a16="http://schemas.microsoft.com/office/drawing/2014/main" xmlns="" id="{00000000-0008-0000-0300-00004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39</xdr:row>
          <xdr:rowOff>38100</xdr:rowOff>
        </xdr:from>
        <xdr:to>
          <xdr:col>21</xdr:col>
          <xdr:colOff>374650</xdr:colOff>
          <xdr:row>39</xdr:row>
          <xdr:rowOff>203200</xdr:rowOff>
        </xdr:to>
        <xdr:sp macro="" textlink="">
          <xdr:nvSpPr>
            <xdr:cNvPr id="6223" name="SUB4_14" hidden="1">
              <a:extLst>
                <a:ext uri="{63B3BB69-23CF-44E3-9099-C40C66FF867C}">
                  <a14:compatExt spid="_x0000_s6223"/>
                </a:ext>
                <a:ext uri="{FF2B5EF4-FFF2-40B4-BE49-F238E27FC236}">
                  <a16:creationId xmlns:a16="http://schemas.microsoft.com/office/drawing/2014/main" xmlns="" id="{00000000-0008-0000-0300-00004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39</xdr:row>
          <xdr:rowOff>38100</xdr:rowOff>
        </xdr:from>
        <xdr:to>
          <xdr:col>24</xdr:col>
          <xdr:colOff>374650</xdr:colOff>
          <xdr:row>39</xdr:row>
          <xdr:rowOff>203200</xdr:rowOff>
        </xdr:to>
        <xdr:sp macro="" textlink="">
          <xdr:nvSpPr>
            <xdr:cNvPr id="6225" name="SUB5_14" hidden="1">
              <a:extLst>
                <a:ext uri="{63B3BB69-23CF-44E3-9099-C40C66FF867C}">
                  <a14:compatExt spid="_x0000_s6225"/>
                </a:ext>
                <a:ext uri="{FF2B5EF4-FFF2-40B4-BE49-F238E27FC236}">
                  <a16:creationId xmlns:a16="http://schemas.microsoft.com/office/drawing/2014/main" xmlns="" id="{00000000-0008-0000-03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xmlns=""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378779" cy="9746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xmlns="" id="{00000000-0008-0000-0500-000003000000}"/>
            </a:ext>
          </a:extLst>
        </xdr:cNvPr>
        <xdr:cNvSpPr txBox="1"/>
      </xdr:nvSpPr>
      <xdr:spPr>
        <a:xfrm>
          <a:off x="4524375" y="0"/>
          <a:ext cx="17145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51</xdr:row>
          <xdr:rowOff>285750</xdr:rowOff>
        </xdr:to>
        <xdr:sp macro="" textlink="">
          <xdr:nvSpPr>
            <xdr:cNvPr id="4097" name="Group Box 1" hidden="1">
              <a:extLst>
                <a:ext uri="{63B3BB69-23CF-44E3-9099-C40C66FF867C}">
                  <a14:compatExt spid="_x0000_s4097"/>
                </a:ext>
                <a:ext uri="{FF2B5EF4-FFF2-40B4-BE49-F238E27FC236}">
                  <a16:creationId xmlns:a16="http://schemas.microsoft.com/office/drawing/2014/main" xmlns="" id="{00000000-0008-0000-0500-000001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165100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xmlns="" id="{00000000-0008-0000-05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165100</xdr:rowOff>
        </xdr:to>
        <xdr:sp macro="" textlink="">
          <xdr:nvSpPr>
            <xdr:cNvPr id="4099" name="Group Box 3" hidden="1">
              <a:extLst>
                <a:ext uri="{63B3BB69-23CF-44E3-9099-C40C66FF867C}">
                  <a14:compatExt spid="_x0000_s4099"/>
                </a:ext>
                <a:ext uri="{FF2B5EF4-FFF2-40B4-BE49-F238E27FC236}">
                  <a16:creationId xmlns:a16="http://schemas.microsoft.com/office/drawing/2014/main" xmlns="" id="{00000000-0008-0000-0500-00000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165100</xdr:rowOff>
        </xdr:to>
        <xdr:sp macro="" textlink="">
          <xdr:nvSpPr>
            <xdr:cNvPr id="4100" name="Group Box 4" hidden="1">
              <a:extLst>
                <a:ext uri="{63B3BB69-23CF-44E3-9099-C40C66FF867C}">
                  <a14:compatExt spid="_x0000_s4100"/>
                </a:ext>
                <a:ext uri="{FF2B5EF4-FFF2-40B4-BE49-F238E27FC236}">
                  <a16:creationId xmlns:a16="http://schemas.microsoft.com/office/drawing/2014/main" xmlns="" id="{00000000-0008-0000-0500-000004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165100</xdr:rowOff>
        </xdr:to>
        <xdr:sp macro="" textlink="">
          <xdr:nvSpPr>
            <xdr:cNvPr id="4101" name="Group Box 5" hidden="1">
              <a:extLst>
                <a:ext uri="{63B3BB69-23CF-44E3-9099-C40C66FF867C}">
                  <a14:compatExt spid="_x0000_s4101"/>
                </a:ext>
                <a:ext uri="{FF2B5EF4-FFF2-40B4-BE49-F238E27FC236}">
                  <a16:creationId xmlns:a16="http://schemas.microsoft.com/office/drawing/2014/main" xmlns="" id="{00000000-0008-0000-0500-00000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4102" name="Group Box 6" hidden="1">
              <a:extLst>
                <a:ext uri="{63B3BB69-23CF-44E3-9099-C40C66FF867C}">
                  <a14:compatExt spid="_x0000_s4102"/>
                </a:ext>
                <a:ext uri="{FF2B5EF4-FFF2-40B4-BE49-F238E27FC236}">
                  <a16:creationId xmlns:a16="http://schemas.microsoft.com/office/drawing/2014/main" xmlns="" id="{00000000-0008-0000-0500-000006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232</xdr:row>
      <xdr:rowOff>115887</xdr:rowOff>
    </xdr:from>
    <xdr:to>
      <xdr:col>71</xdr:col>
      <xdr:colOff>152401</xdr:colOff>
      <xdr:row>236</xdr:row>
      <xdr:rowOff>34137</xdr:rowOff>
    </xdr:to>
    <xdr:sp macro="" textlink="">
      <xdr:nvSpPr>
        <xdr:cNvPr id="11" name="194 CuadroTexto">
          <a:extLst>
            <a:ext uri="{FF2B5EF4-FFF2-40B4-BE49-F238E27FC236}">
              <a16:creationId xmlns:a16="http://schemas.microsoft.com/office/drawing/2014/main" xmlns="" id="{00000000-0008-0000-0500-00000B000000}"/>
            </a:ext>
          </a:extLst>
        </xdr:cNvPr>
        <xdr:cNvSpPr txBox="1"/>
      </xdr:nvSpPr>
      <xdr:spPr>
        <a:xfrm>
          <a:off x="4193787" y="20499387"/>
          <a:ext cx="7680714" cy="6802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10</xdr:col>
          <xdr:colOff>76200</xdr:colOff>
          <xdr:row>50</xdr:row>
          <xdr:rowOff>0</xdr:rowOff>
        </xdr:from>
        <xdr:to>
          <xdr:col>10</xdr:col>
          <xdr:colOff>76200</xdr:colOff>
          <xdr:row>51</xdr:row>
          <xdr:rowOff>285750</xdr:rowOff>
        </xdr:to>
        <xdr:sp macro="" textlink="">
          <xdr:nvSpPr>
            <xdr:cNvPr id="4103" name="Group Box 7" hidden="1">
              <a:extLst>
                <a:ext uri="{63B3BB69-23CF-44E3-9099-C40C66FF867C}">
                  <a14:compatExt spid="_x0000_s4103"/>
                </a:ext>
                <a:ext uri="{FF2B5EF4-FFF2-40B4-BE49-F238E27FC236}">
                  <a16:creationId xmlns:a16="http://schemas.microsoft.com/office/drawing/2014/main" xmlns="" id="{00000000-0008-0000-0500-000007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165100</xdr:rowOff>
        </xdr:to>
        <xdr:sp macro="" textlink="">
          <xdr:nvSpPr>
            <xdr:cNvPr id="4104" name="Group Box 8" hidden="1">
              <a:extLst>
                <a:ext uri="{63B3BB69-23CF-44E3-9099-C40C66FF867C}">
                  <a14:compatExt spid="_x0000_s4104"/>
                </a:ext>
                <a:ext uri="{FF2B5EF4-FFF2-40B4-BE49-F238E27FC236}">
                  <a16:creationId xmlns:a16="http://schemas.microsoft.com/office/drawing/2014/main" xmlns="" id="{00000000-0008-0000-0500-000008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165100</xdr:rowOff>
        </xdr:to>
        <xdr:sp macro="" textlink="">
          <xdr:nvSpPr>
            <xdr:cNvPr id="4105" name="Group Box 9" hidden="1">
              <a:extLst>
                <a:ext uri="{63B3BB69-23CF-44E3-9099-C40C66FF867C}">
                  <a14:compatExt spid="_x0000_s4105"/>
                </a:ext>
                <a:ext uri="{FF2B5EF4-FFF2-40B4-BE49-F238E27FC236}">
                  <a16:creationId xmlns:a16="http://schemas.microsoft.com/office/drawing/2014/main" xmlns="" id="{00000000-0008-0000-0500-00000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165100</xdr:rowOff>
        </xdr:to>
        <xdr:sp macro="" textlink="">
          <xdr:nvSpPr>
            <xdr:cNvPr id="4106" name="Group Box 10" hidden="1">
              <a:extLst>
                <a:ext uri="{63B3BB69-23CF-44E3-9099-C40C66FF867C}">
                  <a14:compatExt spid="_x0000_s4106"/>
                </a:ext>
                <a:ext uri="{FF2B5EF4-FFF2-40B4-BE49-F238E27FC236}">
                  <a16:creationId xmlns:a16="http://schemas.microsoft.com/office/drawing/2014/main" xmlns="" id="{00000000-0008-0000-0500-00000A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165100</xdr:rowOff>
        </xdr:to>
        <xdr:sp macro="" textlink="">
          <xdr:nvSpPr>
            <xdr:cNvPr id="4107" name="Group Box 11" hidden="1">
              <a:extLst>
                <a:ext uri="{63B3BB69-23CF-44E3-9099-C40C66FF867C}">
                  <a14:compatExt spid="_x0000_s4107"/>
                </a:ext>
                <a:ext uri="{FF2B5EF4-FFF2-40B4-BE49-F238E27FC236}">
                  <a16:creationId xmlns:a16="http://schemas.microsoft.com/office/drawing/2014/main" xmlns="" id="{00000000-0008-0000-0500-00000B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4108" name="Group Box 12" hidden="1">
              <a:extLst>
                <a:ext uri="{63B3BB69-23CF-44E3-9099-C40C66FF867C}">
                  <a14:compatExt spid="_x0000_s4108"/>
                </a:ext>
                <a:ext uri="{FF2B5EF4-FFF2-40B4-BE49-F238E27FC236}">
                  <a16:creationId xmlns:a16="http://schemas.microsoft.com/office/drawing/2014/main" xmlns="" id="{00000000-0008-0000-0500-00000C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76200</xdr:colOff>
          <xdr:row>50</xdr:row>
          <xdr:rowOff>0</xdr:rowOff>
        </xdr:from>
        <xdr:to>
          <xdr:col>26</xdr:col>
          <xdr:colOff>76200</xdr:colOff>
          <xdr:row>51</xdr:row>
          <xdr:rowOff>285750</xdr:rowOff>
        </xdr:to>
        <xdr:sp macro="" textlink="">
          <xdr:nvSpPr>
            <xdr:cNvPr id="4109" name="Group Box 13" hidden="1">
              <a:extLst>
                <a:ext uri="{63B3BB69-23CF-44E3-9099-C40C66FF867C}">
                  <a14:compatExt spid="_x0000_s4109"/>
                </a:ext>
                <a:ext uri="{FF2B5EF4-FFF2-40B4-BE49-F238E27FC236}">
                  <a16:creationId xmlns:a16="http://schemas.microsoft.com/office/drawing/2014/main" xmlns="" id="{00000000-0008-0000-0500-00000D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165100</xdr:rowOff>
        </xdr:to>
        <xdr:sp macro="" textlink="">
          <xdr:nvSpPr>
            <xdr:cNvPr id="4110" name="Group Box 14" hidden="1">
              <a:extLst>
                <a:ext uri="{63B3BB69-23CF-44E3-9099-C40C66FF867C}">
                  <a14:compatExt spid="_x0000_s4110"/>
                </a:ext>
                <a:ext uri="{FF2B5EF4-FFF2-40B4-BE49-F238E27FC236}">
                  <a16:creationId xmlns:a16="http://schemas.microsoft.com/office/drawing/2014/main" xmlns="" id="{00000000-0008-0000-0500-00000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165100</xdr:rowOff>
        </xdr:to>
        <xdr:sp macro="" textlink="">
          <xdr:nvSpPr>
            <xdr:cNvPr id="4111" name="Group Box 15" hidden="1">
              <a:extLst>
                <a:ext uri="{63B3BB69-23CF-44E3-9099-C40C66FF867C}">
                  <a14:compatExt spid="_x0000_s4111"/>
                </a:ext>
                <a:ext uri="{FF2B5EF4-FFF2-40B4-BE49-F238E27FC236}">
                  <a16:creationId xmlns:a16="http://schemas.microsoft.com/office/drawing/2014/main" xmlns="" id="{00000000-0008-0000-0500-00000F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165100</xdr:rowOff>
        </xdr:to>
        <xdr:sp macro="" textlink="">
          <xdr:nvSpPr>
            <xdr:cNvPr id="4112" name="Group Box 16" hidden="1">
              <a:extLst>
                <a:ext uri="{63B3BB69-23CF-44E3-9099-C40C66FF867C}">
                  <a14:compatExt spid="_x0000_s4112"/>
                </a:ext>
                <a:ext uri="{FF2B5EF4-FFF2-40B4-BE49-F238E27FC236}">
                  <a16:creationId xmlns:a16="http://schemas.microsoft.com/office/drawing/2014/main" xmlns="" id="{00000000-0008-0000-0500-000010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165100</xdr:rowOff>
        </xdr:to>
        <xdr:sp macro="" textlink="">
          <xdr:nvSpPr>
            <xdr:cNvPr id="4113" name="Group Box 17" hidden="1">
              <a:extLst>
                <a:ext uri="{63B3BB69-23CF-44E3-9099-C40C66FF867C}">
                  <a14:compatExt spid="_x0000_s4113"/>
                </a:ext>
                <a:ext uri="{FF2B5EF4-FFF2-40B4-BE49-F238E27FC236}">
                  <a16:creationId xmlns:a16="http://schemas.microsoft.com/office/drawing/2014/main" xmlns="" id="{00000000-0008-0000-0500-000011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4114" name="Group Box 18" hidden="1">
              <a:extLst>
                <a:ext uri="{63B3BB69-23CF-44E3-9099-C40C66FF867C}">
                  <a14:compatExt spid="_x0000_s4114"/>
                </a:ext>
                <a:ext uri="{FF2B5EF4-FFF2-40B4-BE49-F238E27FC236}">
                  <a16:creationId xmlns:a16="http://schemas.microsoft.com/office/drawing/2014/main" xmlns="" id="{00000000-0008-0000-0500-00001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242</xdr:row>
      <xdr:rowOff>159203</xdr:rowOff>
    </xdr:from>
    <xdr:to>
      <xdr:col>89</xdr:col>
      <xdr:colOff>83288</xdr:colOff>
      <xdr:row>246</xdr:row>
      <xdr:rowOff>70417</xdr:rowOff>
    </xdr:to>
    <xdr:pic macro="[0]!Cotizador.cotizador">
      <xdr:nvPicPr>
        <xdr:cNvPr id="17" name="Imagen 16">
          <a:extLst>
            <a:ext uri="{FF2B5EF4-FFF2-40B4-BE49-F238E27FC236}">
              <a16:creationId xmlns:a16="http://schemas.microsoft.com/office/drawing/2014/main" xmlns="" id="{00000000-0008-0000-0500-000011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72739703"/>
          <a:ext cx="995249" cy="927214"/>
        </a:xfrm>
        <a:prstGeom prst="rect">
          <a:avLst/>
        </a:prstGeom>
      </xdr:spPr>
    </xdr:pic>
    <xdr:clientData/>
  </xdr:twoCellAnchor>
  <xdr:twoCellAnchor editAs="oneCell">
    <xdr:from>
      <xdr:col>91</xdr:col>
      <xdr:colOff>162998</xdr:colOff>
      <xdr:row>242</xdr:row>
      <xdr:rowOff>159203</xdr:rowOff>
    </xdr:from>
    <xdr:to>
      <xdr:col>96</xdr:col>
      <xdr:colOff>42462</xdr:colOff>
      <xdr:row>246</xdr:row>
      <xdr:rowOff>70417</xdr:rowOff>
    </xdr:to>
    <xdr:pic macro="[0]!Guardar.Guardar">
      <xdr:nvPicPr>
        <xdr:cNvPr id="20" name="Imagen 19">
          <a:extLst>
            <a:ext uri="{FF2B5EF4-FFF2-40B4-BE49-F238E27FC236}">
              <a16:creationId xmlns:a16="http://schemas.microsoft.com/office/drawing/2014/main" xmlns="" id="{00000000-0008-0000-0500-000014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72739703"/>
          <a:ext cx="831964" cy="927214"/>
        </a:xfrm>
        <a:prstGeom prst="rect">
          <a:avLst/>
        </a:prstGeom>
      </xdr:spPr>
    </xdr:pic>
    <xdr:clientData/>
  </xdr:twoCellAnchor>
  <xdr:twoCellAnchor>
    <xdr:from>
      <xdr:col>84</xdr:col>
      <xdr:colOff>0</xdr:colOff>
      <xdr:row>246</xdr:row>
      <xdr:rowOff>118382</xdr:rowOff>
    </xdr:from>
    <xdr:to>
      <xdr:col>89</xdr:col>
      <xdr:colOff>55500</xdr:colOff>
      <xdr:row>247</xdr:row>
      <xdr:rowOff>87857</xdr:rowOff>
    </xdr:to>
    <xdr:sp macro="" textlink="">
      <xdr:nvSpPr>
        <xdr:cNvPr id="21" name="CuadroTexto 20">
          <a:extLst>
            <a:ext uri="{FF2B5EF4-FFF2-40B4-BE49-F238E27FC236}">
              <a16:creationId xmlns:a16="http://schemas.microsoft.com/office/drawing/2014/main" xmlns="" id="{00000000-0008-0000-0500-000015000000}"/>
            </a:ext>
          </a:extLst>
        </xdr:cNvPr>
        <xdr:cNvSpPr txBox="1"/>
      </xdr:nvSpPr>
      <xdr:spPr>
        <a:xfrm>
          <a:off x="16002000" y="73714882"/>
          <a:ext cx="1008000" cy="223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246</xdr:row>
      <xdr:rowOff>118382</xdr:rowOff>
    </xdr:from>
    <xdr:to>
      <xdr:col>96</xdr:col>
      <xdr:colOff>164498</xdr:colOff>
      <xdr:row>247</xdr:row>
      <xdr:rowOff>87857</xdr:rowOff>
    </xdr:to>
    <xdr:sp macro="" textlink="">
      <xdr:nvSpPr>
        <xdr:cNvPr id="40" name="CuadroTexto 39">
          <a:extLst>
            <a:ext uri="{FF2B5EF4-FFF2-40B4-BE49-F238E27FC236}">
              <a16:creationId xmlns:a16="http://schemas.microsoft.com/office/drawing/2014/main" xmlns="" id="{00000000-0008-0000-0500-000028000000}"/>
            </a:ext>
          </a:extLst>
        </xdr:cNvPr>
        <xdr:cNvSpPr txBox="1"/>
      </xdr:nvSpPr>
      <xdr:spPr>
        <a:xfrm>
          <a:off x="17444498" y="73714882"/>
          <a:ext cx="1008000" cy="223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xmlns="" id="{00000000-0008-0000-05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xmlns="" id="{00000000-0008-0000-0500-00001C000000}"/>
            </a:ext>
          </a:extLst>
        </xdr:cNvPr>
        <xdr:cNvPicPr>
          <a:picLocks noChangeAspect="1"/>
        </xdr:cNvPicPr>
      </xdr:nvPicPr>
      <xdr:blipFill>
        <a:blip xmlns:r="http://schemas.openxmlformats.org/officeDocument/2006/relationships" r:embed="rId5"/>
        <a:stretch>
          <a:fillRect/>
        </a:stretch>
      </xdr:blipFill>
      <xdr:spPr>
        <a:xfrm>
          <a:off x="16071606" y="410308"/>
          <a:ext cx="2371429"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xmlns="" id="{00000000-0008-0000-05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xmlns=""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539200" cy="1002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xmlns="" id="{00000000-0008-0000-0600-000003000000}"/>
            </a:ext>
          </a:extLst>
        </xdr:cNvPr>
        <xdr:cNvSpPr txBox="1"/>
      </xdr:nvSpPr>
      <xdr:spPr>
        <a:xfrm>
          <a:off x="1333500" y="0"/>
          <a:ext cx="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51</xdr:row>
          <xdr:rowOff>285750</xdr:rowOff>
        </xdr:to>
        <xdr:sp macro="" textlink="">
          <xdr:nvSpPr>
            <xdr:cNvPr id="39937" name="Group Box 1" hidden="1">
              <a:extLst>
                <a:ext uri="{63B3BB69-23CF-44E3-9099-C40C66FF867C}">
                  <a14:compatExt spid="_x0000_s39937"/>
                </a:ext>
                <a:ext uri="{FF2B5EF4-FFF2-40B4-BE49-F238E27FC236}">
                  <a16:creationId xmlns:a16="http://schemas.microsoft.com/office/drawing/2014/main" xmlns="" id="{00000000-0008-0000-0600-000001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171450</xdr:rowOff>
        </xdr:to>
        <xdr:sp macro="" textlink="">
          <xdr:nvSpPr>
            <xdr:cNvPr id="39938" name="Group Box 2" hidden="1">
              <a:extLst>
                <a:ext uri="{63B3BB69-23CF-44E3-9099-C40C66FF867C}">
                  <a14:compatExt spid="_x0000_s39938"/>
                </a:ext>
                <a:ext uri="{FF2B5EF4-FFF2-40B4-BE49-F238E27FC236}">
                  <a16:creationId xmlns:a16="http://schemas.microsoft.com/office/drawing/2014/main" xmlns="" id="{00000000-0008-0000-0600-000002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171450</xdr:rowOff>
        </xdr:to>
        <xdr:sp macro="" textlink="">
          <xdr:nvSpPr>
            <xdr:cNvPr id="39939" name="Group Box 3" hidden="1">
              <a:extLst>
                <a:ext uri="{63B3BB69-23CF-44E3-9099-C40C66FF867C}">
                  <a14:compatExt spid="_x0000_s39939"/>
                </a:ext>
                <a:ext uri="{FF2B5EF4-FFF2-40B4-BE49-F238E27FC236}">
                  <a16:creationId xmlns:a16="http://schemas.microsoft.com/office/drawing/2014/main" xmlns="" id="{00000000-0008-0000-0600-000003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171450</xdr:rowOff>
        </xdr:to>
        <xdr:sp macro="" textlink="">
          <xdr:nvSpPr>
            <xdr:cNvPr id="39940" name="Group Box 4" hidden="1">
              <a:extLst>
                <a:ext uri="{63B3BB69-23CF-44E3-9099-C40C66FF867C}">
                  <a14:compatExt spid="_x0000_s39940"/>
                </a:ext>
                <a:ext uri="{FF2B5EF4-FFF2-40B4-BE49-F238E27FC236}">
                  <a16:creationId xmlns:a16="http://schemas.microsoft.com/office/drawing/2014/main" xmlns="" id="{00000000-0008-0000-0600-000004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171450</xdr:rowOff>
        </xdr:to>
        <xdr:sp macro="" textlink="">
          <xdr:nvSpPr>
            <xdr:cNvPr id="39941" name="Group Box 5" hidden="1">
              <a:extLst>
                <a:ext uri="{63B3BB69-23CF-44E3-9099-C40C66FF867C}">
                  <a14:compatExt spid="_x0000_s39941"/>
                </a:ext>
                <a:ext uri="{FF2B5EF4-FFF2-40B4-BE49-F238E27FC236}">
                  <a16:creationId xmlns:a16="http://schemas.microsoft.com/office/drawing/2014/main" xmlns="" id="{00000000-0008-0000-0600-000005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39942" name="Group Box 6" hidden="1">
              <a:extLst>
                <a:ext uri="{63B3BB69-23CF-44E3-9099-C40C66FF867C}">
                  <a14:compatExt spid="_x0000_s39942"/>
                </a:ext>
                <a:ext uri="{FF2B5EF4-FFF2-40B4-BE49-F238E27FC236}">
                  <a16:creationId xmlns:a16="http://schemas.microsoft.com/office/drawing/2014/main" xmlns="" id="{00000000-0008-0000-0600-000006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203</xdr:row>
      <xdr:rowOff>115887</xdr:rowOff>
    </xdr:from>
    <xdr:to>
      <xdr:col>71</xdr:col>
      <xdr:colOff>152401</xdr:colOff>
      <xdr:row>207</xdr:row>
      <xdr:rowOff>34137</xdr:rowOff>
    </xdr:to>
    <xdr:sp macro="" textlink="">
      <xdr:nvSpPr>
        <xdr:cNvPr id="10" name="194 CuadroTexto">
          <a:extLst>
            <a:ext uri="{FF2B5EF4-FFF2-40B4-BE49-F238E27FC236}">
              <a16:creationId xmlns:a16="http://schemas.microsoft.com/office/drawing/2014/main" xmlns="" id="{00000000-0008-0000-0600-00000A000000}"/>
            </a:ext>
          </a:extLst>
        </xdr:cNvPr>
        <xdr:cNvSpPr txBox="1"/>
      </xdr:nvSpPr>
      <xdr:spPr>
        <a:xfrm>
          <a:off x="4828787" y="67886262"/>
          <a:ext cx="8849114" cy="10993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10</xdr:col>
          <xdr:colOff>76200</xdr:colOff>
          <xdr:row>50</xdr:row>
          <xdr:rowOff>0</xdr:rowOff>
        </xdr:from>
        <xdr:to>
          <xdr:col>10</xdr:col>
          <xdr:colOff>76200</xdr:colOff>
          <xdr:row>51</xdr:row>
          <xdr:rowOff>285750</xdr:rowOff>
        </xdr:to>
        <xdr:sp macro="" textlink="">
          <xdr:nvSpPr>
            <xdr:cNvPr id="39943" name="Group Box 7" hidden="1">
              <a:extLst>
                <a:ext uri="{63B3BB69-23CF-44E3-9099-C40C66FF867C}">
                  <a14:compatExt spid="_x0000_s39943"/>
                </a:ext>
                <a:ext uri="{FF2B5EF4-FFF2-40B4-BE49-F238E27FC236}">
                  <a16:creationId xmlns:a16="http://schemas.microsoft.com/office/drawing/2014/main" xmlns="" id="{00000000-0008-0000-0600-000007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171450</xdr:rowOff>
        </xdr:to>
        <xdr:sp macro="" textlink="">
          <xdr:nvSpPr>
            <xdr:cNvPr id="39944" name="Group Box 8" hidden="1">
              <a:extLst>
                <a:ext uri="{63B3BB69-23CF-44E3-9099-C40C66FF867C}">
                  <a14:compatExt spid="_x0000_s39944"/>
                </a:ext>
                <a:ext uri="{FF2B5EF4-FFF2-40B4-BE49-F238E27FC236}">
                  <a16:creationId xmlns:a16="http://schemas.microsoft.com/office/drawing/2014/main" xmlns="" id="{00000000-0008-0000-0600-000008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171450</xdr:rowOff>
        </xdr:to>
        <xdr:sp macro="" textlink="">
          <xdr:nvSpPr>
            <xdr:cNvPr id="39945" name="Group Box 9" hidden="1">
              <a:extLst>
                <a:ext uri="{63B3BB69-23CF-44E3-9099-C40C66FF867C}">
                  <a14:compatExt spid="_x0000_s39945"/>
                </a:ext>
                <a:ext uri="{FF2B5EF4-FFF2-40B4-BE49-F238E27FC236}">
                  <a16:creationId xmlns:a16="http://schemas.microsoft.com/office/drawing/2014/main" xmlns="" id="{00000000-0008-0000-0600-000009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171450</xdr:rowOff>
        </xdr:to>
        <xdr:sp macro="" textlink="">
          <xdr:nvSpPr>
            <xdr:cNvPr id="39946" name="Group Box 10" hidden="1">
              <a:extLst>
                <a:ext uri="{63B3BB69-23CF-44E3-9099-C40C66FF867C}">
                  <a14:compatExt spid="_x0000_s39946"/>
                </a:ext>
                <a:ext uri="{FF2B5EF4-FFF2-40B4-BE49-F238E27FC236}">
                  <a16:creationId xmlns:a16="http://schemas.microsoft.com/office/drawing/2014/main" xmlns="" id="{00000000-0008-0000-0600-00000A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171450</xdr:rowOff>
        </xdr:to>
        <xdr:sp macro="" textlink="">
          <xdr:nvSpPr>
            <xdr:cNvPr id="39947" name="Group Box 11" hidden="1">
              <a:extLst>
                <a:ext uri="{63B3BB69-23CF-44E3-9099-C40C66FF867C}">
                  <a14:compatExt spid="_x0000_s39947"/>
                </a:ext>
                <a:ext uri="{FF2B5EF4-FFF2-40B4-BE49-F238E27FC236}">
                  <a16:creationId xmlns:a16="http://schemas.microsoft.com/office/drawing/2014/main" xmlns="" id="{00000000-0008-0000-0600-00000B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39948" name="Group Box 12" hidden="1">
              <a:extLst>
                <a:ext uri="{63B3BB69-23CF-44E3-9099-C40C66FF867C}">
                  <a14:compatExt spid="_x0000_s39948"/>
                </a:ext>
                <a:ext uri="{FF2B5EF4-FFF2-40B4-BE49-F238E27FC236}">
                  <a16:creationId xmlns:a16="http://schemas.microsoft.com/office/drawing/2014/main" xmlns="" id="{00000000-0008-0000-0600-00000C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76200</xdr:colOff>
          <xdr:row>50</xdr:row>
          <xdr:rowOff>0</xdr:rowOff>
        </xdr:from>
        <xdr:to>
          <xdr:col>26</xdr:col>
          <xdr:colOff>76200</xdr:colOff>
          <xdr:row>51</xdr:row>
          <xdr:rowOff>285750</xdr:rowOff>
        </xdr:to>
        <xdr:sp macro="" textlink="">
          <xdr:nvSpPr>
            <xdr:cNvPr id="39949" name="Group Box 13" hidden="1">
              <a:extLst>
                <a:ext uri="{63B3BB69-23CF-44E3-9099-C40C66FF867C}">
                  <a14:compatExt spid="_x0000_s39949"/>
                </a:ext>
                <a:ext uri="{FF2B5EF4-FFF2-40B4-BE49-F238E27FC236}">
                  <a16:creationId xmlns:a16="http://schemas.microsoft.com/office/drawing/2014/main" xmlns="" id="{00000000-0008-0000-0600-00000D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171450</xdr:rowOff>
        </xdr:to>
        <xdr:sp macro="" textlink="">
          <xdr:nvSpPr>
            <xdr:cNvPr id="39950" name="Group Box 14" hidden="1">
              <a:extLst>
                <a:ext uri="{63B3BB69-23CF-44E3-9099-C40C66FF867C}">
                  <a14:compatExt spid="_x0000_s39950"/>
                </a:ext>
                <a:ext uri="{FF2B5EF4-FFF2-40B4-BE49-F238E27FC236}">
                  <a16:creationId xmlns:a16="http://schemas.microsoft.com/office/drawing/2014/main" xmlns="" id="{00000000-0008-0000-0600-00000E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171450</xdr:rowOff>
        </xdr:to>
        <xdr:sp macro="" textlink="">
          <xdr:nvSpPr>
            <xdr:cNvPr id="39951" name="Group Box 15" hidden="1">
              <a:extLst>
                <a:ext uri="{63B3BB69-23CF-44E3-9099-C40C66FF867C}">
                  <a14:compatExt spid="_x0000_s39951"/>
                </a:ext>
                <a:ext uri="{FF2B5EF4-FFF2-40B4-BE49-F238E27FC236}">
                  <a16:creationId xmlns:a16="http://schemas.microsoft.com/office/drawing/2014/main" xmlns="" id="{00000000-0008-0000-0600-00000F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171450</xdr:rowOff>
        </xdr:to>
        <xdr:sp macro="" textlink="">
          <xdr:nvSpPr>
            <xdr:cNvPr id="39952" name="Group Box 16" hidden="1">
              <a:extLst>
                <a:ext uri="{63B3BB69-23CF-44E3-9099-C40C66FF867C}">
                  <a14:compatExt spid="_x0000_s39952"/>
                </a:ext>
                <a:ext uri="{FF2B5EF4-FFF2-40B4-BE49-F238E27FC236}">
                  <a16:creationId xmlns:a16="http://schemas.microsoft.com/office/drawing/2014/main" xmlns="" id="{00000000-0008-0000-0600-000010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171450</xdr:rowOff>
        </xdr:to>
        <xdr:sp macro="" textlink="">
          <xdr:nvSpPr>
            <xdr:cNvPr id="39953" name="Group Box 17" hidden="1">
              <a:extLst>
                <a:ext uri="{63B3BB69-23CF-44E3-9099-C40C66FF867C}">
                  <a14:compatExt spid="_x0000_s39953"/>
                </a:ext>
                <a:ext uri="{FF2B5EF4-FFF2-40B4-BE49-F238E27FC236}">
                  <a16:creationId xmlns:a16="http://schemas.microsoft.com/office/drawing/2014/main" xmlns="" id="{00000000-0008-0000-0600-000011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39954" name="Group Box 18" hidden="1">
              <a:extLst>
                <a:ext uri="{63B3BB69-23CF-44E3-9099-C40C66FF867C}">
                  <a14:compatExt spid="_x0000_s39954"/>
                </a:ext>
                <a:ext uri="{FF2B5EF4-FFF2-40B4-BE49-F238E27FC236}">
                  <a16:creationId xmlns:a16="http://schemas.microsoft.com/office/drawing/2014/main" xmlns="" id="{00000000-0008-0000-0600-000012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213</xdr:row>
      <xdr:rowOff>127453</xdr:rowOff>
    </xdr:from>
    <xdr:to>
      <xdr:col>89</xdr:col>
      <xdr:colOff>83288</xdr:colOff>
      <xdr:row>217</xdr:row>
      <xdr:rowOff>38667</xdr:rowOff>
    </xdr:to>
    <xdr:pic macro="[0]!Cotizador.cotizador">
      <xdr:nvPicPr>
        <xdr:cNvPr id="23" name="Imagen 22">
          <a:extLst>
            <a:ext uri="{FF2B5EF4-FFF2-40B4-BE49-F238E27FC236}">
              <a16:creationId xmlns:a16="http://schemas.microsoft.com/office/drawing/2014/main" xmlns="" id="{00000000-0008-0000-0600-000017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63960828"/>
          <a:ext cx="995249" cy="927214"/>
        </a:xfrm>
        <a:prstGeom prst="rect">
          <a:avLst/>
        </a:prstGeom>
      </xdr:spPr>
    </xdr:pic>
    <xdr:clientData/>
  </xdr:twoCellAnchor>
  <xdr:twoCellAnchor editAs="oneCell">
    <xdr:from>
      <xdr:col>91</xdr:col>
      <xdr:colOff>162998</xdr:colOff>
      <xdr:row>213</xdr:row>
      <xdr:rowOff>127453</xdr:rowOff>
    </xdr:from>
    <xdr:to>
      <xdr:col>96</xdr:col>
      <xdr:colOff>42462</xdr:colOff>
      <xdr:row>217</xdr:row>
      <xdr:rowOff>38667</xdr:rowOff>
    </xdr:to>
    <xdr:pic macro="[0]!Guardar.Guardar">
      <xdr:nvPicPr>
        <xdr:cNvPr id="24" name="Imagen 23">
          <a:extLst>
            <a:ext uri="{FF2B5EF4-FFF2-40B4-BE49-F238E27FC236}">
              <a16:creationId xmlns:a16="http://schemas.microsoft.com/office/drawing/2014/main" xmlns="" id="{00000000-0008-0000-0600-000018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63960828"/>
          <a:ext cx="831964" cy="927214"/>
        </a:xfrm>
        <a:prstGeom prst="rect">
          <a:avLst/>
        </a:prstGeom>
      </xdr:spPr>
    </xdr:pic>
    <xdr:clientData/>
  </xdr:twoCellAnchor>
  <xdr:twoCellAnchor>
    <xdr:from>
      <xdr:col>84</xdr:col>
      <xdr:colOff>0</xdr:colOff>
      <xdr:row>217</xdr:row>
      <xdr:rowOff>134257</xdr:rowOff>
    </xdr:from>
    <xdr:to>
      <xdr:col>89</xdr:col>
      <xdr:colOff>55500</xdr:colOff>
      <xdr:row>218</xdr:row>
      <xdr:rowOff>246607</xdr:rowOff>
    </xdr:to>
    <xdr:sp macro="" textlink="">
      <xdr:nvSpPr>
        <xdr:cNvPr id="25" name="CuadroTexto 24">
          <a:extLst>
            <a:ext uri="{FF2B5EF4-FFF2-40B4-BE49-F238E27FC236}">
              <a16:creationId xmlns:a16="http://schemas.microsoft.com/office/drawing/2014/main" xmlns="" id="{00000000-0008-0000-0600-000019000000}"/>
            </a:ext>
          </a:extLst>
        </xdr:cNvPr>
        <xdr:cNvSpPr txBox="1"/>
      </xdr:nvSpPr>
      <xdr:spPr>
        <a:xfrm>
          <a:off x="16002000" y="64983632"/>
          <a:ext cx="1008000" cy="36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217</xdr:row>
      <xdr:rowOff>134257</xdr:rowOff>
    </xdr:from>
    <xdr:to>
      <xdr:col>96</xdr:col>
      <xdr:colOff>164498</xdr:colOff>
      <xdr:row>218</xdr:row>
      <xdr:rowOff>246607</xdr:rowOff>
    </xdr:to>
    <xdr:sp macro="" textlink="">
      <xdr:nvSpPr>
        <xdr:cNvPr id="26" name="CuadroTexto 25">
          <a:extLst>
            <a:ext uri="{FF2B5EF4-FFF2-40B4-BE49-F238E27FC236}">
              <a16:creationId xmlns:a16="http://schemas.microsoft.com/office/drawing/2014/main" xmlns="" id="{00000000-0008-0000-0600-00001A000000}"/>
            </a:ext>
          </a:extLst>
        </xdr:cNvPr>
        <xdr:cNvSpPr txBox="1"/>
      </xdr:nvSpPr>
      <xdr:spPr>
        <a:xfrm>
          <a:off x="17444498" y="64983632"/>
          <a:ext cx="1008000" cy="36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xmlns="" id="{00000000-0008-0000-06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xmlns="" id="{00000000-0008-0000-0600-00001C000000}"/>
            </a:ext>
          </a:extLst>
        </xdr:cNvPr>
        <xdr:cNvPicPr>
          <a:picLocks noChangeAspect="1"/>
        </xdr:cNvPicPr>
      </xdr:nvPicPr>
      <xdr:blipFill>
        <a:blip xmlns:r="http://schemas.openxmlformats.org/officeDocument/2006/relationships" r:embed="rId5"/>
        <a:stretch>
          <a:fillRect/>
        </a:stretch>
      </xdr:blipFill>
      <xdr:spPr>
        <a:xfrm>
          <a:off x="16071606" y="410308"/>
          <a:ext cx="2458323"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xmlns="" id="{00000000-0008-0000-06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165100</xdr:rowOff>
        </xdr:to>
        <xdr:sp macro="" textlink="">
          <xdr:nvSpPr>
            <xdr:cNvPr id="39955" name="Group Box 19" hidden="1">
              <a:extLst>
                <a:ext uri="{63B3BB69-23CF-44E3-9099-C40C66FF867C}">
                  <a14:compatExt spid="_x0000_s39955"/>
                </a:ext>
                <a:ext uri="{FF2B5EF4-FFF2-40B4-BE49-F238E27FC236}">
                  <a16:creationId xmlns:a16="http://schemas.microsoft.com/office/drawing/2014/main" xmlns="" id="{00000000-0008-0000-0600-000013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165100</xdr:rowOff>
        </xdr:to>
        <xdr:sp macro="" textlink="">
          <xdr:nvSpPr>
            <xdr:cNvPr id="39956" name="Group Box 20" hidden="1">
              <a:extLst>
                <a:ext uri="{63B3BB69-23CF-44E3-9099-C40C66FF867C}">
                  <a14:compatExt spid="_x0000_s39956"/>
                </a:ext>
                <a:ext uri="{FF2B5EF4-FFF2-40B4-BE49-F238E27FC236}">
                  <a16:creationId xmlns:a16="http://schemas.microsoft.com/office/drawing/2014/main" xmlns="" id="{00000000-0008-0000-0600-000014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165100</xdr:rowOff>
        </xdr:to>
        <xdr:sp macro="" textlink="">
          <xdr:nvSpPr>
            <xdr:cNvPr id="39957" name="Group Box 21" hidden="1">
              <a:extLst>
                <a:ext uri="{63B3BB69-23CF-44E3-9099-C40C66FF867C}">
                  <a14:compatExt spid="_x0000_s39957"/>
                </a:ext>
                <a:ext uri="{FF2B5EF4-FFF2-40B4-BE49-F238E27FC236}">
                  <a16:creationId xmlns:a16="http://schemas.microsoft.com/office/drawing/2014/main" xmlns="" id="{00000000-0008-0000-0600-000015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165100</xdr:rowOff>
        </xdr:to>
        <xdr:sp macro="" textlink="">
          <xdr:nvSpPr>
            <xdr:cNvPr id="39958" name="Group Box 22" hidden="1">
              <a:extLst>
                <a:ext uri="{63B3BB69-23CF-44E3-9099-C40C66FF867C}">
                  <a14:compatExt spid="_x0000_s39958"/>
                </a:ext>
                <a:ext uri="{FF2B5EF4-FFF2-40B4-BE49-F238E27FC236}">
                  <a16:creationId xmlns:a16="http://schemas.microsoft.com/office/drawing/2014/main" xmlns="" id="{00000000-0008-0000-0600-000016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53</xdr:row>
          <xdr:rowOff>76200</xdr:rowOff>
        </xdr:to>
        <xdr:sp macro="" textlink="">
          <xdr:nvSpPr>
            <xdr:cNvPr id="39959" name="Group Box 23" hidden="1">
              <a:extLst>
                <a:ext uri="{63B3BB69-23CF-44E3-9099-C40C66FF867C}">
                  <a14:compatExt spid="_x0000_s39959"/>
                </a:ext>
                <a:ext uri="{FF2B5EF4-FFF2-40B4-BE49-F238E27FC236}">
                  <a16:creationId xmlns:a16="http://schemas.microsoft.com/office/drawing/2014/main" xmlns="" id="{00000000-0008-0000-0600-000017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165100</xdr:rowOff>
        </xdr:to>
        <xdr:sp macro="" textlink="">
          <xdr:nvSpPr>
            <xdr:cNvPr id="39960" name="Group Box 24" hidden="1">
              <a:extLst>
                <a:ext uri="{63B3BB69-23CF-44E3-9099-C40C66FF867C}">
                  <a14:compatExt spid="_x0000_s39960"/>
                </a:ext>
                <a:ext uri="{FF2B5EF4-FFF2-40B4-BE49-F238E27FC236}">
                  <a16:creationId xmlns:a16="http://schemas.microsoft.com/office/drawing/2014/main" xmlns="" id="{00000000-0008-0000-0600-000018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165100</xdr:rowOff>
        </xdr:to>
        <xdr:sp macro="" textlink="">
          <xdr:nvSpPr>
            <xdr:cNvPr id="39961" name="Group Box 25" hidden="1">
              <a:extLst>
                <a:ext uri="{63B3BB69-23CF-44E3-9099-C40C66FF867C}">
                  <a14:compatExt spid="_x0000_s39961"/>
                </a:ext>
                <a:ext uri="{FF2B5EF4-FFF2-40B4-BE49-F238E27FC236}">
                  <a16:creationId xmlns:a16="http://schemas.microsoft.com/office/drawing/2014/main" xmlns="" id="{00000000-0008-0000-0600-000019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165100</xdr:rowOff>
        </xdr:to>
        <xdr:sp macro="" textlink="">
          <xdr:nvSpPr>
            <xdr:cNvPr id="39962" name="Group Box 26" hidden="1">
              <a:extLst>
                <a:ext uri="{63B3BB69-23CF-44E3-9099-C40C66FF867C}">
                  <a14:compatExt spid="_x0000_s39962"/>
                </a:ext>
                <a:ext uri="{FF2B5EF4-FFF2-40B4-BE49-F238E27FC236}">
                  <a16:creationId xmlns:a16="http://schemas.microsoft.com/office/drawing/2014/main" xmlns="" id="{00000000-0008-0000-0600-00001A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165100</xdr:rowOff>
        </xdr:to>
        <xdr:sp macro="" textlink="">
          <xdr:nvSpPr>
            <xdr:cNvPr id="39963" name="Group Box 27" hidden="1">
              <a:extLst>
                <a:ext uri="{63B3BB69-23CF-44E3-9099-C40C66FF867C}">
                  <a14:compatExt spid="_x0000_s39963"/>
                </a:ext>
                <a:ext uri="{FF2B5EF4-FFF2-40B4-BE49-F238E27FC236}">
                  <a16:creationId xmlns:a16="http://schemas.microsoft.com/office/drawing/2014/main" xmlns="" id="{00000000-0008-0000-0600-00001B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53</xdr:row>
          <xdr:rowOff>76200</xdr:rowOff>
        </xdr:to>
        <xdr:sp macro="" textlink="">
          <xdr:nvSpPr>
            <xdr:cNvPr id="39964" name="Group Box 28" hidden="1">
              <a:extLst>
                <a:ext uri="{63B3BB69-23CF-44E3-9099-C40C66FF867C}">
                  <a14:compatExt spid="_x0000_s39964"/>
                </a:ext>
                <a:ext uri="{FF2B5EF4-FFF2-40B4-BE49-F238E27FC236}">
                  <a16:creationId xmlns:a16="http://schemas.microsoft.com/office/drawing/2014/main" xmlns="" id="{00000000-0008-0000-0600-00001C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xmlns=""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539200" cy="1002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xmlns="" id="{00000000-0008-0000-0700-000003000000}"/>
            </a:ext>
          </a:extLst>
        </xdr:cNvPr>
        <xdr:cNvSpPr txBox="1"/>
      </xdr:nvSpPr>
      <xdr:spPr>
        <a:xfrm>
          <a:off x="1333500" y="0"/>
          <a:ext cx="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0</xdr:rowOff>
        </xdr:to>
        <xdr:sp macro="" textlink="">
          <xdr:nvSpPr>
            <xdr:cNvPr id="40961" name="Group Box 1" hidden="1">
              <a:extLst>
                <a:ext uri="{63B3BB69-23CF-44E3-9099-C40C66FF867C}">
                  <a14:compatExt spid="_x0000_s40961"/>
                </a:ext>
                <a:ext uri="{FF2B5EF4-FFF2-40B4-BE49-F238E27FC236}">
                  <a16:creationId xmlns:a16="http://schemas.microsoft.com/office/drawing/2014/main" xmlns="" id="{00000000-0008-0000-0700-000001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171450</xdr:rowOff>
        </xdr:to>
        <xdr:sp macro="" textlink="">
          <xdr:nvSpPr>
            <xdr:cNvPr id="40962" name="Group Box 2" hidden="1">
              <a:extLst>
                <a:ext uri="{63B3BB69-23CF-44E3-9099-C40C66FF867C}">
                  <a14:compatExt spid="_x0000_s40962"/>
                </a:ext>
                <a:ext uri="{FF2B5EF4-FFF2-40B4-BE49-F238E27FC236}">
                  <a16:creationId xmlns:a16="http://schemas.microsoft.com/office/drawing/2014/main" xmlns="" id="{00000000-0008-0000-0700-000002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171450</xdr:rowOff>
        </xdr:to>
        <xdr:sp macro="" textlink="">
          <xdr:nvSpPr>
            <xdr:cNvPr id="40963" name="Group Box 3" hidden="1">
              <a:extLst>
                <a:ext uri="{63B3BB69-23CF-44E3-9099-C40C66FF867C}">
                  <a14:compatExt spid="_x0000_s40963"/>
                </a:ext>
                <a:ext uri="{FF2B5EF4-FFF2-40B4-BE49-F238E27FC236}">
                  <a16:creationId xmlns:a16="http://schemas.microsoft.com/office/drawing/2014/main" xmlns="" id="{00000000-0008-0000-0700-000003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171450</xdr:rowOff>
        </xdr:to>
        <xdr:sp macro="" textlink="">
          <xdr:nvSpPr>
            <xdr:cNvPr id="40964" name="Group Box 4" hidden="1">
              <a:extLst>
                <a:ext uri="{63B3BB69-23CF-44E3-9099-C40C66FF867C}">
                  <a14:compatExt spid="_x0000_s40964"/>
                </a:ext>
                <a:ext uri="{FF2B5EF4-FFF2-40B4-BE49-F238E27FC236}">
                  <a16:creationId xmlns:a16="http://schemas.microsoft.com/office/drawing/2014/main" xmlns="" id="{00000000-0008-0000-0700-000004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171450</xdr:rowOff>
        </xdr:to>
        <xdr:sp macro="" textlink="">
          <xdr:nvSpPr>
            <xdr:cNvPr id="40965" name="Group Box 5" hidden="1">
              <a:extLst>
                <a:ext uri="{63B3BB69-23CF-44E3-9099-C40C66FF867C}">
                  <a14:compatExt spid="_x0000_s40965"/>
                </a:ext>
                <a:ext uri="{FF2B5EF4-FFF2-40B4-BE49-F238E27FC236}">
                  <a16:creationId xmlns:a16="http://schemas.microsoft.com/office/drawing/2014/main" xmlns="" id="{00000000-0008-0000-0700-000005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40966" name="Group Box 6" hidden="1">
              <a:extLst>
                <a:ext uri="{63B3BB69-23CF-44E3-9099-C40C66FF867C}">
                  <a14:compatExt spid="_x0000_s40966"/>
                </a:ext>
                <a:ext uri="{FF2B5EF4-FFF2-40B4-BE49-F238E27FC236}">
                  <a16:creationId xmlns:a16="http://schemas.microsoft.com/office/drawing/2014/main" xmlns="" id="{00000000-0008-0000-0700-000006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174</xdr:row>
      <xdr:rowOff>115887</xdr:rowOff>
    </xdr:from>
    <xdr:to>
      <xdr:col>71</xdr:col>
      <xdr:colOff>152401</xdr:colOff>
      <xdr:row>178</xdr:row>
      <xdr:rowOff>34137</xdr:rowOff>
    </xdr:to>
    <xdr:sp macro="" textlink="">
      <xdr:nvSpPr>
        <xdr:cNvPr id="10" name="194 CuadroTexto">
          <a:extLst>
            <a:ext uri="{FF2B5EF4-FFF2-40B4-BE49-F238E27FC236}">
              <a16:creationId xmlns:a16="http://schemas.microsoft.com/office/drawing/2014/main" xmlns="" id="{00000000-0008-0000-0700-00000A000000}"/>
            </a:ext>
          </a:extLst>
        </xdr:cNvPr>
        <xdr:cNvSpPr txBox="1"/>
      </xdr:nvSpPr>
      <xdr:spPr>
        <a:xfrm>
          <a:off x="4828787" y="59323287"/>
          <a:ext cx="8849114" cy="10993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17</xdr:col>
          <xdr:colOff>76200</xdr:colOff>
          <xdr:row>50</xdr:row>
          <xdr:rowOff>0</xdr:rowOff>
        </xdr:from>
        <xdr:to>
          <xdr:col>17</xdr:col>
          <xdr:colOff>76200</xdr:colOff>
          <xdr:row>52</xdr:row>
          <xdr:rowOff>0</xdr:rowOff>
        </xdr:to>
        <xdr:sp macro="" textlink="">
          <xdr:nvSpPr>
            <xdr:cNvPr id="40967" name="Group Box 7" hidden="1">
              <a:extLst>
                <a:ext uri="{63B3BB69-23CF-44E3-9099-C40C66FF867C}">
                  <a14:compatExt spid="_x0000_s40967"/>
                </a:ext>
                <a:ext uri="{FF2B5EF4-FFF2-40B4-BE49-F238E27FC236}">
                  <a16:creationId xmlns:a16="http://schemas.microsoft.com/office/drawing/2014/main" xmlns="" id="{00000000-0008-0000-0700-000007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171450</xdr:rowOff>
        </xdr:to>
        <xdr:sp macro="" textlink="">
          <xdr:nvSpPr>
            <xdr:cNvPr id="40968" name="Group Box 8" hidden="1">
              <a:extLst>
                <a:ext uri="{63B3BB69-23CF-44E3-9099-C40C66FF867C}">
                  <a14:compatExt spid="_x0000_s40968"/>
                </a:ext>
                <a:ext uri="{FF2B5EF4-FFF2-40B4-BE49-F238E27FC236}">
                  <a16:creationId xmlns:a16="http://schemas.microsoft.com/office/drawing/2014/main" xmlns="" id="{00000000-0008-0000-0700-000008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171450</xdr:rowOff>
        </xdr:to>
        <xdr:sp macro="" textlink="">
          <xdr:nvSpPr>
            <xdr:cNvPr id="40969" name="Group Box 9" hidden="1">
              <a:extLst>
                <a:ext uri="{63B3BB69-23CF-44E3-9099-C40C66FF867C}">
                  <a14:compatExt spid="_x0000_s40969"/>
                </a:ext>
                <a:ext uri="{FF2B5EF4-FFF2-40B4-BE49-F238E27FC236}">
                  <a16:creationId xmlns:a16="http://schemas.microsoft.com/office/drawing/2014/main" xmlns="" id="{00000000-0008-0000-0700-000009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171450</xdr:rowOff>
        </xdr:to>
        <xdr:sp macro="" textlink="">
          <xdr:nvSpPr>
            <xdr:cNvPr id="40970" name="Group Box 10" hidden="1">
              <a:extLst>
                <a:ext uri="{63B3BB69-23CF-44E3-9099-C40C66FF867C}">
                  <a14:compatExt spid="_x0000_s40970"/>
                </a:ext>
                <a:ext uri="{FF2B5EF4-FFF2-40B4-BE49-F238E27FC236}">
                  <a16:creationId xmlns:a16="http://schemas.microsoft.com/office/drawing/2014/main" xmlns="" id="{00000000-0008-0000-0700-00000A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171450</xdr:rowOff>
        </xdr:to>
        <xdr:sp macro="" textlink="">
          <xdr:nvSpPr>
            <xdr:cNvPr id="40971" name="Group Box 11" hidden="1">
              <a:extLst>
                <a:ext uri="{63B3BB69-23CF-44E3-9099-C40C66FF867C}">
                  <a14:compatExt spid="_x0000_s40971"/>
                </a:ext>
                <a:ext uri="{FF2B5EF4-FFF2-40B4-BE49-F238E27FC236}">
                  <a16:creationId xmlns:a16="http://schemas.microsoft.com/office/drawing/2014/main" xmlns="" id="{00000000-0008-0000-0700-00000B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40972" name="Group Box 12" hidden="1">
              <a:extLst>
                <a:ext uri="{63B3BB69-23CF-44E3-9099-C40C66FF867C}">
                  <a14:compatExt spid="_x0000_s40972"/>
                </a:ext>
                <a:ext uri="{FF2B5EF4-FFF2-40B4-BE49-F238E27FC236}">
                  <a16:creationId xmlns:a16="http://schemas.microsoft.com/office/drawing/2014/main" xmlns="" id="{00000000-0008-0000-0700-00000C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76200</xdr:colOff>
          <xdr:row>50</xdr:row>
          <xdr:rowOff>0</xdr:rowOff>
        </xdr:from>
        <xdr:to>
          <xdr:col>33</xdr:col>
          <xdr:colOff>76200</xdr:colOff>
          <xdr:row>52</xdr:row>
          <xdr:rowOff>0</xdr:rowOff>
        </xdr:to>
        <xdr:sp macro="" textlink="">
          <xdr:nvSpPr>
            <xdr:cNvPr id="40973" name="Group Box 13" hidden="1">
              <a:extLst>
                <a:ext uri="{63B3BB69-23CF-44E3-9099-C40C66FF867C}">
                  <a14:compatExt spid="_x0000_s40973"/>
                </a:ext>
                <a:ext uri="{FF2B5EF4-FFF2-40B4-BE49-F238E27FC236}">
                  <a16:creationId xmlns:a16="http://schemas.microsoft.com/office/drawing/2014/main" xmlns="" id="{00000000-0008-0000-0700-00000D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xdr:row>
          <xdr:rowOff>0</xdr:rowOff>
        </xdr:from>
        <xdr:to>
          <xdr:col>34</xdr:col>
          <xdr:colOff>0</xdr:colOff>
          <xdr:row>52</xdr:row>
          <xdr:rowOff>171450</xdr:rowOff>
        </xdr:to>
        <xdr:sp macro="" textlink="">
          <xdr:nvSpPr>
            <xdr:cNvPr id="40974" name="Group Box 14" hidden="1">
              <a:extLst>
                <a:ext uri="{63B3BB69-23CF-44E3-9099-C40C66FF867C}">
                  <a14:compatExt spid="_x0000_s40974"/>
                </a:ext>
                <a:ext uri="{FF2B5EF4-FFF2-40B4-BE49-F238E27FC236}">
                  <a16:creationId xmlns:a16="http://schemas.microsoft.com/office/drawing/2014/main" xmlns="" id="{00000000-0008-0000-0700-00000E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xdr:row>
          <xdr:rowOff>0</xdr:rowOff>
        </xdr:from>
        <xdr:to>
          <xdr:col>34</xdr:col>
          <xdr:colOff>0</xdr:colOff>
          <xdr:row>52</xdr:row>
          <xdr:rowOff>171450</xdr:rowOff>
        </xdr:to>
        <xdr:sp macro="" textlink="">
          <xdr:nvSpPr>
            <xdr:cNvPr id="40975" name="Group Box 15" hidden="1">
              <a:extLst>
                <a:ext uri="{63B3BB69-23CF-44E3-9099-C40C66FF867C}">
                  <a14:compatExt spid="_x0000_s40975"/>
                </a:ext>
                <a:ext uri="{FF2B5EF4-FFF2-40B4-BE49-F238E27FC236}">
                  <a16:creationId xmlns:a16="http://schemas.microsoft.com/office/drawing/2014/main" xmlns="" id="{00000000-0008-0000-0700-00000F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xdr:row>
          <xdr:rowOff>0</xdr:rowOff>
        </xdr:from>
        <xdr:to>
          <xdr:col>34</xdr:col>
          <xdr:colOff>0</xdr:colOff>
          <xdr:row>52</xdr:row>
          <xdr:rowOff>171450</xdr:rowOff>
        </xdr:to>
        <xdr:sp macro="" textlink="">
          <xdr:nvSpPr>
            <xdr:cNvPr id="40976" name="Group Box 16" hidden="1">
              <a:extLst>
                <a:ext uri="{63B3BB69-23CF-44E3-9099-C40C66FF867C}">
                  <a14:compatExt spid="_x0000_s40976"/>
                </a:ext>
                <a:ext uri="{FF2B5EF4-FFF2-40B4-BE49-F238E27FC236}">
                  <a16:creationId xmlns:a16="http://schemas.microsoft.com/office/drawing/2014/main" xmlns="" id="{00000000-0008-0000-0700-000010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xdr:row>
          <xdr:rowOff>0</xdr:rowOff>
        </xdr:from>
        <xdr:to>
          <xdr:col>34</xdr:col>
          <xdr:colOff>0</xdr:colOff>
          <xdr:row>52</xdr:row>
          <xdr:rowOff>171450</xdr:rowOff>
        </xdr:to>
        <xdr:sp macro="" textlink="">
          <xdr:nvSpPr>
            <xdr:cNvPr id="40977" name="Group Box 17" hidden="1">
              <a:extLst>
                <a:ext uri="{63B3BB69-23CF-44E3-9099-C40C66FF867C}">
                  <a14:compatExt spid="_x0000_s40977"/>
                </a:ext>
                <a:ext uri="{FF2B5EF4-FFF2-40B4-BE49-F238E27FC236}">
                  <a16:creationId xmlns:a16="http://schemas.microsoft.com/office/drawing/2014/main" xmlns="" id="{00000000-0008-0000-0700-000011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40978" name="Group Box 18" hidden="1">
              <a:extLst>
                <a:ext uri="{63B3BB69-23CF-44E3-9099-C40C66FF867C}">
                  <a14:compatExt spid="_x0000_s40978"/>
                </a:ext>
                <a:ext uri="{FF2B5EF4-FFF2-40B4-BE49-F238E27FC236}">
                  <a16:creationId xmlns:a16="http://schemas.microsoft.com/office/drawing/2014/main" xmlns="" id="{00000000-0008-0000-0700-000012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184</xdr:row>
      <xdr:rowOff>127453</xdr:rowOff>
    </xdr:from>
    <xdr:to>
      <xdr:col>89</xdr:col>
      <xdr:colOff>83288</xdr:colOff>
      <xdr:row>188</xdr:row>
      <xdr:rowOff>38667</xdr:rowOff>
    </xdr:to>
    <xdr:pic macro="[0]!Cotizador.cotizador">
      <xdr:nvPicPr>
        <xdr:cNvPr id="23" name="Imagen 22">
          <a:extLst>
            <a:ext uri="{FF2B5EF4-FFF2-40B4-BE49-F238E27FC236}">
              <a16:creationId xmlns:a16="http://schemas.microsoft.com/office/drawing/2014/main" xmlns="" id="{00000000-0008-0000-0700-000017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55213703"/>
          <a:ext cx="995249" cy="927214"/>
        </a:xfrm>
        <a:prstGeom prst="rect">
          <a:avLst/>
        </a:prstGeom>
      </xdr:spPr>
    </xdr:pic>
    <xdr:clientData/>
  </xdr:twoCellAnchor>
  <xdr:twoCellAnchor editAs="oneCell">
    <xdr:from>
      <xdr:col>91</xdr:col>
      <xdr:colOff>162998</xdr:colOff>
      <xdr:row>184</xdr:row>
      <xdr:rowOff>127453</xdr:rowOff>
    </xdr:from>
    <xdr:to>
      <xdr:col>96</xdr:col>
      <xdr:colOff>42462</xdr:colOff>
      <xdr:row>188</xdr:row>
      <xdr:rowOff>38667</xdr:rowOff>
    </xdr:to>
    <xdr:pic macro="[0]!Guardar.Guardar">
      <xdr:nvPicPr>
        <xdr:cNvPr id="24" name="Imagen 23">
          <a:extLst>
            <a:ext uri="{FF2B5EF4-FFF2-40B4-BE49-F238E27FC236}">
              <a16:creationId xmlns:a16="http://schemas.microsoft.com/office/drawing/2014/main" xmlns="" id="{00000000-0008-0000-0700-000018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55213703"/>
          <a:ext cx="831964" cy="927214"/>
        </a:xfrm>
        <a:prstGeom prst="rect">
          <a:avLst/>
        </a:prstGeom>
      </xdr:spPr>
    </xdr:pic>
    <xdr:clientData/>
  </xdr:twoCellAnchor>
  <xdr:twoCellAnchor>
    <xdr:from>
      <xdr:col>84</xdr:col>
      <xdr:colOff>0</xdr:colOff>
      <xdr:row>188</xdr:row>
      <xdr:rowOff>134257</xdr:rowOff>
    </xdr:from>
    <xdr:to>
      <xdr:col>89</xdr:col>
      <xdr:colOff>55500</xdr:colOff>
      <xdr:row>189</xdr:row>
      <xdr:rowOff>246607</xdr:rowOff>
    </xdr:to>
    <xdr:sp macro="" textlink="">
      <xdr:nvSpPr>
        <xdr:cNvPr id="25" name="CuadroTexto 24">
          <a:extLst>
            <a:ext uri="{FF2B5EF4-FFF2-40B4-BE49-F238E27FC236}">
              <a16:creationId xmlns:a16="http://schemas.microsoft.com/office/drawing/2014/main" xmlns="" id="{00000000-0008-0000-0700-000019000000}"/>
            </a:ext>
          </a:extLst>
        </xdr:cNvPr>
        <xdr:cNvSpPr txBox="1"/>
      </xdr:nvSpPr>
      <xdr:spPr>
        <a:xfrm>
          <a:off x="16002000" y="56236507"/>
          <a:ext cx="1008000" cy="36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188</xdr:row>
      <xdr:rowOff>134257</xdr:rowOff>
    </xdr:from>
    <xdr:to>
      <xdr:col>96</xdr:col>
      <xdr:colOff>164498</xdr:colOff>
      <xdr:row>189</xdr:row>
      <xdr:rowOff>246607</xdr:rowOff>
    </xdr:to>
    <xdr:sp macro="" textlink="">
      <xdr:nvSpPr>
        <xdr:cNvPr id="26" name="CuadroTexto 25">
          <a:extLst>
            <a:ext uri="{FF2B5EF4-FFF2-40B4-BE49-F238E27FC236}">
              <a16:creationId xmlns:a16="http://schemas.microsoft.com/office/drawing/2014/main" xmlns="" id="{00000000-0008-0000-0700-00001A000000}"/>
            </a:ext>
          </a:extLst>
        </xdr:cNvPr>
        <xdr:cNvSpPr txBox="1"/>
      </xdr:nvSpPr>
      <xdr:spPr>
        <a:xfrm>
          <a:off x="17444498" y="56236507"/>
          <a:ext cx="1008000" cy="36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xmlns="" id="{00000000-0008-0000-07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xmlns="" id="{00000000-0008-0000-0700-00001C000000}"/>
            </a:ext>
          </a:extLst>
        </xdr:cNvPr>
        <xdr:cNvPicPr>
          <a:picLocks noChangeAspect="1"/>
        </xdr:cNvPicPr>
      </xdr:nvPicPr>
      <xdr:blipFill>
        <a:blip xmlns:r="http://schemas.openxmlformats.org/officeDocument/2006/relationships" r:embed="rId5"/>
        <a:stretch>
          <a:fillRect/>
        </a:stretch>
      </xdr:blipFill>
      <xdr:spPr>
        <a:xfrm>
          <a:off x="16071606" y="410308"/>
          <a:ext cx="2458323"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xmlns="" id="{00000000-0008-0000-07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165100</xdr:rowOff>
        </xdr:to>
        <xdr:sp macro="" textlink="">
          <xdr:nvSpPr>
            <xdr:cNvPr id="40979" name="Group Box 19" hidden="1">
              <a:extLst>
                <a:ext uri="{63B3BB69-23CF-44E3-9099-C40C66FF867C}">
                  <a14:compatExt spid="_x0000_s40979"/>
                </a:ext>
                <a:ext uri="{FF2B5EF4-FFF2-40B4-BE49-F238E27FC236}">
                  <a16:creationId xmlns:a16="http://schemas.microsoft.com/office/drawing/2014/main" xmlns="" id="{00000000-0008-0000-0700-000013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165100</xdr:rowOff>
        </xdr:to>
        <xdr:sp macro="" textlink="">
          <xdr:nvSpPr>
            <xdr:cNvPr id="40980" name="Group Box 20" hidden="1">
              <a:extLst>
                <a:ext uri="{63B3BB69-23CF-44E3-9099-C40C66FF867C}">
                  <a14:compatExt spid="_x0000_s40980"/>
                </a:ext>
                <a:ext uri="{FF2B5EF4-FFF2-40B4-BE49-F238E27FC236}">
                  <a16:creationId xmlns:a16="http://schemas.microsoft.com/office/drawing/2014/main" xmlns="" id="{00000000-0008-0000-0700-000014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165100</xdr:rowOff>
        </xdr:to>
        <xdr:sp macro="" textlink="">
          <xdr:nvSpPr>
            <xdr:cNvPr id="40981" name="Group Box 21" hidden="1">
              <a:extLst>
                <a:ext uri="{63B3BB69-23CF-44E3-9099-C40C66FF867C}">
                  <a14:compatExt spid="_x0000_s40981"/>
                </a:ext>
                <a:ext uri="{FF2B5EF4-FFF2-40B4-BE49-F238E27FC236}">
                  <a16:creationId xmlns:a16="http://schemas.microsoft.com/office/drawing/2014/main" xmlns="" id="{00000000-0008-0000-0700-000015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165100</xdr:rowOff>
        </xdr:to>
        <xdr:sp macro="" textlink="">
          <xdr:nvSpPr>
            <xdr:cNvPr id="40982" name="Group Box 22" hidden="1">
              <a:extLst>
                <a:ext uri="{63B3BB69-23CF-44E3-9099-C40C66FF867C}">
                  <a14:compatExt spid="_x0000_s40982"/>
                </a:ext>
                <a:ext uri="{FF2B5EF4-FFF2-40B4-BE49-F238E27FC236}">
                  <a16:creationId xmlns:a16="http://schemas.microsoft.com/office/drawing/2014/main" xmlns="" id="{00000000-0008-0000-0700-000016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53</xdr:row>
          <xdr:rowOff>76200</xdr:rowOff>
        </xdr:to>
        <xdr:sp macro="" textlink="">
          <xdr:nvSpPr>
            <xdr:cNvPr id="40983" name="Group Box 23" hidden="1">
              <a:extLst>
                <a:ext uri="{63B3BB69-23CF-44E3-9099-C40C66FF867C}">
                  <a14:compatExt spid="_x0000_s40983"/>
                </a:ext>
                <a:ext uri="{FF2B5EF4-FFF2-40B4-BE49-F238E27FC236}">
                  <a16:creationId xmlns:a16="http://schemas.microsoft.com/office/drawing/2014/main" xmlns="" id="{00000000-0008-0000-0700-000017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165100</xdr:rowOff>
        </xdr:to>
        <xdr:sp macro="" textlink="">
          <xdr:nvSpPr>
            <xdr:cNvPr id="40984" name="Group Box 24" hidden="1">
              <a:extLst>
                <a:ext uri="{63B3BB69-23CF-44E3-9099-C40C66FF867C}">
                  <a14:compatExt spid="_x0000_s40984"/>
                </a:ext>
                <a:ext uri="{FF2B5EF4-FFF2-40B4-BE49-F238E27FC236}">
                  <a16:creationId xmlns:a16="http://schemas.microsoft.com/office/drawing/2014/main" xmlns="" id="{00000000-0008-0000-0700-000018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165100</xdr:rowOff>
        </xdr:to>
        <xdr:sp macro="" textlink="">
          <xdr:nvSpPr>
            <xdr:cNvPr id="40985" name="Group Box 25" hidden="1">
              <a:extLst>
                <a:ext uri="{63B3BB69-23CF-44E3-9099-C40C66FF867C}">
                  <a14:compatExt spid="_x0000_s40985"/>
                </a:ext>
                <a:ext uri="{FF2B5EF4-FFF2-40B4-BE49-F238E27FC236}">
                  <a16:creationId xmlns:a16="http://schemas.microsoft.com/office/drawing/2014/main" xmlns="" id="{00000000-0008-0000-0700-000019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165100</xdr:rowOff>
        </xdr:to>
        <xdr:sp macro="" textlink="">
          <xdr:nvSpPr>
            <xdr:cNvPr id="40986" name="Group Box 26" hidden="1">
              <a:extLst>
                <a:ext uri="{63B3BB69-23CF-44E3-9099-C40C66FF867C}">
                  <a14:compatExt spid="_x0000_s40986"/>
                </a:ext>
                <a:ext uri="{FF2B5EF4-FFF2-40B4-BE49-F238E27FC236}">
                  <a16:creationId xmlns:a16="http://schemas.microsoft.com/office/drawing/2014/main" xmlns="" id="{00000000-0008-0000-0700-00001A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165100</xdr:rowOff>
        </xdr:to>
        <xdr:sp macro="" textlink="">
          <xdr:nvSpPr>
            <xdr:cNvPr id="40987" name="Group Box 27" hidden="1">
              <a:extLst>
                <a:ext uri="{63B3BB69-23CF-44E3-9099-C40C66FF867C}">
                  <a14:compatExt spid="_x0000_s40987"/>
                </a:ext>
                <a:ext uri="{FF2B5EF4-FFF2-40B4-BE49-F238E27FC236}">
                  <a16:creationId xmlns:a16="http://schemas.microsoft.com/office/drawing/2014/main" xmlns="" id="{00000000-0008-0000-0700-00001B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53</xdr:row>
          <xdr:rowOff>76200</xdr:rowOff>
        </xdr:to>
        <xdr:sp macro="" textlink="">
          <xdr:nvSpPr>
            <xdr:cNvPr id="40988" name="Group Box 28" hidden="1">
              <a:extLst>
                <a:ext uri="{63B3BB69-23CF-44E3-9099-C40C66FF867C}">
                  <a14:compatExt spid="_x0000_s40988"/>
                </a:ext>
                <a:ext uri="{FF2B5EF4-FFF2-40B4-BE49-F238E27FC236}">
                  <a16:creationId xmlns:a16="http://schemas.microsoft.com/office/drawing/2014/main" xmlns="" id="{00000000-0008-0000-0700-00001C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xmlns=""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539200" cy="1002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xmlns="" id="{00000000-0008-0000-0800-000003000000}"/>
            </a:ext>
          </a:extLst>
        </xdr:cNvPr>
        <xdr:cNvSpPr txBox="1"/>
      </xdr:nvSpPr>
      <xdr:spPr>
        <a:xfrm>
          <a:off x="1333500" y="0"/>
          <a:ext cx="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0</xdr:rowOff>
        </xdr:to>
        <xdr:sp macro="" textlink="">
          <xdr:nvSpPr>
            <xdr:cNvPr id="41985" name="Group Box 1" hidden="1">
              <a:extLst>
                <a:ext uri="{63B3BB69-23CF-44E3-9099-C40C66FF867C}">
                  <a14:compatExt spid="_x0000_s41985"/>
                </a:ext>
                <a:ext uri="{FF2B5EF4-FFF2-40B4-BE49-F238E27FC236}">
                  <a16:creationId xmlns:a16="http://schemas.microsoft.com/office/drawing/2014/main" xmlns="" id="{00000000-0008-0000-0800-000001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171450</xdr:rowOff>
        </xdr:to>
        <xdr:sp macro="" textlink="">
          <xdr:nvSpPr>
            <xdr:cNvPr id="41986" name="Group Box 2" hidden="1">
              <a:extLst>
                <a:ext uri="{63B3BB69-23CF-44E3-9099-C40C66FF867C}">
                  <a14:compatExt spid="_x0000_s41986"/>
                </a:ext>
                <a:ext uri="{FF2B5EF4-FFF2-40B4-BE49-F238E27FC236}">
                  <a16:creationId xmlns:a16="http://schemas.microsoft.com/office/drawing/2014/main" xmlns="" id="{00000000-0008-0000-0800-000002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171450</xdr:rowOff>
        </xdr:to>
        <xdr:sp macro="" textlink="">
          <xdr:nvSpPr>
            <xdr:cNvPr id="41987" name="Group Box 3" hidden="1">
              <a:extLst>
                <a:ext uri="{63B3BB69-23CF-44E3-9099-C40C66FF867C}">
                  <a14:compatExt spid="_x0000_s41987"/>
                </a:ext>
                <a:ext uri="{FF2B5EF4-FFF2-40B4-BE49-F238E27FC236}">
                  <a16:creationId xmlns:a16="http://schemas.microsoft.com/office/drawing/2014/main" xmlns="" id="{00000000-0008-0000-0800-000003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171450</xdr:rowOff>
        </xdr:to>
        <xdr:sp macro="" textlink="">
          <xdr:nvSpPr>
            <xdr:cNvPr id="41988" name="Group Box 4" hidden="1">
              <a:extLst>
                <a:ext uri="{63B3BB69-23CF-44E3-9099-C40C66FF867C}">
                  <a14:compatExt spid="_x0000_s41988"/>
                </a:ext>
                <a:ext uri="{FF2B5EF4-FFF2-40B4-BE49-F238E27FC236}">
                  <a16:creationId xmlns:a16="http://schemas.microsoft.com/office/drawing/2014/main" xmlns="" id="{00000000-0008-0000-0800-000004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171450</xdr:rowOff>
        </xdr:to>
        <xdr:sp macro="" textlink="">
          <xdr:nvSpPr>
            <xdr:cNvPr id="41989" name="Group Box 5" hidden="1">
              <a:extLst>
                <a:ext uri="{63B3BB69-23CF-44E3-9099-C40C66FF867C}">
                  <a14:compatExt spid="_x0000_s41989"/>
                </a:ext>
                <a:ext uri="{FF2B5EF4-FFF2-40B4-BE49-F238E27FC236}">
                  <a16:creationId xmlns:a16="http://schemas.microsoft.com/office/drawing/2014/main" xmlns="" id="{00000000-0008-0000-0800-000005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41990" name="Group Box 6" hidden="1">
              <a:extLst>
                <a:ext uri="{63B3BB69-23CF-44E3-9099-C40C66FF867C}">
                  <a14:compatExt spid="_x0000_s41990"/>
                </a:ext>
                <a:ext uri="{FF2B5EF4-FFF2-40B4-BE49-F238E27FC236}">
                  <a16:creationId xmlns:a16="http://schemas.microsoft.com/office/drawing/2014/main" xmlns="" id="{00000000-0008-0000-0800-000006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145</xdr:row>
      <xdr:rowOff>115887</xdr:rowOff>
    </xdr:from>
    <xdr:to>
      <xdr:col>71</xdr:col>
      <xdr:colOff>152401</xdr:colOff>
      <xdr:row>149</xdr:row>
      <xdr:rowOff>34137</xdr:rowOff>
    </xdr:to>
    <xdr:sp macro="" textlink="">
      <xdr:nvSpPr>
        <xdr:cNvPr id="10" name="194 CuadroTexto">
          <a:extLst>
            <a:ext uri="{FF2B5EF4-FFF2-40B4-BE49-F238E27FC236}">
              <a16:creationId xmlns:a16="http://schemas.microsoft.com/office/drawing/2014/main" xmlns="" id="{00000000-0008-0000-0800-00000A000000}"/>
            </a:ext>
          </a:extLst>
        </xdr:cNvPr>
        <xdr:cNvSpPr txBox="1"/>
      </xdr:nvSpPr>
      <xdr:spPr>
        <a:xfrm>
          <a:off x="4828787" y="59323287"/>
          <a:ext cx="8849114" cy="10993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25</xdr:col>
          <xdr:colOff>76200</xdr:colOff>
          <xdr:row>50</xdr:row>
          <xdr:rowOff>0</xdr:rowOff>
        </xdr:from>
        <xdr:to>
          <xdr:col>25</xdr:col>
          <xdr:colOff>76200</xdr:colOff>
          <xdr:row>52</xdr:row>
          <xdr:rowOff>0</xdr:rowOff>
        </xdr:to>
        <xdr:sp macro="" textlink="">
          <xdr:nvSpPr>
            <xdr:cNvPr id="41991" name="Group Box 7" hidden="1">
              <a:extLst>
                <a:ext uri="{63B3BB69-23CF-44E3-9099-C40C66FF867C}">
                  <a14:compatExt spid="_x0000_s41991"/>
                </a:ext>
                <a:ext uri="{FF2B5EF4-FFF2-40B4-BE49-F238E27FC236}">
                  <a16:creationId xmlns:a16="http://schemas.microsoft.com/office/drawing/2014/main" xmlns="" id="{00000000-0008-0000-0800-000007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171450</xdr:rowOff>
        </xdr:to>
        <xdr:sp macro="" textlink="">
          <xdr:nvSpPr>
            <xdr:cNvPr id="41992" name="Group Box 8" hidden="1">
              <a:extLst>
                <a:ext uri="{63B3BB69-23CF-44E3-9099-C40C66FF867C}">
                  <a14:compatExt spid="_x0000_s41992"/>
                </a:ext>
                <a:ext uri="{FF2B5EF4-FFF2-40B4-BE49-F238E27FC236}">
                  <a16:creationId xmlns:a16="http://schemas.microsoft.com/office/drawing/2014/main" xmlns="" id="{00000000-0008-0000-0800-000008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171450</xdr:rowOff>
        </xdr:to>
        <xdr:sp macro="" textlink="">
          <xdr:nvSpPr>
            <xdr:cNvPr id="41993" name="Group Box 9" hidden="1">
              <a:extLst>
                <a:ext uri="{63B3BB69-23CF-44E3-9099-C40C66FF867C}">
                  <a14:compatExt spid="_x0000_s41993"/>
                </a:ext>
                <a:ext uri="{FF2B5EF4-FFF2-40B4-BE49-F238E27FC236}">
                  <a16:creationId xmlns:a16="http://schemas.microsoft.com/office/drawing/2014/main" xmlns="" id="{00000000-0008-0000-0800-000009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171450</xdr:rowOff>
        </xdr:to>
        <xdr:sp macro="" textlink="">
          <xdr:nvSpPr>
            <xdr:cNvPr id="41994" name="Group Box 10" hidden="1">
              <a:extLst>
                <a:ext uri="{63B3BB69-23CF-44E3-9099-C40C66FF867C}">
                  <a14:compatExt spid="_x0000_s41994"/>
                </a:ext>
                <a:ext uri="{FF2B5EF4-FFF2-40B4-BE49-F238E27FC236}">
                  <a16:creationId xmlns:a16="http://schemas.microsoft.com/office/drawing/2014/main" xmlns="" id="{00000000-0008-0000-0800-00000A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171450</xdr:rowOff>
        </xdr:to>
        <xdr:sp macro="" textlink="">
          <xdr:nvSpPr>
            <xdr:cNvPr id="41995" name="Group Box 11" hidden="1">
              <a:extLst>
                <a:ext uri="{63B3BB69-23CF-44E3-9099-C40C66FF867C}">
                  <a14:compatExt spid="_x0000_s41995"/>
                </a:ext>
                <a:ext uri="{FF2B5EF4-FFF2-40B4-BE49-F238E27FC236}">
                  <a16:creationId xmlns:a16="http://schemas.microsoft.com/office/drawing/2014/main" xmlns="" id="{00000000-0008-0000-0800-00000B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41996" name="Group Box 12" hidden="1">
              <a:extLst>
                <a:ext uri="{63B3BB69-23CF-44E3-9099-C40C66FF867C}">
                  <a14:compatExt spid="_x0000_s41996"/>
                </a:ext>
                <a:ext uri="{FF2B5EF4-FFF2-40B4-BE49-F238E27FC236}">
                  <a16:creationId xmlns:a16="http://schemas.microsoft.com/office/drawing/2014/main" xmlns="" id="{00000000-0008-0000-0800-00000C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76200</xdr:colOff>
          <xdr:row>50</xdr:row>
          <xdr:rowOff>0</xdr:rowOff>
        </xdr:from>
        <xdr:to>
          <xdr:col>41</xdr:col>
          <xdr:colOff>76200</xdr:colOff>
          <xdr:row>52</xdr:row>
          <xdr:rowOff>0</xdr:rowOff>
        </xdr:to>
        <xdr:sp macro="" textlink="">
          <xdr:nvSpPr>
            <xdr:cNvPr id="41997" name="Group Box 13" hidden="1">
              <a:extLst>
                <a:ext uri="{63B3BB69-23CF-44E3-9099-C40C66FF867C}">
                  <a14:compatExt spid="_x0000_s41997"/>
                </a:ext>
                <a:ext uri="{FF2B5EF4-FFF2-40B4-BE49-F238E27FC236}">
                  <a16:creationId xmlns:a16="http://schemas.microsoft.com/office/drawing/2014/main" xmlns="" id="{00000000-0008-0000-0800-00000D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50</xdr:row>
          <xdr:rowOff>0</xdr:rowOff>
        </xdr:from>
        <xdr:to>
          <xdr:col>42</xdr:col>
          <xdr:colOff>0</xdr:colOff>
          <xdr:row>52</xdr:row>
          <xdr:rowOff>171450</xdr:rowOff>
        </xdr:to>
        <xdr:sp macro="" textlink="">
          <xdr:nvSpPr>
            <xdr:cNvPr id="41998" name="Group Box 14" hidden="1">
              <a:extLst>
                <a:ext uri="{63B3BB69-23CF-44E3-9099-C40C66FF867C}">
                  <a14:compatExt spid="_x0000_s41998"/>
                </a:ext>
                <a:ext uri="{FF2B5EF4-FFF2-40B4-BE49-F238E27FC236}">
                  <a16:creationId xmlns:a16="http://schemas.microsoft.com/office/drawing/2014/main" xmlns="" id="{00000000-0008-0000-0800-00000E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50</xdr:row>
          <xdr:rowOff>0</xdr:rowOff>
        </xdr:from>
        <xdr:to>
          <xdr:col>42</xdr:col>
          <xdr:colOff>0</xdr:colOff>
          <xdr:row>52</xdr:row>
          <xdr:rowOff>171450</xdr:rowOff>
        </xdr:to>
        <xdr:sp macro="" textlink="">
          <xdr:nvSpPr>
            <xdr:cNvPr id="41999" name="Group Box 15" hidden="1">
              <a:extLst>
                <a:ext uri="{63B3BB69-23CF-44E3-9099-C40C66FF867C}">
                  <a14:compatExt spid="_x0000_s41999"/>
                </a:ext>
                <a:ext uri="{FF2B5EF4-FFF2-40B4-BE49-F238E27FC236}">
                  <a16:creationId xmlns:a16="http://schemas.microsoft.com/office/drawing/2014/main" xmlns="" id="{00000000-0008-0000-0800-00000F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50</xdr:row>
          <xdr:rowOff>0</xdr:rowOff>
        </xdr:from>
        <xdr:to>
          <xdr:col>42</xdr:col>
          <xdr:colOff>0</xdr:colOff>
          <xdr:row>52</xdr:row>
          <xdr:rowOff>171450</xdr:rowOff>
        </xdr:to>
        <xdr:sp macro="" textlink="">
          <xdr:nvSpPr>
            <xdr:cNvPr id="42000" name="Group Box 16" hidden="1">
              <a:extLst>
                <a:ext uri="{63B3BB69-23CF-44E3-9099-C40C66FF867C}">
                  <a14:compatExt spid="_x0000_s42000"/>
                </a:ext>
                <a:ext uri="{FF2B5EF4-FFF2-40B4-BE49-F238E27FC236}">
                  <a16:creationId xmlns:a16="http://schemas.microsoft.com/office/drawing/2014/main" xmlns="" id="{00000000-0008-0000-0800-000010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50</xdr:row>
          <xdr:rowOff>0</xdr:rowOff>
        </xdr:from>
        <xdr:to>
          <xdr:col>42</xdr:col>
          <xdr:colOff>0</xdr:colOff>
          <xdr:row>52</xdr:row>
          <xdr:rowOff>171450</xdr:rowOff>
        </xdr:to>
        <xdr:sp macro="" textlink="">
          <xdr:nvSpPr>
            <xdr:cNvPr id="42001" name="Group Box 17" hidden="1">
              <a:extLst>
                <a:ext uri="{63B3BB69-23CF-44E3-9099-C40C66FF867C}">
                  <a14:compatExt spid="_x0000_s42001"/>
                </a:ext>
                <a:ext uri="{FF2B5EF4-FFF2-40B4-BE49-F238E27FC236}">
                  <a16:creationId xmlns:a16="http://schemas.microsoft.com/office/drawing/2014/main" xmlns="" id="{00000000-0008-0000-0800-000011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42002" name="Group Box 18" hidden="1">
              <a:extLst>
                <a:ext uri="{63B3BB69-23CF-44E3-9099-C40C66FF867C}">
                  <a14:compatExt spid="_x0000_s42002"/>
                </a:ext>
                <a:ext uri="{FF2B5EF4-FFF2-40B4-BE49-F238E27FC236}">
                  <a16:creationId xmlns:a16="http://schemas.microsoft.com/office/drawing/2014/main" xmlns="" id="{00000000-0008-0000-0800-000012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155</xdr:row>
      <xdr:rowOff>92528</xdr:rowOff>
    </xdr:from>
    <xdr:to>
      <xdr:col>89</xdr:col>
      <xdr:colOff>83288</xdr:colOff>
      <xdr:row>159</xdr:row>
      <xdr:rowOff>10092</xdr:rowOff>
    </xdr:to>
    <xdr:pic macro="[0]!Cotizador.cotizador">
      <xdr:nvPicPr>
        <xdr:cNvPr id="23" name="Imagen 22">
          <a:extLst>
            <a:ext uri="{FF2B5EF4-FFF2-40B4-BE49-F238E27FC236}">
              <a16:creationId xmlns:a16="http://schemas.microsoft.com/office/drawing/2014/main" xmlns="" id="{00000000-0008-0000-0800-000017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46860278"/>
          <a:ext cx="995249" cy="908164"/>
        </a:xfrm>
        <a:prstGeom prst="rect">
          <a:avLst/>
        </a:prstGeom>
      </xdr:spPr>
    </xdr:pic>
    <xdr:clientData/>
  </xdr:twoCellAnchor>
  <xdr:twoCellAnchor editAs="oneCell">
    <xdr:from>
      <xdr:col>91</xdr:col>
      <xdr:colOff>162998</xdr:colOff>
      <xdr:row>155</xdr:row>
      <xdr:rowOff>92528</xdr:rowOff>
    </xdr:from>
    <xdr:to>
      <xdr:col>96</xdr:col>
      <xdr:colOff>42462</xdr:colOff>
      <xdr:row>159</xdr:row>
      <xdr:rowOff>10092</xdr:rowOff>
    </xdr:to>
    <xdr:pic macro="[0]!Guardar.Guardar">
      <xdr:nvPicPr>
        <xdr:cNvPr id="24" name="Imagen 23">
          <a:extLst>
            <a:ext uri="{FF2B5EF4-FFF2-40B4-BE49-F238E27FC236}">
              <a16:creationId xmlns:a16="http://schemas.microsoft.com/office/drawing/2014/main" xmlns="" id="{00000000-0008-0000-0800-000018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46860278"/>
          <a:ext cx="831964" cy="908164"/>
        </a:xfrm>
        <a:prstGeom prst="rect">
          <a:avLst/>
        </a:prstGeom>
      </xdr:spPr>
    </xdr:pic>
    <xdr:clientData/>
  </xdr:twoCellAnchor>
  <xdr:twoCellAnchor>
    <xdr:from>
      <xdr:col>84</xdr:col>
      <xdr:colOff>0</xdr:colOff>
      <xdr:row>159</xdr:row>
      <xdr:rowOff>99332</xdr:rowOff>
    </xdr:from>
    <xdr:to>
      <xdr:col>89</xdr:col>
      <xdr:colOff>55500</xdr:colOff>
      <xdr:row>160</xdr:row>
      <xdr:rowOff>211682</xdr:rowOff>
    </xdr:to>
    <xdr:sp macro="" textlink="">
      <xdr:nvSpPr>
        <xdr:cNvPr id="25" name="CuadroTexto 24">
          <a:extLst>
            <a:ext uri="{FF2B5EF4-FFF2-40B4-BE49-F238E27FC236}">
              <a16:creationId xmlns:a16="http://schemas.microsoft.com/office/drawing/2014/main" xmlns="" id="{00000000-0008-0000-0800-000019000000}"/>
            </a:ext>
          </a:extLst>
        </xdr:cNvPr>
        <xdr:cNvSpPr txBox="1"/>
      </xdr:nvSpPr>
      <xdr:spPr>
        <a:xfrm>
          <a:off x="16002000" y="47857682"/>
          <a:ext cx="1008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159</xdr:row>
      <xdr:rowOff>99332</xdr:rowOff>
    </xdr:from>
    <xdr:to>
      <xdr:col>96</xdr:col>
      <xdr:colOff>164498</xdr:colOff>
      <xdr:row>160</xdr:row>
      <xdr:rowOff>211682</xdr:rowOff>
    </xdr:to>
    <xdr:sp macro="" textlink="">
      <xdr:nvSpPr>
        <xdr:cNvPr id="26" name="CuadroTexto 25">
          <a:extLst>
            <a:ext uri="{FF2B5EF4-FFF2-40B4-BE49-F238E27FC236}">
              <a16:creationId xmlns:a16="http://schemas.microsoft.com/office/drawing/2014/main" xmlns="" id="{00000000-0008-0000-0800-00001A000000}"/>
            </a:ext>
          </a:extLst>
        </xdr:cNvPr>
        <xdr:cNvSpPr txBox="1"/>
      </xdr:nvSpPr>
      <xdr:spPr>
        <a:xfrm>
          <a:off x="17444498" y="47857682"/>
          <a:ext cx="1008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xmlns="" id="{00000000-0008-0000-08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xmlns="" id="{00000000-0008-0000-0800-00001C000000}"/>
            </a:ext>
          </a:extLst>
        </xdr:cNvPr>
        <xdr:cNvPicPr>
          <a:picLocks noChangeAspect="1"/>
        </xdr:cNvPicPr>
      </xdr:nvPicPr>
      <xdr:blipFill>
        <a:blip xmlns:r="http://schemas.openxmlformats.org/officeDocument/2006/relationships" r:embed="rId5"/>
        <a:stretch>
          <a:fillRect/>
        </a:stretch>
      </xdr:blipFill>
      <xdr:spPr>
        <a:xfrm>
          <a:off x="16071606" y="410308"/>
          <a:ext cx="2458323"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xmlns="" id="{00000000-0008-0000-08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165100</xdr:rowOff>
        </xdr:to>
        <xdr:sp macro="" textlink="">
          <xdr:nvSpPr>
            <xdr:cNvPr id="42003" name="Group Box 19" hidden="1">
              <a:extLst>
                <a:ext uri="{63B3BB69-23CF-44E3-9099-C40C66FF867C}">
                  <a14:compatExt spid="_x0000_s42003"/>
                </a:ext>
                <a:ext uri="{FF2B5EF4-FFF2-40B4-BE49-F238E27FC236}">
                  <a16:creationId xmlns:a16="http://schemas.microsoft.com/office/drawing/2014/main" xmlns="" id="{00000000-0008-0000-0800-000013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165100</xdr:rowOff>
        </xdr:to>
        <xdr:sp macro="" textlink="">
          <xdr:nvSpPr>
            <xdr:cNvPr id="42004" name="Group Box 20" hidden="1">
              <a:extLst>
                <a:ext uri="{63B3BB69-23CF-44E3-9099-C40C66FF867C}">
                  <a14:compatExt spid="_x0000_s42004"/>
                </a:ext>
                <a:ext uri="{FF2B5EF4-FFF2-40B4-BE49-F238E27FC236}">
                  <a16:creationId xmlns:a16="http://schemas.microsoft.com/office/drawing/2014/main" xmlns="" id="{00000000-0008-0000-0800-000014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165100</xdr:rowOff>
        </xdr:to>
        <xdr:sp macro="" textlink="">
          <xdr:nvSpPr>
            <xdr:cNvPr id="42005" name="Group Box 21" hidden="1">
              <a:extLst>
                <a:ext uri="{63B3BB69-23CF-44E3-9099-C40C66FF867C}">
                  <a14:compatExt spid="_x0000_s42005"/>
                </a:ext>
                <a:ext uri="{FF2B5EF4-FFF2-40B4-BE49-F238E27FC236}">
                  <a16:creationId xmlns:a16="http://schemas.microsoft.com/office/drawing/2014/main" xmlns="" id="{00000000-0008-0000-0800-000015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165100</xdr:rowOff>
        </xdr:to>
        <xdr:sp macro="" textlink="">
          <xdr:nvSpPr>
            <xdr:cNvPr id="42006" name="Group Box 22" hidden="1">
              <a:extLst>
                <a:ext uri="{63B3BB69-23CF-44E3-9099-C40C66FF867C}">
                  <a14:compatExt spid="_x0000_s42006"/>
                </a:ext>
                <a:ext uri="{FF2B5EF4-FFF2-40B4-BE49-F238E27FC236}">
                  <a16:creationId xmlns:a16="http://schemas.microsoft.com/office/drawing/2014/main" xmlns="" id="{00000000-0008-0000-0800-000016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53</xdr:row>
          <xdr:rowOff>76200</xdr:rowOff>
        </xdr:to>
        <xdr:sp macro="" textlink="">
          <xdr:nvSpPr>
            <xdr:cNvPr id="42007" name="Group Box 23" hidden="1">
              <a:extLst>
                <a:ext uri="{63B3BB69-23CF-44E3-9099-C40C66FF867C}">
                  <a14:compatExt spid="_x0000_s42007"/>
                </a:ext>
                <a:ext uri="{FF2B5EF4-FFF2-40B4-BE49-F238E27FC236}">
                  <a16:creationId xmlns:a16="http://schemas.microsoft.com/office/drawing/2014/main" xmlns="" id="{00000000-0008-0000-0800-000017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165100</xdr:rowOff>
        </xdr:to>
        <xdr:sp macro="" textlink="">
          <xdr:nvSpPr>
            <xdr:cNvPr id="42008" name="Group Box 24" hidden="1">
              <a:extLst>
                <a:ext uri="{63B3BB69-23CF-44E3-9099-C40C66FF867C}">
                  <a14:compatExt spid="_x0000_s42008"/>
                </a:ext>
                <a:ext uri="{FF2B5EF4-FFF2-40B4-BE49-F238E27FC236}">
                  <a16:creationId xmlns:a16="http://schemas.microsoft.com/office/drawing/2014/main" xmlns="" id="{00000000-0008-0000-0800-000018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165100</xdr:rowOff>
        </xdr:to>
        <xdr:sp macro="" textlink="">
          <xdr:nvSpPr>
            <xdr:cNvPr id="42009" name="Group Box 25" hidden="1">
              <a:extLst>
                <a:ext uri="{63B3BB69-23CF-44E3-9099-C40C66FF867C}">
                  <a14:compatExt spid="_x0000_s42009"/>
                </a:ext>
                <a:ext uri="{FF2B5EF4-FFF2-40B4-BE49-F238E27FC236}">
                  <a16:creationId xmlns:a16="http://schemas.microsoft.com/office/drawing/2014/main" xmlns="" id="{00000000-0008-0000-0800-000019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165100</xdr:rowOff>
        </xdr:to>
        <xdr:sp macro="" textlink="">
          <xdr:nvSpPr>
            <xdr:cNvPr id="42010" name="Group Box 26" hidden="1">
              <a:extLst>
                <a:ext uri="{63B3BB69-23CF-44E3-9099-C40C66FF867C}">
                  <a14:compatExt spid="_x0000_s42010"/>
                </a:ext>
                <a:ext uri="{FF2B5EF4-FFF2-40B4-BE49-F238E27FC236}">
                  <a16:creationId xmlns:a16="http://schemas.microsoft.com/office/drawing/2014/main" xmlns="" id="{00000000-0008-0000-0800-00001A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165100</xdr:rowOff>
        </xdr:to>
        <xdr:sp macro="" textlink="">
          <xdr:nvSpPr>
            <xdr:cNvPr id="42011" name="Group Box 27" hidden="1">
              <a:extLst>
                <a:ext uri="{63B3BB69-23CF-44E3-9099-C40C66FF867C}">
                  <a14:compatExt spid="_x0000_s42011"/>
                </a:ext>
                <a:ext uri="{FF2B5EF4-FFF2-40B4-BE49-F238E27FC236}">
                  <a16:creationId xmlns:a16="http://schemas.microsoft.com/office/drawing/2014/main" xmlns="" id="{00000000-0008-0000-0800-00001B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53</xdr:row>
          <xdr:rowOff>76200</xdr:rowOff>
        </xdr:to>
        <xdr:sp macro="" textlink="">
          <xdr:nvSpPr>
            <xdr:cNvPr id="42012" name="Group Box 28" hidden="1">
              <a:extLst>
                <a:ext uri="{63B3BB69-23CF-44E3-9099-C40C66FF867C}">
                  <a14:compatExt spid="_x0000_s42012"/>
                </a:ext>
                <a:ext uri="{FF2B5EF4-FFF2-40B4-BE49-F238E27FC236}">
                  <a16:creationId xmlns:a16="http://schemas.microsoft.com/office/drawing/2014/main" xmlns="" id="{00000000-0008-0000-0800-00001C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xmlns=""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539200" cy="1002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xmlns="" id="{00000000-0008-0000-0900-000003000000}"/>
            </a:ext>
          </a:extLst>
        </xdr:cNvPr>
        <xdr:cNvSpPr txBox="1"/>
      </xdr:nvSpPr>
      <xdr:spPr>
        <a:xfrm>
          <a:off x="1333500" y="0"/>
          <a:ext cx="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0</xdr:rowOff>
        </xdr:to>
        <xdr:sp macro="" textlink="">
          <xdr:nvSpPr>
            <xdr:cNvPr id="43009" name="Group Box 1" hidden="1">
              <a:extLst>
                <a:ext uri="{63B3BB69-23CF-44E3-9099-C40C66FF867C}">
                  <a14:compatExt spid="_x0000_s43009"/>
                </a:ext>
                <a:ext uri="{FF2B5EF4-FFF2-40B4-BE49-F238E27FC236}">
                  <a16:creationId xmlns:a16="http://schemas.microsoft.com/office/drawing/2014/main" xmlns="" id="{00000000-0008-0000-0900-000001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171450</xdr:rowOff>
        </xdr:to>
        <xdr:sp macro="" textlink="">
          <xdr:nvSpPr>
            <xdr:cNvPr id="43010" name="Group Box 2" hidden="1">
              <a:extLst>
                <a:ext uri="{63B3BB69-23CF-44E3-9099-C40C66FF867C}">
                  <a14:compatExt spid="_x0000_s43010"/>
                </a:ext>
                <a:ext uri="{FF2B5EF4-FFF2-40B4-BE49-F238E27FC236}">
                  <a16:creationId xmlns:a16="http://schemas.microsoft.com/office/drawing/2014/main" xmlns="" id="{00000000-0008-0000-0900-000002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171450</xdr:rowOff>
        </xdr:to>
        <xdr:sp macro="" textlink="">
          <xdr:nvSpPr>
            <xdr:cNvPr id="43011" name="Group Box 3" hidden="1">
              <a:extLst>
                <a:ext uri="{63B3BB69-23CF-44E3-9099-C40C66FF867C}">
                  <a14:compatExt spid="_x0000_s43011"/>
                </a:ext>
                <a:ext uri="{FF2B5EF4-FFF2-40B4-BE49-F238E27FC236}">
                  <a16:creationId xmlns:a16="http://schemas.microsoft.com/office/drawing/2014/main" xmlns="" id="{00000000-0008-0000-0900-000003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171450</xdr:rowOff>
        </xdr:to>
        <xdr:sp macro="" textlink="">
          <xdr:nvSpPr>
            <xdr:cNvPr id="43012" name="Group Box 4" hidden="1">
              <a:extLst>
                <a:ext uri="{63B3BB69-23CF-44E3-9099-C40C66FF867C}">
                  <a14:compatExt spid="_x0000_s43012"/>
                </a:ext>
                <a:ext uri="{FF2B5EF4-FFF2-40B4-BE49-F238E27FC236}">
                  <a16:creationId xmlns:a16="http://schemas.microsoft.com/office/drawing/2014/main" xmlns="" id="{00000000-0008-0000-0900-000004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171450</xdr:rowOff>
        </xdr:to>
        <xdr:sp macro="" textlink="">
          <xdr:nvSpPr>
            <xdr:cNvPr id="43013" name="Group Box 5" hidden="1">
              <a:extLst>
                <a:ext uri="{63B3BB69-23CF-44E3-9099-C40C66FF867C}">
                  <a14:compatExt spid="_x0000_s43013"/>
                </a:ext>
                <a:ext uri="{FF2B5EF4-FFF2-40B4-BE49-F238E27FC236}">
                  <a16:creationId xmlns:a16="http://schemas.microsoft.com/office/drawing/2014/main" xmlns="" id="{00000000-0008-0000-0900-000005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43014" name="Group Box 6" hidden="1">
              <a:extLst>
                <a:ext uri="{63B3BB69-23CF-44E3-9099-C40C66FF867C}">
                  <a14:compatExt spid="_x0000_s43014"/>
                </a:ext>
                <a:ext uri="{FF2B5EF4-FFF2-40B4-BE49-F238E27FC236}">
                  <a16:creationId xmlns:a16="http://schemas.microsoft.com/office/drawing/2014/main" xmlns="" id="{00000000-0008-0000-0900-000006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116</xdr:row>
      <xdr:rowOff>115887</xdr:rowOff>
    </xdr:from>
    <xdr:to>
      <xdr:col>71</xdr:col>
      <xdr:colOff>152401</xdr:colOff>
      <xdr:row>120</xdr:row>
      <xdr:rowOff>34137</xdr:rowOff>
    </xdr:to>
    <xdr:sp macro="" textlink="">
      <xdr:nvSpPr>
        <xdr:cNvPr id="10" name="194 CuadroTexto">
          <a:extLst>
            <a:ext uri="{FF2B5EF4-FFF2-40B4-BE49-F238E27FC236}">
              <a16:creationId xmlns:a16="http://schemas.microsoft.com/office/drawing/2014/main" xmlns="" id="{00000000-0008-0000-0900-00000A000000}"/>
            </a:ext>
          </a:extLst>
        </xdr:cNvPr>
        <xdr:cNvSpPr txBox="1"/>
      </xdr:nvSpPr>
      <xdr:spPr>
        <a:xfrm>
          <a:off x="4828787" y="42197337"/>
          <a:ext cx="8849114" cy="10993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31</xdr:col>
          <xdr:colOff>76200</xdr:colOff>
          <xdr:row>50</xdr:row>
          <xdr:rowOff>0</xdr:rowOff>
        </xdr:from>
        <xdr:to>
          <xdr:col>31</xdr:col>
          <xdr:colOff>76200</xdr:colOff>
          <xdr:row>52</xdr:row>
          <xdr:rowOff>0</xdr:rowOff>
        </xdr:to>
        <xdr:sp macro="" textlink="">
          <xdr:nvSpPr>
            <xdr:cNvPr id="43015" name="Group Box 7" hidden="1">
              <a:extLst>
                <a:ext uri="{63B3BB69-23CF-44E3-9099-C40C66FF867C}">
                  <a14:compatExt spid="_x0000_s43015"/>
                </a:ext>
                <a:ext uri="{FF2B5EF4-FFF2-40B4-BE49-F238E27FC236}">
                  <a16:creationId xmlns:a16="http://schemas.microsoft.com/office/drawing/2014/main" xmlns="" id="{00000000-0008-0000-0900-000007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171450</xdr:rowOff>
        </xdr:to>
        <xdr:sp macro="" textlink="">
          <xdr:nvSpPr>
            <xdr:cNvPr id="43016" name="Group Box 8" hidden="1">
              <a:extLst>
                <a:ext uri="{63B3BB69-23CF-44E3-9099-C40C66FF867C}">
                  <a14:compatExt spid="_x0000_s43016"/>
                </a:ext>
                <a:ext uri="{FF2B5EF4-FFF2-40B4-BE49-F238E27FC236}">
                  <a16:creationId xmlns:a16="http://schemas.microsoft.com/office/drawing/2014/main" xmlns="" id="{00000000-0008-0000-0900-000008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171450</xdr:rowOff>
        </xdr:to>
        <xdr:sp macro="" textlink="">
          <xdr:nvSpPr>
            <xdr:cNvPr id="43017" name="Group Box 9" hidden="1">
              <a:extLst>
                <a:ext uri="{63B3BB69-23CF-44E3-9099-C40C66FF867C}">
                  <a14:compatExt spid="_x0000_s43017"/>
                </a:ext>
                <a:ext uri="{FF2B5EF4-FFF2-40B4-BE49-F238E27FC236}">
                  <a16:creationId xmlns:a16="http://schemas.microsoft.com/office/drawing/2014/main" xmlns="" id="{00000000-0008-0000-0900-000009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171450</xdr:rowOff>
        </xdr:to>
        <xdr:sp macro="" textlink="">
          <xdr:nvSpPr>
            <xdr:cNvPr id="43018" name="Group Box 10" hidden="1">
              <a:extLst>
                <a:ext uri="{63B3BB69-23CF-44E3-9099-C40C66FF867C}">
                  <a14:compatExt spid="_x0000_s43018"/>
                </a:ext>
                <a:ext uri="{FF2B5EF4-FFF2-40B4-BE49-F238E27FC236}">
                  <a16:creationId xmlns:a16="http://schemas.microsoft.com/office/drawing/2014/main" xmlns="" id="{00000000-0008-0000-0900-00000A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171450</xdr:rowOff>
        </xdr:to>
        <xdr:sp macro="" textlink="">
          <xdr:nvSpPr>
            <xdr:cNvPr id="43019" name="Group Box 11" hidden="1">
              <a:extLst>
                <a:ext uri="{63B3BB69-23CF-44E3-9099-C40C66FF867C}">
                  <a14:compatExt spid="_x0000_s43019"/>
                </a:ext>
                <a:ext uri="{FF2B5EF4-FFF2-40B4-BE49-F238E27FC236}">
                  <a16:creationId xmlns:a16="http://schemas.microsoft.com/office/drawing/2014/main" xmlns="" id="{00000000-0008-0000-0900-00000B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43020" name="Group Box 12" hidden="1">
              <a:extLst>
                <a:ext uri="{63B3BB69-23CF-44E3-9099-C40C66FF867C}">
                  <a14:compatExt spid="_x0000_s43020"/>
                </a:ext>
                <a:ext uri="{FF2B5EF4-FFF2-40B4-BE49-F238E27FC236}">
                  <a16:creationId xmlns:a16="http://schemas.microsoft.com/office/drawing/2014/main" xmlns="" id="{00000000-0008-0000-0900-00000C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76200</xdr:colOff>
          <xdr:row>50</xdr:row>
          <xdr:rowOff>0</xdr:rowOff>
        </xdr:from>
        <xdr:to>
          <xdr:col>47</xdr:col>
          <xdr:colOff>76200</xdr:colOff>
          <xdr:row>52</xdr:row>
          <xdr:rowOff>0</xdr:rowOff>
        </xdr:to>
        <xdr:sp macro="" textlink="">
          <xdr:nvSpPr>
            <xdr:cNvPr id="43021" name="Group Box 13" hidden="1">
              <a:extLst>
                <a:ext uri="{63B3BB69-23CF-44E3-9099-C40C66FF867C}">
                  <a14:compatExt spid="_x0000_s43021"/>
                </a:ext>
                <a:ext uri="{FF2B5EF4-FFF2-40B4-BE49-F238E27FC236}">
                  <a16:creationId xmlns:a16="http://schemas.microsoft.com/office/drawing/2014/main" xmlns="" id="{00000000-0008-0000-0900-00000D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50</xdr:row>
          <xdr:rowOff>0</xdr:rowOff>
        </xdr:from>
        <xdr:to>
          <xdr:col>48</xdr:col>
          <xdr:colOff>0</xdr:colOff>
          <xdr:row>52</xdr:row>
          <xdr:rowOff>171450</xdr:rowOff>
        </xdr:to>
        <xdr:sp macro="" textlink="">
          <xdr:nvSpPr>
            <xdr:cNvPr id="43022" name="Group Box 14" hidden="1">
              <a:extLst>
                <a:ext uri="{63B3BB69-23CF-44E3-9099-C40C66FF867C}">
                  <a14:compatExt spid="_x0000_s43022"/>
                </a:ext>
                <a:ext uri="{FF2B5EF4-FFF2-40B4-BE49-F238E27FC236}">
                  <a16:creationId xmlns:a16="http://schemas.microsoft.com/office/drawing/2014/main" xmlns="" id="{00000000-0008-0000-0900-00000E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50</xdr:row>
          <xdr:rowOff>0</xdr:rowOff>
        </xdr:from>
        <xdr:to>
          <xdr:col>48</xdr:col>
          <xdr:colOff>0</xdr:colOff>
          <xdr:row>52</xdr:row>
          <xdr:rowOff>171450</xdr:rowOff>
        </xdr:to>
        <xdr:sp macro="" textlink="">
          <xdr:nvSpPr>
            <xdr:cNvPr id="43023" name="Group Box 15" hidden="1">
              <a:extLst>
                <a:ext uri="{63B3BB69-23CF-44E3-9099-C40C66FF867C}">
                  <a14:compatExt spid="_x0000_s43023"/>
                </a:ext>
                <a:ext uri="{FF2B5EF4-FFF2-40B4-BE49-F238E27FC236}">
                  <a16:creationId xmlns:a16="http://schemas.microsoft.com/office/drawing/2014/main" xmlns="" id="{00000000-0008-0000-0900-00000F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50</xdr:row>
          <xdr:rowOff>0</xdr:rowOff>
        </xdr:from>
        <xdr:to>
          <xdr:col>48</xdr:col>
          <xdr:colOff>0</xdr:colOff>
          <xdr:row>52</xdr:row>
          <xdr:rowOff>171450</xdr:rowOff>
        </xdr:to>
        <xdr:sp macro="" textlink="">
          <xdr:nvSpPr>
            <xdr:cNvPr id="43024" name="Group Box 16" hidden="1">
              <a:extLst>
                <a:ext uri="{63B3BB69-23CF-44E3-9099-C40C66FF867C}">
                  <a14:compatExt spid="_x0000_s43024"/>
                </a:ext>
                <a:ext uri="{FF2B5EF4-FFF2-40B4-BE49-F238E27FC236}">
                  <a16:creationId xmlns:a16="http://schemas.microsoft.com/office/drawing/2014/main" xmlns="" id="{00000000-0008-0000-0900-000010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50</xdr:row>
          <xdr:rowOff>0</xdr:rowOff>
        </xdr:from>
        <xdr:to>
          <xdr:col>48</xdr:col>
          <xdr:colOff>0</xdr:colOff>
          <xdr:row>52</xdr:row>
          <xdr:rowOff>171450</xdr:rowOff>
        </xdr:to>
        <xdr:sp macro="" textlink="">
          <xdr:nvSpPr>
            <xdr:cNvPr id="43025" name="Group Box 17" hidden="1">
              <a:extLst>
                <a:ext uri="{63B3BB69-23CF-44E3-9099-C40C66FF867C}">
                  <a14:compatExt spid="_x0000_s43025"/>
                </a:ext>
                <a:ext uri="{FF2B5EF4-FFF2-40B4-BE49-F238E27FC236}">
                  <a16:creationId xmlns:a16="http://schemas.microsoft.com/office/drawing/2014/main" xmlns="" id="{00000000-0008-0000-0900-000011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43026" name="Group Box 18" hidden="1">
              <a:extLst>
                <a:ext uri="{63B3BB69-23CF-44E3-9099-C40C66FF867C}">
                  <a14:compatExt spid="_x0000_s43026"/>
                </a:ext>
                <a:ext uri="{FF2B5EF4-FFF2-40B4-BE49-F238E27FC236}">
                  <a16:creationId xmlns:a16="http://schemas.microsoft.com/office/drawing/2014/main" xmlns="" id="{00000000-0008-0000-0900-000012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126</xdr:row>
      <xdr:rowOff>130628</xdr:rowOff>
    </xdr:from>
    <xdr:to>
      <xdr:col>89</xdr:col>
      <xdr:colOff>83288</xdr:colOff>
      <xdr:row>130</xdr:row>
      <xdr:rowOff>48192</xdr:rowOff>
    </xdr:to>
    <xdr:pic macro="[0]!Cotizador.cotizador">
      <xdr:nvPicPr>
        <xdr:cNvPr id="23" name="Imagen 22">
          <a:extLst>
            <a:ext uri="{FF2B5EF4-FFF2-40B4-BE49-F238E27FC236}">
              <a16:creationId xmlns:a16="http://schemas.microsoft.com/office/drawing/2014/main" xmlns="" id="{00000000-0008-0000-0900-000017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38059178"/>
          <a:ext cx="995249" cy="908164"/>
        </a:xfrm>
        <a:prstGeom prst="rect">
          <a:avLst/>
        </a:prstGeom>
      </xdr:spPr>
    </xdr:pic>
    <xdr:clientData/>
  </xdr:twoCellAnchor>
  <xdr:twoCellAnchor editAs="oneCell">
    <xdr:from>
      <xdr:col>91</xdr:col>
      <xdr:colOff>162998</xdr:colOff>
      <xdr:row>126</xdr:row>
      <xdr:rowOff>130628</xdr:rowOff>
    </xdr:from>
    <xdr:to>
      <xdr:col>96</xdr:col>
      <xdr:colOff>42462</xdr:colOff>
      <xdr:row>130</xdr:row>
      <xdr:rowOff>48192</xdr:rowOff>
    </xdr:to>
    <xdr:pic macro="[0]!Guardar.Guardar">
      <xdr:nvPicPr>
        <xdr:cNvPr id="24" name="Imagen 23">
          <a:extLst>
            <a:ext uri="{FF2B5EF4-FFF2-40B4-BE49-F238E27FC236}">
              <a16:creationId xmlns:a16="http://schemas.microsoft.com/office/drawing/2014/main" xmlns="" id="{00000000-0008-0000-0900-000018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38059178"/>
          <a:ext cx="831964" cy="908164"/>
        </a:xfrm>
        <a:prstGeom prst="rect">
          <a:avLst/>
        </a:prstGeom>
      </xdr:spPr>
    </xdr:pic>
    <xdr:clientData/>
  </xdr:twoCellAnchor>
  <xdr:twoCellAnchor>
    <xdr:from>
      <xdr:col>84</xdr:col>
      <xdr:colOff>0</xdr:colOff>
      <xdr:row>130</xdr:row>
      <xdr:rowOff>137432</xdr:rowOff>
    </xdr:from>
    <xdr:to>
      <xdr:col>89</xdr:col>
      <xdr:colOff>55500</xdr:colOff>
      <xdr:row>132</xdr:row>
      <xdr:rowOff>2132</xdr:rowOff>
    </xdr:to>
    <xdr:sp macro="" textlink="">
      <xdr:nvSpPr>
        <xdr:cNvPr id="25" name="CuadroTexto 24">
          <a:extLst>
            <a:ext uri="{FF2B5EF4-FFF2-40B4-BE49-F238E27FC236}">
              <a16:creationId xmlns:a16="http://schemas.microsoft.com/office/drawing/2014/main" xmlns="" id="{00000000-0008-0000-0900-000019000000}"/>
            </a:ext>
          </a:extLst>
        </xdr:cNvPr>
        <xdr:cNvSpPr txBox="1"/>
      </xdr:nvSpPr>
      <xdr:spPr>
        <a:xfrm>
          <a:off x="16002000" y="39056582"/>
          <a:ext cx="1008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130</xdr:row>
      <xdr:rowOff>137432</xdr:rowOff>
    </xdr:from>
    <xdr:to>
      <xdr:col>96</xdr:col>
      <xdr:colOff>164498</xdr:colOff>
      <xdr:row>132</xdr:row>
      <xdr:rowOff>2132</xdr:rowOff>
    </xdr:to>
    <xdr:sp macro="" textlink="">
      <xdr:nvSpPr>
        <xdr:cNvPr id="26" name="CuadroTexto 25">
          <a:extLst>
            <a:ext uri="{FF2B5EF4-FFF2-40B4-BE49-F238E27FC236}">
              <a16:creationId xmlns:a16="http://schemas.microsoft.com/office/drawing/2014/main" xmlns="" id="{00000000-0008-0000-0900-00001A000000}"/>
            </a:ext>
          </a:extLst>
        </xdr:cNvPr>
        <xdr:cNvSpPr txBox="1"/>
      </xdr:nvSpPr>
      <xdr:spPr>
        <a:xfrm>
          <a:off x="17444498" y="39056582"/>
          <a:ext cx="1008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xmlns="" id="{00000000-0008-0000-09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xmlns="" id="{00000000-0008-0000-0900-00001C000000}"/>
            </a:ext>
          </a:extLst>
        </xdr:cNvPr>
        <xdr:cNvPicPr>
          <a:picLocks noChangeAspect="1"/>
        </xdr:cNvPicPr>
      </xdr:nvPicPr>
      <xdr:blipFill>
        <a:blip xmlns:r="http://schemas.openxmlformats.org/officeDocument/2006/relationships" r:embed="rId5"/>
        <a:stretch>
          <a:fillRect/>
        </a:stretch>
      </xdr:blipFill>
      <xdr:spPr>
        <a:xfrm>
          <a:off x="16071606" y="410308"/>
          <a:ext cx="2458323"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xmlns="" id="{00000000-0008-0000-09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52</xdr:row>
          <xdr:rowOff>165100</xdr:rowOff>
        </xdr:to>
        <xdr:sp macro="" textlink="">
          <xdr:nvSpPr>
            <xdr:cNvPr id="43027" name="Group Box 19" hidden="1">
              <a:extLst>
                <a:ext uri="{63B3BB69-23CF-44E3-9099-C40C66FF867C}">
                  <a14:compatExt spid="_x0000_s43027"/>
                </a:ext>
                <a:ext uri="{FF2B5EF4-FFF2-40B4-BE49-F238E27FC236}">
                  <a16:creationId xmlns:a16="http://schemas.microsoft.com/office/drawing/2014/main" xmlns="" id="{00000000-0008-0000-0900-000013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52</xdr:row>
          <xdr:rowOff>165100</xdr:rowOff>
        </xdr:to>
        <xdr:sp macro="" textlink="">
          <xdr:nvSpPr>
            <xdr:cNvPr id="43028" name="Group Box 20" hidden="1">
              <a:extLst>
                <a:ext uri="{63B3BB69-23CF-44E3-9099-C40C66FF867C}">
                  <a14:compatExt spid="_x0000_s43028"/>
                </a:ext>
                <a:ext uri="{FF2B5EF4-FFF2-40B4-BE49-F238E27FC236}">
                  <a16:creationId xmlns:a16="http://schemas.microsoft.com/office/drawing/2014/main" xmlns="" id="{00000000-0008-0000-0900-000014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52</xdr:row>
          <xdr:rowOff>165100</xdr:rowOff>
        </xdr:to>
        <xdr:sp macro="" textlink="">
          <xdr:nvSpPr>
            <xdr:cNvPr id="43029" name="Group Box 21" hidden="1">
              <a:extLst>
                <a:ext uri="{63B3BB69-23CF-44E3-9099-C40C66FF867C}">
                  <a14:compatExt spid="_x0000_s43029"/>
                </a:ext>
                <a:ext uri="{FF2B5EF4-FFF2-40B4-BE49-F238E27FC236}">
                  <a16:creationId xmlns:a16="http://schemas.microsoft.com/office/drawing/2014/main" xmlns="" id="{00000000-0008-0000-0900-000015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52</xdr:row>
          <xdr:rowOff>165100</xdr:rowOff>
        </xdr:to>
        <xdr:sp macro="" textlink="">
          <xdr:nvSpPr>
            <xdr:cNvPr id="43030" name="Group Box 22" hidden="1">
              <a:extLst>
                <a:ext uri="{63B3BB69-23CF-44E3-9099-C40C66FF867C}">
                  <a14:compatExt spid="_x0000_s43030"/>
                </a:ext>
                <a:ext uri="{FF2B5EF4-FFF2-40B4-BE49-F238E27FC236}">
                  <a16:creationId xmlns:a16="http://schemas.microsoft.com/office/drawing/2014/main" xmlns="" id="{00000000-0008-0000-0900-000016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53</xdr:row>
          <xdr:rowOff>76200</xdr:rowOff>
        </xdr:to>
        <xdr:sp macro="" textlink="">
          <xdr:nvSpPr>
            <xdr:cNvPr id="43031" name="Group Box 23" hidden="1">
              <a:extLst>
                <a:ext uri="{63B3BB69-23CF-44E3-9099-C40C66FF867C}">
                  <a14:compatExt spid="_x0000_s43031"/>
                </a:ext>
                <a:ext uri="{FF2B5EF4-FFF2-40B4-BE49-F238E27FC236}">
                  <a16:creationId xmlns:a16="http://schemas.microsoft.com/office/drawing/2014/main" xmlns="" id="{00000000-0008-0000-0900-000017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52</xdr:row>
          <xdr:rowOff>165100</xdr:rowOff>
        </xdr:to>
        <xdr:sp macro="" textlink="">
          <xdr:nvSpPr>
            <xdr:cNvPr id="43032" name="Group Box 24" hidden="1">
              <a:extLst>
                <a:ext uri="{63B3BB69-23CF-44E3-9099-C40C66FF867C}">
                  <a14:compatExt spid="_x0000_s43032"/>
                </a:ext>
                <a:ext uri="{FF2B5EF4-FFF2-40B4-BE49-F238E27FC236}">
                  <a16:creationId xmlns:a16="http://schemas.microsoft.com/office/drawing/2014/main" xmlns="" id="{00000000-0008-0000-0900-000018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52</xdr:row>
          <xdr:rowOff>165100</xdr:rowOff>
        </xdr:to>
        <xdr:sp macro="" textlink="">
          <xdr:nvSpPr>
            <xdr:cNvPr id="43033" name="Group Box 25" hidden="1">
              <a:extLst>
                <a:ext uri="{63B3BB69-23CF-44E3-9099-C40C66FF867C}">
                  <a14:compatExt spid="_x0000_s43033"/>
                </a:ext>
                <a:ext uri="{FF2B5EF4-FFF2-40B4-BE49-F238E27FC236}">
                  <a16:creationId xmlns:a16="http://schemas.microsoft.com/office/drawing/2014/main" xmlns="" id="{00000000-0008-0000-0900-000019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52</xdr:row>
          <xdr:rowOff>165100</xdr:rowOff>
        </xdr:to>
        <xdr:sp macro="" textlink="">
          <xdr:nvSpPr>
            <xdr:cNvPr id="43034" name="Group Box 26" hidden="1">
              <a:extLst>
                <a:ext uri="{63B3BB69-23CF-44E3-9099-C40C66FF867C}">
                  <a14:compatExt spid="_x0000_s43034"/>
                </a:ext>
                <a:ext uri="{FF2B5EF4-FFF2-40B4-BE49-F238E27FC236}">
                  <a16:creationId xmlns:a16="http://schemas.microsoft.com/office/drawing/2014/main" xmlns="" id="{00000000-0008-0000-0900-00001A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52</xdr:row>
          <xdr:rowOff>165100</xdr:rowOff>
        </xdr:to>
        <xdr:sp macro="" textlink="">
          <xdr:nvSpPr>
            <xdr:cNvPr id="43035" name="Group Box 27" hidden="1">
              <a:extLst>
                <a:ext uri="{63B3BB69-23CF-44E3-9099-C40C66FF867C}">
                  <a14:compatExt spid="_x0000_s43035"/>
                </a:ext>
                <a:ext uri="{FF2B5EF4-FFF2-40B4-BE49-F238E27FC236}">
                  <a16:creationId xmlns:a16="http://schemas.microsoft.com/office/drawing/2014/main" xmlns="" id="{00000000-0008-0000-0900-00001B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53</xdr:row>
          <xdr:rowOff>76200</xdr:rowOff>
        </xdr:to>
        <xdr:sp macro="" textlink="">
          <xdr:nvSpPr>
            <xdr:cNvPr id="43036" name="Group Box 28" hidden="1">
              <a:extLst>
                <a:ext uri="{63B3BB69-23CF-44E3-9099-C40C66FF867C}">
                  <a14:compatExt spid="_x0000_s43036"/>
                </a:ext>
                <a:ext uri="{FF2B5EF4-FFF2-40B4-BE49-F238E27FC236}">
                  <a16:creationId xmlns:a16="http://schemas.microsoft.com/office/drawing/2014/main" xmlns="" id="{00000000-0008-0000-0900-00001C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95250</xdr:rowOff>
        </xdr:from>
        <xdr:to>
          <xdr:col>0</xdr:col>
          <xdr:colOff>0</xdr:colOff>
          <xdr:row>7</xdr:row>
          <xdr:rowOff>0</xdr:rowOff>
        </xdr:to>
        <xdr:sp macro="" textlink="">
          <xdr:nvSpPr>
            <xdr:cNvPr id="1025" name="Object 1" hidden="1">
              <a:extLst>
                <a:ext uri="{63B3BB69-23CF-44E3-9099-C40C66FF867C}">
                  <a14:compatExt spid="_x0000_s1025"/>
                </a:ext>
                <a:ext uri="{FF2B5EF4-FFF2-40B4-BE49-F238E27FC236}">
                  <a16:creationId xmlns:a16="http://schemas.microsoft.com/office/drawing/2014/main" xmlns="" id="{00000000-0008-0000-0A00-000001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7</xdr:col>
      <xdr:colOff>542925</xdr:colOff>
      <xdr:row>0</xdr:row>
      <xdr:rowOff>0</xdr:rowOff>
    </xdr:from>
    <xdr:to>
      <xdr:col>10</xdr:col>
      <xdr:colOff>617045</xdr:colOff>
      <xdr:row>0</xdr:row>
      <xdr:rowOff>464820</xdr:rowOff>
    </xdr:to>
    <xdr:pic>
      <xdr:nvPicPr>
        <xdr:cNvPr id="2" name="Imagen 1">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34100" y="0"/>
          <a:ext cx="2654034" cy="464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0</xdr:row>
      <xdr:rowOff>987123</xdr:rowOff>
    </xdr:from>
    <xdr:to>
      <xdr:col>2</xdr:col>
      <xdr:colOff>214887</xdr:colOff>
      <xdr:row>0</xdr:row>
      <xdr:rowOff>1098423</xdr:rowOff>
    </xdr:to>
    <xdr:pic>
      <xdr:nvPicPr>
        <xdr:cNvPr id="3" name="Imagen 2">
          <a:extLst>
            <a:ext uri="{FF2B5EF4-FFF2-40B4-BE49-F238E27FC236}">
              <a16:creationId xmlns:a16="http://schemas.microsoft.com/office/drawing/2014/main" xmlns="" id="{00000000-0008-0000-0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987123"/>
          <a:ext cx="1929387" cy="111300"/>
        </a:xfrm>
        <a:prstGeom prst="rect">
          <a:avLst/>
        </a:prstGeom>
      </xdr:spPr>
    </xdr:pic>
    <xdr:clientData/>
  </xdr:twoCellAnchor>
  <xdr:twoCellAnchor editAs="oneCell">
    <xdr:from>
      <xdr:col>8</xdr:col>
      <xdr:colOff>373062</xdr:colOff>
      <xdr:row>0</xdr:row>
      <xdr:rowOff>476251</xdr:rowOff>
    </xdr:from>
    <xdr:to>
      <xdr:col>10</xdr:col>
      <xdr:colOff>769936</xdr:colOff>
      <xdr:row>0</xdr:row>
      <xdr:rowOff>762001</xdr:rowOff>
    </xdr:to>
    <xdr:pic>
      <xdr:nvPicPr>
        <xdr:cNvPr id="17" name="Imagen 16">
          <a:extLst>
            <a:ext uri="{FF2B5EF4-FFF2-40B4-BE49-F238E27FC236}">
              <a16:creationId xmlns:a16="http://schemas.microsoft.com/office/drawing/2014/main" xmlns="" id="{00000000-0008-0000-0B00-000011000000}"/>
            </a:ext>
          </a:extLst>
        </xdr:cNvPr>
        <xdr:cNvPicPr>
          <a:picLocks noChangeAspect="1"/>
        </xdr:cNvPicPr>
      </xdr:nvPicPr>
      <xdr:blipFill rotWithShape="1">
        <a:blip xmlns:r="http://schemas.openxmlformats.org/officeDocument/2006/relationships" r:embed="rId3"/>
        <a:srcRect t="60255" b="8977"/>
        <a:stretch/>
      </xdr:blipFill>
      <xdr:spPr>
        <a:xfrm>
          <a:off x="7231062" y="476251"/>
          <a:ext cx="2111374" cy="285750"/>
        </a:xfrm>
        <a:prstGeom prst="rect">
          <a:avLst/>
        </a:prstGeom>
      </xdr:spPr>
    </xdr:pic>
    <xdr:clientData/>
  </xdr:twoCellAnchor>
  <xdr:oneCellAnchor>
    <xdr:from>
      <xdr:col>7</xdr:col>
      <xdr:colOff>619126</xdr:colOff>
      <xdr:row>0</xdr:row>
      <xdr:rowOff>730250</xdr:rowOff>
    </xdr:from>
    <xdr:ext cx="2784417" cy="311496"/>
    <xdr:sp macro="" textlink="">
      <xdr:nvSpPr>
        <xdr:cNvPr id="19" name="CuadroTexto 18">
          <a:extLst>
            <a:ext uri="{FF2B5EF4-FFF2-40B4-BE49-F238E27FC236}">
              <a16:creationId xmlns:a16="http://schemas.microsoft.com/office/drawing/2014/main" xmlns="" id="{00000000-0008-0000-0B00-000013000000}"/>
            </a:ext>
          </a:extLst>
        </xdr:cNvPr>
        <xdr:cNvSpPr txBox="1"/>
      </xdr:nvSpPr>
      <xdr:spPr>
        <a:xfrm>
          <a:off x="6619876" y="730250"/>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4</xdr:col>
          <xdr:colOff>393700</xdr:colOff>
          <xdr:row>18</xdr:row>
          <xdr:rowOff>107950</xdr:rowOff>
        </xdr:from>
        <xdr:to>
          <xdr:col>4</xdr:col>
          <xdr:colOff>622300</xdr:colOff>
          <xdr:row>20</xdr:row>
          <xdr:rowOff>57150</xdr:rowOff>
        </xdr:to>
        <xdr:sp macro="" textlink="">
          <xdr:nvSpPr>
            <xdr:cNvPr id="11314" name="Check Box 50" hidden="1">
              <a:extLst>
                <a:ext uri="{63B3BB69-23CF-44E3-9099-C40C66FF867C}">
                  <a14:compatExt spid="_x0000_s11314"/>
                </a:ext>
                <a:ext uri="{FF2B5EF4-FFF2-40B4-BE49-F238E27FC236}">
                  <a16:creationId xmlns:a16="http://schemas.microsoft.com/office/drawing/2014/main" xmlns="" id="{00000000-0008-0000-0B00-00003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393700</xdr:colOff>
          <xdr:row>19</xdr:row>
          <xdr:rowOff>114300</xdr:rowOff>
        </xdr:from>
        <xdr:to>
          <xdr:col>4</xdr:col>
          <xdr:colOff>622300</xdr:colOff>
          <xdr:row>21</xdr:row>
          <xdr:rowOff>69850</xdr:rowOff>
        </xdr:to>
        <xdr:sp macro="" textlink="">
          <xdr:nvSpPr>
            <xdr:cNvPr id="11315" name="Check Box 51" hidden="1">
              <a:extLst>
                <a:ext uri="{63B3BB69-23CF-44E3-9099-C40C66FF867C}">
                  <a14:compatExt spid="_x0000_s11315"/>
                </a:ext>
                <a:ext uri="{FF2B5EF4-FFF2-40B4-BE49-F238E27FC236}">
                  <a16:creationId xmlns:a16="http://schemas.microsoft.com/office/drawing/2014/main" xmlns="" id="{00000000-0008-0000-0B00-00003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336550</xdr:colOff>
          <xdr:row>18</xdr:row>
          <xdr:rowOff>107950</xdr:rowOff>
        </xdr:from>
        <xdr:to>
          <xdr:col>8</xdr:col>
          <xdr:colOff>565150</xdr:colOff>
          <xdr:row>20</xdr:row>
          <xdr:rowOff>57150</xdr:rowOff>
        </xdr:to>
        <xdr:sp macro="" textlink="">
          <xdr:nvSpPr>
            <xdr:cNvPr id="11316" name="Check Box 52" hidden="1">
              <a:extLst>
                <a:ext uri="{63B3BB69-23CF-44E3-9099-C40C66FF867C}">
                  <a14:compatExt spid="_x0000_s11316"/>
                </a:ext>
                <a:ext uri="{FF2B5EF4-FFF2-40B4-BE49-F238E27FC236}">
                  <a16:creationId xmlns:a16="http://schemas.microsoft.com/office/drawing/2014/main" xmlns="" id="{00000000-0008-0000-0B00-00003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393700</xdr:colOff>
          <xdr:row>20</xdr:row>
          <xdr:rowOff>114300</xdr:rowOff>
        </xdr:from>
        <xdr:to>
          <xdr:col>4</xdr:col>
          <xdr:colOff>622300</xdr:colOff>
          <xdr:row>22</xdr:row>
          <xdr:rowOff>76200</xdr:rowOff>
        </xdr:to>
        <xdr:sp macro="" textlink="">
          <xdr:nvSpPr>
            <xdr:cNvPr id="11317" name="Check Box 53" hidden="1">
              <a:extLst>
                <a:ext uri="{63B3BB69-23CF-44E3-9099-C40C66FF867C}">
                  <a14:compatExt spid="_x0000_s11317"/>
                </a:ext>
                <a:ext uri="{FF2B5EF4-FFF2-40B4-BE49-F238E27FC236}">
                  <a16:creationId xmlns:a16="http://schemas.microsoft.com/office/drawing/2014/main" xmlns="" id="{00000000-0008-0000-0B00-00003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336550</xdr:colOff>
          <xdr:row>19</xdr:row>
          <xdr:rowOff>114300</xdr:rowOff>
        </xdr:from>
        <xdr:to>
          <xdr:col>8</xdr:col>
          <xdr:colOff>565150</xdr:colOff>
          <xdr:row>21</xdr:row>
          <xdr:rowOff>69850</xdr:rowOff>
        </xdr:to>
        <xdr:sp macro="" textlink="">
          <xdr:nvSpPr>
            <xdr:cNvPr id="11318" name="Check Box 54" hidden="1">
              <a:extLst>
                <a:ext uri="{63B3BB69-23CF-44E3-9099-C40C66FF867C}">
                  <a14:compatExt spid="_x0000_s11318"/>
                </a:ext>
                <a:ext uri="{FF2B5EF4-FFF2-40B4-BE49-F238E27FC236}">
                  <a16:creationId xmlns:a16="http://schemas.microsoft.com/office/drawing/2014/main" xmlns="" id="{00000000-0008-0000-0B00-000036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336550</xdr:colOff>
          <xdr:row>20</xdr:row>
          <xdr:rowOff>114300</xdr:rowOff>
        </xdr:from>
        <xdr:to>
          <xdr:col>8</xdr:col>
          <xdr:colOff>565150</xdr:colOff>
          <xdr:row>22</xdr:row>
          <xdr:rowOff>76200</xdr:rowOff>
        </xdr:to>
        <xdr:sp macro="" textlink="">
          <xdr:nvSpPr>
            <xdr:cNvPr id="11319" name="Check Box 55" hidden="1">
              <a:extLst>
                <a:ext uri="{63B3BB69-23CF-44E3-9099-C40C66FF867C}">
                  <a14:compatExt spid="_x0000_s11319"/>
                </a:ext>
                <a:ext uri="{FF2B5EF4-FFF2-40B4-BE49-F238E27FC236}">
                  <a16:creationId xmlns:a16="http://schemas.microsoft.com/office/drawing/2014/main" xmlns="" id="{00000000-0008-0000-0B00-00003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uis.noriega/AppData/Local/Microsoft/Windows/INetCache/Content.Outlook/Y3E26HV7/Cotizador%20Vida-Exp-Global%20T&#233;cnico.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L00GYF107TESE44/Users/Users/diana.aguirre/AppData/Local/Microsoft/Windows/Temporary%20Internet%20Files/Content.Outlook/SE0TQVHX/Comparativo%20Banorte%20vs%20Insignia%20vs%20Multiva%20nueva%20tarifa.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d.docs.live.net/Users/luisnoriega/Downloads/Cot%20VG_ROMPOPE%20CORONADO_F2150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otas de Riesgo"/>
      <sheetName val="Promotor"/>
      <sheetName val="AgentesS"/>
      <sheetName val="Introducción"/>
      <sheetName val="Subgrupos Trad"/>
      <sheetName val="Listado Trad"/>
      <sheetName val="Endosos"/>
      <sheetName val="Carta Tradicional"/>
      <sheetName val="Orden Tecnica"/>
      <sheetName val="ENTREGABLE"/>
      <sheetName val="CR DE NT"/>
      <sheetName val="SAMI"/>
      <sheetName val="Hoja1"/>
      <sheetName val="Correo"/>
      <sheetName val="pruebas med"/>
      <sheetName val="Qx"/>
    </sheetNames>
    <sheetDataSet>
      <sheetData sheetId="0" refreshError="1">
        <row r="13">
          <cell r="P13" t="str">
            <v>Edad</v>
          </cell>
          <cell r="Q13" t="str">
            <v>Básica</v>
          </cell>
          <cell r="R13" t="str">
            <v>IMA</v>
          </cell>
          <cell r="S13" t="str">
            <v>MAPM "A"</v>
          </cell>
          <cell r="T13" t="str">
            <v>MAPM "B"</v>
          </cell>
          <cell r="U13" t="str">
            <v>MACPM "A"</v>
          </cell>
          <cell r="V13" t="str">
            <v>MACPM "B"</v>
          </cell>
          <cell r="W13" t="str">
            <v>BIT</v>
          </cell>
          <cell r="X13" t="str">
            <v>EP (1 AÑO)</v>
          </cell>
          <cell r="Y13" t="str">
            <v>GF Hijos</v>
          </cell>
          <cell r="Z13" t="str">
            <v>GF Conyuges</v>
          </cell>
          <cell r="AA13" t="str">
            <v>GF Padres</v>
          </cell>
          <cell r="AB13" t="str">
            <v>Hombres</v>
          </cell>
          <cell r="AC13" t="str">
            <v>Mujeres</v>
          </cell>
        </row>
        <row r="14">
          <cell r="P14">
            <v>15</v>
          </cell>
          <cell r="Q14">
            <v>0.46556172911813243</v>
          </cell>
          <cell r="R14">
            <v>0.31995710479466005</v>
          </cell>
          <cell r="S14">
            <v>0.39994638099332558</v>
          </cell>
          <cell r="T14">
            <v>0.43994101909265815</v>
          </cell>
          <cell r="U14">
            <v>0.43594155528272494</v>
          </cell>
          <cell r="V14">
            <v>0.47953571081099738</v>
          </cell>
          <cell r="W14">
            <v>0.10095353993238863</v>
          </cell>
          <cell r="X14">
            <v>2.3500442362535925E-2</v>
          </cell>
          <cell r="Y14">
            <v>1.0098536176171611</v>
          </cell>
          <cell r="Z14">
            <v>0.27188804980498948</v>
          </cell>
          <cell r="AA14">
            <v>0</v>
          </cell>
          <cell r="AB14">
            <v>0.80076923076923079</v>
          </cell>
          <cell r="AC14">
            <v>0.80076923076923079</v>
          </cell>
        </row>
        <row r="15">
          <cell r="P15">
            <v>16</v>
          </cell>
          <cell r="Q15">
            <v>0.47720077234608621</v>
          </cell>
          <cell r="R15">
            <v>0.31995710479466044</v>
          </cell>
          <cell r="S15">
            <v>0.39994638099332558</v>
          </cell>
          <cell r="T15">
            <v>0.43994101909265815</v>
          </cell>
          <cell r="U15">
            <v>0.43594155528272494</v>
          </cell>
          <cell r="V15">
            <v>0.47953571081099738</v>
          </cell>
          <cell r="W15">
            <v>0.11016397023033464</v>
          </cell>
          <cell r="X15">
            <v>2.6124729719647573E-2</v>
          </cell>
          <cell r="Y15">
            <v>1.0098536176171611</v>
          </cell>
          <cell r="Z15">
            <v>0.27868525105011427</v>
          </cell>
          <cell r="AA15">
            <v>0</v>
          </cell>
          <cell r="AB15">
            <v>0.80076923076923079</v>
          </cell>
          <cell r="AC15">
            <v>0.80076923076923079</v>
          </cell>
        </row>
        <row r="16">
          <cell r="P16">
            <v>17</v>
          </cell>
          <cell r="Q16">
            <v>0.48994829588146355</v>
          </cell>
          <cell r="R16">
            <v>0.31995710479466044</v>
          </cell>
          <cell r="S16">
            <v>0.39994638099332558</v>
          </cell>
          <cell r="T16">
            <v>0.43994101909265815</v>
          </cell>
          <cell r="U16">
            <v>0.43594155528272494</v>
          </cell>
          <cell r="V16">
            <v>0.47953571081099738</v>
          </cell>
          <cell r="W16">
            <v>0.11919380385577193</v>
          </cell>
          <cell r="X16">
            <v>2.8802097064365765E-2</v>
          </cell>
          <cell r="Y16">
            <v>1.0098536176171611</v>
          </cell>
          <cell r="Z16">
            <v>0.28612980479477468</v>
          </cell>
          <cell r="AA16">
            <v>0</v>
          </cell>
          <cell r="AB16">
            <v>0.80076923076923079</v>
          </cell>
          <cell r="AC16">
            <v>0.80076923076923079</v>
          </cell>
        </row>
        <row r="17">
          <cell r="P17">
            <v>18</v>
          </cell>
          <cell r="Q17">
            <v>0.5038042997242651</v>
          </cell>
          <cell r="R17">
            <v>0.31995710479466044</v>
          </cell>
          <cell r="S17">
            <v>0.39994638099332558</v>
          </cell>
          <cell r="T17">
            <v>0.43994101909265815</v>
          </cell>
          <cell r="U17">
            <v>0.43594155528272494</v>
          </cell>
          <cell r="V17">
            <v>0.47953571081099738</v>
          </cell>
          <cell r="W17">
            <v>0.12840423415371791</v>
          </cell>
          <cell r="X17">
            <v>3.1623870294831102E-2</v>
          </cell>
          <cell r="Y17">
            <v>1.0098536176171611</v>
          </cell>
          <cell r="Z17">
            <v>0.29422171103897077</v>
          </cell>
          <cell r="AA17">
            <v>0</v>
          </cell>
          <cell r="AB17">
            <v>0.80076923076923079</v>
          </cell>
          <cell r="AC17">
            <v>0.80076923076923079</v>
          </cell>
        </row>
        <row r="18">
          <cell r="P18">
            <v>19</v>
          </cell>
          <cell r="Q18">
            <v>0.51876878387449077</v>
          </cell>
          <cell r="R18">
            <v>0.31995710479466044</v>
          </cell>
          <cell r="S18">
            <v>0.39994638099332558</v>
          </cell>
          <cell r="T18">
            <v>0.43994101909265815</v>
          </cell>
          <cell r="U18">
            <v>0.43594155528272494</v>
          </cell>
          <cell r="V18">
            <v>0.47953571081099738</v>
          </cell>
          <cell r="W18">
            <v>0.13761466445166393</v>
          </cell>
          <cell r="X18">
            <v>3.4552486229384616E-2</v>
          </cell>
          <cell r="Y18">
            <v>1.0098536176171611</v>
          </cell>
          <cell r="Z18">
            <v>0.30296096978270259</v>
          </cell>
          <cell r="AA18">
            <v>0</v>
          </cell>
          <cell r="AB18">
            <v>0.80076923076923079</v>
          </cell>
          <cell r="AC18">
            <v>0.80076923076923079</v>
          </cell>
        </row>
        <row r="19">
          <cell r="P19">
            <v>20</v>
          </cell>
          <cell r="Q19">
            <v>0.53484174833214071</v>
          </cell>
          <cell r="R19">
            <v>0.31995710479466044</v>
          </cell>
          <cell r="S19">
            <v>0.39994638099332558</v>
          </cell>
          <cell r="T19">
            <v>0.43994101909265815</v>
          </cell>
          <cell r="U19">
            <v>0.43594155528272494</v>
          </cell>
          <cell r="V19">
            <v>0.47953571081099738</v>
          </cell>
          <cell r="W19">
            <v>0.14411614466197878</v>
          </cell>
          <cell r="X19">
            <v>3.6900008297990373E-2</v>
          </cell>
          <cell r="Y19">
            <v>1.0098536176171611</v>
          </cell>
          <cell r="Z19">
            <v>0.31234758102597004</v>
          </cell>
          <cell r="AA19">
            <v>0</v>
          </cell>
          <cell r="AB19">
            <v>0.8615384615384617</v>
          </cell>
          <cell r="AC19">
            <v>0.8615384615384617</v>
          </cell>
        </row>
        <row r="20">
          <cell r="P20">
            <v>21</v>
          </cell>
          <cell r="Q20">
            <v>0.55257743325092668</v>
          </cell>
          <cell r="R20">
            <v>0.31995710479466044</v>
          </cell>
          <cell r="S20">
            <v>0.39994638099332558</v>
          </cell>
          <cell r="T20">
            <v>0.43994101909265815</v>
          </cell>
          <cell r="U20">
            <v>0.43594155528272494</v>
          </cell>
          <cell r="V20">
            <v>0.47953571081099738</v>
          </cell>
          <cell r="W20">
            <v>0.15729970175511718</v>
          </cell>
          <cell r="X20">
            <v>4.1082345452160753E-2</v>
          </cell>
          <cell r="Y20">
            <v>1.0098536176171611</v>
          </cell>
          <cell r="Z20">
            <v>0.32270522101854116</v>
          </cell>
          <cell r="AA20">
            <v>0</v>
          </cell>
          <cell r="AB20">
            <v>0.93923076923076942</v>
          </cell>
          <cell r="AC20">
            <v>0.93923076923076942</v>
          </cell>
        </row>
        <row r="21">
          <cell r="P21">
            <v>22</v>
          </cell>
          <cell r="Q21">
            <v>0.57142159847713669</v>
          </cell>
          <cell r="R21">
            <v>0.31995710479466044</v>
          </cell>
          <cell r="S21">
            <v>0.39994638099332558</v>
          </cell>
          <cell r="T21">
            <v>0.43994101909265815</v>
          </cell>
          <cell r="U21">
            <v>0.43594155528272494</v>
          </cell>
          <cell r="V21">
            <v>0.47953571081099738</v>
          </cell>
          <cell r="W21">
            <v>0.16777430876062441</v>
          </cell>
          <cell r="X21">
            <v>4.470823574074792E-2</v>
          </cell>
          <cell r="Y21">
            <v>1.0098536176171611</v>
          </cell>
          <cell r="Z21">
            <v>0.33371021351064789</v>
          </cell>
          <cell r="AA21">
            <v>0</v>
          </cell>
          <cell r="AB21">
            <v>1.0161538461538462</v>
          </cell>
          <cell r="AC21">
            <v>1.0161538461538462</v>
          </cell>
        </row>
        <row r="22">
          <cell r="P22">
            <v>23</v>
          </cell>
          <cell r="Q22">
            <v>0.59248272431819526</v>
          </cell>
          <cell r="R22">
            <v>0.31995710479466044</v>
          </cell>
          <cell r="S22">
            <v>0.39994638099332558</v>
          </cell>
          <cell r="T22">
            <v>0.43994101909265815</v>
          </cell>
          <cell r="U22">
            <v>0.43594155528272494</v>
          </cell>
          <cell r="V22">
            <v>0.47953571081099738</v>
          </cell>
          <cell r="W22">
            <v>0.17553996567850044</v>
          </cell>
          <cell r="X22">
            <v>4.773407929039835E-2</v>
          </cell>
          <cell r="Y22">
            <v>1.0098536176171611</v>
          </cell>
          <cell r="Z22">
            <v>0.34600991100182593</v>
          </cell>
          <cell r="AA22">
            <v>0</v>
          </cell>
          <cell r="AB22">
            <v>1.0846153846153848</v>
          </cell>
          <cell r="AC22">
            <v>1.0846153846153848</v>
          </cell>
        </row>
        <row r="23">
          <cell r="P23">
            <v>24</v>
          </cell>
          <cell r="Q23">
            <v>0.61465233046667767</v>
          </cell>
          <cell r="R23">
            <v>0.31995710479466044</v>
          </cell>
          <cell r="S23">
            <v>0.39994638099332558</v>
          </cell>
          <cell r="T23">
            <v>0.43994101909265815</v>
          </cell>
          <cell r="U23">
            <v>0.43594155528272494</v>
          </cell>
          <cell r="V23">
            <v>0.47953571081099738</v>
          </cell>
          <cell r="W23">
            <v>0.18348621926888525</v>
          </cell>
          <cell r="X23">
            <v>5.092262967333195E-2</v>
          </cell>
          <cell r="Y23">
            <v>1.0098536176171611</v>
          </cell>
          <cell r="Z23">
            <v>0.35895696099253976</v>
          </cell>
          <cell r="AA23">
            <v>0</v>
          </cell>
          <cell r="AB23">
            <v>1.1546153846153846</v>
          </cell>
          <cell r="AC23">
            <v>1.1546153846153846</v>
          </cell>
        </row>
        <row r="24">
          <cell r="P24">
            <v>25</v>
          </cell>
          <cell r="Q24">
            <v>0.63903889723000851</v>
          </cell>
          <cell r="R24">
            <v>0.31995710479466044</v>
          </cell>
          <cell r="S24">
            <v>0.39994638099332558</v>
          </cell>
          <cell r="T24">
            <v>0.43994101909265815</v>
          </cell>
          <cell r="U24">
            <v>0.43594155528272494</v>
          </cell>
          <cell r="V24">
            <v>0.47953571081099738</v>
          </cell>
          <cell r="W24">
            <v>0.19143247285927004</v>
          </cell>
          <cell r="X24">
            <v>5.4231403497367207E-2</v>
          </cell>
          <cell r="Y24">
            <v>1.0098536176171611</v>
          </cell>
          <cell r="Z24">
            <v>0.3731987159823249</v>
          </cell>
          <cell r="AA24">
            <v>0</v>
          </cell>
          <cell r="AB24">
            <v>1.2246153846153849</v>
          </cell>
          <cell r="AC24">
            <v>1.2246153846153849</v>
          </cell>
        </row>
        <row r="25">
          <cell r="P25">
            <v>26</v>
          </cell>
          <cell r="Q25">
            <v>0.66564242460818746</v>
          </cell>
          <cell r="R25">
            <v>0.31995710479466044</v>
          </cell>
          <cell r="S25">
            <v>0.39994638099332558</v>
          </cell>
          <cell r="T25">
            <v>0.43994101909265815</v>
          </cell>
          <cell r="U25">
            <v>0.43594155528272494</v>
          </cell>
          <cell r="V25">
            <v>0.47953571081099738</v>
          </cell>
          <cell r="W25">
            <v>0.19666977636202362</v>
          </cell>
          <cell r="X25">
            <v>5.6881541117683086E-2</v>
          </cell>
          <cell r="Y25">
            <v>1.0098536176171611</v>
          </cell>
          <cell r="Z25">
            <v>0.3887351759711814</v>
          </cell>
          <cell r="AA25">
            <v>0</v>
          </cell>
          <cell r="AB25">
            <v>1.2946153846153847</v>
          </cell>
          <cell r="AC25">
            <v>1.2946153846153847</v>
          </cell>
        </row>
        <row r="26">
          <cell r="P26">
            <v>27</v>
          </cell>
          <cell r="Q26">
            <v>0.69390867244750265</v>
          </cell>
          <cell r="R26">
            <v>0.31995710479466044</v>
          </cell>
          <cell r="S26">
            <v>0.39994638099332558</v>
          </cell>
          <cell r="T26">
            <v>0.43994101909265815</v>
          </cell>
          <cell r="U26">
            <v>0.43594155528272494</v>
          </cell>
          <cell r="V26">
            <v>0.47953571081099738</v>
          </cell>
          <cell r="W26">
            <v>0.20190707986477727</v>
          </cell>
          <cell r="X26">
            <v>5.9628327476209032E-2</v>
          </cell>
          <cell r="Y26">
            <v>1.0098536176171611</v>
          </cell>
          <cell r="Z26">
            <v>0.4052426647093415</v>
          </cell>
          <cell r="AA26">
            <v>0</v>
          </cell>
          <cell r="AB26">
            <v>1.3469230769230771</v>
          </cell>
          <cell r="AC26">
            <v>1.3469230769230771</v>
          </cell>
        </row>
        <row r="27">
          <cell r="P27">
            <v>28</v>
          </cell>
          <cell r="Q27">
            <v>0.72494612105537815</v>
          </cell>
          <cell r="R27">
            <v>0.31995710479466044</v>
          </cell>
          <cell r="S27">
            <v>0.39994638099332558</v>
          </cell>
          <cell r="T27">
            <v>0.43994101909265815</v>
          </cell>
          <cell r="U27">
            <v>0.43594155528272494</v>
          </cell>
          <cell r="V27">
            <v>0.47953571081099738</v>
          </cell>
          <cell r="W27">
            <v>0.20714438336753088</v>
          </cell>
          <cell r="X27">
            <v>6.247543495699405E-2</v>
          </cell>
          <cell r="Y27">
            <v>1.0098536176171611</v>
          </cell>
          <cell r="Z27">
            <v>0.42336853469634073</v>
          </cell>
          <cell r="AA27">
            <v>0</v>
          </cell>
          <cell r="AB27">
            <v>1.4169230769230772</v>
          </cell>
          <cell r="AC27">
            <v>1.4169230769230772</v>
          </cell>
        </row>
        <row r="28">
          <cell r="P28">
            <v>29</v>
          </cell>
          <cell r="Q28">
            <v>0.75820053027810208</v>
          </cell>
          <cell r="R28">
            <v>0.31995710479466044</v>
          </cell>
          <cell r="S28">
            <v>0.39994638099332558</v>
          </cell>
          <cell r="T28">
            <v>0.43994101909265815</v>
          </cell>
          <cell r="U28">
            <v>0.43594155528272494</v>
          </cell>
          <cell r="V28">
            <v>0.47953571081099738</v>
          </cell>
          <cell r="W28">
            <v>0.21364586357784571</v>
          </cell>
          <cell r="X28">
            <v>6.581620201906678E-2</v>
          </cell>
          <cell r="Y28">
            <v>1.0098536176171611</v>
          </cell>
          <cell r="Z28">
            <v>0.44278910968241153</v>
          </cell>
          <cell r="AA28">
            <v>0</v>
          </cell>
          <cell r="AB28">
            <v>1.4792307692307696</v>
          </cell>
          <cell r="AC28">
            <v>1.4792307692307696</v>
          </cell>
        </row>
        <row r="29">
          <cell r="P29">
            <v>30</v>
          </cell>
          <cell r="Q29">
            <v>0.79478038042309795</v>
          </cell>
          <cell r="R29">
            <v>0.31995710479466044</v>
          </cell>
          <cell r="S29">
            <v>0.39994638099332558</v>
          </cell>
          <cell r="T29">
            <v>0.43994101909265815</v>
          </cell>
          <cell r="U29">
            <v>0.43594155528272494</v>
          </cell>
          <cell r="V29">
            <v>0.47953571081099738</v>
          </cell>
          <cell r="W29">
            <v>0.21617421699296813</v>
          </cell>
          <cell r="X29">
            <v>6.803020660946571E-2</v>
          </cell>
          <cell r="Y29">
            <v>1.0098536176171611</v>
          </cell>
          <cell r="Z29">
            <v>0.46415174216708921</v>
          </cell>
          <cell r="AA29">
            <v>0</v>
          </cell>
          <cell r="AB29">
            <v>1.6476923076923078</v>
          </cell>
          <cell r="AC29">
            <v>1.6476923076923078</v>
          </cell>
        </row>
        <row r="30">
          <cell r="P30">
            <v>31</v>
          </cell>
          <cell r="Q30">
            <v>0.83413143133665468</v>
          </cell>
          <cell r="R30">
            <v>0.31995710479466044</v>
          </cell>
          <cell r="S30">
            <v>0.39994638099332558</v>
          </cell>
          <cell r="T30">
            <v>0.43994101909265815</v>
          </cell>
          <cell r="U30">
            <v>0.43594155528272494</v>
          </cell>
          <cell r="V30">
            <v>0.47953571081099738</v>
          </cell>
          <cell r="W30">
            <v>0.22285629387579173</v>
          </cell>
          <cell r="X30">
            <v>7.1652462137261633E-2</v>
          </cell>
          <cell r="Y30">
            <v>1.0098536176171611</v>
          </cell>
          <cell r="Z30">
            <v>0.48713275590060623</v>
          </cell>
          <cell r="AA30">
            <v>0</v>
          </cell>
          <cell r="AB30">
            <v>1.8538461538461541</v>
          </cell>
          <cell r="AC30">
            <v>1.8538461538461541</v>
          </cell>
        </row>
        <row r="31">
          <cell r="P31">
            <v>32</v>
          </cell>
          <cell r="Q31">
            <v>0.87680792317248346</v>
          </cell>
          <cell r="R31">
            <v>0.31995710479466044</v>
          </cell>
          <cell r="S31">
            <v>0.39994638099332558</v>
          </cell>
          <cell r="T31">
            <v>0.43994101909265815</v>
          </cell>
          <cell r="U31">
            <v>0.43594155528272494</v>
          </cell>
          <cell r="V31">
            <v>0.47953571081099738</v>
          </cell>
          <cell r="W31">
            <v>0.23062195079366776</v>
          </cell>
          <cell r="X31">
            <v>7.5762880186319742E-2</v>
          </cell>
          <cell r="Y31">
            <v>1.0098536176171611</v>
          </cell>
          <cell r="Z31">
            <v>0.51205582713273035</v>
          </cell>
          <cell r="AA31">
            <v>0</v>
          </cell>
          <cell r="AB31">
            <v>2.0992307692307697</v>
          </cell>
          <cell r="AC31">
            <v>2.0992307692307697</v>
          </cell>
        </row>
        <row r="32">
          <cell r="P32">
            <v>33</v>
          </cell>
          <cell r="Q32">
            <v>0.92280985593058462</v>
          </cell>
          <cell r="R32">
            <v>0.31995710479466044</v>
          </cell>
          <cell r="S32">
            <v>0.39994638099332558</v>
          </cell>
          <cell r="T32">
            <v>0.43994101909265815</v>
          </cell>
          <cell r="U32">
            <v>0.43594155528272494</v>
          </cell>
          <cell r="V32">
            <v>0.47953571081099738</v>
          </cell>
          <cell r="W32">
            <v>0.23459507758886017</v>
          </cell>
          <cell r="X32">
            <v>7.8751592132556184E-2</v>
          </cell>
          <cell r="Y32">
            <v>1.0098536176171611</v>
          </cell>
          <cell r="Z32">
            <v>0.53892095586346134</v>
          </cell>
          <cell r="AA32">
            <v>0</v>
          </cell>
          <cell r="AB32">
            <v>2.3361538461538465</v>
          </cell>
          <cell r="AC32">
            <v>2.3361538461538465</v>
          </cell>
        </row>
        <row r="33">
          <cell r="P33">
            <v>34</v>
          </cell>
          <cell r="Q33">
            <v>0.97324570991838233</v>
          </cell>
          <cell r="R33">
            <v>0.31995710479466044</v>
          </cell>
          <cell r="S33">
            <v>0.39994638099332558</v>
          </cell>
          <cell r="T33">
            <v>0.43994101909265815</v>
          </cell>
          <cell r="U33">
            <v>0.43594155528272494</v>
          </cell>
          <cell r="V33">
            <v>0.47953571081099738</v>
          </cell>
          <cell r="W33">
            <v>0.24254133117924498</v>
          </cell>
          <cell r="X33">
            <v>8.3203313223744454E-2</v>
          </cell>
          <cell r="Y33">
            <v>1.0098536176171611</v>
          </cell>
          <cell r="Z33">
            <v>0.56837549459233516</v>
          </cell>
          <cell r="AA33">
            <v>0</v>
          </cell>
          <cell r="AB33">
            <v>2.5369230769230775</v>
          </cell>
          <cell r="AC33">
            <v>2.5369230769230775</v>
          </cell>
        </row>
        <row r="34">
          <cell r="P34">
            <v>35</v>
          </cell>
          <cell r="Q34">
            <v>1.0275612449821643</v>
          </cell>
          <cell r="R34">
            <v>0.31995710479466044</v>
          </cell>
          <cell r="S34">
            <v>0.39994638099332558</v>
          </cell>
          <cell r="T34">
            <v>0.43994101909265815</v>
          </cell>
          <cell r="U34">
            <v>0.43594155528272494</v>
          </cell>
          <cell r="V34">
            <v>0.47953571081099738</v>
          </cell>
          <cell r="W34">
            <v>0.25301593818475215</v>
          </cell>
          <cell r="X34">
            <v>8.8702213062438806E-2</v>
          </cell>
          <cell r="Y34">
            <v>1.0098536176171611</v>
          </cell>
          <cell r="Z34">
            <v>0.60009576706958401</v>
          </cell>
          <cell r="AA34">
            <v>0</v>
          </cell>
          <cell r="AB34">
            <v>2.7738461538461543</v>
          </cell>
          <cell r="AC34">
            <v>2.7738461538461543</v>
          </cell>
        </row>
        <row r="35">
          <cell r="P35">
            <v>36</v>
          </cell>
          <cell r="Q35">
            <v>1.0874191815830672</v>
          </cell>
          <cell r="R35">
            <v>0.31995710479466044</v>
          </cell>
          <cell r="S35">
            <v>0.39994638099332558</v>
          </cell>
          <cell r="T35">
            <v>0.43994101909265815</v>
          </cell>
          <cell r="U35">
            <v>0.43594155528272494</v>
          </cell>
          <cell r="V35">
            <v>0.47953571081099738</v>
          </cell>
          <cell r="W35">
            <v>0.26349054519025944</v>
          </cell>
          <cell r="X35">
            <v>9.4403851936637556E-2</v>
          </cell>
          <cell r="Y35">
            <v>1.0098536176171611</v>
          </cell>
          <cell r="Z35">
            <v>0.63505280204451131</v>
          </cell>
          <cell r="AA35">
            <v>0</v>
          </cell>
          <cell r="AB35">
            <v>3.0184615384615388</v>
          </cell>
          <cell r="AC35">
            <v>3.0184615384615388</v>
          </cell>
        </row>
        <row r="36">
          <cell r="P36">
            <v>37</v>
          </cell>
          <cell r="Q36">
            <v>1.1517110394136665</v>
          </cell>
          <cell r="R36">
            <v>0.31995710479466044</v>
          </cell>
          <cell r="S36">
            <v>0.39994638099332558</v>
          </cell>
          <cell r="T36">
            <v>0.43994101909265815</v>
          </cell>
          <cell r="U36">
            <v>0.43594155528272494</v>
          </cell>
          <cell r="V36">
            <v>0.47953571081099738</v>
          </cell>
          <cell r="W36">
            <v>0.27522932890332785</v>
          </cell>
          <cell r="X36">
            <v>0.10077540096434832</v>
          </cell>
          <cell r="Y36">
            <v>1.0098536176171611</v>
          </cell>
          <cell r="Z36">
            <v>0.67259924701758111</v>
          </cell>
          <cell r="AA36">
            <v>0</v>
          </cell>
          <cell r="AB36">
            <v>3.2176923076923081</v>
          </cell>
          <cell r="AC36">
            <v>3.2176923076923081</v>
          </cell>
        </row>
        <row r="37">
          <cell r="P37">
            <v>38</v>
          </cell>
          <cell r="Q37">
            <v>1.2220995389350986</v>
          </cell>
          <cell r="R37">
            <v>0.31995710479466044</v>
          </cell>
          <cell r="S37">
            <v>0.39994638099332558</v>
          </cell>
          <cell r="T37">
            <v>0.43994101909265815</v>
          </cell>
          <cell r="U37">
            <v>0.43594155528272494</v>
          </cell>
          <cell r="V37">
            <v>0.47953571081099738</v>
          </cell>
          <cell r="W37">
            <v>0.28606512925385258</v>
          </cell>
          <cell r="X37">
            <v>0.10704073644781611</v>
          </cell>
          <cell r="Y37">
            <v>1.0098536176171611</v>
          </cell>
          <cell r="Z37">
            <v>0.71370613073809741</v>
          </cell>
          <cell r="AA37">
            <v>0</v>
          </cell>
          <cell r="AB37">
            <v>3.4161538461538465</v>
          </cell>
          <cell r="AC37">
            <v>3.4161538461538465</v>
          </cell>
        </row>
        <row r="38">
          <cell r="P38">
            <v>39</v>
          </cell>
          <cell r="Q38">
            <v>1.2991389203010755</v>
          </cell>
          <cell r="R38">
            <v>0.31995710479466044</v>
          </cell>
          <cell r="S38">
            <v>0.39994638099332558</v>
          </cell>
          <cell r="T38">
            <v>0.43994101909265815</v>
          </cell>
          <cell r="U38">
            <v>0.43594155528272494</v>
          </cell>
          <cell r="V38">
            <v>0.47953571081099738</v>
          </cell>
          <cell r="W38">
            <v>0.29003825604904498</v>
          </cell>
          <cell r="X38">
            <v>0.11090384683720385</v>
          </cell>
          <cell r="Y38">
            <v>1.0098536176171611</v>
          </cell>
          <cell r="Z38">
            <v>0.75869712945582801</v>
          </cell>
          <cell r="AA38">
            <v>0</v>
          </cell>
          <cell r="AB38">
            <v>3.6307692307692312</v>
          </cell>
          <cell r="AC38">
            <v>3.6307692307692312</v>
          </cell>
        </row>
        <row r="39">
          <cell r="P39">
            <v>40</v>
          </cell>
          <cell r="Q39">
            <v>1.3828291835115964</v>
          </cell>
          <cell r="R39">
            <v>0.31995710479466044</v>
          </cell>
          <cell r="S39">
            <v>0.39994638099332558</v>
          </cell>
          <cell r="T39">
            <v>0.43994101909265815</v>
          </cell>
          <cell r="U39">
            <v>0.43594155528272494</v>
          </cell>
          <cell r="V39">
            <v>0.47953571081099738</v>
          </cell>
          <cell r="W39">
            <v>0.29672033293186856</v>
          </cell>
          <cell r="X39">
            <v>0.11593932162654873</v>
          </cell>
          <cell r="Y39">
            <v>1.0098536176171611</v>
          </cell>
          <cell r="Z39">
            <v>0.80757224317077236</v>
          </cell>
          <cell r="AA39">
            <v>0</v>
          </cell>
          <cell r="AB39">
            <v>4.0969230769230771</v>
          </cell>
          <cell r="AC39">
            <v>4.0969230769230771</v>
          </cell>
        </row>
        <row r="40">
          <cell r="P40">
            <v>41</v>
          </cell>
          <cell r="Q40">
            <v>1.4742788088740872</v>
          </cell>
          <cell r="R40">
            <v>0.31995710479466044</v>
          </cell>
          <cell r="S40">
            <v>0.39994638099332558</v>
          </cell>
          <cell r="T40">
            <v>0.43994101909265815</v>
          </cell>
          <cell r="U40">
            <v>0.43594155528272494</v>
          </cell>
          <cell r="V40">
            <v>0.47953571081099738</v>
          </cell>
          <cell r="W40">
            <v>0.30773672995490203</v>
          </cell>
          <cell r="X40">
            <v>0.1228672260142844</v>
          </cell>
          <cell r="Y40">
            <v>1.0098536176171611</v>
          </cell>
          <cell r="Z40">
            <v>0.86097882438246676</v>
          </cell>
          <cell r="AA40">
            <v>0</v>
          </cell>
          <cell r="AB40">
            <v>4.7853846153846158</v>
          </cell>
          <cell r="AC40">
            <v>4.7853846153846158</v>
          </cell>
        </row>
        <row r="41">
          <cell r="P41">
            <v>42</v>
          </cell>
          <cell r="Q41">
            <v>1.574042036542258</v>
          </cell>
          <cell r="R41">
            <v>0.31995710479466044</v>
          </cell>
          <cell r="S41">
            <v>0.39994638099332558</v>
          </cell>
          <cell r="T41">
            <v>0.43994101909265815</v>
          </cell>
          <cell r="U41">
            <v>0.43594155528272494</v>
          </cell>
          <cell r="V41">
            <v>0.47953571081099738</v>
          </cell>
          <cell r="W41">
            <v>0.32561580053326777</v>
          </cell>
          <cell r="X41">
            <v>0.13283549934837233</v>
          </cell>
          <cell r="Y41">
            <v>1.0098536176171611</v>
          </cell>
          <cell r="Z41">
            <v>0.919240549340679</v>
          </cell>
          <cell r="AA41">
            <v>0</v>
          </cell>
          <cell r="AB41">
            <v>5.4730769230769241</v>
          </cell>
          <cell r="AC41">
            <v>5.4730769230769241</v>
          </cell>
        </row>
        <row r="42">
          <cell r="P42">
            <v>43</v>
          </cell>
          <cell r="Q42">
            <v>1.683781586977247</v>
          </cell>
          <cell r="R42">
            <v>0.31995710479466044</v>
          </cell>
          <cell r="S42">
            <v>0.39994638099332558</v>
          </cell>
          <cell r="T42">
            <v>0.43994101909265815</v>
          </cell>
          <cell r="U42">
            <v>0.43594155528272494</v>
          </cell>
          <cell r="V42">
            <v>0.47953571081099738</v>
          </cell>
          <cell r="W42">
            <v>0.34566203118173849</v>
          </cell>
          <cell r="X42">
            <v>0.14407328989325327</v>
          </cell>
          <cell r="Y42">
            <v>1.0098536176171611</v>
          </cell>
          <cell r="Z42">
            <v>0.98332844679471199</v>
          </cell>
          <cell r="AA42">
            <v>0</v>
          </cell>
          <cell r="AB42">
            <v>6.0753846153846158</v>
          </cell>
          <cell r="AC42">
            <v>6.0753846153846158</v>
          </cell>
        </row>
        <row r="43">
          <cell r="P43">
            <v>44</v>
          </cell>
          <cell r="Q43">
            <v>1.8034974601790523</v>
          </cell>
          <cell r="R43">
            <v>0.31995710479466044</v>
          </cell>
          <cell r="S43">
            <v>0.39994638099332558</v>
          </cell>
          <cell r="T43">
            <v>0.43994101909265815</v>
          </cell>
          <cell r="U43">
            <v>0.43594155528272494</v>
          </cell>
          <cell r="V43">
            <v>0.47953571081099738</v>
          </cell>
          <cell r="W43">
            <v>0.36823661524533174</v>
          </cell>
          <cell r="X43">
            <v>0.15680264876271421</v>
          </cell>
          <cell r="Y43">
            <v>1.0098536176171611</v>
          </cell>
          <cell r="Z43">
            <v>1.0532425167445665</v>
          </cell>
          <cell r="AA43">
            <v>0</v>
          </cell>
          <cell r="AB43">
            <v>6.6784615384615398</v>
          </cell>
          <cell r="AC43">
            <v>6.6784615384615398</v>
          </cell>
        </row>
        <row r="44">
          <cell r="P44">
            <v>45</v>
          </cell>
          <cell r="Q44">
            <v>1.9348523766088113</v>
          </cell>
          <cell r="R44">
            <v>0.31995710479466044</v>
          </cell>
          <cell r="S44">
            <v>0.39994638099332558</v>
          </cell>
          <cell r="T44">
            <v>0.43994101909265815</v>
          </cell>
          <cell r="U44">
            <v>0.43594155528272494</v>
          </cell>
          <cell r="V44">
            <v>0.47953571081099738</v>
          </cell>
          <cell r="W44">
            <v>0.39622909948418716</v>
          </cell>
          <cell r="X44">
            <v>0.17236161708568618</v>
          </cell>
          <cell r="Y44">
            <v>1.0098536176171611</v>
          </cell>
          <cell r="Z44">
            <v>1.1299537879395458</v>
          </cell>
          <cell r="AA44">
            <v>0</v>
          </cell>
          <cell r="AB44">
            <v>7.2600000000000016</v>
          </cell>
          <cell r="AC44">
            <v>7.2600000000000016</v>
          </cell>
        </row>
        <row r="45">
          <cell r="P45">
            <v>46</v>
          </cell>
          <cell r="Q45">
            <v>2.0789548165739475</v>
          </cell>
          <cell r="R45">
            <v>0.31995710479466044</v>
          </cell>
          <cell r="S45">
            <v>0.39994638099332558</v>
          </cell>
          <cell r="T45">
            <v>0.43994101909265815</v>
          </cell>
          <cell r="U45">
            <v>0.43594155528272494</v>
          </cell>
          <cell r="V45">
            <v>0.47953571081099738</v>
          </cell>
          <cell r="W45">
            <v>0.42060965027286784</v>
          </cell>
          <cell r="X45">
            <v>0.18689845189544185</v>
          </cell>
          <cell r="Y45">
            <v>1.0098536176171611</v>
          </cell>
          <cell r="Z45">
            <v>1.2141096128791853</v>
          </cell>
          <cell r="AA45">
            <v>0</v>
          </cell>
          <cell r="AB45">
            <v>7.8400000000000016</v>
          </cell>
          <cell r="AC45">
            <v>7.8400000000000016</v>
          </cell>
        </row>
        <row r="46">
          <cell r="P46">
            <v>47</v>
          </cell>
          <cell r="Q46">
            <v>2.2374675005355975</v>
          </cell>
          <cell r="R46">
            <v>0.31995710479466044</v>
          </cell>
          <cell r="S46">
            <v>0.39994638099332558</v>
          </cell>
          <cell r="T46">
            <v>0.43994101909265815</v>
          </cell>
          <cell r="U46">
            <v>0.43594155528272494</v>
          </cell>
          <cell r="V46">
            <v>0.47953571081099738</v>
          </cell>
          <cell r="W46">
            <v>0.44119767093886481</v>
          </cell>
          <cell r="X46">
            <v>0.2002421034168855</v>
          </cell>
          <cell r="Y46">
            <v>1.0098536176171611</v>
          </cell>
          <cell r="Z46">
            <v>1.3066810203127888</v>
          </cell>
          <cell r="AA46">
            <v>0</v>
          </cell>
          <cell r="AB46">
            <v>8.4046153846153864</v>
          </cell>
          <cell r="AC46">
            <v>8.4046153846153864</v>
          </cell>
        </row>
        <row r="47">
          <cell r="P47">
            <v>48</v>
          </cell>
          <cell r="Q47">
            <v>2.4120531489548975</v>
          </cell>
          <cell r="R47">
            <v>0.31995710479466044</v>
          </cell>
          <cell r="S47">
            <v>0.39994638099332558</v>
          </cell>
          <cell r="T47">
            <v>0.43994101909265815</v>
          </cell>
          <cell r="U47">
            <v>0.43594155528272494</v>
          </cell>
          <cell r="V47">
            <v>0.47953571081099738</v>
          </cell>
          <cell r="W47">
            <v>0.45275585797942447</v>
          </cell>
          <cell r="X47">
            <v>0.20986785482987724</v>
          </cell>
          <cell r="Y47">
            <v>1.0098536176171611</v>
          </cell>
          <cell r="Z47">
            <v>1.4086390389896599</v>
          </cell>
          <cell r="AA47">
            <v>0</v>
          </cell>
          <cell r="AB47">
            <v>8.9646153846153851</v>
          </cell>
          <cell r="AC47">
            <v>8.9646153846153851</v>
          </cell>
        </row>
        <row r="48">
          <cell r="P48">
            <v>49</v>
          </cell>
          <cell r="Q48">
            <v>2.6038202421392707</v>
          </cell>
          <cell r="R48">
            <v>0.31995710479466044</v>
          </cell>
          <cell r="S48">
            <v>0.39994638099332558</v>
          </cell>
          <cell r="T48">
            <v>0.43994101909265815</v>
          </cell>
          <cell r="U48">
            <v>0.43594155528272494</v>
          </cell>
          <cell r="V48">
            <v>0.47953571081099738</v>
          </cell>
          <cell r="W48">
            <v>0.46684239843510666</v>
          </cell>
          <cell r="X48">
            <v>0.22098740505719855</v>
          </cell>
          <cell r="Y48">
            <v>1.0098536176171611</v>
          </cell>
          <cell r="Z48">
            <v>1.5206310214093341</v>
          </cell>
          <cell r="AA48">
            <v>0</v>
          </cell>
          <cell r="AB48">
            <v>9.5084615384615407</v>
          </cell>
          <cell r="AC48">
            <v>9.5084615384615407</v>
          </cell>
        </row>
        <row r="49">
          <cell r="P49">
            <v>50</v>
          </cell>
          <cell r="Q49">
            <v>2.8155399808572792</v>
          </cell>
          <cell r="R49">
            <v>0.31995710479466044</v>
          </cell>
          <cell r="S49">
            <v>0.39994638099332558</v>
          </cell>
          <cell r="T49">
            <v>0.43994101909265815</v>
          </cell>
          <cell r="U49">
            <v>0.43594155528272494</v>
          </cell>
          <cell r="V49">
            <v>0.47953571081099738</v>
          </cell>
          <cell r="W49">
            <v>0.49862741279664585</v>
          </cell>
          <cell r="X49">
            <v>0.24102015682719738</v>
          </cell>
          <cell r="Y49">
            <v>1.0098536176171611</v>
          </cell>
          <cell r="Z49">
            <v>1.644275348820651</v>
          </cell>
          <cell r="AA49">
            <v>0</v>
          </cell>
          <cell r="AB49">
            <v>10.044615384615385</v>
          </cell>
          <cell r="AC49">
            <v>10.044615384615385</v>
          </cell>
        </row>
        <row r="50">
          <cell r="P50">
            <v>51</v>
          </cell>
          <cell r="Q50">
            <v>3.048875085570057</v>
          </cell>
          <cell r="R50">
            <v>0.31995710479466044</v>
          </cell>
          <cell r="S50">
            <v>0.39994638099332558</v>
          </cell>
          <cell r="T50">
            <v>0.43994101909265815</v>
          </cell>
          <cell r="U50">
            <v>0.43594155528272494</v>
          </cell>
          <cell r="V50">
            <v>0.47953571081099738</v>
          </cell>
          <cell r="W50">
            <v>0.53980345412863984</v>
          </cell>
          <cell r="X50">
            <v>0.26641165948953183</v>
          </cell>
          <cell r="Y50">
            <v>1.0098536176171611</v>
          </cell>
          <cell r="Z50">
            <v>1.7805430499729138</v>
          </cell>
          <cell r="AA50">
            <v>0</v>
          </cell>
          <cell r="AB50">
            <v>11.005384615384617</v>
          </cell>
          <cell r="AC50">
            <v>11.005384615384617</v>
          </cell>
        </row>
        <row r="51">
          <cell r="P51">
            <v>52</v>
          </cell>
          <cell r="Q51">
            <v>3.306596757046167</v>
          </cell>
          <cell r="R51">
            <v>0.31995710479466044</v>
          </cell>
          <cell r="S51">
            <v>0.39994638099332558</v>
          </cell>
          <cell r="T51">
            <v>0.43994101909265815</v>
          </cell>
          <cell r="U51">
            <v>0.43594155528272494</v>
          </cell>
          <cell r="V51">
            <v>0.47953571081099738</v>
          </cell>
          <cell r="W51">
            <v>0.61023615640705042</v>
          </cell>
          <cell r="X51">
            <v>0.30748135120321479</v>
          </cell>
          <cell r="Y51">
            <v>1.0098536176171611</v>
          </cell>
          <cell r="Z51">
            <v>1.9310525061149615</v>
          </cell>
          <cell r="AA51">
            <v>0</v>
          </cell>
          <cell r="AB51">
            <v>12.119230769230771</v>
          </cell>
          <cell r="AC51">
            <v>12.119230769230771</v>
          </cell>
        </row>
        <row r="52">
          <cell r="P52">
            <v>53</v>
          </cell>
          <cell r="Q52">
            <v>3.5920304362078794</v>
          </cell>
          <cell r="R52">
            <v>0.31995710479466044</v>
          </cell>
          <cell r="S52">
            <v>0.39994638099332558</v>
          </cell>
          <cell r="T52">
            <v>0.43994101909265815</v>
          </cell>
          <cell r="U52">
            <v>0.43594155528272494</v>
          </cell>
          <cell r="V52">
            <v>0.47953571081099738</v>
          </cell>
          <cell r="W52">
            <v>0.69800613924630062</v>
          </cell>
          <cell r="X52">
            <v>0.35904286278888942</v>
          </cell>
          <cell r="Y52">
            <v>1.0098536176171611</v>
          </cell>
          <cell r="Z52">
            <v>2.0977457747454014</v>
          </cell>
          <cell r="AA52">
            <v>0</v>
          </cell>
          <cell r="AB52">
            <v>13.136153846153849</v>
          </cell>
          <cell r="AC52">
            <v>13.136153846153849</v>
          </cell>
        </row>
        <row r="53">
          <cell r="P53">
            <v>54</v>
          </cell>
          <cell r="Q53">
            <v>3.9079473238237545</v>
          </cell>
          <cell r="R53">
            <v>0.31995710479466044</v>
          </cell>
          <cell r="S53">
            <v>0.39994638099332558</v>
          </cell>
          <cell r="T53">
            <v>0.43994101909265815</v>
          </cell>
          <cell r="U53">
            <v>0.43594155528272494</v>
          </cell>
          <cell r="V53">
            <v>0.47953571081099738</v>
          </cell>
          <cell r="W53">
            <v>0.80293280597388172</v>
          </cell>
          <cell r="X53">
            <v>0.42159708053485939</v>
          </cell>
          <cell r="Y53">
            <v>1.0098536176171611</v>
          </cell>
          <cell r="Z53">
            <v>2.2822412371130731</v>
          </cell>
          <cell r="AA53">
            <v>0</v>
          </cell>
          <cell r="AB53">
            <v>14.122307692307695</v>
          </cell>
          <cell r="AC53">
            <v>14.122307692307695</v>
          </cell>
        </row>
        <row r="54">
          <cell r="P54">
            <v>55</v>
          </cell>
          <cell r="Q54">
            <v>4.2576728608160668</v>
          </cell>
          <cell r="R54">
            <v>0.31995710479466044</v>
          </cell>
          <cell r="S54">
            <v>0.39994638099332558</v>
          </cell>
          <cell r="T54">
            <v>0.43994101909265815</v>
          </cell>
          <cell r="U54">
            <v>0.43594155528272494</v>
          </cell>
          <cell r="V54">
            <v>0.47953571081099738</v>
          </cell>
          <cell r="W54">
            <v>0.92194601315714486</v>
          </cell>
          <cell r="X54">
            <v>0.49410662118947835</v>
          </cell>
          <cell r="Y54">
            <v>1.0098536176171611</v>
          </cell>
          <cell r="Z54">
            <v>2.4864809507165826</v>
          </cell>
          <cell r="AA54">
            <v>0</v>
          </cell>
          <cell r="AB54">
            <v>15.113846153846156</v>
          </cell>
          <cell r="AC54">
            <v>15.113846153846156</v>
          </cell>
        </row>
        <row r="55">
          <cell r="P55">
            <v>56</v>
          </cell>
          <cell r="Q55">
            <v>4.6461952085682228</v>
          </cell>
          <cell r="R55">
            <v>0.31995710479466044</v>
          </cell>
          <cell r="S55">
            <v>0.39994638099332558</v>
          </cell>
          <cell r="T55">
            <v>0.43994101909265815</v>
          </cell>
          <cell r="U55">
            <v>0.43594155528272494</v>
          </cell>
          <cell r="V55">
            <v>0.47953571081099738</v>
          </cell>
          <cell r="W55">
            <v>1.0720218480119121</v>
          </cell>
          <cell r="X55">
            <v>0.58638640014414245</v>
          </cell>
          <cell r="Y55">
            <v>1.0098536176171611</v>
          </cell>
          <cell r="Z55">
            <v>2.713378001803842</v>
          </cell>
          <cell r="AA55">
            <v>0</v>
          </cell>
          <cell r="AB55">
            <v>16.08923076923077</v>
          </cell>
          <cell r="AC55">
            <v>16.08923076923077</v>
          </cell>
        </row>
        <row r="56">
          <cell r="P56">
            <v>57</v>
          </cell>
          <cell r="Q56">
            <v>5.0779482883099201</v>
          </cell>
          <cell r="R56">
            <v>0.31995710479466044</v>
          </cell>
          <cell r="S56">
            <v>0.39994638099332558</v>
          </cell>
          <cell r="T56">
            <v>0.43994101909265815</v>
          </cell>
          <cell r="U56">
            <v>0.43594155528272494</v>
          </cell>
          <cell r="V56">
            <v>0.47953571081099738</v>
          </cell>
          <cell r="W56">
            <v>1.2421439135151502</v>
          </cell>
          <cell r="X56">
            <v>0.69341121101041492</v>
          </cell>
          <cell r="Y56">
            <v>1.0098536176171611</v>
          </cell>
          <cell r="Z56">
            <v>2.9655218003729926</v>
          </cell>
          <cell r="AA56">
            <v>0</v>
          </cell>
          <cell r="AB56">
            <v>17.043846153846157</v>
          </cell>
          <cell r="AC56">
            <v>17.043846153846157</v>
          </cell>
        </row>
        <row r="57">
          <cell r="P57">
            <v>58</v>
          </cell>
          <cell r="Q57">
            <v>5.5579202614245666</v>
          </cell>
          <cell r="R57">
            <v>0.31995710479466044</v>
          </cell>
          <cell r="S57">
            <v>0.39994638099332558</v>
          </cell>
          <cell r="T57">
            <v>0.43994101909265815</v>
          </cell>
          <cell r="U57">
            <v>0.43594155528272494</v>
          </cell>
          <cell r="V57">
            <v>0.47953571081099738</v>
          </cell>
          <cell r="W57">
            <v>1.4427868166723663</v>
          </cell>
          <cell r="X57">
            <v>0.82194228803029878</v>
          </cell>
          <cell r="Y57">
            <v>1.0098536176171611</v>
          </cell>
          <cell r="Z57">
            <v>3.2458254326719467</v>
          </cell>
          <cell r="AA57">
            <v>0</v>
          </cell>
          <cell r="AB57">
            <v>17.993076923076924</v>
          </cell>
          <cell r="AC57">
            <v>17.993076923076924</v>
          </cell>
        </row>
        <row r="58">
          <cell r="P58">
            <v>59</v>
          </cell>
          <cell r="Q58">
            <v>6.0922077696029948</v>
          </cell>
          <cell r="R58">
            <v>0.31995710479466044</v>
          </cell>
          <cell r="S58">
            <v>0.39994638099332558</v>
          </cell>
          <cell r="T58">
            <v>0.43994101909265815</v>
          </cell>
          <cell r="U58">
            <v>0.43594155528272494</v>
          </cell>
          <cell r="V58">
            <v>0.47953571081099738</v>
          </cell>
          <cell r="W58">
            <v>1.6750341375186126</v>
          </cell>
          <cell r="X58">
            <v>0.97380434966390228</v>
          </cell>
          <cell r="Y58">
            <v>1.0098536176171611</v>
          </cell>
          <cell r="Z58">
            <v>3.5578493374481486</v>
          </cell>
          <cell r="AA58">
            <v>0</v>
          </cell>
          <cell r="AB58">
            <v>18.911538461538466</v>
          </cell>
          <cell r="AC58">
            <v>18.911538461538466</v>
          </cell>
        </row>
        <row r="59">
          <cell r="P59">
            <v>60</v>
          </cell>
          <cell r="Q59">
            <v>6.6880159348434614</v>
          </cell>
          <cell r="R59">
            <v>0.31995710479466044</v>
          </cell>
          <cell r="S59">
            <v>0.39994638099332558</v>
          </cell>
          <cell r="T59">
            <v>0.43994101909265815</v>
          </cell>
          <cell r="U59">
            <v>0.43594155528272494</v>
          </cell>
          <cell r="V59">
            <v>0.47953571081099738</v>
          </cell>
          <cell r="W59">
            <v>1.9475545163343098</v>
          </cell>
          <cell r="X59">
            <v>1.155426013711996</v>
          </cell>
          <cell r="Y59">
            <v>1.0098536176171611</v>
          </cell>
          <cell r="Z59">
            <v>3.9058013059485814</v>
          </cell>
          <cell r="AA59">
            <v>0</v>
          </cell>
          <cell r="AB59">
            <v>19.82</v>
          </cell>
          <cell r="AC59">
            <v>19.82</v>
          </cell>
        </row>
        <row r="60">
          <cell r="P60">
            <v>61</v>
          </cell>
          <cell r="Q60">
            <v>7.3525498791442248</v>
          </cell>
          <cell r="R60">
            <v>0.31995710479466044</v>
          </cell>
          <cell r="S60">
            <v>0.39994638099332558</v>
          </cell>
          <cell r="T60">
            <v>0.43994101909265815</v>
          </cell>
          <cell r="U60">
            <v>0.43594155528272494</v>
          </cell>
          <cell r="V60">
            <v>0.47953571081099738</v>
          </cell>
          <cell r="W60">
            <v>2.2645016765871575</v>
          </cell>
          <cell r="X60">
            <v>1.3709938941153887</v>
          </cell>
          <cell r="Y60">
            <v>1.0098536176171611</v>
          </cell>
          <cell r="Z60">
            <v>4.2938891294202266</v>
          </cell>
          <cell r="AA60">
            <v>0</v>
          </cell>
          <cell r="AB60">
            <v>21.32692307692308</v>
          </cell>
          <cell r="AC60">
            <v>21.32692307692308</v>
          </cell>
        </row>
        <row r="61">
          <cell r="P61">
            <v>62</v>
          </cell>
          <cell r="Q61">
            <v>8.0946774449646774</v>
          </cell>
          <cell r="R61">
            <v>0.31995710479466044</v>
          </cell>
          <cell r="S61">
            <v>0.39994638099332558</v>
          </cell>
          <cell r="T61">
            <v>0.43994101909265815</v>
          </cell>
          <cell r="U61">
            <v>0.43594155528272494</v>
          </cell>
          <cell r="V61">
            <v>0.47953571081099738</v>
          </cell>
          <cell r="W61">
            <v>2.6497143790483113</v>
          </cell>
          <cell r="X61">
            <v>1.6371522709172812</v>
          </cell>
          <cell r="Y61">
            <v>1.0098536176171611</v>
          </cell>
          <cell r="Z61">
            <v>4.7272916278593708</v>
          </cell>
          <cell r="AA61">
            <v>0</v>
          </cell>
          <cell r="AB61">
            <v>22.840769230769236</v>
          </cell>
          <cell r="AC61">
            <v>22.840769230769236</v>
          </cell>
        </row>
        <row r="62">
          <cell r="P62">
            <v>63</v>
          </cell>
          <cell r="Q62">
            <v>8.9243749550716363</v>
          </cell>
          <cell r="R62">
            <v>0.31995710479466044</v>
          </cell>
          <cell r="S62">
            <v>0.39994638099332558</v>
          </cell>
          <cell r="T62">
            <v>0.43994101909265815</v>
          </cell>
          <cell r="U62">
            <v>0.43594155528272494</v>
          </cell>
          <cell r="V62">
            <v>0.47953571081099738</v>
          </cell>
          <cell r="W62">
            <v>3.1302821245940819</v>
          </cell>
          <cell r="X62">
            <v>1.9739452651425444</v>
          </cell>
          <cell r="Y62">
            <v>1.0098536176171611</v>
          </cell>
          <cell r="Z62">
            <v>5.2118349737618361</v>
          </cell>
          <cell r="AA62">
            <v>0</v>
          </cell>
          <cell r="AB62">
            <v>24.345384615384621</v>
          </cell>
          <cell r="AC62">
            <v>24.345384615384621</v>
          </cell>
        </row>
        <row r="63">
          <cell r="P63">
            <v>64</v>
          </cell>
          <cell r="Q63">
            <v>9.8532814526930519</v>
          </cell>
          <cell r="R63">
            <v>0.31995710479466044</v>
          </cell>
          <cell r="S63">
            <v>0.39994638099332558</v>
          </cell>
          <cell r="T63">
            <v>0.43994101909265815</v>
          </cell>
          <cell r="U63">
            <v>0.43594155528272494</v>
          </cell>
          <cell r="V63">
            <v>0.47953571081099738</v>
          </cell>
          <cell r="W63">
            <v>3.730766060685661</v>
          </cell>
          <cell r="X63">
            <v>2.4013866454294703</v>
          </cell>
          <cell r="Y63">
            <v>1.0098536176171611</v>
          </cell>
          <cell r="Z63">
            <v>5.7543163683727414</v>
          </cell>
          <cell r="AA63">
            <v>0</v>
          </cell>
          <cell r="AB63">
            <v>25.844615384615388</v>
          </cell>
          <cell r="AC63">
            <v>25.844615384615388</v>
          </cell>
        </row>
        <row r="64">
          <cell r="P64">
            <v>65</v>
          </cell>
          <cell r="Q64">
            <v>10.894144461364306</v>
          </cell>
          <cell r="R64">
            <v>0.31995710479466044</v>
          </cell>
          <cell r="S64">
            <v>0.39994638099332558</v>
          </cell>
          <cell r="T64">
            <v>0.43994101909265815</v>
          </cell>
          <cell r="U64">
            <v>0.43594155528272494</v>
          </cell>
          <cell r="V64">
            <v>0.47953571081099738</v>
          </cell>
        </row>
        <row r="65">
          <cell r="P65">
            <v>66</v>
          </cell>
          <cell r="Q65">
            <v>12.0608199849282</v>
          </cell>
          <cell r="R65">
            <v>0.31995710479466044</v>
          </cell>
          <cell r="S65">
            <v>0.39994638099332558</v>
          </cell>
          <cell r="T65">
            <v>0.43994101909265815</v>
          </cell>
          <cell r="U65">
            <v>0.43594155528272494</v>
          </cell>
          <cell r="V65">
            <v>0.47953571081099738</v>
          </cell>
        </row>
        <row r="66">
          <cell r="P66">
            <v>67</v>
          </cell>
          <cell r="Q66">
            <v>13.369935227996091</v>
          </cell>
          <cell r="R66">
            <v>0.31995710479466044</v>
          </cell>
          <cell r="S66">
            <v>0.39994638099332558</v>
          </cell>
          <cell r="T66">
            <v>0.43994101909265815</v>
          </cell>
          <cell r="U66">
            <v>0.43594155528272494</v>
          </cell>
          <cell r="V66">
            <v>0.47953571081099738</v>
          </cell>
        </row>
        <row r="67">
          <cell r="P67">
            <v>68</v>
          </cell>
          <cell r="Q67">
            <v>14.840334355794194</v>
          </cell>
          <cell r="R67">
            <v>0.31995710479466044</v>
          </cell>
          <cell r="S67">
            <v>0.39994638099332558</v>
          </cell>
          <cell r="T67">
            <v>0.43994101909265815</v>
          </cell>
          <cell r="U67">
            <v>0.43594155528272494</v>
          </cell>
          <cell r="V67">
            <v>0.47953571081099738</v>
          </cell>
        </row>
        <row r="68">
          <cell r="P68">
            <v>69</v>
          </cell>
          <cell r="Q68">
            <v>16.493078494163566</v>
          </cell>
          <cell r="R68">
            <v>0.31995710479466044</v>
          </cell>
          <cell r="S68">
            <v>0.39994638099332558</v>
          </cell>
          <cell r="T68">
            <v>0.43994101909265815</v>
          </cell>
          <cell r="U68">
            <v>0.43594155528272494</v>
          </cell>
          <cell r="V68">
            <v>0.47953571081099738</v>
          </cell>
        </row>
        <row r="69">
          <cell r="P69">
            <v>70</v>
          </cell>
          <cell r="Q69">
            <v>18.351999969713823</v>
          </cell>
        </row>
        <row r="70">
          <cell r="P70">
            <v>71</v>
          </cell>
          <cell r="Q70">
            <v>20.443148069669434</v>
          </cell>
        </row>
        <row r="71">
          <cell r="P71">
            <v>72</v>
          </cell>
          <cell r="Q71">
            <v>22.79756024263828</v>
          </cell>
        </row>
        <row r="72">
          <cell r="P72">
            <v>73</v>
          </cell>
          <cell r="Q72">
            <v>25.447936657689365</v>
          </cell>
        </row>
        <row r="73">
          <cell r="P73">
            <v>74</v>
          </cell>
          <cell r="Q73">
            <v>28.433628365736247</v>
          </cell>
        </row>
        <row r="74">
          <cell r="P74">
            <v>75</v>
          </cell>
          <cell r="Q74">
            <v>31.796203378307332</v>
          </cell>
        </row>
        <row r="75">
          <cell r="P75">
            <v>76</v>
          </cell>
          <cell r="Q75">
            <v>35.581663628160726</v>
          </cell>
        </row>
        <row r="76">
          <cell r="P76">
            <v>77</v>
          </cell>
          <cell r="Q76">
            <v>39.842661929899059</v>
          </cell>
        </row>
        <row r="77">
          <cell r="P77">
            <v>78</v>
          </cell>
          <cell r="Q77">
            <v>44.635176539047265</v>
          </cell>
        </row>
        <row r="78">
          <cell r="P78">
            <v>79</v>
          </cell>
          <cell r="Q78">
            <v>50.020728112667378</v>
          </cell>
        </row>
        <row r="79">
          <cell r="P79">
            <v>80</v>
          </cell>
          <cell r="Q79">
            <v>56.064162748743719</v>
          </cell>
        </row>
        <row r="80">
          <cell r="P80">
            <v>81</v>
          </cell>
          <cell r="Q80">
            <v>62.835868946797703</v>
          </cell>
        </row>
        <row r="81">
          <cell r="P81">
            <v>82</v>
          </cell>
          <cell r="Q81">
            <v>70.406789446504476</v>
          </cell>
        </row>
        <row r="82">
          <cell r="P82">
            <v>83</v>
          </cell>
          <cell r="Q82">
            <v>78.851746668615178</v>
          </cell>
        </row>
        <row r="83">
          <cell r="P83">
            <v>84</v>
          </cell>
          <cell r="Q83">
            <v>88.242791833112364</v>
          </cell>
        </row>
        <row r="84">
          <cell r="P84">
            <v>85</v>
          </cell>
          <cell r="Q84">
            <v>98.649204959210053</v>
          </cell>
        </row>
        <row r="85">
          <cell r="P85">
            <v>86</v>
          </cell>
          <cell r="Q85">
            <v>110.13361518427772</v>
          </cell>
        </row>
        <row r="86">
          <cell r="P86">
            <v>87</v>
          </cell>
          <cell r="Q86">
            <v>122.7464583623031</v>
          </cell>
        </row>
        <row r="87">
          <cell r="P87">
            <v>88</v>
          </cell>
          <cell r="Q87">
            <v>136.52431434343131</v>
          </cell>
        </row>
        <row r="88">
          <cell r="P88">
            <v>89</v>
          </cell>
          <cell r="Q88">
            <v>151.48103913150501</v>
          </cell>
        </row>
        <row r="89">
          <cell r="P89">
            <v>90</v>
          </cell>
          <cell r="Q89">
            <v>167.60499368329633</v>
          </cell>
        </row>
      </sheetData>
      <sheetData sheetId="1" refreshError="1"/>
      <sheetData sheetId="2" refreshError="1"/>
      <sheetData sheetId="3" refreshError="1"/>
      <sheetData sheetId="4" refreshError="1">
        <row r="2">
          <cell r="B2" t="str">
            <v>SYLVIA GUADALUPE DE JESUS LECH</v>
          </cell>
        </row>
        <row r="9">
          <cell r="B9">
            <v>44256</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rgene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otas de Riesgo"/>
      <sheetName val="Promotor"/>
      <sheetName val="AgentesS"/>
      <sheetName val="Menú"/>
      <sheetName val="Datos a Cotizar Tutores"/>
      <sheetName val="Carta Tutores"/>
      <sheetName val="Datos a Cotizar"/>
      <sheetName val="Carta Tradicional"/>
      <sheetName val="Datos a Cotizar Deudor"/>
      <sheetName val="Carta Deudor"/>
      <sheetName val="OT"/>
      <sheetName val="Qx y Edo Res"/>
      <sheetName val="SAMI"/>
      <sheetName val="Hoja1"/>
      <sheetName val="Correo"/>
      <sheetName val="pruebas med"/>
    </sheetNames>
    <sheetDataSet>
      <sheetData sheetId="0">
        <row r="12">
          <cell r="A12" t="str">
            <v>Edad</v>
          </cell>
        </row>
      </sheetData>
      <sheetData sheetId="1"/>
      <sheetData sheetId="2"/>
      <sheetData sheetId="3"/>
      <sheetData sheetId="4"/>
      <sheetData sheetId="5"/>
      <sheetData sheetId="6">
        <row r="8">
          <cell r="B8">
            <v>44154</v>
          </cell>
        </row>
        <row r="11">
          <cell r="B11">
            <v>1300925</v>
          </cell>
        </row>
      </sheetData>
      <sheetData sheetId="7"/>
      <sheetData sheetId="8">
        <row r="8">
          <cell r="B8">
            <v>43648</v>
          </cell>
        </row>
      </sheetData>
      <sheetData sheetId="9"/>
      <sheetData sheetId="10"/>
      <sheetData sheetId="11"/>
      <sheetData sheetId="12"/>
      <sheetData sheetId="13"/>
      <sheetData sheetId="14"/>
      <sheetData sheetId="15"/>
    </sheetDataSet>
  </externalBook>
</externalLink>
</file>

<file path=xl/persons/person.xml><?xml version="1.0" encoding="utf-8"?>
<personList xmlns="http://schemas.microsoft.com/office/spreadsheetml/2018/threadedcomments" xmlns:x="http://schemas.openxmlformats.org/spreadsheetml/2006/main">
  <person displayName="Carla Dafne Rivas Yanez" id="{385AEC97-98CB-49B7-AEB2-E76BD4CB737B}" userId="Carla Dafne Rivas Yanez" providerId="None"/>
</personList>
</file>

<file path=xl/theme/theme1.xml><?xml version="1.0" encoding="utf-8"?>
<a:theme xmlns:a="http://schemas.openxmlformats.org/drawingml/2006/main" name="Tema de Office">
  <a:themeElements>
    <a:clrScheme name="Personalizado 3">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AFC628"/>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7" dT="2022-01-20T22:53:39.61" personId="{385AEC97-98CB-49B7-AEB2-E76BD4CB737B}" id="{A518F4ED-79D8-41C4-BC44-26D5E6EB6256}">
    <text>Utilizado para que Condonación de Deducible y Coaseguro cuadre con el sistema</text>
  </threadedComment>
  <threadedComment ref="C51" dT="2022-01-20T22:53:39.61" personId="{385AEC97-98CB-49B7-AEB2-E76BD4CB737B}" id="{908AB6B9-48AD-4488-A147-CCE7D567080B}">
    <text>Utilizado para que Condonación de Deducible y Coaseguro cuadre con el sistema</text>
  </threadedComment>
  <threadedComment ref="C85" dT="2022-01-20T22:53:39.61" personId="{385AEC97-98CB-49B7-AEB2-E76BD4CB737B}" id="{0462C25E-9C2B-4CEA-9752-B17AF481821A}">
    <text>Utilizado para que Condonación de Deducible y Coaseguro cuadre con el sistema</text>
  </threadedComment>
  <threadedComment ref="C119" dT="2022-01-20T22:53:39.61" personId="{385AEC97-98CB-49B7-AEB2-E76BD4CB737B}" id="{42741AC7-AE21-4A30-9D83-82BB060C4111}">
    <text>Utilizado para que Condonación de Deducible y Coaseguro cuadre con el sistema</text>
  </threadedComment>
  <threadedComment ref="C153" dT="2022-01-20T22:53:39.61" personId="{385AEC97-98CB-49B7-AEB2-E76BD4CB737B}" id="{EBAAF276-A980-47D0-A5E8-DF760C3B8ADF}">
    <text>Utilizado para que Condonación de Deducible y Coaseguro cuadre con el sistema</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3.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0.xml"/><Relationship Id="rId13" Type="http://schemas.openxmlformats.org/officeDocument/2006/relationships/ctrlProp" Target="../ctrlProps/ctrlProp65.xml"/><Relationship Id="rId18" Type="http://schemas.openxmlformats.org/officeDocument/2006/relationships/ctrlProp" Target="../ctrlProps/ctrlProp70.xml"/><Relationship Id="rId3" Type="http://schemas.openxmlformats.org/officeDocument/2006/relationships/vmlDrawing" Target="../drawings/vmlDrawing3.vml"/><Relationship Id="rId21" Type="http://schemas.openxmlformats.org/officeDocument/2006/relationships/ctrlProp" Target="../ctrlProps/ctrlProp73.xml"/><Relationship Id="rId7" Type="http://schemas.openxmlformats.org/officeDocument/2006/relationships/ctrlProp" Target="../ctrlProps/ctrlProp59.xml"/><Relationship Id="rId12" Type="http://schemas.openxmlformats.org/officeDocument/2006/relationships/ctrlProp" Target="../ctrlProps/ctrlProp64.xml"/><Relationship Id="rId17" Type="http://schemas.openxmlformats.org/officeDocument/2006/relationships/ctrlProp" Target="../ctrlProps/ctrlProp69.xml"/><Relationship Id="rId2" Type="http://schemas.openxmlformats.org/officeDocument/2006/relationships/drawing" Target="../drawings/drawing4.xml"/><Relationship Id="rId16" Type="http://schemas.openxmlformats.org/officeDocument/2006/relationships/ctrlProp" Target="../ctrlProps/ctrlProp68.xml"/><Relationship Id="rId20" Type="http://schemas.openxmlformats.org/officeDocument/2006/relationships/ctrlProp" Target="../ctrlProps/ctrlProp72.xml"/><Relationship Id="rId1" Type="http://schemas.openxmlformats.org/officeDocument/2006/relationships/printerSettings" Target="../printerSettings/printerSettings4.bin"/><Relationship Id="rId6" Type="http://schemas.openxmlformats.org/officeDocument/2006/relationships/ctrlProp" Target="../ctrlProps/ctrlProp58.xml"/><Relationship Id="rId11" Type="http://schemas.openxmlformats.org/officeDocument/2006/relationships/ctrlProp" Target="../ctrlProps/ctrlProp63.xml"/><Relationship Id="rId5" Type="http://schemas.openxmlformats.org/officeDocument/2006/relationships/ctrlProp" Target="../ctrlProps/ctrlProp57.xml"/><Relationship Id="rId15" Type="http://schemas.openxmlformats.org/officeDocument/2006/relationships/ctrlProp" Target="../ctrlProps/ctrlProp67.xml"/><Relationship Id="rId10" Type="http://schemas.openxmlformats.org/officeDocument/2006/relationships/ctrlProp" Target="../ctrlProps/ctrlProp62.xml"/><Relationship Id="rId19" Type="http://schemas.openxmlformats.org/officeDocument/2006/relationships/ctrlProp" Target="../ctrlProps/ctrlProp71.xml"/><Relationship Id="rId4" Type="http://schemas.openxmlformats.org/officeDocument/2006/relationships/ctrlProp" Target="../ctrlProps/ctrlProp56.xml"/><Relationship Id="rId9" Type="http://schemas.openxmlformats.org/officeDocument/2006/relationships/ctrlProp" Target="../ctrlProps/ctrlProp61.xml"/><Relationship Id="rId14" Type="http://schemas.openxmlformats.org/officeDocument/2006/relationships/ctrlProp" Target="../ctrlProps/ctrlProp6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18" Type="http://schemas.openxmlformats.org/officeDocument/2006/relationships/ctrlProp" Target="../ctrlProps/ctrlProp88.xml"/><Relationship Id="rId26" Type="http://schemas.openxmlformats.org/officeDocument/2006/relationships/ctrlProp" Target="../ctrlProps/ctrlProp96.xml"/><Relationship Id="rId3" Type="http://schemas.openxmlformats.org/officeDocument/2006/relationships/vmlDrawing" Target="../drawings/vmlDrawing4.vml"/><Relationship Id="rId21" Type="http://schemas.openxmlformats.org/officeDocument/2006/relationships/ctrlProp" Target="../ctrlProps/ctrlProp91.xml"/><Relationship Id="rId7" Type="http://schemas.openxmlformats.org/officeDocument/2006/relationships/ctrlProp" Target="../ctrlProps/ctrlProp77.xml"/><Relationship Id="rId12" Type="http://schemas.openxmlformats.org/officeDocument/2006/relationships/ctrlProp" Target="../ctrlProps/ctrlProp82.xml"/><Relationship Id="rId17" Type="http://schemas.openxmlformats.org/officeDocument/2006/relationships/ctrlProp" Target="../ctrlProps/ctrlProp87.xml"/><Relationship Id="rId25" Type="http://schemas.openxmlformats.org/officeDocument/2006/relationships/ctrlProp" Target="../ctrlProps/ctrlProp95.xml"/><Relationship Id="rId2" Type="http://schemas.openxmlformats.org/officeDocument/2006/relationships/drawing" Target="../drawings/drawing5.xml"/><Relationship Id="rId16" Type="http://schemas.openxmlformats.org/officeDocument/2006/relationships/ctrlProp" Target="../ctrlProps/ctrlProp86.xml"/><Relationship Id="rId20" Type="http://schemas.openxmlformats.org/officeDocument/2006/relationships/ctrlProp" Target="../ctrlProps/ctrlProp90.xml"/><Relationship Id="rId29" Type="http://schemas.openxmlformats.org/officeDocument/2006/relationships/ctrlProp" Target="../ctrlProps/ctrlProp99.xml"/><Relationship Id="rId1" Type="http://schemas.openxmlformats.org/officeDocument/2006/relationships/printerSettings" Target="../printerSettings/printerSettings5.bin"/><Relationship Id="rId6" Type="http://schemas.openxmlformats.org/officeDocument/2006/relationships/ctrlProp" Target="../ctrlProps/ctrlProp76.xml"/><Relationship Id="rId11" Type="http://schemas.openxmlformats.org/officeDocument/2006/relationships/ctrlProp" Target="../ctrlProps/ctrlProp81.xml"/><Relationship Id="rId24" Type="http://schemas.openxmlformats.org/officeDocument/2006/relationships/ctrlProp" Target="../ctrlProps/ctrlProp94.xml"/><Relationship Id="rId5" Type="http://schemas.openxmlformats.org/officeDocument/2006/relationships/ctrlProp" Target="../ctrlProps/ctrlProp75.xml"/><Relationship Id="rId15" Type="http://schemas.openxmlformats.org/officeDocument/2006/relationships/ctrlProp" Target="../ctrlProps/ctrlProp85.xml"/><Relationship Id="rId23" Type="http://schemas.openxmlformats.org/officeDocument/2006/relationships/ctrlProp" Target="../ctrlProps/ctrlProp93.xml"/><Relationship Id="rId28" Type="http://schemas.openxmlformats.org/officeDocument/2006/relationships/ctrlProp" Target="../ctrlProps/ctrlProp98.xml"/><Relationship Id="rId10" Type="http://schemas.openxmlformats.org/officeDocument/2006/relationships/ctrlProp" Target="../ctrlProps/ctrlProp80.xml"/><Relationship Id="rId19" Type="http://schemas.openxmlformats.org/officeDocument/2006/relationships/ctrlProp" Target="../ctrlProps/ctrlProp89.xml"/><Relationship Id="rId31" Type="http://schemas.openxmlformats.org/officeDocument/2006/relationships/ctrlProp" Target="../ctrlProps/ctrlProp101.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 Id="rId22" Type="http://schemas.openxmlformats.org/officeDocument/2006/relationships/ctrlProp" Target="../ctrlProps/ctrlProp92.xml"/><Relationship Id="rId27" Type="http://schemas.openxmlformats.org/officeDocument/2006/relationships/ctrlProp" Target="../ctrlProps/ctrlProp97.xml"/><Relationship Id="rId30" Type="http://schemas.openxmlformats.org/officeDocument/2006/relationships/ctrlProp" Target="../ctrlProps/ctrlProp10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06.xml"/><Relationship Id="rId13" Type="http://schemas.openxmlformats.org/officeDocument/2006/relationships/ctrlProp" Target="../ctrlProps/ctrlProp111.xml"/><Relationship Id="rId18" Type="http://schemas.openxmlformats.org/officeDocument/2006/relationships/ctrlProp" Target="../ctrlProps/ctrlProp116.xml"/><Relationship Id="rId26" Type="http://schemas.openxmlformats.org/officeDocument/2006/relationships/ctrlProp" Target="../ctrlProps/ctrlProp124.xml"/><Relationship Id="rId3" Type="http://schemas.openxmlformats.org/officeDocument/2006/relationships/vmlDrawing" Target="../drawings/vmlDrawing5.vml"/><Relationship Id="rId21" Type="http://schemas.openxmlformats.org/officeDocument/2006/relationships/ctrlProp" Target="../ctrlProps/ctrlProp119.xml"/><Relationship Id="rId7" Type="http://schemas.openxmlformats.org/officeDocument/2006/relationships/ctrlProp" Target="../ctrlProps/ctrlProp105.xml"/><Relationship Id="rId12" Type="http://schemas.openxmlformats.org/officeDocument/2006/relationships/ctrlProp" Target="../ctrlProps/ctrlProp110.xml"/><Relationship Id="rId17" Type="http://schemas.openxmlformats.org/officeDocument/2006/relationships/ctrlProp" Target="../ctrlProps/ctrlProp115.xml"/><Relationship Id="rId25" Type="http://schemas.openxmlformats.org/officeDocument/2006/relationships/ctrlProp" Target="../ctrlProps/ctrlProp123.xml"/><Relationship Id="rId2" Type="http://schemas.openxmlformats.org/officeDocument/2006/relationships/drawing" Target="../drawings/drawing6.xml"/><Relationship Id="rId16" Type="http://schemas.openxmlformats.org/officeDocument/2006/relationships/ctrlProp" Target="../ctrlProps/ctrlProp114.xml"/><Relationship Id="rId20" Type="http://schemas.openxmlformats.org/officeDocument/2006/relationships/ctrlProp" Target="../ctrlProps/ctrlProp118.xml"/><Relationship Id="rId29" Type="http://schemas.openxmlformats.org/officeDocument/2006/relationships/ctrlProp" Target="../ctrlProps/ctrlProp127.xml"/><Relationship Id="rId1" Type="http://schemas.openxmlformats.org/officeDocument/2006/relationships/printerSettings" Target="../printerSettings/printerSettings6.bin"/><Relationship Id="rId6" Type="http://schemas.openxmlformats.org/officeDocument/2006/relationships/ctrlProp" Target="../ctrlProps/ctrlProp104.xml"/><Relationship Id="rId11" Type="http://schemas.openxmlformats.org/officeDocument/2006/relationships/ctrlProp" Target="../ctrlProps/ctrlProp109.xml"/><Relationship Id="rId24" Type="http://schemas.openxmlformats.org/officeDocument/2006/relationships/ctrlProp" Target="../ctrlProps/ctrlProp122.xml"/><Relationship Id="rId5" Type="http://schemas.openxmlformats.org/officeDocument/2006/relationships/ctrlProp" Target="../ctrlProps/ctrlProp103.xml"/><Relationship Id="rId15" Type="http://schemas.openxmlformats.org/officeDocument/2006/relationships/ctrlProp" Target="../ctrlProps/ctrlProp113.xml"/><Relationship Id="rId23" Type="http://schemas.openxmlformats.org/officeDocument/2006/relationships/ctrlProp" Target="../ctrlProps/ctrlProp121.xml"/><Relationship Id="rId28" Type="http://schemas.openxmlformats.org/officeDocument/2006/relationships/ctrlProp" Target="../ctrlProps/ctrlProp126.xml"/><Relationship Id="rId10" Type="http://schemas.openxmlformats.org/officeDocument/2006/relationships/ctrlProp" Target="../ctrlProps/ctrlProp108.xml"/><Relationship Id="rId19" Type="http://schemas.openxmlformats.org/officeDocument/2006/relationships/ctrlProp" Target="../ctrlProps/ctrlProp117.xml"/><Relationship Id="rId31" Type="http://schemas.openxmlformats.org/officeDocument/2006/relationships/ctrlProp" Target="../ctrlProps/ctrlProp129.xml"/><Relationship Id="rId4" Type="http://schemas.openxmlformats.org/officeDocument/2006/relationships/ctrlProp" Target="../ctrlProps/ctrlProp102.xml"/><Relationship Id="rId9" Type="http://schemas.openxmlformats.org/officeDocument/2006/relationships/ctrlProp" Target="../ctrlProps/ctrlProp107.xml"/><Relationship Id="rId14" Type="http://schemas.openxmlformats.org/officeDocument/2006/relationships/ctrlProp" Target="../ctrlProps/ctrlProp112.xml"/><Relationship Id="rId22" Type="http://schemas.openxmlformats.org/officeDocument/2006/relationships/ctrlProp" Target="../ctrlProps/ctrlProp120.xml"/><Relationship Id="rId27" Type="http://schemas.openxmlformats.org/officeDocument/2006/relationships/ctrlProp" Target="../ctrlProps/ctrlProp125.xml"/><Relationship Id="rId30" Type="http://schemas.openxmlformats.org/officeDocument/2006/relationships/ctrlProp" Target="../ctrlProps/ctrlProp12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34.xml"/><Relationship Id="rId13" Type="http://schemas.openxmlformats.org/officeDocument/2006/relationships/ctrlProp" Target="../ctrlProps/ctrlProp139.xml"/><Relationship Id="rId18" Type="http://schemas.openxmlformats.org/officeDocument/2006/relationships/ctrlProp" Target="../ctrlProps/ctrlProp144.xml"/><Relationship Id="rId26" Type="http://schemas.openxmlformats.org/officeDocument/2006/relationships/ctrlProp" Target="../ctrlProps/ctrlProp152.xml"/><Relationship Id="rId3" Type="http://schemas.openxmlformats.org/officeDocument/2006/relationships/vmlDrawing" Target="../drawings/vmlDrawing6.vml"/><Relationship Id="rId21" Type="http://schemas.openxmlformats.org/officeDocument/2006/relationships/ctrlProp" Target="../ctrlProps/ctrlProp147.xml"/><Relationship Id="rId7" Type="http://schemas.openxmlformats.org/officeDocument/2006/relationships/ctrlProp" Target="../ctrlProps/ctrlProp133.xml"/><Relationship Id="rId12" Type="http://schemas.openxmlformats.org/officeDocument/2006/relationships/ctrlProp" Target="../ctrlProps/ctrlProp138.xml"/><Relationship Id="rId17" Type="http://schemas.openxmlformats.org/officeDocument/2006/relationships/ctrlProp" Target="../ctrlProps/ctrlProp143.xml"/><Relationship Id="rId25" Type="http://schemas.openxmlformats.org/officeDocument/2006/relationships/ctrlProp" Target="../ctrlProps/ctrlProp151.xml"/><Relationship Id="rId2" Type="http://schemas.openxmlformats.org/officeDocument/2006/relationships/drawing" Target="../drawings/drawing7.xml"/><Relationship Id="rId16" Type="http://schemas.openxmlformats.org/officeDocument/2006/relationships/ctrlProp" Target="../ctrlProps/ctrlProp142.xml"/><Relationship Id="rId20" Type="http://schemas.openxmlformats.org/officeDocument/2006/relationships/ctrlProp" Target="../ctrlProps/ctrlProp146.xml"/><Relationship Id="rId29" Type="http://schemas.openxmlformats.org/officeDocument/2006/relationships/ctrlProp" Target="../ctrlProps/ctrlProp155.xml"/><Relationship Id="rId1" Type="http://schemas.openxmlformats.org/officeDocument/2006/relationships/printerSettings" Target="../printerSettings/printerSettings7.bin"/><Relationship Id="rId6" Type="http://schemas.openxmlformats.org/officeDocument/2006/relationships/ctrlProp" Target="../ctrlProps/ctrlProp132.xml"/><Relationship Id="rId11" Type="http://schemas.openxmlformats.org/officeDocument/2006/relationships/ctrlProp" Target="../ctrlProps/ctrlProp137.xml"/><Relationship Id="rId24" Type="http://schemas.openxmlformats.org/officeDocument/2006/relationships/ctrlProp" Target="../ctrlProps/ctrlProp150.xml"/><Relationship Id="rId5" Type="http://schemas.openxmlformats.org/officeDocument/2006/relationships/ctrlProp" Target="../ctrlProps/ctrlProp131.xml"/><Relationship Id="rId15" Type="http://schemas.openxmlformats.org/officeDocument/2006/relationships/ctrlProp" Target="../ctrlProps/ctrlProp141.xml"/><Relationship Id="rId23" Type="http://schemas.openxmlformats.org/officeDocument/2006/relationships/ctrlProp" Target="../ctrlProps/ctrlProp149.xml"/><Relationship Id="rId28" Type="http://schemas.openxmlformats.org/officeDocument/2006/relationships/ctrlProp" Target="../ctrlProps/ctrlProp154.xml"/><Relationship Id="rId10" Type="http://schemas.openxmlformats.org/officeDocument/2006/relationships/ctrlProp" Target="../ctrlProps/ctrlProp136.xml"/><Relationship Id="rId19" Type="http://schemas.openxmlformats.org/officeDocument/2006/relationships/ctrlProp" Target="../ctrlProps/ctrlProp145.xml"/><Relationship Id="rId31" Type="http://schemas.openxmlformats.org/officeDocument/2006/relationships/ctrlProp" Target="../ctrlProps/ctrlProp157.xml"/><Relationship Id="rId4" Type="http://schemas.openxmlformats.org/officeDocument/2006/relationships/ctrlProp" Target="../ctrlProps/ctrlProp130.xml"/><Relationship Id="rId9" Type="http://schemas.openxmlformats.org/officeDocument/2006/relationships/ctrlProp" Target="../ctrlProps/ctrlProp135.xml"/><Relationship Id="rId14" Type="http://schemas.openxmlformats.org/officeDocument/2006/relationships/ctrlProp" Target="../ctrlProps/ctrlProp140.xml"/><Relationship Id="rId22" Type="http://schemas.openxmlformats.org/officeDocument/2006/relationships/ctrlProp" Target="../ctrlProps/ctrlProp148.xml"/><Relationship Id="rId27" Type="http://schemas.openxmlformats.org/officeDocument/2006/relationships/ctrlProp" Target="../ctrlProps/ctrlProp153.xml"/><Relationship Id="rId30" Type="http://schemas.openxmlformats.org/officeDocument/2006/relationships/ctrlProp" Target="../ctrlProps/ctrlProp15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62.xml"/><Relationship Id="rId13" Type="http://schemas.openxmlformats.org/officeDocument/2006/relationships/ctrlProp" Target="../ctrlProps/ctrlProp167.xml"/><Relationship Id="rId18" Type="http://schemas.openxmlformats.org/officeDocument/2006/relationships/ctrlProp" Target="../ctrlProps/ctrlProp172.xml"/><Relationship Id="rId26" Type="http://schemas.openxmlformats.org/officeDocument/2006/relationships/ctrlProp" Target="../ctrlProps/ctrlProp180.xml"/><Relationship Id="rId3" Type="http://schemas.openxmlformats.org/officeDocument/2006/relationships/vmlDrawing" Target="../drawings/vmlDrawing7.vml"/><Relationship Id="rId21" Type="http://schemas.openxmlformats.org/officeDocument/2006/relationships/ctrlProp" Target="../ctrlProps/ctrlProp175.xml"/><Relationship Id="rId7" Type="http://schemas.openxmlformats.org/officeDocument/2006/relationships/ctrlProp" Target="../ctrlProps/ctrlProp161.xml"/><Relationship Id="rId12" Type="http://schemas.openxmlformats.org/officeDocument/2006/relationships/ctrlProp" Target="../ctrlProps/ctrlProp166.xml"/><Relationship Id="rId17" Type="http://schemas.openxmlformats.org/officeDocument/2006/relationships/ctrlProp" Target="../ctrlProps/ctrlProp171.xml"/><Relationship Id="rId25" Type="http://schemas.openxmlformats.org/officeDocument/2006/relationships/ctrlProp" Target="../ctrlProps/ctrlProp179.xml"/><Relationship Id="rId2" Type="http://schemas.openxmlformats.org/officeDocument/2006/relationships/drawing" Target="../drawings/drawing8.xml"/><Relationship Id="rId16" Type="http://schemas.openxmlformats.org/officeDocument/2006/relationships/ctrlProp" Target="../ctrlProps/ctrlProp170.xml"/><Relationship Id="rId20" Type="http://schemas.openxmlformats.org/officeDocument/2006/relationships/ctrlProp" Target="../ctrlProps/ctrlProp174.xml"/><Relationship Id="rId29" Type="http://schemas.openxmlformats.org/officeDocument/2006/relationships/ctrlProp" Target="../ctrlProps/ctrlProp183.xml"/><Relationship Id="rId1" Type="http://schemas.openxmlformats.org/officeDocument/2006/relationships/printerSettings" Target="../printerSettings/printerSettings8.bin"/><Relationship Id="rId6" Type="http://schemas.openxmlformats.org/officeDocument/2006/relationships/ctrlProp" Target="../ctrlProps/ctrlProp160.xml"/><Relationship Id="rId11" Type="http://schemas.openxmlformats.org/officeDocument/2006/relationships/ctrlProp" Target="../ctrlProps/ctrlProp165.xml"/><Relationship Id="rId24" Type="http://schemas.openxmlformats.org/officeDocument/2006/relationships/ctrlProp" Target="../ctrlProps/ctrlProp178.xml"/><Relationship Id="rId5" Type="http://schemas.openxmlformats.org/officeDocument/2006/relationships/ctrlProp" Target="../ctrlProps/ctrlProp159.xml"/><Relationship Id="rId15" Type="http://schemas.openxmlformats.org/officeDocument/2006/relationships/ctrlProp" Target="../ctrlProps/ctrlProp169.xml"/><Relationship Id="rId23" Type="http://schemas.openxmlformats.org/officeDocument/2006/relationships/ctrlProp" Target="../ctrlProps/ctrlProp177.xml"/><Relationship Id="rId28" Type="http://schemas.openxmlformats.org/officeDocument/2006/relationships/ctrlProp" Target="../ctrlProps/ctrlProp182.xml"/><Relationship Id="rId10" Type="http://schemas.openxmlformats.org/officeDocument/2006/relationships/ctrlProp" Target="../ctrlProps/ctrlProp164.xml"/><Relationship Id="rId19" Type="http://schemas.openxmlformats.org/officeDocument/2006/relationships/ctrlProp" Target="../ctrlProps/ctrlProp173.xml"/><Relationship Id="rId31" Type="http://schemas.openxmlformats.org/officeDocument/2006/relationships/ctrlProp" Target="../ctrlProps/ctrlProp185.xml"/><Relationship Id="rId4" Type="http://schemas.openxmlformats.org/officeDocument/2006/relationships/ctrlProp" Target="../ctrlProps/ctrlProp158.xml"/><Relationship Id="rId9" Type="http://schemas.openxmlformats.org/officeDocument/2006/relationships/ctrlProp" Target="../ctrlProps/ctrlProp163.xml"/><Relationship Id="rId14" Type="http://schemas.openxmlformats.org/officeDocument/2006/relationships/ctrlProp" Target="../ctrlProps/ctrlProp168.xml"/><Relationship Id="rId22" Type="http://schemas.openxmlformats.org/officeDocument/2006/relationships/ctrlProp" Target="../ctrlProps/ctrlProp176.xml"/><Relationship Id="rId27" Type="http://schemas.openxmlformats.org/officeDocument/2006/relationships/ctrlProp" Target="../ctrlProps/ctrlProp181.xml"/><Relationship Id="rId30" Type="http://schemas.openxmlformats.org/officeDocument/2006/relationships/ctrlProp" Target="../ctrlProps/ctrlProp18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16.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90.xml"/><Relationship Id="rId3" Type="http://schemas.openxmlformats.org/officeDocument/2006/relationships/vmlDrawing" Target="../drawings/vmlDrawing9.vml"/><Relationship Id="rId7" Type="http://schemas.openxmlformats.org/officeDocument/2006/relationships/ctrlProp" Target="../ctrlProps/ctrlProp189.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188.xml"/><Relationship Id="rId5" Type="http://schemas.openxmlformats.org/officeDocument/2006/relationships/ctrlProp" Target="../ctrlProps/ctrlProp187.xml"/><Relationship Id="rId4" Type="http://schemas.openxmlformats.org/officeDocument/2006/relationships/ctrlProp" Target="../ctrlProps/ctrlProp186.xml"/><Relationship Id="rId9" Type="http://schemas.openxmlformats.org/officeDocument/2006/relationships/ctrlProp" Target="../ctrlProps/ctrlProp19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02"/>
  <dimension ref="A1:K56"/>
  <sheetViews>
    <sheetView showGridLines="0" showRowColHeaders="0" tabSelected="1" topLeftCell="A35" zoomScale="90" zoomScaleNormal="90" workbookViewId="0">
      <selection activeCell="J51" sqref="J51"/>
    </sheetView>
  </sheetViews>
  <sheetFormatPr baseColWidth="10" defaultColWidth="0" defaultRowHeight="15" customHeight="1" zeroHeight="1" x14ac:dyDescent="0.35"/>
  <cols>
    <col min="1" max="10" width="11.453125" customWidth="1"/>
    <col min="11" max="11" width="3.1796875" customWidth="1"/>
    <col min="12" max="16384" width="11.453125" hidden="1"/>
  </cols>
  <sheetData>
    <row r="1" spans="1:11" ht="14.5" x14ac:dyDescent="0.35">
      <c r="A1" s="353"/>
      <c r="B1" s="353"/>
      <c r="C1" s="353"/>
      <c r="D1" s="353"/>
      <c r="E1" s="353"/>
      <c r="F1" s="353"/>
      <c r="G1" s="353"/>
      <c r="H1" s="353"/>
      <c r="I1" s="353"/>
      <c r="J1" s="353"/>
      <c r="K1" s="353"/>
    </row>
    <row r="2" spans="1:11" ht="14.5" x14ac:dyDescent="0.35">
      <c r="A2" s="353"/>
      <c r="B2" s="353"/>
      <c r="C2" s="353"/>
      <c r="D2" s="353"/>
      <c r="E2" s="353"/>
      <c r="F2" s="353"/>
      <c r="G2" s="353"/>
      <c r="H2" s="353"/>
      <c r="I2" s="353"/>
      <c r="J2" s="353"/>
      <c r="K2" s="353"/>
    </row>
    <row r="3" spans="1:11" ht="14.5" x14ac:dyDescent="0.35">
      <c r="A3" s="353"/>
      <c r="B3" s="353"/>
      <c r="C3" s="353"/>
      <c r="D3" s="353"/>
      <c r="E3" s="353"/>
      <c r="F3" s="353"/>
      <c r="G3" s="353"/>
      <c r="H3" s="353"/>
      <c r="I3" s="353"/>
      <c r="J3" s="353"/>
      <c r="K3" s="353"/>
    </row>
    <row r="4" spans="1:11" ht="14.5" x14ac:dyDescent="0.35">
      <c r="A4" s="353"/>
      <c r="B4" s="353"/>
      <c r="C4" s="353"/>
      <c r="D4" s="353"/>
      <c r="E4" s="353"/>
      <c r="F4" s="353"/>
      <c r="G4" s="353"/>
      <c r="H4" s="353"/>
      <c r="I4" s="353"/>
      <c r="J4" s="353"/>
      <c r="K4" s="353"/>
    </row>
    <row r="5" spans="1:11" ht="14.5" x14ac:dyDescent="0.35">
      <c r="A5" s="353"/>
      <c r="B5" s="353"/>
      <c r="C5" s="353"/>
      <c r="D5" s="353"/>
      <c r="E5" s="353"/>
      <c r="F5" s="353"/>
      <c r="G5" s="353"/>
      <c r="H5" s="353"/>
      <c r="I5" s="353"/>
      <c r="J5" s="353"/>
      <c r="K5" s="353"/>
    </row>
    <row r="6" spans="1:11" ht="14.5" x14ac:dyDescent="0.35">
      <c r="A6" s="353"/>
      <c r="B6" s="353"/>
      <c r="C6" s="353"/>
      <c r="D6" s="353"/>
      <c r="E6" s="353"/>
      <c r="F6" s="353"/>
      <c r="G6" s="353"/>
      <c r="H6" s="353"/>
      <c r="I6" s="353"/>
      <c r="J6" s="353"/>
      <c r="K6" s="353"/>
    </row>
    <row r="7" spans="1:11" ht="14.5" x14ac:dyDescent="0.35">
      <c r="A7" s="353"/>
      <c r="B7" s="353"/>
      <c r="C7" s="353"/>
      <c r="D7" s="353"/>
      <c r="E7" s="353"/>
      <c r="F7" s="353"/>
      <c r="G7" s="353"/>
      <c r="H7" s="353"/>
      <c r="I7" s="353"/>
      <c r="J7" s="353"/>
      <c r="K7" s="353"/>
    </row>
    <row r="8" spans="1:11" ht="14.5" x14ac:dyDescent="0.35">
      <c r="A8" s="353"/>
      <c r="B8" s="353"/>
      <c r="C8" s="353"/>
      <c r="D8" s="353"/>
      <c r="E8" s="353"/>
      <c r="F8" s="353"/>
      <c r="G8" s="353"/>
      <c r="H8" s="353"/>
      <c r="I8" s="353"/>
      <c r="J8" s="353"/>
      <c r="K8" s="353"/>
    </row>
    <row r="9" spans="1:11" ht="14.5" x14ac:dyDescent="0.35">
      <c r="A9" s="353"/>
      <c r="B9" s="353"/>
      <c r="C9" s="353"/>
      <c r="D9" s="353"/>
      <c r="E9" s="353"/>
      <c r="F9" s="353"/>
      <c r="G9" s="353"/>
      <c r="H9" s="353"/>
      <c r="I9" s="353"/>
      <c r="J9" s="353"/>
      <c r="K9" s="353"/>
    </row>
    <row r="10" spans="1:11" ht="14.5" x14ac:dyDescent="0.35">
      <c r="A10" s="353"/>
      <c r="B10" s="353"/>
      <c r="C10" s="353"/>
      <c r="D10" s="353"/>
      <c r="E10" s="353"/>
      <c r="F10" s="353"/>
      <c r="G10" s="353"/>
      <c r="H10" s="353"/>
      <c r="I10" s="353"/>
      <c r="J10" s="353"/>
      <c r="K10" s="353"/>
    </row>
    <row r="11" spans="1:11" ht="14.5" x14ac:dyDescent="0.35">
      <c r="A11" s="353"/>
      <c r="B11" s="353"/>
      <c r="C11" s="353"/>
      <c r="D11" s="353"/>
      <c r="E11" s="353"/>
      <c r="F11" s="353"/>
      <c r="G11" s="353"/>
      <c r="H11" s="353"/>
      <c r="I11" s="353"/>
      <c r="J11" s="353"/>
      <c r="K11" s="353"/>
    </row>
    <row r="12" spans="1:11" ht="14.5" x14ac:dyDescent="0.35">
      <c r="A12" s="353"/>
      <c r="B12" s="353"/>
      <c r="C12" s="353"/>
      <c r="D12" s="353"/>
      <c r="E12" s="353"/>
      <c r="F12" s="353"/>
      <c r="G12" s="353"/>
      <c r="H12" s="353"/>
      <c r="I12" s="353"/>
      <c r="J12" s="353"/>
      <c r="K12" s="353"/>
    </row>
    <row r="13" spans="1:11" ht="14.5" x14ac:dyDescent="0.35">
      <c r="A13" s="353"/>
      <c r="B13" s="353"/>
      <c r="C13" s="353"/>
      <c r="D13" s="353"/>
      <c r="E13" s="353"/>
      <c r="F13" s="353"/>
      <c r="G13" s="353"/>
      <c r="H13" s="353"/>
      <c r="I13" s="353"/>
      <c r="J13" s="353"/>
      <c r="K13" s="353"/>
    </row>
    <row r="14" spans="1:11" ht="14.5" x14ac:dyDescent="0.35">
      <c r="A14" s="353"/>
      <c r="B14" s="353"/>
      <c r="C14" s="353"/>
      <c r="D14" s="353"/>
      <c r="E14" s="353"/>
      <c r="F14" s="353"/>
      <c r="G14" s="353"/>
      <c r="H14" s="353"/>
      <c r="I14" s="353"/>
      <c r="J14" s="353"/>
      <c r="K14" s="353"/>
    </row>
    <row r="15" spans="1:11" ht="14.5" x14ac:dyDescent="0.35">
      <c r="A15" s="353"/>
      <c r="B15" s="353"/>
      <c r="C15" s="353"/>
      <c r="D15" s="353"/>
      <c r="E15" s="353"/>
      <c r="F15" s="353"/>
      <c r="G15" s="353"/>
      <c r="H15" s="353"/>
      <c r="I15" s="353"/>
      <c r="J15" s="353"/>
      <c r="K15" s="353"/>
    </row>
    <row r="16" spans="1:11" ht="14.5" x14ac:dyDescent="0.35">
      <c r="A16" s="353"/>
      <c r="B16" s="353"/>
      <c r="C16" s="353"/>
      <c r="D16" s="353"/>
      <c r="E16" s="353"/>
      <c r="F16" s="353"/>
      <c r="G16" s="353"/>
      <c r="H16" s="353"/>
      <c r="I16" s="353"/>
      <c r="J16" s="353"/>
      <c r="K16" s="353"/>
    </row>
    <row r="17" spans="1:11" ht="14.5" x14ac:dyDescent="0.35">
      <c r="A17" s="353"/>
      <c r="B17" s="353"/>
      <c r="C17" s="353"/>
      <c r="D17" s="353"/>
      <c r="E17" s="353"/>
      <c r="F17" s="353"/>
      <c r="G17" s="353"/>
      <c r="H17" s="353"/>
      <c r="I17" s="353"/>
      <c r="J17" s="353"/>
      <c r="K17" s="353"/>
    </row>
    <row r="18" spans="1:11" ht="14.5" x14ac:dyDescent="0.35">
      <c r="A18" s="353"/>
      <c r="B18" s="353"/>
      <c r="C18" s="353"/>
      <c r="D18" s="353"/>
      <c r="E18" s="353"/>
      <c r="F18" s="353"/>
      <c r="G18" s="353"/>
      <c r="H18" s="353"/>
      <c r="I18" s="353"/>
      <c r="J18" s="353"/>
      <c r="K18" s="353"/>
    </row>
    <row r="19" spans="1:11" ht="14.5" x14ac:dyDescent="0.35">
      <c r="A19" s="353"/>
      <c r="B19" s="353"/>
      <c r="C19" s="353"/>
      <c r="D19" s="353"/>
      <c r="E19" s="353"/>
      <c r="F19" s="353"/>
      <c r="G19" s="353"/>
      <c r="H19" s="353"/>
      <c r="I19" s="353"/>
      <c r="J19" s="353"/>
      <c r="K19" s="353"/>
    </row>
    <row r="20" spans="1:11" ht="14.5" x14ac:dyDescent="0.35">
      <c r="A20" s="353"/>
      <c r="B20" s="353"/>
      <c r="C20" s="353"/>
      <c r="D20" s="353"/>
      <c r="E20" s="353"/>
      <c r="F20" s="353"/>
      <c r="G20" s="353"/>
      <c r="H20" s="353"/>
      <c r="I20" s="353"/>
      <c r="J20" s="353"/>
      <c r="K20" s="353"/>
    </row>
    <row r="21" spans="1:11" ht="14.5" x14ac:dyDescent="0.35">
      <c r="A21" s="353"/>
      <c r="B21" s="353"/>
      <c r="C21" s="353"/>
      <c r="D21" s="353"/>
      <c r="E21" s="353"/>
      <c r="F21" s="353"/>
      <c r="G21" s="353"/>
      <c r="H21" s="353"/>
      <c r="I21" s="353"/>
      <c r="J21" s="353"/>
      <c r="K21" s="353"/>
    </row>
    <row r="22" spans="1:11" ht="14.5" x14ac:dyDescent="0.35">
      <c r="A22" s="353"/>
      <c r="B22" s="353"/>
      <c r="C22" s="353"/>
      <c r="D22" s="353"/>
      <c r="E22" s="353"/>
      <c r="F22" s="353"/>
      <c r="G22" s="353"/>
      <c r="H22" s="353"/>
      <c r="I22" s="353"/>
      <c r="J22" s="353"/>
      <c r="K22" s="353"/>
    </row>
    <row r="23" spans="1:11" ht="14.5" x14ac:dyDescent="0.35">
      <c r="A23" s="353"/>
      <c r="B23" s="353"/>
      <c r="C23" s="353"/>
      <c r="D23" s="353"/>
      <c r="E23" s="353"/>
      <c r="F23" s="353"/>
      <c r="G23" s="353"/>
      <c r="H23" s="353"/>
      <c r="I23" s="353"/>
      <c r="J23" s="353"/>
      <c r="K23" s="353"/>
    </row>
    <row r="24" spans="1:11" ht="14.5" x14ac:dyDescent="0.35">
      <c r="A24" s="353"/>
      <c r="B24" s="353"/>
      <c r="C24" s="353"/>
      <c r="D24" s="353"/>
      <c r="E24" s="353"/>
      <c r="F24" s="353"/>
      <c r="G24" s="353"/>
      <c r="H24" s="353"/>
      <c r="I24" s="353"/>
      <c r="J24" s="353"/>
      <c r="K24" s="353"/>
    </row>
    <row r="25" spans="1:11" ht="14.5" x14ac:dyDescent="0.35">
      <c r="A25" s="353"/>
      <c r="B25" s="353"/>
      <c r="C25" s="353"/>
      <c r="D25" s="353"/>
      <c r="E25" s="353"/>
      <c r="F25" s="353"/>
      <c r="G25" s="353"/>
      <c r="H25" s="353"/>
      <c r="I25" s="353"/>
      <c r="J25" s="353"/>
      <c r="K25" s="353"/>
    </row>
    <row r="26" spans="1:11" ht="14.5" x14ac:dyDescent="0.35">
      <c r="A26" s="353"/>
      <c r="B26" s="353"/>
      <c r="C26" s="353"/>
      <c r="D26" s="353"/>
      <c r="E26" s="353"/>
      <c r="F26" s="353"/>
      <c r="G26" s="353"/>
      <c r="H26" s="353"/>
      <c r="I26" s="353"/>
      <c r="J26" s="353"/>
      <c r="K26" s="353"/>
    </row>
    <row r="27" spans="1:11" ht="14.5" x14ac:dyDescent="0.35">
      <c r="A27" s="353"/>
      <c r="B27" s="353"/>
      <c r="C27" s="353"/>
      <c r="D27" s="353"/>
      <c r="E27" s="353"/>
      <c r="F27" s="353"/>
      <c r="G27" s="353"/>
      <c r="H27" s="353"/>
      <c r="I27" s="353"/>
      <c r="J27" s="353"/>
      <c r="K27" s="353"/>
    </row>
    <row r="28" spans="1:11" ht="14.5" x14ac:dyDescent="0.35">
      <c r="A28" s="353"/>
      <c r="B28" s="353"/>
      <c r="C28" s="353"/>
      <c r="D28" s="353"/>
      <c r="E28" s="353"/>
      <c r="F28" s="353"/>
      <c r="G28" s="353"/>
      <c r="H28" s="353"/>
      <c r="I28" s="353"/>
      <c r="J28" s="353"/>
      <c r="K28" s="353"/>
    </row>
    <row r="29" spans="1:11" ht="14.5" x14ac:dyDescent="0.35">
      <c r="A29" s="353"/>
      <c r="B29" s="353"/>
      <c r="C29" s="353"/>
      <c r="D29" s="353"/>
      <c r="E29" s="353"/>
      <c r="F29" s="353"/>
      <c r="G29" s="353"/>
      <c r="H29" s="353"/>
      <c r="I29" s="353"/>
      <c r="J29" s="353"/>
      <c r="K29" s="353"/>
    </row>
    <row r="30" spans="1:11" ht="14.5" x14ac:dyDescent="0.35">
      <c r="A30" s="353"/>
      <c r="B30" s="353"/>
      <c r="C30" s="353"/>
      <c r="D30" s="353"/>
      <c r="E30" s="353"/>
      <c r="F30" s="353"/>
      <c r="G30" s="353"/>
      <c r="H30" s="353"/>
      <c r="I30" s="353"/>
      <c r="J30" s="353"/>
      <c r="K30" s="353"/>
    </row>
    <row r="31" spans="1:11" ht="14.5" x14ac:dyDescent="0.35">
      <c r="A31" s="353"/>
      <c r="B31" s="353"/>
      <c r="C31" s="353"/>
      <c r="D31" s="353"/>
      <c r="E31" s="353"/>
      <c r="F31" s="353"/>
      <c r="G31" s="353"/>
      <c r="H31" s="353"/>
      <c r="I31" s="353"/>
      <c r="J31" s="353"/>
      <c r="K31" s="353"/>
    </row>
    <row r="32" spans="1:11" ht="14.5" x14ac:dyDescent="0.35">
      <c r="A32" s="353"/>
      <c r="B32" s="353"/>
      <c r="C32" s="353"/>
      <c r="D32" s="353"/>
      <c r="E32" s="353"/>
      <c r="F32" s="353"/>
      <c r="G32" s="353"/>
      <c r="H32" s="353"/>
      <c r="I32" s="353"/>
      <c r="J32" s="353"/>
      <c r="K32" s="353"/>
    </row>
    <row r="33" spans="1:11" ht="14.5" x14ac:dyDescent="0.35">
      <c r="A33" s="353"/>
      <c r="B33" s="353"/>
      <c r="C33" s="353"/>
      <c r="D33" s="353"/>
      <c r="E33" s="353"/>
      <c r="F33" s="353"/>
      <c r="G33" s="353"/>
      <c r="H33" s="353"/>
      <c r="I33" s="353"/>
      <c r="J33" s="353"/>
      <c r="K33" s="353"/>
    </row>
    <row r="34" spans="1:11" ht="14.5" x14ac:dyDescent="0.35">
      <c r="A34" s="353"/>
      <c r="B34" s="353"/>
      <c r="C34" s="353"/>
      <c r="D34" s="353"/>
      <c r="E34" s="353"/>
      <c r="F34" s="353"/>
      <c r="G34" s="353"/>
      <c r="H34" s="353"/>
      <c r="I34" s="353"/>
      <c r="J34" s="353"/>
      <c r="K34" s="353"/>
    </row>
    <row r="35" spans="1:11" ht="14.5" x14ac:dyDescent="0.35">
      <c r="A35" s="353"/>
      <c r="B35" s="353"/>
      <c r="C35" s="353"/>
      <c r="D35" s="353"/>
      <c r="E35" s="353"/>
      <c r="F35" s="353"/>
      <c r="G35" s="353"/>
      <c r="H35" s="353"/>
      <c r="I35" s="353"/>
      <c r="J35" s="353"/>
      <c r="K35" s="353"/>
    </row>
    <row r="36" spans="1:11" ht="14.5" x14ac:dyDescent="0.35">
      <c r="A36" s="353"/>
      <c r="B36" s="353"/>
      <c r="C36" s="353"/>
      <c r="D36" s="353"/>
      <c r="E36" s="353"/>
      <c r="F36" s="353"/>
      <c r="G36" s="353"/>
      <c r="H36" s="353"/>
      <c r="I36" s="353"/>
      <c r="J36" s="353"/>
      <c r="K36" s="353"/>
    </row>
    <row r="37" spans="1:11" ht="14.5" x14ac:dyDescent="0.35">
      <c r="A37" s="353"/>
      <c r="B37" s="353"/>
      <c r="C37" s="353"/>
      <c r="D37" s="353"/>
      <c r="E37" s="353"/>
      <c r="F37" s="353"/>
      <c r="G37" s="353"/>
      <c r="H37" s="353"/>
      <c r="I37" s="353"/>
      <c r="J37" s="353"/>
      <c r="K37" s="353"/>
    </row>
    <row r="38" spans="1:11" ht="14.5" x14ac:dyDescent="0.35">
      <c r="A38" s="353"/>
      <c r="B38" s="353"/>
      <c r="C38" s="353"/>
      <c r="D38" s="353"/>
      <c r="E38" s="353"/>
      <c r="F38" s="353"/>
      <c r="G38" s="353"/>
      <c r="H38" s="353"/>
      <c r="I38" s="353"/>
      <c r="J38" s="353"/>
      <c r="K38" s="353"/>
    </row>
    <row r="39" spans="1:11" ht="14.5" x14ac:dyDescent="0.35">
      <c r="A39" s="353"/>
      <c r="B39" s="353"/>
      <c r="C39" s="353"/>
      <c r="D39" s="353"/>
      <c r="E39" s="353"/>
      <c r="F39" s="353"/>
      <c r="G39" s="353"/>
      <c r="H39" s="353"/>
      <c r="I39" s="353"/>
      <c r="J39" s="353"/>
      <c r="K39" s="353"/>
    </row>
    <row r="40" spans="1:11" ht="14.5" x14ac:dyDescent="0.35">
      <c r="A40" s="353"/>
      <c r="B40" s="353"/>
      <c r="C40" s="353"/>
      <c r="D40" s="353"/>
      <c r="E40" s="353"/>
      <c r="F40" s="353"/>
      <c r="G40" s="353"/>
      <c r="H40" s="353"/>
      <c r="I40" s="353"/>
      <c r="J40" s="353"/>
      <c r="K40" s="353"/>
    </row>
    <row r="41" spans="1:11" ht="14.5" x14ac:dyDescent="0.35">
      <c r="A41" s="353"/>
      <c r="B41" s="353"/>
      <c r="C41" s="353"/>
      <c r="D41" s="353"/>
      <c r="E41" s="353"/>
      <c r="F41" s="353"/>
      <c r="G41" s="353"/>
      <c r="H41" s="353"/>
      <c r="I41" s="353"/>
      <c r="J41" s="353"/>
      <c r="K41" s="353"/>
    </row>
    <row r="42" spans="1:11" ht="14.5" x14ac:dyDescent="0.35">
      <c r="A42" s="353"/>
      <c r="B42" s="353"/>
      <c r="C42" s="353"/>
      <c r="D42" s="353"/>
      <c r="E42" s="353"/>
      <c r="F42" s="353"/>
      <c r="G42" s="353"/>
      <c r="H42" s="353"/>
      <c r="I42" s="353"/>
      <c r="J42" s="353"/>
      <c r="K42" s="353"/>
    </row>
    <row r="43" spans="1:11" ht="14.5" x14ac:dyDescent="0.35">
      <c r="A43" s="353"/>
      <c r="B43" s="353"/>
      <c r="C43" s="353"/>
      <c r="D43" s="353"/>
      <c r="E43" s="353"/>
      <c r="F43" s="353"/>
      <c r="G43" s="353"/>
      <c r="H43" s="353"/>
      <c r="I43" s="353"/>
      <c r="J43" s="353"/>
      <c r="K43" s="353"/>
    </row>
    <row r="44" spans="1:11" ht="14.5" x14ac:dyDescent="0.35">
      <c r="A44" s="353"/>
      <c r="B44" s="353"/>
      <c r="C44" s="353"/>
      <c r="D44" s="353"/>
      <c r="E44" s="353"/>
      <c r="F44" s="353"/>
      <c r="G44" s="353"/>
      <c r="H44" s="353"/>
      <c r="I44" s="353"/>
      <c r="J44" s="353"/>
      <c r="K44" s="353"/>
    </row>
    <row r="45" spans="1:11" ht="14.5" x14ac:dyDescent="0.35">
      <c r="A45" s="353"/>
      <c r="B45" s="353"/>
      <c r="C45" s="353"/>
      <c r="D45" s="353"/>
      <c r="E45" s="353"/>
      <c r="F45" s="353"/>
      <c r="G45" s="353"/>
      <c r="H45" s="353"/>
      <c r="I45" s="353"/>
      <c r="J45" s="353"/>
      <c r="K45" s="353"/>
    </row>
    <row r="46" spans="1:11" ht="14.5" x14ac:dyDescent="0.35">
      <c r="A46" s="353"/>
      <c r="B46" s="353"/>
      <c r="C46" s="353"/>
      <c r="D46" s="353"/>
      <c r="E46" s="353"/>
      <c r="F46" s="353"/>
      <c r="G46" s="353"/>
      <c r="H46" s="353"/>
      <c r="I46" s="353"/>
      <c r="J46" s="353"/>
      <c r="K46" s="353"/>
    </row>
    <row r="47" spans="1:11" ht="14.5" x14ac:dyDescent="0.35">
      <c r="A47" s="353"/>
      <c r="B47" s="353"/>
      <c r="C47" s="353"/>
      <c r="D47" s="353"/>
      <c r="E47" s="353"/>
      <c r="F47" s="353"/>
      <c r="G47" s="353"/>
      <c r="H47" s="353"/>
      <c r="I47" s="353"/>
      <c r="J47" s="353"/>
      <c r="K47" s="353"/>
    </row>
    <row r="48" spans="1:11" ht="15" customHeight="1" x14ac:dyDescent="0.35"/>
    <row r="49" ht="15" customHeight="1" x14ac:dyDescent="0.35"/>
    <row r="50" ht="15" customHeight="1" x14ac:dyDescent="0.35"/>
    <row r="51" ht="15" customHeight="1" x14ac:dyDescent="0.35"/>
    <row r="52" ht="15" customHeight="1" x14ac:dyDescent="0.35"/>
    <row r="53" ht="15" customHeight="1" x14ac:dyDescent="0.35"/>
    <row r="54" ht="15" customHeight="1" x14ac:dyDescent="0.35"/>
    <row r="55" ht="15" customHeight="1" x14ac:dyDescent="0.35"/>
    <row r="56" ht="15" customHeight="1" x14ac:dyDescent="0.35"/>
  </sheetData>
  <sheetProtection algorithmName="SHA-512" hashValue="yPrRvRTfneyyMXEkBbu1hSaAnAYJo0QSIp/g2j9byGhxKA3gWFePWUr5b8Jw2/+/0LWapEQw6MeAfZZJHCa/0w==" saltValue="p1SOn6Q1u/2bKrDYkllksQ==" spinCount="100000" sheet="1" objects="1" scenarios="1" select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Z42"/>
  <sheetViews>
    <sheetView showGridLines="0" showRowColHeaders="0" topLeftCell="A7" zoomScale="90" zoomScaleNormal="90" workbookViewId="0">
      <selection activeCell="H7" sqref="H7"/>
    </sheetView>
  </sheetViews>
  <sheetFormatPr baseColWidth="10" defaultColWidth="0" defaultRowHeight="14.5" zeroHeight="1" x14ac:dyDescent="0.35"/>
  <cols>
    <col min="1" max="1" width="6" customWidth="1"/>
    <col min="2" max="2" width="5.7265625" customWidth="1"/>
    <col min="3" max="4" width="14.1796875" customWidth="1"/>
    <col min="5" max="5" width="18.7265625" customWidth="1"/>
    <col min="6" max="6" width="17.81640625" customWidth="1"/>
    <col min="7" max="7" width="24.26953125" customWidth="1"/>
    <col min="8" max="8" width="17.7265625" customWidth="1"/>
    <col min="9" max="9" width="12.26953125" style="472" customWidth="1"/>
    <col min="10" max="10" width="6" customWidth="1"/>
    <col min="11" max="11" width="16.54296875" hidden="1" customWidth="1"/>
    <col min="12" max="12" width="80" style="494" hidden="1" customWidth="1"/>
    <col min="13" max="13" width="3.81640625" hidden="1" customWidth="1"/>
    <col min="14" max="14" width="11.453125" hidden="1" customWidth="1"/>
    <col min="15" max="19" width="18.81640625" hidden="1" customWidth="1"/>
    <col min="20" max="16384" width="11.453125" hidden="1"/>
  </cols>
  <sheetData>
    <row r="1" spans="2:19" x14ac:dyDescent="0.35"/>
    <row r="2" spans="2:19" x14ac:dyDescent="0.35"/>
    <row r="3" spans="2:19" x14ac:dyDescent="0.35"/>
    <row r="4" spans="2:19" x14ac:dyDescent="0.35">
      <c r="P4" s="473"/>
      <c r="S4" s="500"/>
    </row>
    <row r="5" spans="2:19" x14ac:dyDescent="0.35">
      <c r="B5" s="474" t="s">
        <v>380</v>
      </c>
      <c r="C5" s="474"/>
      <c r="D5" s="474"/>
      <c r="E5" s="474"/>
      <c r="F5" s="474"/>
      <c r="G5" s="474"/>
      <c r="H5" s="474"/>
      <c r="I5" s="475" t="str">
        <f>IF(OR(H7="",H8="",H9=""),"",I7*I9)</f>
        <v/>
      </c>
      <c r="O5" s="476" t="s">
        <v>273</v>
      </c>
      <c r="P5" s="476" t="s">
        <v>488</v>
      </c>
      <c r="Q5" s="476" t="s">
        <v>385</v>
      </c>
      <c r="R5" s="476" t="s">
        <v>392</v>
      </c>
      <c r="S5" s="476" t="s">
        <v>391</v>
      </c>
    </row>
    <row r="6" spans="2:19" x14ac:dyDescent="0.35">
      <c r="I6" s="477"/>
      <c r="O6" s="478" t="s">
        <v>450</v>
      </c>
      <c r="P6" s="479" t="s">
        <v>332</v>
      </c>
      <c r="Q6" s="479" t="s">
        <v>332</v>
      </c>
      <c r="R6" s="479" t="s">
        <v>332</v>
      </c>
      <c r="S6" s="479" t="s">
        <v>332</v>
      </c>
    </row>
    <row r="7" spans="2:19" x14ac:dyDescent="0.35">
      <c r="C7" s="545" t="s">
        <v>384</v>
      </c>
      <c r="D7" s="545"/>
      <c r="E7" s="545"/>
      <c r="H7" s="412"/>
      <c r="I7" s="544">
        <f>IF(AND(H7&gt;=5,H8&gt;=10),1,0)</f>
        <v>0</v>
      </c>
      <c r="O7" s="478" t="s">
        <v>386</v>
      </c>
      <c r="P7" s="480" t="s">
        <v>332</v>
      </c>
      <c r="Q7" s="480" t="s">
        <v>387</v>
      </c>
      <c r="R7" s="480" t="s">
        <v>387</v>
      </c>
      <c r="S7" s="480" t="s">
        <v>387</v>
      </c>
    </row>
    <row r="8" spans="2:19" x14ac:dyDescent="0.35">
      <c r="C8" s="545" t="s">
        <v>383</v>
      </c>
      <c r="D8" s="545"/>
      <c r="E8" s="545"/>
      <c r="H8" s="412"/>
      <c r="I8" s="544"/>
      <c r="M8" s="481"/>
      <c r="N8" s="481"/>
      <c r="O8" s="478" t="s">
        <v>393</v>
      </c>
      <c r="P8" s="480" t="s">
        <v>332</v>
      </c>
      <c r="Q8" s="480" t="s">
        <v>387</v>
      </c>
      <c r="R8" s="480" t="s">
        <v>387</v>
      </c>
      <c r="S8" s="480" t="s">
        <v>387</v>
      </c>
    </row>
    <row r="9" spans="2:19" x14ac:dyDescent="0.35">
      <c r="C9" s="482" t="s">
        <v>382</v>
      </c>
      <c r="D9" s="482"/>
      <c r="E9" s="482"/>
      <c r="H9" s="420"/>
      <c r="I9" s="477">
        <f>IF(H9=1,1,0)</f>
        <v>0</v>
      </c>
      <c r="M9" s="481"/>
      <c r="N9" s="481"/>
      <c r="O9" s="478" t="s">
        <v>388</v>
      </c>
      <c r="P9" s="480" t="s">
        <v>332</v>
      </c>
      <c r="Q9" s="480" t="s">
        <v>387</v>
      </c>
      <c r="R9" s="480" t="s">
        <v>387</v>
      </c>
      <c r="S9" s="480" t="s">
        <v>387</v>
      </c>
    </row>
    <row r="10" spans="2:19" x14ac:dyDescent="0.35">
      <c r="M10" s="481"/>
      <c r="N10" s="481"/>
      <c r="O10" s="478" t="s">
        <v>390</v>
      </c>
      <c r="P10" s="480" t="s">
        <v>332</v>
      </c>
      <c r="Q10" s="480" t="s">
        <v>387</v>
      </c>
      <c r="R10" s="480" t="s">
        <v>387</v>
      </c>
      <c r="S10" s="480" t="s">
        <v>387</v>
      </c>
    </row>
    <row r="11" spans="2:19" ht="16.5" hidden="1" x14ac:dyDescent="0.35">
      <c r="B11" s="474" t="s">
        <v>396</v>
      </c>
      <c r="C11" s="474"/>
      <c r="D11" s="474"/>
      <c r="E11" s="474"/>
      <c r="F11" s="474"/>
      <c r="G11" s="474"/>
      <c r="H11" s="474"/>
      <c r="I11" s="475" t="str">
        <f>IF(I13="Sí",0,IF(C16="","",IF(C16&lt;&gt;"Sin actividad especial",0,IF(I19="Sí",I27,I16))))</f>
        <v/>
      </c>
      <c r="J11" s="418" t="str">
        <f>IF(I13="Sí",0,IF(C16="","",IF(C16&lt;&gt;"Sin actividad especial",0,IF(I19="Sí",I27,I16))))</f>
        <v/>
      </c>
      <c r="M11" s="481"/>
      <c r="N11" s="481"/>
      <c r="S11" s="419"/>
    </row>
    <row r="12" spans="2:19" ht="16.5" hidden="1" x14ac:dyDescent="0.35">
      <c r="M12" s="481"/>
      <c r="N12" s="481"/>
      <c r="S12" s="419"/>
    </row>
    <row r="13" spans="2:19" ht="16.5" hidden="1" x14ac:dyDescent="0.35">
      <c r="C13" s="546" t="s">
        <v>467</v>
      </c>
      <c r="D13" s="546"/>
      <c r="E13" s="546"/>
      <c r="F13" s="546"/>
      <c r="G13" s="546"/>
      <c r="H13" s="546"/>
      <c r="I13" s="484"/>
      <c r="M13" s="481"/>
      <c r="N13" s="481"/>
      <c r="S13" s="419"/>
    </row>
    <row r="14" spans="2:19" ht="16.5" hidden="1" x14ac:dyDescent="0.35">
      <c r="C14" s="547" t="s">
        <v>442</v>
      </c>
      <c r="D14" s="547"/>
      <c r="E14" s="547"/>
      <c r="F14" s="547"/>
      <c r="G14" s="547"/>
      <c r="H14" s="547"/>
      <c r="M14" s="481"/>
      <c r="N14" s="481"/>
      <c r="S14" s="419"/>
    </row>
    <row r="15" spans="2:19" ht="27.75" hidden="1" customHeight="1" x14ac:dyDescent="0.35">
      <c r="C15" s="551" t="s">
        <v>468</v>
      </c>
      <c r="D15" s="552"/>
      <c r="E15" s="552"/>
      <c r="F15" s="553"/>
      <c r="G15" s="485" t="s">
        <v>443</v>
      </c>
      <c r="H15" s="486" t="s">
        <v>395</v>
      </c>
      <c r="M15" s="487"/>
      <c r="N15" s="481"/>
      <c r="S15" s="419"/>
    </row>
    <row r="16" spans="2:19" ht="16.5" hidden="1" x14ac:dyDescent="0.35">
      <c r="C16" s="559"/>
      <c r="D16" s="560"/>
      <c r="E16" s="561"/>
      <c r="F16" s="562"/>
      <c r="G16" s="503"/>
      <c r="H16" s="504" t="str">
        <f>IFERROR(IF(G16&lt;&gt;"",G16/$H$7,""),0)</f>
        <v/>
      </c>
      <c r="I16" s="421">
        <f>+IF(AND(C16="Sin actividad especial",G16&lt;=H7),1,IF(OR(G16&gt;$H$7,G16="",G16=0,H16&gt;0.1),0,1))</f>
        <v>0</v>
      </c>
      <c r="J16" s="418" t="e">
        <f>IF(C16&lt;&gt;"Sin actividad especial",VLOOKUP(C16,'Catálogo actividades'!A2:C26,3,FALSE),"")</f>
        <v>#N/A</v>
      </c>
      <c r="M16" s="488"/>
      <c r="N16" s="481"/>
      <c r="S16" s="419"/>
    </row>
    <row r="17" spans="2:19" ht="32.25" hidden="1" customHeight="1" x14ac:dyDescent="0.35">
      <c r="C17" s="557" t="s">
        <v>441</v>
      </c>
      <c r="D17" s="558"/>
      <c r="E17" s="554"/>
      <c r="F17" s="555"/>
      <c r="G17" s="555"/>
      <c r="H17" s="556"/>
      <c r="I17" s="506"/>
      <c r="M17" s="488"/>
      <c r="N17" s="481"/>
      <c r="S17" s="419"/>
    </row>
    <row r="18" spans="2:19" ht="16.5" hidden="1" x14ac:dyDescent="0.35">
      <c r="I18" s="506"/>
      <c r="M18" s="488"/>
      <c r="N18" s="481"/>
      <c r="S18" s="419"/>
    </row>
    <row r="19" spans="2:19" ht="16.5" hidden="1" x14ac:dyDescent="0.35">
      <c r="C19" s="546" t="s">
        <v>444</v>
      </c>
      <c r="D19" s="546"/>
      <c r="E19" s="546"/>
      <c r="F19" s="546"/>
      <c r="G19" s="546"/>
      <c r="H19" s="546"/>
      <c r="I19" s="484"/>
      <c r="J19" s="422"/>
      <c r="M19" s="488"/>
      <c r="N19" s="481"/>
      <c r="S19" s="419"/>
    </row>
    <row r="20" spans="2:19" ht="16.5" hidden="1" x14ac:dyDescent="0.35">
      <c r="I20" s="477">
        <f>+IF(SUM(G16,SUM(G22:G26))=H7,1,0)</f>
        <v>1</v>
      </c>
      <c r="M20" s="488"/>
      <c r="N20" s="481"/>
      <c r="S20" s="419"/>
    </row>
    <row r="21" spans="2:19" ht="27" hidden="1" customHeight="1" x14ac:dyDescent="0.35">
      <c r="C21" s="563" t="s">
        <v>489</v>
      </c>
      <c r="D21" s="564"/>
      <c r="E21" s="564"/>
      <c r="F21" s="565"/>
      <c r="G21" s="501" t="s">
        <v>443</v>
      </c>
      <c r="H21" s="486" t="s">
        <v>395</v>
      </c>
      <c r="I21" s="421"/>
      <c r="M21" s="488"/>
      <c r="N21" s="481"/>
      <c r="S21" s="419"/>
    </row>
    <row r="22" spans="2:19" ht="16.5" hidden="1" x14ac:dyDescent="0.35">
      <c r="C22" s="548"/>
      <c r="D22" s="549"/>
      <c r="E22" s="549"/>
      <c r="F22" s="550"/>
      <c r="G22" s="502"/>
      <c r="H22" s="411" t="str">
        <f>IFERROR(IF(G22&lt;&gt;"",G22/$H$7,""),0)</f>
        <v/>
      </c>
      <c r="I22" s="421" t="str">
        <f>IF(AND(C22=0,G22=0),"",IF(OR(C22=0,G22=0,G22&gt;$H$7,H22&gt;0.1,AND(C22=0,G22&lt;&gt;0),AND(G22=0,C22&lt;&gt;0)),0,1))</f>
        <v/>
      </c>
      <c r="M22" s="481"/>
      <c r="N22" s="481"/>
      <c r="S22" s="419"/>
    </row>
    <row r="23" spans="2:19" hidden="1" x14ac:dyDescent="0.35">
      <c r="C23" s="548"/>
      <c r="D23" s="549"/>
      <c r="E23" s="549"/>
      <c r="F23" s="550"/>
      <c r="G23" s="505"/>
      <c r="H23" s="411" t="str">
        <f>IFERROR(IF(G23&lt;&gt;"",G23/$H$7,""),0)</f>
        <v/>
      </c>
      <c r="I23" s="513" t="str">
        <f t="shared" ref="I23:I26" si="0">IF(AND(C23=0,G23=0),"",IF(OR(C23=0,G23=0,G23&gt;$H$7,H23&gt;0.1,AND(C23=0,G23&lt;&gt;0),AND(G23=0,C23&lt;&gt;0)),0,1))</f>
        <v/>
      </c>
      <c r="M23" s="481"/>
      <c r="N23" s="481"/>
      <c r="S23" s="489"/>
    </row>
    <row r="24" spans="2:19" hidden="1" x14ac:dyDescent="0.35">
      <c r="C24" s="548"/>
      <c r="D24" s="549"/>
      <c r="E24" s="549"/>
      <c r="F24" s="550"/>
      <c r="G24" s="505"/>
      <c r="H24" s="411" t="str">
        <f>IFERROR(IF(G24&lt;&gt;"",G24/$H$7,""),0)</f>
        <v/>
      </c>
      <c r="I24" s="513" t="str">
        <f t="shared" si="0"/>
        <v/>
      </c>
      <c r="S24" s="490"/>
    </row>
    <row r="25" spans="2:19" hidden="1" x14ac:dyDescent="0.35">
      <c r="C25" s="548"/>
      <c r="D25" s="549"/>
      <c r="E25" s="549"/>
      <c r="F25" s="550"/>
      <c r="G25" s="505"/>
      <c r="H25" s="411" t="str">
        <f>IFERROR(IF(G25&lt;&gt;"",G25/$H$7,""),0)</f>
        <v/>
      </c>
      <c r="I25" s="513" t="str">
        <f t="shared" si="0"/>
        <v/>
      </c>
      <c r="S25" s="491"/>
    </row>
    <row r="26" spans="2:19" hidden="1" x14ac:dyDescent="0.35">
      <c r="C26" s="548"/>
      <c r="D26" s="549"/>
      <c r="E26" s="549"/>
      <c r="F26" s="550"/>
      <c r="G26" s="505"/>
      <c r="H26" s="411" t="str">
        <f>IFERROR(IF(G26&lt;&gt;"",G26/$H$7,""),0)</f>
        <v/>
      </c>
      <c r="I26" s="513" t="str">
        <f t="shared" si="0"/>
        <v/>
      </c>
      <c r="S26" s="491"/>
    </row>
    <row r="27" spans="2:19" hidden="1" x14ac:dyDescent="0.35">
      <c r="C27" s="418">
        <f>COUNTA(C22:F26)</f>
        <v>0</v>
      </c>
      <c r="D27" s="418"/>
      <c r="E27" s="418"/>
      <c r="F27" s="418"/>
      <c r="G27" s="492">
        <f>COUNTA(G22:G26)</f>
        <v>0</v>
      </c>
      <c r="H27" s="493">
        <f>SUM(H22:H26)</f>
        <v>0</v>
      </c>
      <c r="I27" s="421">
        <f>IFERROR(IF(I19="Sí",IF(AND(H27&lt;=0.1,AVERAGE(I20:I26)=1),1,0),IF(H16&lt;=0.1,1,0)),0)</f>
        <v>0</v>
      </c>
      <c r="S27" s="491"/>
    </row>
    <row r="28" spans="2:19" hidden="1" x14ac:dyDescent="0.35">
      <c r="B28" s="474" t="s">
        <v>394</v>
      </c>
      <c r="C28" s="474"/>
      <c r="D28" s="474"/>
      <c r="E28" s="474"/>
      <c r="F28" s="474"/>
      <c r="G28" s="474"/>
      <c r="H28" s="474"/>
      <c r="I28" s="475">
        <f>IF(G31="","",IF(I30="Experiencia Global",1,0))</f>
        <v>0</v>
      </c>
      <c r="Q28" s="483"/>
      <c r="R28" s="483"/>
      <c r="S28" s="491"/>
    </row>
    <row r="29" spans="2:19" hidden="1" x14ac:dyDescent="0.35">
      <c r="J29" s="423"/>
      <c r="Q29" s="483"/>
      <c r="R29" s="483"/>
      <c r="S29" s="491"/>
    </row>
    <row r="30" spans="2:19" hidden="1" x14ac:dyDescent="0.35">
      <c r="C30" s="495" t="s">
        <v>383</v>
      </c>
      <c r="D30" s="495"/>
      <c r="E30" s="495"/>
      <c r="F30" s="496"/>
      <c r="G30" s="497" t="str">
        <f>IF(H8="","",IF(AND(OR(H7&gt;=5,H8&gt;=10),H8&lt;=100),"Desde 5 titulares y 10 asegurados hasta 100 asegurados",IF(AND(H8&gt;=101,H8&lt;=149),"101 a 149",IF(AND(H8&gt;=150,H8&lt;=499),"150 a 499",IF(AND(H8&gt;=500,H8&lt;=1999),"500 a 1999",IF(H8&gt;=2000,"2000-EA","Capture el número de asegurados"))))))</f>
        <v/>
      </c>
      <c r="H30" s="496"/>
      <c r="I30" s="567" t="str">
        <f>IFERROR(VLOOKUP(G30,O5:S10,MATCH(CONCATENATE("Siniestralidad ",G31),O5:S5,0),FALSE),"")</f>
        <v/>
      </c>
      <c r="L30" s="483"/>
      <c r="Q30" s="483"/>
      <c r="R30" s="483"/>
      <c r="S30" s="491"/>
    </row>
    <row r="31" spans="2:19" hidden="1" x14ac:dyDescent="0.35">
      <c r="C31" s="495" t="s">
        <v>381</v>
      </c>
      <c r="D31" s="495"/>
      <c r="E31" s="495"/>
      <c r="G31" s="498" t="s">
        <v>492</v>
      </c>
      <c r="I31" s="567"/>
      <c r="L31" s="499" t="s">
        <v>389</v>
      </c>
      <c r="Q31" s="483"/>
      <c r="R31" s="483"/>
      <c r="S31" s="491"/>
    </row>
    <row r="32" spans="2:19" x14ac:dyDescent="0.35">
      <c r="Q32" s="483"/>
      <c r="R32" s="483"/>
      <c r="S32" s="491"/>
    </row>
    <row r="33" spans="2:26" x14ac:dyDescent="0.35">
      <c r="B33" s="568"/>
      <c r="C33" s="568"/>
      <c r="D33" s="568"/>
      <c r="E33" s="568"/>
      <c r="F33" s="568"/>
      <c r="G33" s="568"/>
      <c r="H33" s="568"/>
      <c r="I33" s="568"/>
      <c r="Q33" s="483"/>
      <c r="R33" s="483"/>
      <c r="S33" s="491"/>
    </row>
    <row r="34" spans="2:26" x14ac:dyDescent="0.35">
      <c r="B34" s="568"/>
      <c r="C34" s="568"/>
      <c r="D34" s="568"/>
      <c r="E34" s="568"/>
      <c r="F34" s="568"/>
      <c r="G34" s="568"/>
      <c r="H34" s="568"/>
      <c r="I34" s="568"/>
      <c r="Q34" s="483"/>
      <c r="R34" s="483"/>
    </row>
    <row r="35" spans="2:26" x14ac:dyDescent="0.35">
      <c r="B35" s="568"/>
      <c r="C35" s="568"/>
      <c r="D35" s="568"/>
      <c r="E35" s="568"/>
      <c r="F35" s="568"/>
      <c r="G35" s="568"/>
      <c r="H35" s="568"/>
      <c r="I35" s="568"/>
      <c r="Q35" s="483"/>
      <c r="R35" s="483"/>
    </row>
    <row r="36" spans="2:26" x14ac:dyDescent="0.35">
      <c r="R36" s="483"/>
    </row>
    <row r="37" spans="2:26" x14ac:dyDescent="0.35">
      <c r="R37" s="483"/>
    </row>
    <row r="38" spans="2:26" x14ac:dyDescent="0.35">
      <c r="R38" s="483"/>
    </row>
    <row r="39" spans="2:26" x14ac:dyDescent="0.35">
      <c r="J39" s="512"/>
      <c r="K39" s="512"/>
      <c r="L39" s="512"/>
      <c r="M39" s="512"/>
      <c r="N39" s="511"/>
      <c r="O39" s="511"/>
      <c r="P39" s="511"/>
      <c r="Q39" s="511"/>
      <c r="R39" s="511"/>
      <c r="S39" s="511"/>
      <c r="T39" s="511"/>
      <c r="U39" s="511"/>
      <c r="V39" s="511"/>
      <c r="W39" s="511"/>
      <c r="X39" s="511"/>
      <c r="Y39" s="511"/>
      <c r="Z39" s="511"/>
    </row>
    <row r="40" spans="2:26" x14ac:dyDescent="0.35"/>
    <row r="41" spans="2:26" x14ac:dyDescent="0.35">
      <c r="B41" s="566" t="str">
        <f>Cotizador!B47</f>
        <v>Medikuz Bx+ 2023. Versión: 29/06/2023 v1.2</v>
      </c>
      <c r="C41" s="566"/>
      <c r="D41" s="566"/>
      <c r="E41" s="566"/>
      <c r="F41" s="566"/>
      <c r="G41" s="566"/>
      <c r="H41" s="566"/>
      <c r="I41" s="566"/>
    </row>
    <row r="42" spans="2:26" x14ac:dyDescent="0.35"/>
  </sheetData>
  <sheetProtection algorithmName="SHA-512" hashValue="KYBSeCK4P83DEN5QBsbXD7tztB+E/UY+06KJdmwW+cGw+7/C3JoTSkllCD4ET7vyA/JFrfbKGJEHrpxoMPCkgw==" saltValue="TEVUToV6cryoV0D9SPiH+A==" spinCount="100000" sheet="1" objects="1" scenarios="1" selectLockedCells="1"/>
  <mergeCells count="19">
    <mergeCell ref="B41:I41"/>
    <mergeCell ref="C25:F25"/>
    <mergeCell ref="C26:F26"/>
    <mergeCell ref="I30:I31"/>
    <mergeCell ref="B33:I35"/>
    <mergeCell ref="I7:I8"/>
    <mergeCell ref="C8:E8"/>
    <mergeCell ref="C13:H13"/>
    <mergeCell ref="C14:H14"/>
    <mergeCell ref="C24:F24"/>
    <mergeCell ref="C15:F15"/>
    <mergeCell ref="E17:H17"/>
    <mergeCell ref="C17:D17"/>
    <mergeCell ref="C7:E7"/>
    <mergeCell ref="C16:F16"/>
    <mergeCell ref="C19:H19"/>
    <mergeCell ref="C21:F21"/>
    <mergeCell ref="C22:F22"/>
    <mergeCell ref="C23:F23"/>
  </mergeCells>
  <conditionalFormatting sqref="B33:I35">
    <cfRule type="expression" dxfId="52" priority="1">
      <formula>$B$33="La actividad principal no es asegurable"</formula>
    </cfRule>
    <cfRule type="expression" dxfId="51" priority="11">
      <formula>$B$33="No es posible cotizar mediante Tarifa de Línea, enviar a suscripción"</formula>
    </cfRule>
    <cfRule type="expression" dxfId="50" priority="12">
      <formula>$B$33="Es posible cotizar mediante Tarifa de Línea, presione el botón para continuar al cotizador"</formula>
    </cfRule>
  </conditionalFormatting>
  <conditionalFormatting sqref="C17:H17">
    <cfRule type="expression" dxfId="49" priority="2">
      <formula>$C$16&lt;&gt;"SIN ACTIVIDAD ESPECIAL"</formula>
    </cfRule>
  </conditionalFormatting>
  <dataValidations count="6">
    <dataValidation type="list" allowBlank="1" showInputMessage="1" showErrorMessage="1" sqref="H9">
      <formula1>"100%, Menos del 100%"</formula1>
    </dataValidation>
    <dataValidation type="whole" operator="greaterThanOrEqual" allowBlank="1" showInputMessage="1" showErrorMessage="1" errorTitle="Asegurados titulares" error="Capture un número valido de asegurados titulares._x000a_El número de asegurados titulares no puede ser menor a 5." sqref="H7">
      <formula1>5</formula1>
    </dataValidation>
    <dataValidation type="custom" operator="greaterThanOrEqual" allowBlank="1" showInputMessage="1" showErrorMessage="1" errorTitle="Asegurados totales" error="Capture un número valido de asegurados totales. _x000a_El número de asegurados totales no puede ser menor a 10 y debe ser mayor al número de asegurados titulares." sqref="H8">
      <formula1>AND(H8&gt;=10,H8&gt;=H7)=TRUE</formula1>
    </dataValidation>
    <dataValidation type="list" allowBlank="1" showInputMessage="1" showErrorMessage="1" sqref="G31">
      <formula1>"Menor a 8 meses,8 a 12 meses,12 a 23 meses,24 meses o más"</formula1>
    </dataValidation>
    <dataValidation operator="lessThanOrEqual" allowBlank="1" showInputMessage="1" showErrorMessage="1" error="Capture un número valido de personas._x000a_El número de personas no puede ser mayor al número de asegurados totales." sqref="G16 G22:G26"/>
    <dataValidation type="list" allowBlank="1" showInputMessage="1" showErrorMessage="1" sqref="I19 I13">
      <formula1>"Sí, No"</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5" id="{28DFDEA7-FC27-4567-872F-D39F9FAFA563}">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I5</xm:sqref>
        </x14:conditionalFormatting>
        <x14:conditionalFormatting xmlns:xm="http://schemas.microsoft.com/office/excel/2006/main">
          <x14:cfRule type="iconSet" priority="14" id="{3E388450-9810-491A-B2BB-1240B4CBCE87}">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I28</xm:sqref>
        </x14:conditionalFormatting>
        <x14:conditionalFormatting xmlns:xm="http://schemas.microsoft.com/office/excel/2006/main">
          <x14:cfRule type="iconSet" priority="13" id="{0D22B2C9-F5D3-48C1-82BA-411E1CCE51E1}">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I11</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'Catálogo actividades'!$A$1:$A$26</xm:f>
          </x14:formula1>
          <xm:sqref>C16:F16</xm:sqref>
        </x14:dataValidation>
        <x14:dataValidation type="list" allowBlank="1" showInputMessage="1" showErrorMessage="1">
          <x14:formula1>
            <xm:f>'Catálogo actividades'!$A$2:$A$1048576</xm:f>
          </x14:formula1>
          <xm:sqref>C22:F26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C26"/>
  <sheetViews>
    <sheetView showRowColHeaders="0" zoomScaleNormal="100" workbookViewId="0">
      <selection activeCell="B11" sqref="B11"/>
    </sheetView>
  </sheetViews>
  <sheetFormatPr baseColWidth="10" defaultColWidth="0" defaultRowHeight="14.5" zeroHeight="1" x14ac:dyDescent="0.35"/>
  <cols>
    <col min="1" max="1" width="26.7265625" style="270" bestFit="1" customWidth="1"/>
    <col min="2" max="2" width="99.7265625" style="270" bestFit="1" customWidth="1"/>
    <col min="3" max="3" width="20.453125" style="508" hidden="1"/>
    <col min="4" max="4" width="35.26953125" hidden="1"/>
    <col min="5" max="16383" width="11.453125" hidden="1"/>
    <col min="16384" max="16384" width="19.1796875" hidden="1"/>
  </cols>
  <sheetData>
    <row r="1" spans="1:3" x14ac:dyDescent="0.35">
      <c r="A1" s="509" t="s">
        <v>469</v>
      </c>
      <c r="B1" s="510" t="s">
        <v>469</v>
      </c>
    </row>
    <row r="2" spans="1:3" ht="28" x14ac:dyDescent="0.35">
      <c r="A2" s="507" t="s">
        <v>398</v>
      </c>
      <c r="B2" s="508" t="s">
        <v>470</v>
      </c>
      <c r="C2" s="508" t="s">
        <v>427</v>
      </c>
    </row>
    <row r="3" spans="1:3" ht="28" x14ac:dyDescent="0.35">
      <c r="A3" s="509" t="s">
        <v>399</v>
      </c>
      <c r="B3" s="510" t="s">
        <v>471</v>
      </c>
      <c r="C3" s="508" t="s">
        <v>427</v>
      </c>
    </row>
    <row r="4" spans="1:3" x14ac:dyDescent="0.35">
      <c r="A4" s="507" t="s">
        <v>400</v>
      </c>
      <c r="B4" s="508" t="s">
        <v>377</v>
      </c>
      <c r="C4" s="508" t="s">
        <v>427</v>
      </c>
    </row>
    <row r="5" spans="1:3" ht="56" x14ac:dyDescent="0.35">
      <c r="A5" s="509" t="s">
        <v>401</v>
      </c>
      <c r="B5" s="510" t="s">
        <v>472</v>
      </c>
      <c r="C5" s="508" t="s">
        <v>427</v>
      </c>
    </row>
    <row r="6" spans="1:3" x14ac:dyDescent="0.35">
      <c r="A6" s="507" t="s">
        <v>403</v>
      </c>
      <c r="B6" s="508" t="s">
        <v>402</v>
      </c>
      <c r="C6" s="508" t="s">
        <v>427</v>
      </c>
    </row>
    <row r="7" spans="1:3" x14ac:dyDescent="0.35">
      <c r="A7" s="509" t="s">
        <v>404</v>
      </c>
      <c r="B7" s="510" t="s">
        <v>473</v>
      </c>
      <c r="C7" s="508" t="s">
        <v>427</v>
      </c>
    </row>
    <row r="8" spans="1:3" ht="28" x14ac:dyDescent="0.35">
      <c r="A8" s="507" t="s">
        <v>405</v>
      </c>
      <c r="B8" s="508" t="s">
        <v>474</v>
      </c>
      <c r="C8" s="508" t="s">
        <v>427</v>
      </c>
    </row>
    <row r="9" spans="1:3" x14ac:dyDescent="0.35">
      <c r="A9" s="509" t="s">
        <v>406</v>
      </c>
      <c r="B9" s="510" t="s">
        <v>475</v>
      </c>
      <c r="C9" s="508" t="s">
        <v>427</v>
      </c>
    </row>
    <row r="10" spans="1:3" x14ac:dyDescent="0.35">
      <c r="A10" s="507" t="s">
        <v>407</v>
      </c>
      <c r="B10" s="508" t="s">
        <v>428</v>
      </c>
      <c r="C10" s="508" t="s">
        <v>427</v>
      </c>
    </row>
    <row r="11" spans="1:3" x14ac:dyDescent="0.35">
      <c r="A11" s="509" t="s">
        <v>408</v>
      </c>
      <c r="B11" s="510" t="s">
        <v>476</v>
      </c>
      <c r="C11" s="508" t="s">
        <v>427</v>
      </c>
    </row>
    <row r="12" spans="1:3" x14ac:dyDescent="0.35">
      <c r="A12" s="507" t="s">
        <v>409</v>
      </c>
      <c r="B12" s="508" t="s">
        <v>477</v>
      </c>
      <c r="C12" s="508" t="s">
        <v>427</v>
      </c>
    </row>
    <row r="13" spans="1:3" x14ac:dyDescent="0.35">
      <c r="A13" s="509" t="s">
        <v>410</v>
      </c>
      <c r="B13" s="510" t="s">
        <v>478</v>
      </c>
      <c r="C13" s="508" t="s">
        <v>427</v>
      </c>
    </row>
    <row r="14" spans="1:3" x14ac:dyDescent="0.35">
      <c r="A14" s="507" t="s">
        <v>411</v>
      </c>
      <c r="B14" s="508" t="s">
        <v>479</v>
      </c>
      <c r="C14" s="508" t="s">
        <v>427</v>
      </c>
    </row>
    <row r="15" spans="1:3" x14ac:dyDescent="0.35">
      <c r="A15" s="509" t="s">
        <v>412</v>
      </c>
      <c r="B15" s="510" t="s">
        <v>449</v>
      </c>
      <c r="C15" s="508" t="s">
        <v>427</v>
      </c>
    </row>
    <row r="16" spans="1:3" x14ac:dyDescent="0.35">
      <c r="A16" s="507" t="s">
        <v>413</v>
      </c>
      <c r="B16" s="508" t="s">
        <v>429</v>
      </c>
      <c r="C16" s="508" t="s">
        <v>430</v>
      </c>
    </row>
    <row r="17" spans="1:3" x14ac:dyDescent="0.35">
      <c r="A17" s="509" t="s">
        <v>414</v>
      </c>
      <c r="B17" s="510" t="s">
        <v>480</v>
      </c>
      <c r="C17" s="508" t="s">
        <v>430</v>
      </c>
    </row>
    <row r="18" spans="1:3" x14ac:dyDescent="0.35">
      <c r="A18" s="507" t="s">
        <v>432</v>
      </c>
      <c r="B18" s="508" t="s">
        <v>481</v>
      </c>
      <c r="C18" s="508" t="s">
        <v>430</v>
      </c>
    </row>
    <row r="19" spans="1:3" ht="28" x14ac:dyDescent="0.35">
      <c r="A19" s="509" t="s">
        <v>433</v>
      </c>
      <c r="B19" s="510" t="s">
        <v>482</v>
      </c>
      <c r="C19" s="508" t="s">
        <v>430</v>
      </c>
    </row>
    <row r="20" spans="1:3" ht="28" x14ac:dyDescent="0.35">
      <c r="A20" s="507" t="s">
        <v>434</v>
      </c>
      <c r="B20" s="508" t="s">
        <v>483</v>
      </c>
      <c r="C20" s="508" t="s">
        <v>430</v>
      </c>
    </row>
    <row r="21" spans="1:3" x14ac:dyDescent="0.35">
      <c r="A21" s="509" t="s">
        <v>435</v>
      </c>
      <c r="B21" s="510" t="s">
        <v>484</v>
      </c>
      <c r="C21" s="508" t="s">
        <v>430</v>
      </c>
    </row>
    <row r="22" spans="1:3" ht="28" x14ac:dyDescent="0.35">
      <c r="A22" s="507" t="s">
        <v>436</v>
      </c>
      <c r="B22" s="508" t="s">
        <v>485</v>
      </c>
      <c r="C22" s="508" t="s">
        <v>430</v>
      </c>
    </row>
    <row r="23" spans="1:3" x14ac:dyDescent="0.35">
      <c r="A23" s="509" t="s">
        <v>437</v>
      </c>
      <c r="B23" s="510" t="s">
        <v>486</v>
      </c>
      <c r="C23" s="508" t="s">
        <v>430</v>
      </c>
    </row>
    <row r="24" spans="1:3" x14ac:dyDescent="0.35">
      <c r="A24" s="507" t="s">
        <v>438</v>
      </c>
      <c r="B24" s="508" t="s">
        <v>487</v>
      </c>
      <c r="C24" s="508" t="s">
        <v>430</v>
      </c>
    </row>
    <row r="25" spans="1:3" x14ac:dyDescent="0.35">
      <c r="A25" s="509" t="s">
        <v>439</v>
      </c>
      <c r="B25" s="510" t="s">
        <v>378</v>
      </c>
      <c r="C25" s="508" t="s">
        <v>430</v>
      </c>
    </row>
    <row r="26" spans="1:3" x14ac:dyDescent="0.35">
      <c r="A26" s="507" t="s">
        <v>440</v>
      </c>
      <c r="B26" s="508" t="s">
        <v>431</v>
      </c>
      <c r="C26" s="508" t="s">
        <v>430</v>
      </c>
    </row>
  </sheetData>
  <sheetProtection selectLockedCells="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3"/>
  <dimension ref="A1:MD2530"/>
  <sheetViews>
    <sheetView showGridLines="0" showRowColHeaders="0" topLeftCell="A32" zoomScale="80" zoomScaleNormal="80" workbookViewId="0">
      <selection activeCell="L4" sqref="L4:N4"/>
    </sheetView>
  </sheetViews>
  <sheetFormatPr baseColWidth="10" defaultColWidth="0" defaultRowHeight="14" zeroHeight="1" x14ac:dyDescent="0.3"/>
  <cols>
    <col min="1" max="1" width="4.26953125" style="261" customWidth="1"/>
    <col min="2" max="2" width="13.26953125" style="261" customWidth="1"/>
    <col min="3" max="11" width="7.1796875" style="261" customWidth="1"/>
    <col min="12" max="12" width="2.81640625" style="261" customWidth="1"/>
    <col min="13" max="13" width="9.26953125" style="261" customWidth="1"/>
    <col min="14" max="14" width="13.54296875" style="261" customWidth="1"/>
    <col min="15" max="15" width="2.81640625" style="261" customWidth="1"/>
    <col min="16" max="16" width="9.26953125" style="261" customWidth="1"/>
    <col min="17" max="17" width="13.54296875" style="261" customWidth="1"/>
    <col min="18" max="18" width="2.81640625" style="261" customWidth="1"/>
    <col min="19" max="19" width="9.26953125" style="261" customWidth="1"/>
    <col min="20" max="20" width="13.54296875" style="261" customWidth="1"/>
    <col min="21" max="21" width="2.81640625" style="261" customWidth="1"/>
    <col min="22" max="22" width="9.26953125" style="261" customWidth="1"/>
    <col min="23" max="23" width="13.54296875" style="261" customWidth="1"/>
    <col min="24" max="24" width="2.81640625" style="261" customWidth="1"/>
    <col min="25" max="25" width="9.26953125" style="261" customWidth="1"/>
    <col min="26" max="26" width="13.54296875" style="261" customWidth="1"/>
    <col min="27" max="27" width="7.1796875" style="261" customWidth="1"/>
    <col min="28" max="28" width="6.26953125" style="261" customWidth="1"/>
    <col min="29" max="29" width="11.26953125" style="261" customWidth="1"/>
    <col min="30" max="34" width="13.81640625" style="261" customWidth="1"/>
    <col min="35" max="35" width="2.81640625" style="261" customWidth="1"/>
    <col min="36" max="36" width="14.81640625" style="261" customWidth="1"/>
    <col min="37" max="66" width="11" style="261" customWidth="1"/>
    <col min="67" max="67" width="7.1796875" style="261" customWidth="1"/>
    <col min="68" max="69" width="7.1796875" style="261" hidden="1" customWidth="1"/>
    <col min="70" max="70" width="25.1796875" style="261" hidden="1" customWidth="1"/>
    <col min="71" max="71" width="22.26953125" style="261" hidden="1" customWidth="1"/>
    <col min="72" max="72" width="7.1796875" style="261" hidden="1" customWidth="1"/>
    <col min="73" max="73" width="6.453125" style="261" hidden="1" customWidth="1"/>
    <col min="74" max="74" width="15.54296875" style="261" hidden="1" customWidth="1"/>
    <col min="75" max="75" width="13" style="261" hidden="1" customWidth="1"/>
    <col min="76" max="76" width="11.81640625" style="261" hidden="1" customWidth="1"/>
    <col min="77" max="77" width="13" style="261" hidden="1" customWidth="1"/>
    <col min="78" max="78" width="11.81640625" style="261" hidden="1" customWidth="1"/>
    <col min="79" max="79" width="13" style="261" hidden="1" customWidth="1"/>
    <col min="80" max="80" width="11.81640625" style="261" hidden="1" customWidth="1"/>
    <col min="81" max="81" width="13" style="261" hidden="1" customWidth="1"/>
    <col min="82" max="82" width="11.81640625" style="261" hidden="1" customWidth="1"/>
    <col min="83" max="83" width="13" style="261" hidden="1" customWidth="1"/>
    <col min="84" max="84" width="11.81640625" style="261" hidden="1" customWidth="1"/>
    <col min="85" max="85" width="13" style="261" hidden="1" customWidth="1"/>
    <col min="86" max="86" width="11.81640625" style="261" hidden="1" customWidth="1"/>
    <col min="87" max="87" width="13" style="261" hidden="1" customWidth="1"/>
    <col min="88" max="88" width="11.81640625" style="261" hidden="1" customWidth="1"/>
    <col min="89" max="89" width="13" style="261" hidden="1" customWidth="1"/>
    <col min="90" max="90" width="11.81640625" style="261" hidden="1" customWidth="1"/>
    <col min="91" max="91" width="13" style="261" hidden="1" customWidth="1"/>
    <col min="92" max="92" width="11.81640625" style="261" hidden="1" customWidth="1"/>
    <col min="93" max="93" width="13" style="261" hidden="1" customWidth="1"/>
    <col min="94" max="94" width="11.81640625" style="261" hidden="1" customWidth="1"/>
    <col min="95" max="95" width="13" style="261" hidden="1" customWidth="1"/>
    <col min="96" max="96" width="11.81640625" style="261" hidden="1" customWidth="1"/>
    <col min="97" max="97" width="13" style="261" hidden="1" customWidth="1"/>
    <col min="98" max="98" width="11.81640625" style="261" hidden="1" customWidth="1"/>
    <col min="99" max="99" width="13" style="261" hidden="1" customWidth="1"/>
    <col min="100" max="100" width="11.81640625" style="261" hidden="1" customWidth="1"/>
    <col min="101" max="101" width="13" style="261" hidden="1" customWidth="1"/>
    <col min="102" max="102" width="11.81640625" style="261" hidden="1" customWidth="1"/>
    <col min="103" max="103" width="13" style="261" hidden="1" customWidth="1"/>
    <col min="104" max="104" width="11.81640625" style="261" hidden="1" customWidth="1"/>
    <col min="105" max="105" width="11.453125" style="261" hidden="1" customWidth="1"/>
    <col min="106" max="106" width="68.81640625" style="261" hidden="1" customWidth="1"/>
    <col min="107" max="107" width="18.26953125" style="261" hidden="1" customWidth="1"/>
    <col min="108" max="111" width="18.7265625" style="261" hidden="1" customWidth="1"/>
    <col min="112" max="16384" width="11.453125" style="261" hidden="1"/>
  </cols>
  <sheetData>
    <row r="1" spans="1:342" ht="69.75" customHeight="1" x14ac:dyDescent="0.6">
      <c r="B1" s="262"/>
      <c r="K1" s="263"/>
      <c r="L1" s="263"/>
      <c r="M1" s="263"/>
      <c r="N1" s="263"/>
      <c r="O1" s="263"/>
      <c r="P1" s="264"/>
      <c r="Q1" s="264"/>
      <c r="R1" s="264"/>
      <c r="S1" s="264"/>
      <c r="T1" s="264"/>
      <c r="BO1" s="265"/>
    </row>
    <row r="2" spans="1:342" s="265" customFormat="1" ht="18.75" customHeight="1" x14ac:dyDescent="0.5">
      <c r="B2" s="266"/>
      <c r="R2" s="267"/>
      <c r="S2" s="267"/>
      <c r="T2" s="267"/>
      <c r="BQ2" s="261"/>
      <c r="BR2" s="261"/>
      <c r="BS2" s="261"/>
    </row>
    <row r="3" spans="1:342" s="265" customFormat="1" ht="18.75" customHeight="1" x14ac:dyDescent="0.6">
      <c r="B3" s="266"/>
      <c r="C3" s="268"/>
      <c r="K3" s="269"/>
      <c r="T3" s="267"/>
      <c r="BQ3" s="261"/>
      <c r="BR3" s="261"/>
      <c r="BS3" s="261" t="str">
        <f>IF(OR(M26="Baja California Norte",M26="Chihuahua",M26="Coahuila",M26="Nuevo León",M26="Sonora",M26="Tamaulipas"),"Si,No",IF(M26="","","No Aplica"))</f>
        <v/>
      </c>
      <c r="BT3" s="270"/>
      <c r="BU3" s="270" t="s">
        <v>143</v>
      </c>
    </row>
    <row r="4" spans="1:342" s="271" customFormat="1" ht="18.75" customHeight="1" x14ac:dyDescent="0.3">
      <c r="A4" s="261"/>
      <c r="B4" s="410"/>
      <c r="D4" s="592">
        <f ca="1">TODAY()</f>
        <v>45331</v>
      </c>
      <c r="E4" s="593"/>
      <c r="F4" s="594"/>
      <c r="H4" s="410"/>
      <c r="I4" s="410"/>
      <c r="J4" s="410"/>
      <c r="K4" s="410"/>
      <c r="L4" s="608"/>
      <c r="M4" s="609"/>
      <c r="N4" s="610"/>
      <c r="T4" s="410"/>
      <c r="U4" s="410"/>
      <c r="AA4" s="261"/>
      <c r="AB4" s="261"/>
      <c r="AC4" s="261"/>
      <c r="AD4" s="261"/>
      <c r="AE4" s="261"/>
      <c r="AF4" s="261"/>
      <c r="AG4" s="261"/>
      <c r="AH4" s="261"/>
      <c r="AI4" s="261"/>
      <c r="AJ4" s="261"/>
      <c r="AK4" s="261"/>
      <c r="AL4" s="261"/>
      <c r="AM4" s="261"/>
      <c r="AN4" s="261"/>
      <c r="AO4" s="261"/>
      <c r="AP4" s="261"/>
      <c r="AQ4" s="261"/>
      <c r="AR4" s="261"/>
      <c r="AS4" s="261"/>
      <c r="AT4" s="261"/>
      <c r="AU4" s="261"/>
      <c r="AV4" s="261"/>
      <c r="AW4" s="261"/>
      <c r="AX4" s="261"/>
      <c r="AY4" s="261"/>
      <c r="AZ4" s="261"/>
      <c r="BA4" s="261"/>
      <c r="BB4" s="261"/>
      <c r="BC4" s="261"/>
      <c r="BD4" s="261"/>
      <c r="BE4" s="261"/>
      <c r="BF4" s="261"/>
      <c r="BG4" s="261"/>
      <c r="BH4" s="261"/>
      <c r="BI4" s="261"/>
      <c r="BJ4" s="261"/>
      <c r="BK4" s="261"/>
      <c r="BL4" s="261"/>
      <c r="BM4" s="261"/>
      <c r="BN4" s="261"/>
      <c r="BO4" s="261"/>
      <c r="BP4" s="261"/>
      <c r="BQ4" s="261"/>
      <c r="BR4" s="261"/>
      <c r="BS4" s="261"/>
      <c r="BT4" s="270"/>
      <c r="BU4" s="270" t="s">
        <v>144</v>
      </c>
      <c r="BV4" s="261"/>
      <c r="BW4" s="261"/>
      <c r="BX4" s="261"/>
      <c r="BY4" s="261"/>
      <c r="BZ4" s="261"/>
      <c r="CA4" s="261"/>
      <c r="CB4" s="261"/>
      <c r="CC4" s="261"/>
      <c r="CD4" s="261"/>
      <c r="CE4" s="261"/>
      <c r="CF4" s="261"/>
      <c r="CG4" s="261"/>
      <c r="CH4" s="261"/>
      <c r="CI4" s="261"/>
      <c r="CJ4" s="261"/>
      <c r="CK4" s="261"/>
      <c r="CL4" s="261"/>
      <c r="CM4" s="261"/>
      <c r="CN4" s="261"/>
      <c r="CO4" s="261"/>
      <c r="CP4" s="261"/>
      <c r="CQ4" s="261"/>
      <c r="CR4" s="261"/>
      <c r="CS4" s="261"/>
      <c r="CT4" s="261"/>
      <c r="CU4" s="261"/>
      <c r="CV4" s="261"/>
      <c r="CW4" s="261"/>
      <c r="CX4" s="261"/>
      <c r="CY4" s="261"/>
      <c r="CZ4" s="261"/>
      <c r="DA4" s="261"/>
      <c r="DB4" s="261"/>
      <c r="DC4" s="261"/>
      <c r="DD4" s="261"/>
      <c r="DE4" s="261"/>
      <c r="DF4" s="261"/>
      <c r="DG4" s="261"/>
      <c r="DH4" s="261"/>
      <c r="DI4" s="261"/>
      <c r="DJ4" s="261"/>
      <c r="DK4" s="261"/>
      <c r="DL4" s="261"/>
      <c r="DM4" s="261"/>
      <c r="DN4" s="261"/>
      <c r="DO4" s="261"/>
      <c r="DP4" s="261"/>
      <c r="DQ4" s="261"/>
      <c r="DR4" s="261"/>
      <c r="DS4" s="261"/>
      <c r="DT4" s="261"/>
      <c r="DU4" s="261"/>
      <c r="DV4" s="261"/>
      <c r="DW4" s="261"/>
      <c r="DX4" s="261"/>
      <c r="DY4" s="261"/>
      <c r="DZ4" s="261"/>
      <c r="EA4" s="261"/>
      <c r="EB4" s="261"/>
      <c r="EC4" s="261"/>
      <c r="ED4" s="261"/>
      <c r="EE4" s="261"/>
      <c r="EF4" s="261"/>
      <c r="EG4" s="261"/>
      <c r="EH4" s="261"/>
      <c r="EI4" s="261"/>
      <c r="EJ4" s="261"/>
      <c r="EK4" s="261"/>
      <c r="EL4" s="261"/>
      <c r="EM4" s="261"/>
      <c r="EN4" s="261"/>
      <c r="EO4" s="261"/>
      <c r="EP4" s="261"/>
      <c r="EQ4" s="261"/>
      <c r="ER4" s="261"/>
      <c r="ES4" s="261"/>
      <c r="ET4" s="261"/>
      <c r="EU4" s="261"/>
      <c r="EV4" s="261"/>
      <c r="EW4" s="261"/>
      <c r="EX4" s="261"/>
      <c r="EY4" s="261"/>
      <c r="EZ4" s="261"/>
      <c r="FA4" s="261"/>
      <c r="FB4" s="261"/>
      <c r="FC4" s="261"/>
      <c r="FD4" s="261"/>
      <c r="FE4" s="261"/>
      <c r="FF4" s="261"/>
      <c r="FG4" s="261"/>
      <c r="FH4" s="261"/>
      <c r="FI4" s="261"/>
      <c r="FJ4" s="261"/>
      <c r="FK4" s="261"/>
      <c r="FL4" s="261"/>
      <c r="FM4" s="261"/>
      <c r="FN4" s="261"/>
      <c r="FO4" s="261"/>
      <c r="FP4" s="261"/>
      <c r="FQ4" s="261"/>
      <c r="FR4" s="261"/>
      <c r="FS4" s="261"/>
      <c r="FT4" s="261"/>
      <c r="FU4" s="261"/>
      <c r="FV4" s="261"/>
      <c r="FW4" s="261"/>
      <c r="FX4" s="261"/>
      <c r="FY4" s="261"/>
      <c r="FZ4" s="261"/>
      <c r="GA4" s="261"/>
      <c r="GB4" s="261"/>
      <c r="GC4" s="261"/>
      <c r="GD4" s="261"/>
      <c r="GE4" s="261"/>
      <c r="GF4" s="261"/>
      <c r="GG4" s="261"/>
      <c r="GH4" s="261"/>
      <c r="GI4" s="261"/>
      <c r="GJ4" s="261"/>
      <c r="GK4" s="261"/>
      <c r="GL4" s="261"/>
      <c r="GM4" s="261"/>
      <c r="GN4" s="261"/>
      <c r="GO4" s="261"/>
      <c r="GP4" s="261"/>
      <c r="GQ4" s="261"/>
      <c r="GR4" s="261"/>
      <c r="GS4" s="261"/>
      <c r="GT4" s="261"/>
      <c r="GU4" s="261"/>
      <c r="GV4" s="261"/>
      <c r="GW4" s="261"/>
      <c r="GX4" s="261"/>
      <c r="GY4" s="261"/>
      <c r="GZ4" s="261"/>
      <c r="HA4" s="261"/>
      <c r="HB4" s="261"/>
      <c r="HC4" s="261"/>
      <c r="HD4" s="261"/>
      <c r="HE4" s="261"/>
      <c r="HF4" s="261"/>
      <c r="HG4" s="261"/>
      <c r="HH4" s="261"/>
      <c r="HI4" s="261"/>
      <c r="HJ4" s="261"/>
      <c r="HK4" s="261"/>
      <c r="HL4" s="261"/>
      <c r="HM4" s="261"/>
      <c r="HN4" s="261"/>
      <c r="HO4" s="261"/>
      <c r="HP4" s="261"/>
      <c r="HQ4" s="261"/>
      <c r="HR4" s="261"/>
      <c r="HS4" s="261"/>
      <c r="HT4" s="261"/>
      <c r="HU4" s="261"/>
      <c r="HV4" s="261"/>
      <c r="HW4" s="261"/>
      <c r="HX4" s="261"/>
      <c r="HY4" s="261"/>
      <c r="HZ4" s="261"/>
      <c r="IA4" s="261"/>
      <c r="IB4" s="261"/>
      <c r="IC4" s="261"/>
      <c r="ID4" s="261"/>
      <c r="IE4" s="261"/>
      <c r="IF4" s="261"/>
      <c r="IG4" s="261"/>
      <c r="IH4" s="261"/>
      <c r="II4" s="261"/>
      <c r="IJ4" s="261"/>
      <c r="IK4" s="261"/>
      <c r="IL4" s="261"/>
      <c r="IM4" s="261"/>
      <c r="IN4" s="261"/>
      <c r="IO4" s="261"/>
      <c r="IP4" s="261"/>
      <c r="IQ4" s="261"/>
      <c r="IR4" s="261"/>
      <c r="IS4" s="261"/>
      <c r="IT4" s="261"/>
      <c r="IU4" s="261"/>
      <c r="IV4" s="261"/>
      <c r="IW4" s="261"/>
      <c r="IX4" s="261"/>
      <c r="IY4" s="261"/>
      <c r="IZ4" s="261"/>
      <c r="JA4" s="261"/>
      <c r="JB4" s="261"/>
      <c r="JC4" s="261"/>
      <c r="JD4" s="261"/>
      <c r="JE4" s="261"/>
      <c r="JF4" s="261"/>
      <c r="JG4" s="261"/>
      <c r="JH4" s="261"/>
      <c r="JI4" s="261"/>
      <c r="JJ4" s="261"/>
      <c r="JK4" s="261"/>
      <c r="JL4" s="261"/>
      <c r="JM4" s="261"/>
      <c r="JN4" s="261"/>
      <c r="JO4" s="261"/>
      <c r="JP4" s="261"/>
      <c r="JQ4" s="261"/>
      <c r="JR4" s="261"/>
      <c r="JS4" s="261"/>
      <c r="JT4" s="261"/>
      <c r="JU4" s="261"/>
      <c r="JV4" s="261"/>
      <c r="JW4" s="261"/>
      <c r="JX4" s="261"/>
      <c r="JY4" s="261"/>
      <c r="JZ4" s="261"/>
      <c r="KA4" s="261"/>
      <c r="KB4" s="261"/>
      <c r="KC4" s="261"/>
      <c r="KD4" s="261"/>
      <c r="KE4" s="261"/>
      <c r="KF4" s="261"/>
      <c r="KG4" s="261"/>
      <c r="KH4" s="261"/>
      <c r="KI4" s="261"/>
      <c r="KJ4" s="261"/>
      <c r="KK4" s="261"/>
      <c r="KL4" s="261"/>
      <c r="KM4" s="261"/>
      <c r="KN4" s="261"/>
      <c r="KO4" s="261"/>
      <c r="KP4" s="261"/>
      <c r="KQ4" s="261"/>
      <c r="KR4" s="261"/>
      <c r="KS4" s="261"/>
      <c r="KT4" s="261"/>
      <c r="KU4" s="261"/>
      <c r="KV4" s="261"/>
      <c r="KW4" s="261"/>
      <c r="KX4" s="261"/>
      <c r="KY4" s="261"/>
      <c r="KZ4" s="261"/>
      <c r="LA4" s="261"/>
      <c r="LB4" s="261"/>
      <c r="LC4" s="261"/>
      <c r="LD4" s="261"/>
      <c r="LE4" s="261"/>
      <c r="LF4" s="261"/>
      <c r="LG4" s="261"/>
      <c r="LH4" s="261"/>
      <c r="LI4" s="261"/>
      <c r="LJ4" s="261"/>
      <c r="LK4" s="261"/>
      <c r="LL4" s="261"/>
      <c r="LM4" s="261"/>
      <c r="LN4" s="261"/>
      <c r="LO4" s="261"/>
      <c r="LP4" s="261"/>
      <c r="LQ4" s="261"/>
      <c r="LR4" s="261"/>
      <c r="LS4" s="261"/>
      <c r="LT4" s="261"/>
      <c r="LU4" s="261"/>
      <c r="LV4" s="261"/>
      <c r="LW4" s="261"/>
      <c r="LX4" s="261"/>
      <c r="LY4" s="261"/>
      <c r="LZ4" s="261"/>
      <c r="MA4" s="261"/>
      <c r="MB4" s="261"/>
      <c r="MC4" s="261"/>
      <c r="MD4" s="261"/>
    </row>
    <row r="5" spans="1:342" ht="18.75" customHeight="1" x14ac:dyDescent="0.3">
      <c r="D5" s="595"/>
      <c r="E5" s="596"/>
      <c r="F5" s="597"/>
      <c r="H5" s="410"/>
      <c r="I5" s="410"/>
      <c r="J5" s="410"/>
      <c r="K5" s="410"/>
      <c r="L5" s="605" t="s">
        <v>415</v>
      </c>
      <c r="M5" s="606"/>
      <c r="N5" s="607"/>
      <c r="R5" s="410"/>
      <c r="S5" s="410"/>
      <c r="T5" s="410"/>
      <c r="U5" s="410"/>
      <c r="V5" s="265"/>
      <c r="W5" s="265"/>
      <c r="X5" s="611"/>
      <c r="Y5" s="612"/>
      <c r="Z5" s="613"/>
      <c r="BT5" s="270"/>
      <c r="BU5" s="270" t="s">
        <v>154</v>
      </c>
    </row>
    <row r="6" spans="1:342" ht="8.25" customHeight="1" x14ac:dyDescent="0.3">
      <c r="H6" s="410"/>
      <c r="I6" s="410"/>
      <c r="J6" s="410"/>
      <c r="K6" s="410"/>
      <c r="R6" s="410"/>
      <c r="S6" s="410"/>
      <c r="T6" s="410"/>
      <c r="U6" s="410"/>
    </row>
    <row r="7" spans="1:342" ht="18.75" customHeight="1" x14ac:dyDescent="0.3">
      <c r="B7" s="410"/>
      <c r="C7" s="410"/>
      <c r="D7" s="410"/>
      <c r="E7" s="410"/>
      <c r="F7" s="410"/>
      <c r="G7" s="410"/>
      <c r="H7" s="410"/>
      <c r="I7" s="410"/>
      <c r="J7" s="410"/>
      <c r="K7" s="410"/>
      <c r="L7" s="410"/>
      <c r="M7" s="410"/>
      <c r="N7" s="410"/>
      <c r="O7" s="410"/>
      <c r="P7" s="410"/>
      <c r="Q7" s="410"/>
      <c r="R7" s="410"/>
      <c r="S7" s="410"/>
      <c r="T7" s="410"/>
      <c r="U7" s="410"/>
    </row>
    <row r="8" spans="1:342" ht="9.75" customHeight="1" x14ac:dyDescent="0.3">
      <c r="T8" s="270"/>
    </row>
    <row r="9" spans="1:342" ht="18.75" customHeight="1" x14ac:dyDescent="0.3">
      <c r="D9" s="598" t="s">
        <v>142</v>
      </c>
      <c r="E9" s="599"/>
      <c r="F9" s="599"/>
      <c r="G9" s="599"/>
      <c r="H9" s="599"/>
      <c r="I9" s="599"/>
      <c r="J9" s="599"/>
      <c r="K9" s="599"/>
      <c r="L9" s="599"/>
      <c r="M9" s="600"/>
      <c r="N9" s="276"/>
      <c r="O9" s="337"/>
      <c r="P9" s="276"/>
      <c r="Q9" s="601"/>
      <c r="R9" s="602"/>
      <c r="S9" s="603"/>
      <c r="T9" s="338"/>
      <c r="U9" s="338"/>
      <c r="V9" s="337"/>
      <c r="W9" s="598" t="s">
        <v>142</v>
      </c>
      <c r="X9" s="599"/>
      <c r="Y9" s="599"/>
      <c r="Z9" s="600"/>
    </row>
    <row r="10" spans="1:342" ht="9.75" customHeight="1" x14ac:dyDescent="0.3">
      <c r="D10" s="337"/>
      <c r="E10" s="337"/>
      <c r="F10" s="337"/>
      <c r="G10" s="337"/>
      <c r="H10" s="337"/>
      <c r="I10" s="337"/>
      <c r="J10" s="337"/>
      <c r="K10" s="337"/>
      <c r="L10" s="337"/>
      <c r="M10" s="337"/>
      <c r="N10" s="337"/>
      <c r="O10" s="337"/>
      <c r="P10" s="337"/>
      <c r="Q10" s="337"/>
      <c r="R10" s="337"/>
      <c r="S10" s="337"/>
      <c r="T10" s="337"/>
      <c r="U10" s="337"/>
      <c r="V10" s="337"/>
      <c r="W10" s="337"/>
      <c r="X10" s="276"/>
      <c r="Y10" s="276"/>
      <c r="Z10" s="276"/>
    </row>
    <row r="11" spans="1:342" ht="11.25" customHeight="1" x14ac:dyDescent="0.3">
      <c r="C11" s="261" t="s">
        <v>142</v>
      </c>
      <c r="D11" s="337"/>
      <c r="E11" s="337"/>
      <c r="F11" s="337"/>
      <c r="G11" s="337"/>
      <c r="H11" s="337"/>
      <c r="I11" s="337"/>
      <c r="J11" s="337"/>
      <c r="K11" s="337"/>
      <c r="L11" s="337"/>
      <c r="M11" s="337"/>
      <c r="N11" s="337"/>
      <c r="O11" s="337"/>
      <c r="P11" s="337"/>
      <c r="Q11" s="337"/>
      <c r="R11" s="337"/>
      <c r="S11" s="337"/>
      <c r="T11" s="337"/>
      <c r="U11" s="337"/>
      <c r="V11" s="337"/>
      <c r="W11" s="337"/>
      <c r="X11" s="276"/>
      <c r="Y11" s="276"/>
      <c r="Z11" s="276"/>
    </row>
    <row r="12" spans="1:342" ht="10.5" customHeight="1" x14ac:dyDescent="0.3">
      <c r="D12" s="337"/>
      <c r="E12" s="337"/>
      <c r="F12" s="337"/>
      <c r="G12" s="337"/>
      <c r="H12" s="337"/>
      <c r="I12" s="337"/>
      <c r="J12" s="337"/>
      <c r="K12" s="337"/>
      <c r="L12" s="337"/>
      <c r="M12" s="337"/>
      <c r="N12" s="337"/>
      <c r="O12" s="337"/>
      <c r="P12" s="337"/>
      <c r="Q12" s="337"/>
      <c r="R12" s="339"/>
      <c r="S12" s="337"/>
      <c r="T12" s="337"/>
      <c r="U12" s="337"/>
      <c r="V12" s="337"/>
      <c r="W12" s="337"/>
      <c r="X12" s="276"/>
      <c r="Y12" s="276"/>
      <c r="Z12" s="276"/>
    </row>
    <row r="13" spans="1:342" ht="18.75" customHeight="1" x14ac:dyDescent="0.3">
      <c r="D13" s="598" t="s">
        <v>142</v>
      </c>
      <c r="E13" s="599"/>
      <c r="F13" s="599"/>
      <c r="G13" s="599"/>
      <c r="H13" s="599"/>
      <c r="I13" s="599"/>
      <c r="J13" s="599"/>
      <c r="K13" s="599"/>
      <c r="L13" s="599"/>
      <c r="M13" s="599"/>
      <c r="N13" s="599"/>
      <c r="O13" s="599"/>
      <c r="P13" s="599"/>
      <c r="Q13" s="599"/>
      <c r="R13" s="599"/>
      <c r="S13" s="599"/>
      <c r="T13" s="599"/>
      <c r="U13" s="599"/>
      <c r="V13" s="599"/>
      <c r="W13" s="599"/>
      <c r="X13" s="599"/>
      <c r="Y13" s="599"/>
      <c r="Z13" s="600"/>
    </row>
    <row r="14" spans="1:342" ht="10.5" customHeight="1" x14ac:dyDescent="0.3">
      <c r="D14" s="337"/>
      <c r="E14" s="337"/>
      <c r="F14" s="337"/>
      <c r="G14" s="337"/>
      <c r="H14" s="337"/>
      <c r="I14" s="337"/>
      <c r="J14" s="337"/>
      <c r="K14" s="337"/>
      <c r="L14" s="337"/>
      <c r="M14" s="337"/>
      <c r="N14" s="337"/>
      <c r="O14" s="337"/>
      <c r="P14" s="337"/>
      <c r="Q14" s="337"/>
      <c r="R14" s="337"/>
      <c r="S14" s="337"/>
      <c r="T14" s="337"/>
      <c r="U14" s="337"/>
      <c r="V14" s="337"/>
      <c r="W14" s="337"/>
      <c r="X14" s="276"/>
      <c r="Y14" s="276"/>
      <c r="Z14" s="276"/>
    </row>
    <row r="15" spans="1:342" ht="18.75" customHeight="1" x14ac:dyDescent="0.3">
      <c r="D15" s="598" t="s">
        <v>142</v>
      </c>
      <c r="E15" s="599"/>
      <c r="F15" s="599"/>
      <c r="G15" s="599"/>
      <c r="H15" s="599"/>
      <c r="I15" s="599"/>
      <c r="J15" s="599"/>
      <c r="K15" s="599"/>
      <c r="L15" s="599"/>
      <c r="M15" s="599"/>
      <c r="N15" s="599"/>
      <c r="O15" s="599"/>
      <c r="P15" s="599"/>
      <c r="Q15" s="599"/>
      <c r="R15" s="599"/>
      <c r="S15" s="600"/>
      <c r="T15" s="337"/>
      <c r="U15" s="337"/>
      <c r="V15" s="276"/>
      <c r="W15" s="598" t="s">
        <v>142</v>
      </c>
      <c r="X15" s="599"/>
      <c r="Y15" s="599"/>
      <c r="Z15" s="600"/>
    </row>
    <row r="16" spans="1:342" ht="27.75" customHeight="1" x14ac:dyDescent="0.3">
      <c r="D16" s="337"/>
      <c r="E16" s="337"/>
      <c r="F16" s="337"/>
      <c r="G16" s="337"/>
      <c r="H16" s="337"/>
      <c r="I16" s="337"/>
      <c r="J16" s="337"/>
      <c r="K16" s="337"/>
      <c r="L16" s="337"/>
      <c r="M16" s="337"/>
      <c r="N16" s="337"/>
      <c r="O16" s="337"/>
      <c r="P16" s="337"/>
      <c r="Q16" s="337"/>
      <c r="R16" s="337"/>
      <c r="S16" s="337"/>
      <c r="T16" s="337"/>
      <c r="U16" s="337"/>
      <c r="V16" s="276"/>
      <c r="W16" s="337"/>
      <c r="X16" s="276"/>
      <c r="Y16" s="276"/>
      <c r="Z16" s="276"/>
    </row>
    <row r="17" spans="2:111" ht="18.75" customHeight="1" x14ac:dyDescent="0.3">
      <c r="Q17" s="414"/>
      <c r="W17" s="413" t="s">
        <v>142</v>
      </c>
    </row>
    <row r="18" spans="2:111" ht="11.25" customHeight="1" x14ac:dyDescent="0.3"/>
    <row r="19" spans="2:111" ht="14.25" customHeight="1" x14ac:dyDescent="0.3">
      <c r="B19" s="272"/>
      <c r="C19" s="273"/>
      <c r="E19" s="272"/>
      <c r="F19" s="272"/>
      <c r="G19" s="272"/>
      <c r="H19" s="272"/>
      <c r="Y19" s="274"/>
      <c r="Z19" s="274"/>
      <c r="AA19" s="274"/>
      <c r="AB19" s="274"/>
      <c r="AC19" s="272"/>
      <c r="AD19" s="272"/>
    </row>
    <row r="20" spans="2:111" ht="18.75" customHeight="1" thickBot="1" x14ac:dyDescent="0.35">
      <c r="C20" s="275"/>
      <c r="D20" s="276"/>
      <c r="E20" s="276"/>
      <c r="F20" s="277"/>
      <c r="G20" s="277"/>
      <c r="H20" s="277"/>
      <c r="I20" s="277"/>
      <c r="J20" s="277"/>
      <c r="K20" s="274"/>
      <c r="L20" s="274"/>
      <c r="M20" s="604" t="s">
        <v>209</v>
      </c>
      <c r="N20" s="604"/>
      <c r="O20" s="276"/>
      <c r="P20" s="604" t="s">
        <v>210</v>
      </c>
      <c r="Q20" s="604"/>
      <c r="R20" s="276"/>
      <c r="S20" s="604" t="s">
        <v>211</v>
      </c>
      <c r="T20" s="604"/>
      <c r="U20" s="276"/>
      <c r="V20" s="604" t="s">
        <v>212</v>
      </c>
      <c r="W20" s="604"/>
      <c r="X20" s="276"/>
      <c r="Y20" s="604" t="s">
        <v>213</v>
      </c>
      <c r="Z20" s="604"/>
      <c r="AE20" s="619" t="s">
        <v>142</v>
      </c>
      <c r="AF20" s="619"/>
      <c r="AH20" s="274"/>
      <c r="AI20" s="274"/>
      <c r="AK20" s="274"/>
      <c r="AL20" s="278"/>
      <c r="BW20" s="279" t="s">
        <v>215</v>
      </c>
      <c r="BX20" s="279" t="s">
        <v>216</v>
      </c>
      <c r="BY20" s="279" t="s">
        <v>217</v>
      </c>
      <c r="BZ20" s="279" t="s">
        <v>218</v>
      </c>
      <c r="CA20" s="279" t="s">
        <v>219</v>
      </c>
      <c r="CB20" s="279" t="s">
        <v>220</v>
      </c>
      <c r="CC20" s="279" t="s">
        <v>226</v>
      </c>
      <c r="CD20" s="279" t="s">
        <v>227</v>
      </c>
      <c r="CE20" s="279" t="s">
        <v>228</v>
      </c>
      <c r="CF20" s="279" t="s">
        <v>229</v>
      </c>
      <c r="CG20" s="279" t="s">
        <v>230</v>
      </c>
      <c r="CH20" s="279" t="s">
        <v>231</v>
      </c>
      <c r="CI20" s="279" t="s">
        <v>232</v>
      </c>
      <c r="CJ20" s="279" t="s">
        <v>233</v>
      </c>
      <c r="CK20" s="279" t="s">
        <v>234</v>
      </c>
      <c r="CL20" s="279" t="s">
        <v>235</v>
      </c>
      <c r="CM20" s="279" t="s">
        <v>236</v>
      </c>
      <c r="CN20" s="279" t="s">
        <v>237</v>
      </c>
      <c r="CO20" s="279" t="s">
        <v>238</v>
      </c>
      <c r="CP20" s="279" t="s">
        <v>239</v>
      </c>
      <c r="CQ20" s="279" t="s">
        <v>240</v>
      </c>
      <c r="CR20" s="279" t="s">
        <v>241</v>
      </c>
      <c r="CS20" s="279" t="s">
        <v>242</v>
      </c>
      <c r="CT20" s="279" t="s">
        <v>243</v>
      </c>
      <c r="CU20" s="279" t="s">
        <v>244</v>
      </c>
      <c r="CV20" s="279" t="s">
        <v>245</v>
      </c>
      <c r="CW20" s="279" t="s">
        <v>246</v>
      </c>
      <c r="CX20" s="279" t="s">
        <v>247</v>
      </c>
      <c r="CY20" s="279" t="s">
        <v>248</v>
      </c>
      <c r="CZ20" s="279" t="s">
        <v>249</v>
      </c>
    </row>
    <row r="21" spans="2:111" ht="18.75" customHeight="1" thickTop="1" thickBot="1" x14ac:dyDescent="0.35">
      <c r="B21" s="258" t="s">
        <v>259</v>
      </c>
      <c r="C21" s="259"/>
      <c r="D21" s="259"/>
      <c r="E21" s="259"/>
      <c r="F21" s="259"/>
      <c r="G21" s="259"/>
      <c r="H21" s="259"/>
      <c r="I21" s="259"/>
      <c r="J21" s="259"/>
      <c r="K21" s="260"/>
      <c r="M21" s="415" t="str">
        <f>IF(Q17&gt;=1,IF(W17&lt;&gt;"",W17,""),"")</f>
        <v/>
      </c>
      <c r="N21" s="531"/>
      <c r="P21" s="415" t="str">
        <f>IF(Q17&gt;=2,IF(W17&lt;&gt;"",W17,""),"")</f>
        <v/>
      </c>
      <c r="Q21" s="531"/>
      <c r="S21" s="415" t="str">
        <f>IF(Q17&gt;=3,IF(W17&lt;&gt;"",W17,""),"")</f>
        <v/>
      </c>
      <c r="T21" s="531"/>
      <c r="V21" s="415" t="str">
        <f>IF(Q17&gt;=4,IF(W17&lt;&gt;"",W17,""),"")</f>
        <v/>
      </c>
      <c r="W21" s="531"/>
      <c r="Y21" s="415" t="str">
        <f>IF(Q17&gt;=5,IF(W17&lt;&gt;"",W17,""),"")</f>
        <v/>
      </c>
      <c r="Z21" s="531"/>
      <c r="AH21" s="274"/>
      <c r="AI21" s="274"/>
      <c r="AK21" s="272"/>
      <c r="BT21" s="280"/>
      <c r="BW21" s="620" t="s">
        <v>221</v>
      </c>
      <c r="BX21" s="621"/>
      <c r="BY21" s="621"/>
      <c r="BZ21" s="621"/>
      <c r="CA21" s="621"/>
      <c r="CB21" s="622"/>
      <c r="CC21" s="620" t="s">
        <v>222</v>
      </c>
      <c r="CD21" s="621"/>
      <c r="CE21" s="621"/>
      <c r="CF21" s="621"/>
      <c r="CG21" s="621"/>
      <c r="CH21" s="622"/>
      <c r="CI21" s="620" t="s">
        <v>223</v>
      </c>
      <c r="CJ21" s="621"/>
      <c r="CK21" s="621"/>
      <c r="CL21" s="621"/>
      <c r="CM21" s="621"/>
      <c r="CN21" s="622"/>
      <c r="CO21" s="620" t="s">
        <v>224</v>
      </c>
      <c r="CP21" s="621"/>
      <c r="CQ21" s="621"/>
      <c r="CR21" s="621"/>
      <c r="CS21" s="621"/>
      <c r="CT21" s="622"/>
      <c r="CU21" s="620" t="s">
        <v>225</v>
      </c>
      <c r="CV21" s="621"/>
      <c r="CW21" s="621"/>
      <c r="CX21" s="621"/>
      <c r="CY21" s="621"/>
      <c r="CZ21" s="622"/>
    </row>
    <row r="22" spans="2:111" ht="18.75" customHeight="1" x14ac:dyDescent="0.3">
      <c r="B22" s="258" t="s">
        <v>260</v>
      </c>
      <c r="C22" s="259"/>
      <c r="D22" s="259"/>
      <c r="E22" s="259"/>
      <c r="F22" s="259"/>
      <c r="G22" s="259"/>
      <c r="H22" s="259"/>
      <c r="I22" s="259"/>
      <c r="J22" s="259"/>
      <c r="K22" s="260"/>
      <c r="M22" s="415" t="str">
        <f>M21</f>
        <v/>
      </c>
      <c r="N22" s="531"/>
      <c r="P22" s="415" t="str">
        <f>P21</f>
        <v/>
      </c>
      <c r="Q22" s="531"/>
      <c r="S22" s="415" t="str">
        <f>S21</f>
        <v/>
      </c>
      <c r="T22" s="531"/>
      <c r="V22" s="415" t="str">
        <f>V21</f>
        <v/>
      </c>
      <c r="W22" s="531"/>
      <c r="Y22" s="415" t="str">
        <f>Y21</f>
        <v/>
      </c>
      <c r="Z22" s="531"/>
      <c r="AB22" s="644" t="s">
        <v>153</v>
      </c>
      <c r="AC22" s="627" t="s">
        <v>214</v>
      </c>
      <c r="AD22" s="344" t="s">
        <v>90</v>
      </c>
      <c r="AE22" s="630" t="s">
        <v>20</v>
      </c>
      <c r="AF22" s="344" t="s">
        <v>91</v>
      </c>
      <c r="AG22" s="344" t="s">
        <v>92</v>
      </c>
      <c r="AH22" s="633" t="s">
        <v>93</v>
      </c>
      <c r="AJ22" s="654" t="s">
        <v>195</v>
      </c>
      <c r="AK22" s="651" t="s">
        <v>209</v>
      </c>
      <c r="AL22" s="652"/>
      <c r="AM22" s="652"/>
      <c r="AN22" s="652"/>
      <c r="AO22" s="652"/>
      <c r="AP22" s="653"/>
      <c r="AQ22" s="651" t="s">
        <v>210</v>
      </c>
      <c r="AR22" s="652"/>
      <c r="AS22" s="652"/>
      <c r="AT22" s="652"/>
      <c r="AU22" s="652"/>
      <c r="AV22" s="653"/>
      <c r="AW22" s="651" t="s">
        <v>211</v>
      </c>
      <c r="AX22" s="652"/>
      <c r="AY22" s="652"/>
      <c r="AZ22" s="652"/>
      <c r="BA22" s="652"/>
      <c r="BB22" s="653"/>
      <c r="BC22" s="651" t="s">
        <v>212</v>
      </c>
      <c r="BD22" s="652"/>
      <c r="BE22" s="652"/>
      <c r="BF22" s="652"/>
      <c r="BG22" s="652"/>
      <c r="BH22" s="653"/>
      <c r="BI22" s="651" t="s">
        <v>213</v>
      </c>
      <c r="BJ22" s="652"/>
      <c r="BK22" s="652"/>
      <c r="BL22" s="652"/>
      <c r="BM22" s="652"/>
      <c r="BN22" s="653"/>
      <c r="BR22" s="636" t="s">
        <v>96</v>
      </c>
      <c r="BS22" s="636" t="s">
        <v>97</v>
      </c>
      <c r="BT22" s="280"/>
      <c r="BU22" s="272"/>
      <c r="BV22" s="649" t="s">
        <v>195</v>
      </c>
      <c r="BW22" s="664" t="s">
        <v>124</v>
      </c>
      <c r="BX22" s="658"/>
      <c r="BY22" s="661" t="s">
        <v>125</v>
      </c>
      <c r="BZ22" s="658"/>
      <c r="CA22" s="661" t="s">
        <v>194</v>
      </c>
      <c r="CB22" s="666"/>
      <c r="CC22" s="664" t="s">
        <v>124</v>
      </c>
      <c r="CD22" s="658"/>
      <c r="CE22" s="661" t="s">
        <v>125</v>
      </c>
      <c r="CF22" s="658"/>
      <c r="CG22" s="661" t="s">
        <v>194</v>
      </c>
      <c r="CH22" s="666"/>
      <c r="CI22" s="657" t="s">
        <v>124</v>
      </c>
      <c r="CJ22" s="658"/>
      <c r="CK22" s="661" t="s">
        <v>125</v>
      </c>
      <c r="CL22" s="658"/>
      <c r="CM22" s="661" t="s">
        <v>194</v>
      </c>
      <c r="CN22" s="658"/>
      <c r="CO22" s="657" t="s">
        <v>124</v>
      </c>
      <c r="CP22" s="658"/>
      <c r="CQ22" s="661" t="s">
        <v>125</v>
      </c>
      <c r="CR22" s="658"/>
      <c r="CS22" s="661" t="s">
        <v>194</v>
      </c>
      <c r="CT22" s="658"/>
      <c r="CU22" s="657" t="s">
        <v>124</v>
      </c>
      <c r="CV22" s="658"/>
      <c r="CW22" s="661" t="s">
        <v>125</v>
      </c>
      <c r="CX22" s="658"/>
      <c r="CY22" s="661" t="s">
        <v>194</v>
      </c>
      <c r="CZ22" s="658"/>
    </row>
    <row r="23" spans="2:111" ht="18.75" customHeight="1" x14ac:dyDescent="0.3">
      <c r="B23" s="258" t="s">
        <v>261</v>
      </c>
      <c r="C23" s="259"/>
      <c r="D23" s="259"/>
      <c r="E23" s="259"/>
      <c r="F23" s="259"/>
      <c r="G23" s="259"/>
      <c r="H23" s="259"/>
      <c r="I23" s="259"/>
      <c r="J23" s="259"/>
      <c r="K23" s="260"/>
      <c r="M23" s="647"/>
      <c r="N23" s="648"/>
      <c r="P23" s="647"/>
      <c r="Q23" s="648"/>
      <c r="S23" s="647"/>
      <c r="T23" s="648"/>
      <c r="V23" s="647"/>
      <c r="W23" s="648"/>
      <c r="Y23" s="647"/>
      <c r="Z23" s="648"/>
      <c r="AB23" s="645"/>
      <c r="AC23" s="628"/>
      <c r="AD23" s="642" t="s">
        <v>94</v>
      </c>
      <c r="AE23" s="631"/>
      <c r="AF23" s="623" t="s">
        <v>196</v>
      </c>
      <c r="AG23" s="623" t="s">
        <v>95</v>
      </c>
      <c r="AH23" s="634"/>
      <c r="AJ23" s="655"/>
      <c r="AK23" s="625" t="s">
        <v>285</v>
      </c>
      <c r="AL23" s="626"/>
      <c r="AM23" s="639" t="s">
        <v>286</v>
      </c>
      <c r="AN23" s="626"/>
      <c r="AO23" s="640" t="s">
        <v>287</v>
      </c>
      <c r="AP23" s="641"/>
      <c r="AQ23" s="625" t="s">
        <v>285</v>
      </c>
      <c r="AR23" s="626"/>
      <c r="AS23" s="639" t="s">
        <v>286</v>
      </c>
      <c r="AT23" s="626"/>
      <c r="AU23" s="640" t="s">
        <v>287</v>
      </c>
      <c r="AV23" s="641"/>
      <c r="AW23" s="625" t="s">
        <v>285</v>
      </c>
      <c r="AX23" s="626"/>
      <c r="AY23" s="639" t="s">
        <v>286</v>
      </c>
      <c r="AZ23" s="626"/>
      <c r="BA23" s="640" t="s">
        <v>287</v>
      </c>
      <c r="BB23" s="641"/>
      <c r="BC23" s="625" t="s">
        <v>285</v>
      </c>
      <c r="BD23" s="626"/>
      <c r="BE23" s="639" t="s">
        <v>286</v>
      </c>
      <c r="BF23" s="626"/>
      <c r="BG23" s="640" t="s">
        <v>287</v>
      </c>
      <c r="BH23" s="641"/>
      <c r="BI23" s="625" t="s">
        <v>285</v>
      </c>
      <c r="BJ23" s="626"/>
      <c r="BK23" s="639" t="s">
        <v>286</v>
      </c>
      <c r="BL23" s="626"/>
      <c r="BM23" s="640" t="s">
        <v>287</v>
      </c>
      <c r="BN23" s="641"/>
      <c r="BO23" s="281"/>
      <c r="BP23" s="281"/>
      <c r="BQ23" s="281"/>
      <c r="BR23" s="637"/>
      <c r="BS23" s="637"/>
      <c r="BT23" s="280"/>
      <c r="BU23" s="274"/>
      <c r="BV23" s="650"/>
      <c r="BW23" s="665"/>
      <c r="BX23" s="660"/>
      <c r="BY23" s="662"/>
      <c r="BZ23" s="660"/>
      <c r="CA23" s="662"/>
      <c r="CB23" s="667"/>
      <c r="CC23" s="665"/>
      <c r="CD23" s="660"/>
      <c r="CE23" s="662"/>
      <c r="CF23" s="660"/>
      <c r="CG23" s="662"/>
      <c r="CH23" s="667"/>
      <c r="CI23" s="659"/>
      <c r="CJ23" s="660"/>
      <c r="CK23" s="662"/>
      <c r="CL23" s="660"/>
      <c r="CM23" s="662"/>
      <c r="CN23" s="660"/>
      <c r="CO23" s="659"/>
      <c r="CP23" s="660"/>
      <c r="CQ23" s="662"/>
      <c r="CR23" s="660"/>
      <c r="CS23" s="662"/>
      <c r="CT23" s="660"/>
      <c r="CU23" s="659"/>
      <c r="CV23" s="660"/>
      <c r="CW23" s="662"/>
      <c r="CX23" s="660"/>
      <c r="CY23" s="662"/>
      <c r="CZ23" s="660"/>
    </row>
    <row r="24" spans="2:111" ht="18.75" customHeight="1" x14ac:dyDescent="0.3">
      <c r="B24" s="258" t="s">
        <v>262</v>
      </c>
      <c r="C24" s="259"/>
      <c r="D24" s="259"/>
      <c r="E24" s="259"/>
      <c r="F24" s="259"/>
      <c r="G24" s="259"/>
      <c r="H24" s="259"/>
      <c r="I24" s="259"/>
      <c r="J24" s="259"/>
      <c r="K24" s="260"/>
      <c r="M24" s="574"/>
      <c r="N24" s="575"/>
      <c r="P24" s="574"/>
      <c r="Q24" s="575"/>
      <c r="S24" s="574"/>
      <c r="T24" s="575"/>
      <c r="V24" s="574"/>
      <c r="W24" s="575"/>
      <c r="Y24" s="574"/>
      <c r="Z24" s="575"/>
      <c r="AB24" s="646"/>
      <c r="AC24" s="629"/>
      <c r="AD24" s="643"/>
      <c r="AE24" s="632"/>
      <c r="AF24" s="624"/>
      <c r="AG24" s="624"/>
      <c r="AH24" s="635"/>
      <c r="AJ24" s="656"/>
      <c r="AK24" s="416" t="s">
        <v>100</v>
      </c>
      <c r="AL24" s="341" t="s">
        <v>101</v>
      </c>
      <c r="AM24" s="340" t="s">
        <v>100</v>
      </c>
      <c r="AN24" s="341" t="s">
        <v>101</v>
      </c>
      <c r="AO24" s="342" t="s">
        <v>100</v>
      </c>
      <c r="AP24" s="343" t="s">
        <v>101</v>
      </c>
      <c r="AQ24" s="416" t="s">
        <v>100</v>
      </c>
      <c r="AR24" s="341" t="s">
        <v>101</v>
      </c>
      <c r="AS24" s="340" t="s">
        <v>100</v>
      </c>
      <c r="AT24" s="341" t="s">
        <v>101</v>
      </c>
      <c r="AU24" s="342" t="s">
        <v>100</v>
      </c>
      <c r="AV24" s="343" t="s">
        <v>101</v>
      </c>
      <c r="AW24" s="416" t="s">
        <v>100</v>
      </c>
      <c r="AX24" s="341" t="s">
        <v>101</v>
      </c>
      <c r="AY24" s="340" t="s">
        <v>100</v>
      </c>
      <c r="AZ24" s="341" t="s">
        <v>101</v>
      </c>
      <c r="BA24" s="342" t="s">
        <v>100</v>
      </c>
      <c r="BB24" s="343" t="s">
        <v>101</v>
      </c>
      <c r="BC24" s="416" t="s">
        <v>100</v>
      </c>
      <c r="BD24" s="341" t="s">
        <v>101</v>
      </c>
      <c r="BE24" s="340" t="s">
        <v>100</v>
      </c>
      <c r="BF24" s="341" t="s">
        <v>101</v>
      </c>
      <c r="BG24" s="342" t="s">
        <v>100</v>
      </c>
      <c r="BH24" s="343" t="s">
        <v>101</v>
      </c>
      <c r="BI24" s="416" t="s">
        <v>100</v>
      </c>
      <c r="BJ24" s="341" t="s">
        <v>101</v>
      </c>
      <c r="BK24" s="340" t="s">
        <v>100</v>
      </c>
      <c r="BL24" s="341" t="s">
        <v>101</v>
      </c>
      <c r="BM24" s="342" t="s">
        <v>100</v>
      </c>
      <c r="BN24" s="343" t="s">
        <v>101</v>
      </c>
      <c r="BO24" s="282"/>
      <c r="BP24" s="282"/>
      <c r="BQ24" s="282"/>
      <c r="BR24" s="638"/>
      <c r="BS24" s="638"/>
      <c r="BT24" s="280"/>
      <c r="BV24" s="650" t="s">
        <v>99</v>
      </c>
      <c r="BW24" s="283" t="s">
        <v>100</v>
      </c>
      <c r="BX24" s="284" t="s">
        <v>101</v>
      </c>
      <c r="BY24" s="285" t="s">
        <v>100</v>
      </c>
      <c r="BZ24" s="284" t="s">
        <v>101</v>
      </c>
      <c r="CA24" s="285" t="s">
        <v>100</v>
      </c>
      <c r="CB24" s="286" t="s">
        <v>101</v>
      </c>
      <c r="CC24" s="283" t="s">
        <v>100</v>
      </c>
      <c r="CD24" s="284" t="s">
        <v>101</v>
      </c>
      <c r="CE24" s="285" t="s">
        <v>100</v>
      </c>
      <c r="CF24" s="284" t="s">
        <v>101</v>
      </c>
      <c r="CG24" s="285" t="s">
        <v>100</v>
      </c>
      <c r="CH24" s="286" t="s">
        <v>101</v>
      </c>
      <c r="CI24" s="287" t="s">
        <v>100</v>
      </c>
      <c r="CJ24" s="284" t="s">
        <v>101</v>
      </c>
      <c r="CK24" s="285" t="s">
        <v>100</v>
      </c>
      <c r="CL24" s="284" t="s">
        <v>101</v>
      </c>
      <c r="CM24" s="285" t="s">
        <v>100</v>
      </c>
      <c r="CN24" s="284" t="s">
        <v>101</v>
      </c>
      <c r="CO24" s="287" t="s">
        <v>100</v>
      </c>
      <c r="CP24" s="284" t="s">
        <v>101</v>
      </c>
      <c r="CQ24" s="285" t="s">
        <v>100</v>
      </c>
      <c r="CR24" s="284" t="s">
        <v>101</v>
      </c>
      <c r="CS24" s="285" t="s">
        <v>100</v>
      </c>
      <c r="CT24" s="284" t="s">
        <v>101</v>
      </c>
      <c r="CU24" s="287" t="s">
        <v>100</v>
      </c>
      <c r="CV24" s="284" t="s">
        <v>101</v>
      </c>
      <c r="CW24" s="285" t="s">
        <v>100</v>
      </c>
      <c r="CX24" s="284" t="s">
        <v>101</v>
      </c>
      <c r="CY24" s="285" t="s">
        <v>100</v>
      </c>
      <c r="CZ24" s="284" t="s">
        <v>101</v>
      </c>
    </row>
    <row r="25" spans="2:111" ht="18.75" customHeight="1" x14ac:dyDescent="0.3">
      <c r="B25" s="571" t="s">
        <v>263</v>
      </c>
      <c r="C25" s="572"/>
      <c r="D25" s="572"/>
      <c r="E25" s="572"/>
      <c r="F25" s="572"/>
      <c r="G25" s="572"/>
      <c r="H25" s="572"/>
      <c r="I25" s="572"/>
      <c r="J25" s="572"/>
      <c r="K25" s="573"/>
      <c r="M25" s="574"/>
      <c r="N25" s="575"/>
      <c r="P25" s="574"/>
      <c r="Q25" s="575"/>
      <c r="S25" s="574"/>
      <c r="T25" s="575"/>
      <c r="V25" s="574"/>
      <c r="W25" s="575"/>
      <c r="Y25" s="574"/>
      <c r="Z25" s="575"/>
      <c r="AB25" s="288">
        <v>1</v>
      </c>
      <c r="AC25" s="526"/>
      <c r="AD25" s="527"/>
      <c r="AE25" s="424"/>
      <c r="AF25" s="528"/>
      <c r="AG25" s="528"/>
      <c r="AH25" s="289" t="str">
        <f t="shared" ref="AH25:AH88" si="0">IF(AND($AE$20="Fecha de nacimiento",AD25&lt;&gt;""),DATEDIF(AD25,$L$4,"Y"),IF(AND($AE$20="Edad",AE25&lt;&gt;""),AE25,""))</f>
        <v/>
      </c>
      <c r="AJ25" s="290" t="s">
        <v>102</v>
      </c>
      <c r="AK25" s="533"/>
      <c r="AL25" s="534"/>
      <c r="AM25" s="535"/>
      <c r="AN25" s="534"/>
      <c r="AO25" s="536"/>
      <c r="AP25" s="537"/>
      <c r="AQ25" s="533"/>
      <c r="AR25" s="534"/>
      <c r="AS25" s="535"/>
      <c r="AT25" s="534"/>
      <c r="AU25" s="536"/>
      <c r="AV25" s="537"/>
      <c r="AW25" s="533"/>
      <c r="AX25" s="534"/>
      <c r="AY25" s="535"/>
      <c r="AZ25" s="534"/>
      <c r="BA25" s="536"/>
      <c r="BB25" s="537"/>
      <c r="BC25" s="533"/>
      <c r="BD25" s="534"/>
      <c r="BE25" s="535"/>
      <c r="BF25" s="534"/>
      <c r="BG25" s="536"/>
      <c r="BH25" s="537"/>
      <c r="BI25" s="533"/>
      <c r="BJ25" s="534"/>
      <c r="BK25" s="535"/>
      <c r="BL25" s="534"/>
      <c r="BM25" s="536"/>
      <c r="BN25" s="537"/>
      <c r="BR25" s="291" t="str">
        <f>IFERROR(VLOOKUP(AH25,'FACT COB BASICA'!$BH$5:$BI$115,2,FALSE),"")</f>
        <v/>
      </c>
      <c r="BS25" s="292" t="str">
        <f t="shared" ref="BS25:BS88" si="1">AC25&amp;AG25&amp;AF25&amp;BR25</f>
        <v/>
      </c>
      <c r="BT25" s="280"/>
      <c r="BU25" s="293" t="s">
        <v>24</v>
      </c>
      <c r="BV25" s="294" t="s">
        <v>102</v>
      </c>
      <c r="BW25" s="295">
        <f t="shared" ref="BW25:BW45" si="2">IF(OR($AE$20="Fecha de nacimiento",$AE$20="Edad"),COUNTIF($BS$25:$BS$2524,BW$20&amp;$BU25),IF($AE$20="Quinquenio",AK25,0))</f>
        <v>0</v>
      </c>
      <c r="BX25" s="296">
        <f t="shared" ref="BX25:BX45" si="3">IF(OR($AE$20="Fecha de nacimiento",$AE$20="Edad"),COUNTIF($BS$25:$BS$2524,BX$20&amp;$BU25),IF($AE$20="Quinquenio",AL25,0))</f>
        <v>0</v>
      </c>
      <c r="BY25" s="297">
        <f t="shared" ref="BY25:BY45" si="4">IF(OR($AE$20="Fecha de nacimiento",$AE$20="Edad"),COUNTIF($BS$25:$BS$2524,BY$20&amp;$BU25),IF($AE$20="Quinquenio",AM25,0))</f>
        <v>0</v>
      </c>
      <c r="BZ25" s="296">
        <f t="shared" ref="BZ25:BZ45" si="5">IF(OR($AE$20="Fecha de nacimiento",$AE$20="Edad"),COUNTIF($BS$25:$BS$2524,BZ$20&amp;$BU25),IF($AE$20="Quinquenio",AN25,0))</f>
        <v>0</v>
      </c>
      <c r="CA25" s="297">
        <f t="shared" ref="CA25:CA29" si="6">IF(OR($AE$20="Fecha de nacimiento",$AE$20="Edad"),COUNTIF($BS$25:$BS$2524,CA$20&amp;$BU25),IF($AE$20="Quinquenio",AO25,0))</f>
        <v>0</v>
      </c>
      <c r="CB25" s="298">
        <f t="shared" ref="CB25:CB29" si="7">IF(OR($AE$20="Fecha de nacimiento",$AE$20="Edad"),COUNTIF($BS$25:$BS$2524,CB$20&amp;$BU25),IF($AE$20="Quinquenio",AP25,0))</f>
        <v>0</v>
      </c>
      <c r="CC25" s="295">
        <f t="shared" ref="CC25:CC45" si="8">IF(OR($AE$20="Fecha de nacimiento",$AE$20="Edad"),COUNTIF($BS$25:$BS$2524,CC$20&amp;$BU25),IF($AE$20="Quinquenio",AQ25,0))</f>
        <v>0</v>
      </c>
      <c r="CD25" s="296">
        <f t="shared" ref="CD25:CD45" si="9">IF(OR($AE$20="Fecha de nacimiento",$AE$20="Edad"),COUNTIF($BS$25:$BS$2524,CD$20&amp;$BU25),IF($AE$20="Quinquenio",AR25,0))</f>
        <v>0</v>
      </c>
      <c r="CE25" s="297">
        <f t="shared" ref="CE25:CE45" si="10">IF(OR($AE$20="Fecha de nacimiento",$AE$20="Edad"),COUNTIF($BS$25:$BS$2524,CE$20&amp;$BU25),IF($AE$20="Quinquenio",AS25,0))</f>
        <v>0</v>
      </c>
      <c r="CF25" s="296">
        <f t="shared" ref="CF25:CF45" si="11">IF(OR($AE$20="Fecha de nacimiento",$AE$20="Edad"),COUNTIF($BS$25:$BS$2524,CF$20&amp;$BU25),IF($AE$20="Quinquenio",AT25,0))</f>
        <v>0</v>
      </c>
      <c r="CG25" s="297">
        <f t="shared" ref="CG25:CG29" si="12">IF(OR($AE$20="Fecha de nacimiento",$AE$20="Edad"),COUNTIF($BS$25:$BS$2524,CG$20&amp;$BU25),IF($AE$20="Quinquenio",AU25,0))</f>
        <v>0</v>
      </c>
      <c r="CH25" s="298">
        <f t="shared" ref="CH25:CH29" si="13">IF(OR($AE$20="Fecha de nacimiento",$AE$20="Edad"),COUNTIF($BS$25:$BS$2524,CH$20&amp;$BU25),IF($AE$20="Quinquenio",AV25,0))</f>
        <v>0</v>
      </c>
      <c r="CI25" s="295">
        <f t="shared" ref="CI25:CI45" si="14">IF(OR($AE$20="Fecha de nacimiento",$AE$20="Edad"),COUNTIF($BS$25:$BS$2524,CI$20&amp;$BU25),IF($AE$20="Quinquenio",AW25,0))</f>
        <v>0</v>
      </c>
      <c r="CJ25" s="296">
        <f t="shared" ref="CJ25:CJ45" si="15">IF(OR($AE$20="Fecha de nacimiento",$AE$20="Edad"),COUNTIF($BS$25:$BS$2524,CJ$20&amp;$BU25),IF($AE$20="Quinquenio",AX25,0))</f>
        <v>0</v>
      </c>
      <c r="CK25" s="297">
        <f t="shared" ref="CK25:CK45" si="16">IF(OR($AE$20="Fecha de nacimiento",$AE$20="Edad"),COUNTIF($BS$25:$BS$2524,CK$20&amp;$BU25),IF($AE$20="Quinquenio",AY25,0))</f>
        <v>0</v>
      </c>
      <c r="CL25" s="296">
        <f t="shared" ref="CL25:CL45" si="17">IF(OR($AE$20="Fecha de nacimiento",$AE$20="Edad"),COUNTIF($BS$25:$BS$2524,CL$20&amp;$BU25),IF($AE$20="Quinquenio",AZ25,0))</f>
        <v>0</v>
      </c>
      <c r="CM25" s="297">
        <f t="shared" ref="CM25:CM29" si="18">IF(OR($AE$20="Fecha de nacimiento",$AE$20="Edad"),COUNTIF($BS$25:$BS$2524,CM$20&amp;$BU25),IF($AE$20="Quinquenio",BA25,0))</f>
        <v>0</v>
      </c>
      <c r="CN25" s="296">
        <f t="shared" ref="CN25:CN29" si="19">IF(OR($AE$20="Fecha de nacimiento",$AE$20="Edad"),COUNTIF($BS$25:$BS$2524,CN$20&amp;$BU25),IF($AE$20="Quinquenio",BB25,0))</f>
        <v>0</v>
      </c>
      <c r="CO25" s="299">
        <f t="shared" ref="CO25:CO45" si="20">IF(OR($AE$20="Fecha de nacimiento",$AE$20="Edad"),COUNTIF($BS$25:$BS$2524,CO$20&amp;$BU25),IF($AE$20="Quinquenio",BC25,0))</f>
        <v>0</v>
      </c>
      <c r="CP25" s="296">
        <f t="shared" ref="CP25:CP45" si="21">IF(OR($AE$20="Fecha de nacimiento",$AE$20="Edad"),COUNTIF($BS$25:$BS$2524,CP$20&amp;$BU25),IF($AE$20="Quinquenio",BD25,0))</f>
        <v>0</v>
      </c>
      <c r="CQ25" s="297">
        <f t="shared" ref="CQ25:CQ45" si="22">IF(OR($AE$20="Fecha de nacimiento",$AE$20="Edad"),COUNTIF($BS$25:$BS$2524,CQ$20&amp;$BU25),IF($AE$20="Quinquenio",BE25,0))</f>
        <v>0</v>
      </c>
      <c r="CR25" s="296">
        <f t="shared" ref="CR25:CR45" si="23">IF(OR($AE$20="Fecha de nacimiento",$AE$20="Edad"),COUNTIF($BS$25:$BS$2524,CR$20&amp;$BU25),IF($AE$20="Quinquenio",BF25,0))</f>
        <v>0</v>
      </c>
      <c r="CS25" s="297">
        <f t="shared" ref="CS25:CS29" si="24">IF(OR($AE$20="Fecha de nacimiento",$AE$20="Edad"),COUNTIF($BS$25:$BS$2524,CS$20&amp;$BU25),IF($AE$20="Quinquenio",BG25,0))</f>
        <v>0</v>
      </c>
      <c r="CT25" s="296">
        <f t="shared" ref="CT25:CT29" si="25">IF(OR($AE$20="Fecha de nacimiento",$AE$20="Edad"),COUNTIF($BS$25:$BS$2524,CT$20&amp;$BU25),IF($AE$20="Quinquenio",BH25,0))</f>
        <v>0</v>
      </c>
      <c r="CU25" s="299">
        <f t="shared" ref="CU25:CU45" si="26">IF(OR($AE$20="Fecha de nacimiento",$AE$20="Edad"),COUNTIF($BS$25:$BS$2524,CU$20&amp;$BU25),IF($AE$20="Quinquenio",BI25,0))</f>
        <v>0</v>
      </c>
      <c r="CV25" s="296">
        <f t="shared" ref="CV25:CV45" si="27">IF(OR($AE$20="Fecha de nacimiento",$AE$20="Edad"),COUNTIF($BS$25:$BS$2524,CV$20&amp;$BU25),IF($AE$20="Quinquenio",BJ25,0))</f>
        <v>0</v>
      </c>
      <c r="CW25" s="297">
        <f t="shared" ref="CW25:CW45" si="28">IF(OR($AE$20="Fecha de nacimiento",$AE$20="Edad"),COUNTIF($BS$25:$BS$2524,CW$20&amp;$BU25),IF($AE$20="Quinquenio",BK25,0))</f>
        <v>0</v>
      </c>
      <c r="CX25" s="296">
        <f t="shared" ref="CX25:CX45" si="29">IF(OR($AE$20="Fecha de nacimiento",$AE$20="Edad"),COUNTIF($BS$25:$BS$2524,CX$20&amp;$BU25),IF($AE$20="Quinquenio",BL25,0))</f>
        <v>0</v>
      </c>
      <c r="CY25" s="297">
        <f t="shared" ref="CY25:CY29" si="30">IF(OR($AE$20="Fecha de nacimiento",$AE$20="Edad"),COUNTIF($BS$25:$BS$2524,CY$20&amp;$BU25),IF($AE$20="Quinquenio",BM25,0))</f>
        <v>0</v>
      </c>
      <c r="CZ25" s="296">
        <f t="shared" ref="CZ25:CZ29" si="31">IF(OR($AE$20="Fecha de nacimiento",$AE$20="Edad"),COUNTIF($BS$25:$BS$2524,CZ$20&amp;$BU25),IF($AE$20="Quinquenio",BN25,0))</f>
        <v>0</v>
      </c>
    </row>
    <row r="26" spans="2:111" ht="18.75" customHeight="1" x14ac:dyDescent="0.3">
      <c r="B26" s="571" t="s">
        <v>270</v>
      </c>
      <c r="C26" s="572"/>
      <c r="D26" s="572"/>
      <c r="E26" s="572"/>
      <c r="F26" s="572"/>
      <c r="G26" s="572"/>
      <c r="H26" s="572"/>
      <c r="I26" s="572"/>
      <c r="J26" s="572"/>
      <c r="K26" s="573"/>
      <c r="M26" s="574"/>
      <c r="N26" s="575"/>
      <c r="P26" s="574"/>
      <c r="Q26" s="575"/>
      <c r="S26" s="574"/>
      <c r="T26" s="575"/>
      <c r="V26" s="574"/>
      <c r="W26" s="575"/>
      <c r="Y26" s="574"/>
      <c r="Z26" s="575"/>
      <c r="AB26" s="300">
        <f t="shared" ref="AB26:AB89" si="32">AB25+1</f>
        <v>2</v>
      </c>
      <c r="AC26" s="526"/>
      <c r="AD26" s="527"/>
      <c r="AE26" s="424"/>
      <c r="AF26" s="528"/>
      <c r="AG26" s="528"/>
      <c r="AH26" s="289" t="str">
        <f t="shared" si="0"/>
        <v/>
      </c>
      <c r="AJ26" s="290" t="s">
        <v>103</v>
      </c>
      <c r="AK26" s="533"/>
      <c r="AL26" s="534"/>
      <c r="AM26" s="535"/>
      <c r="AN26" s="534"/>
      <c r="AO26" s="536"/>
      <c r="AP26" s="537"/>
      <c r="AQ26" s="533"/>
      <c r="AR26" s="534"/>
      <c r="AS26" s="535"/>
      <c r="AT26" s="534"/>
      <c r="AU26" s="536"/>
      <c r="AV26" s="537"/>
      <c r="AW26" s="533"/>
      <c r="AX26" s="534"/>
      <c r="AY26" s="535"/>
      <c r="AZ26" s="534"/>
      <c r="BA26" s="536"/>
      <c r="BB26" s="537"/>
      <c r="BC26" s="533"/>
      <c r="BD26" s="534"/>
      <c r="BE26" s="535"/>
      <c r="BF26" s="534"/>
      <c r="BG26" s="536"/>
      <c r="BH26" s="537"/>
      <c r="BI26" s="533"/>
      <c r="BJ26" s="534"/>
      <c r="BK26" s="535"/>
      <c r="BL26" s="534"/>
      <c r="BM26" s="536"/>
      <c r="BN26" s="537"/>
      <c r="BR26" s="291" t="str">
        <f>IFERROR(VLOOKUP(AH26,'FACT COB BASICA'!$BH$5:$BI$115,2,FALSE),"")</f>
        <v/>
      </c>
      <c r="BS26" s="292" t="str">
        <f t="shared" si="1"/>
        <v/>
      </c>
      <c r="BT26" s="280"/>
      <c r="BU26" s="293" t="s">
        <v>36</v>
      </c>
      <c r="BV26" s="294" t="s">
        <v>103</v>
      </c>
      <c r="BW26" s="295">
        <f t="shared" si="2"/>
        <v>0</v>
      </c>
      <c r="BX26" s="296">
        <f t="shared" si="3"/>
        <v>0</v>
      </c>
      <c r="BY26" s="297">
        <f t="shared" si="4"/>
        <v>0</v>
      </c>
      <c r="BZ26" s="296">
        <f t="shared" si="5"/>
        <v>0</v>
      </c>
      <c r="CA26" s="297">
        <f t="shared" si="6"/>
        <v>0</v>
      </c>
      <c r="CB26" s="298">
        <f t="shared" si="7"/>
        <v>0</v>
      </c>
      <c r="CC26" s="295">
        <f t="shared" si="8"/>
        <v>0</v>
      </c>
      <c r="CD26" s="296">
        <f t="shared" si="9"/>
        <v>0</v>
      </c>
      <c r="CE26" s="297">
        <f t="shared" si="10"/>
        <v>0</v>
      </c>
      <c r="CF26" s="296">
        <f t="shared" si="11"/>
        <v>0</v>
      </c>
      <c r="CG26" s="297">
        <f t="shared" si="12"/>
        <v>0</v>
      </c>
      <c r="CH26" s="298">
        <f t="shared" si="13"/>
        <v>0</v>
      </c>
      <c r="CI26" s="299">
        <f t="shared" si="14"/>
        <v>0</v>
      </c>
      <c r="CJ26" s="296">
        <f t="shared" si="15"/>
        <v>0</v>
      </c>
      <c r="CK26" s="297">
        <f t="shared" si="16"/>
        <v>0</v>
      </c>
      <c r="CL26" s="296">
        <f t="shared" si="17"/>
        <v>0</v>
      </c>
      <c r="CM26" s="297">
        <f t="shared" si="18"/>
        <v>0</v>
      </c>
      <c r="CN26" s="296">
        <f t="shared" si="19"/>
        <v>0</v>
      </c>
      <c r="CO26" s="299">
        <f t="shared" si="20"/>
        <v>0</v>
      </c>
      <c r="CP26" s="296">
        <f t="shared" si="21"/>
        <v>0</v>
      </c>
      <c r="CQ26" s="297">
        <f t="shared" si="22"/>
        <v>0</v>
      </c>
      <c r="CR26" s="296">
        <f t="shared" si="23"/>
        <v>0</v>
      </c>
      <c r="CS26" s="297">
        <f t="shared" si="24"/>
        <v>0</v>
      </c>
      <c r="CT26" s="296">
        <f t="shared" si="25"/>
        <v>0</v>
      </c>
      <c r="CU26" s="299">
        <f t="shared" si="26"/>
        <v>0</v>
      </c>
      <c r="CV26" s="296">
        <f t="shared" si="27"/>
        <v>0</v>
      </c>
      <c r="CW26" s="297">
        <f t="shared" si="28"/>
        <v>0</v>
      </c>
      <c r="CX26" s="296">
        <f t="shared" si="29"/>
        <v>0</v>
      </c>
      <c r="CY26" s="297">
        <f t="shared" si="30"/>
        <v>0</v>
      </c>
      <c r="CZ26" s="296">
        <f t="shared" si="31"/>
        <v>0</v>
      </c>
    </row>
    <row r="27" spans="2:111" ht="18.75" customHeight="1" x14ac:dyDescent="0.3">
      <c r="B27" s="571" t="s">
        <v>447</v>
      </c>
      <c r="C27" s="572"/>
      <c r="D27" s="572"/>
      <c r="E27" s="572"/>
      <c r="F27" s="572"/>
      <c r="G27" s="572"/>
      <c r="H27" s="572"/>
      <c r="I27" s="572"/>
      <c r="J27" s="572"/>
      <c r="K27" s="573"/>
      <c r="M27" s="574"/>
      <c r="N27" s="575"/>
      <c r="P27" s="574"/>
      <c r="Q27" s="575"/>
      <c r="S27" s="574"/>
      <c r="T27" s="575"/>
      <c r="V27" s="574"/>
      <c r="W27" s="575"/>
      <c r="Y27" s="574"/>
      <c r="Z27" s="575"/>
      <c r="AB27" s="300">
        <f t="shared" si="32"/>
        <v>3</v>
      </c>
      <c r="AC27" s="526"/>
      <c r="AD27" s="527"/>
      <c r="AE27" s="424"/>
      <c r="AF27" s="528"/>
      <c r="AG27" s="528"/>
      <c r="AH27" s="289" t="str">
        <f t="shared" si="0"/>
        <v/>
      </c>
      <c r="AJ27" s="290" t="s">
        <v>104</v>
      </c>
      <c r="AK27" s="533"/>
      <c r="AL27" s="534"/>
      <c r="AM27" s="535"/>
      <c r="AN27" s="534"/>
      <c r="AO27" s="536"/>
      <c r="AP27" s="537"/>
      <c r="AQ27" s="533"/>
      <c r="AR27" s="534"/>
      <c r="AS27" s="535"/>
      <c r="AT27" s="534"/>
      <c r="AU27" s="536"/>
      <c r="AV27" s="537"/>
      <c r="AW27" s="533"/>
      <c r="AX27" s="534"/>
      <c r="AY27" s="535"/>
      <c r="AZ27" s="534"/>
      <c r="BA27" s="536"/>
      <c r="BB27" s="537"/>
      <c r="BC27" s="533"/>
      <c r="BD27" s="534"/>
      <c r="BE27" s="535"/>
      <c r="BF27" s="534"/>
      <c r="BG27" s="536"/>
      <c r="BH27" s="537"/>
      <c r="BI27" s="533"/>
      <c r="BJ27" s="534"/>
      <c r="BK27" s="535"/>
      <c r="BL27" s="534"/>
      <c r="BM27" s="536"/>
      <c r="BN27" s="537"/>
      <c r="BR27" s="291" t="str">
        <f>IFERROR(VLOOKUP(AH27,'FACT COB BASICA'!$BH$5:$BI$115,2,FALSE),"")</f>
        <v/>
      </c>
      <c r="BS27" s="292" t="str">
        <f t="shared" si="1"/>
        <v/>
      </c>
      <c r="BT27" s="280"/>
      <c r="BU27" s="293" t="s">
        <v>42</v>
      </c>
      <c r="BV27" s="294" t="s">
        <v>104</v>
      </c>
      <c r="BW27" s="295">
        <f t="shared" si="2"/>
        <v>0</v>
      </c>
      <c r="BX27" s="296">
        <f t="shared" si="3"/>
        <v>0</v>
      </c>
      <c r="BY27" s="297">
        <f t="shared" si="4"/>
        <v>0</v>
      </c>
      <c r="BZ27" s="296">
        <f t="shared" si="5"/>
        <v>0</v>
      </c>
      <c r="CA27" s="297">
        <f t="shared" si="6"/>
        <v>0</v>
      </c>
      <c r="CB27" s="298">
        <f t="shared" si="7"/>
        <v>0</v>
      </c>
      <c r="CC27" s="295">
        <f t="shared" si="8"/>
        <v>0</v>
      </c>
      <c r="CD27" s="296">
        <f t="shared" si="9"/>
        <v>0</v>
      </c>
      <c r="CE27" s="297">
        <f t="shared" si="10"/>
        <v>0</v>
      </c>
      <c r="CF27" s="296">
        <f t="shared" si="11"/>
        <v>0</v>
      </c>
      <c r="CG27" s="297">
        <f t="shared" si="12"/>
        <v>0</v>
      </c>
      <c r="CH27" s="298">
        <f t="shared" si="13"/>
        <v>0</v>
      </c>
      <c r="CI27" s="299">
        <f t="shared" si="14"/>
        <v>0</v>
      </c>
      <c r="CJ27" s="296">
        <f t="shared" si="15"/>
        <v>0</v>
      </c>
      <c r="CK27" s="297">
        <f t="shared" si="16"/>
        <v>0</v>
      </c>
      <c r="CL27" s="296">
        <f t="shared" si="17"/>
        <v>0</v>
      </c>
      <c r="CM27" s="297">
        <f t="shared" si="18"/>
        <v>0</v>
      </c>
      <c r="CN27" s="296">
        <f t="shared" si="19"/>
        <v>0</v>
      </c>
      <c r="CO27" s="299">
        <f t="shared" si="20"/>
        <v>0</v>
      </c>
      <c r="CP27" s="296">
        <f t="shared" si="21"/>
        <v>0</v>
      </c>
      <c r="CQ27" s="297">
        <f t="shared" si="22"/>
        <v>0</v>
      </c>
      <c r="CR27" s="296">
        <f t="shared" si="23"/>
        <v>0</v>
      </c>
      <c r="CS27" s="297">
        <f t="shared" si="24"/>
        <v>0</v>
      </c>
      <c r="CT27" s="296">
        <f t="shared" si="25"/>
        <v>0</v>
      </c>
      <c r="CU27" s="299">
        <f t="shared" si="26"/>
        <v>0</v>
      </c>
      <c r="CV27" s="296">
        <f t="shared" si="27"/>
        <v>0</v>
      </c>
      <c r="CW27" s="297">
        <f t="shared" si="28"/>
        <v>0</v>
      </c>
      <c r="CX27" s="296">
        <f t="shared" si="29"/>
        <v>0</v>
      </c>
      <c r="CY27" s="297">
        <f t="shared" si="30"/>
        <v>0</v>
      </c>
      <c r="CZ27" s="296">
        <f t="shared" si="31"/>
        <v>0</v>
      </c>
    </row>
    <row r="28" spans="2:111" ht="18.75" customHeight="1" x14ac:dyDescent="0.3">
      <c r="AB28" s="300">
        <f t="shared" si="32"/>
        <v>4</v>
      </c>
      <c r="AC28" s="526"/>
      <c r="AD28" s="527"/>
      <c r="AE28" s="424"/>
      <c r="AF28" s="528"/>
      <c r="AG28" s="528"/>
      <c r="AH28" s="289" t="str">
        <f t="shared" si="0"/>
        <v/>
      </c>
      <c r="AJ28" s="290" t="s">
        <v>105</v>
      </c>
      <c r="AK28" s="533"/>
      <c r="AL28" s="534"/>
      <c r="AM28" s="535"/>
      <c r="AN28" s="534"/>
      <c r="AO28" s="536"/>
      <c r="AP28" s="537"/>
      <c r="AQ28" s="533"/>
      <c r="AR28" s="534"/>
      <c r="AS28" s="535"/>
      <c r="AT28" s="534"/>
      <c r="AU28" s="536"/>
      <c r="AV28" s="537"/>
      <c r="AW28" s="533"/>
      <c r="AX28" s="534"/>
      <c r="AY28" s="535"/>
      <c r="AZ28" s="534"/>
      <c r="BA28" s="536"/>
      <c r="BB28" s="537"/>
      <c r="BC28" s="533"/>
      <c r="BD28" s="534"/>
      <c r="BE28" s="535"/>
      <c r="BF28" s="534"/>
      <c r="BG28" s="536"/>
      <c r="BH28" s="537"/>
      <c r="BI28" s="533"/>
      <c r="BJ28" s="534"/>
      <c r="BK28" s="535"/>
      <c r="BL28" s="534"/>
      <c r="BM28" s="536"/>
      <c r="BN28" s="537"/>
      <c r="BR28" s="291" t="str">
        <f>IFERROR(VLOOKUP(AH28,'FACT COB BASICA'!$BH$5:$BI$115,2,FALSE),"")</f>
        <v/>
      </c>
      <c r="BS28" s="292" t="str">
        <f t="shared" si="1"/>
        <v/>
      </c>
      <c r="BT28" s="280"/>
      <c r="BU28" s="293" t="s">
        <v>48</v>
      </c>
      <c r="BV28" s="294" t="s">
        <v>105</v>
      </c>
      <c r="BW28" s="295">
        <f t="shared" si="2"/>
        <v>0</v>
      </c>
      <c r="BX28" s="296">
        <f t="shared" si="3"/>
        <v>0</v>
      </c>
      <c r="BY28" s="297">
        <f t="shared" si="4"/>
        <v>0</v>
      </c>
      <c r="BZ28" s="296">
        <f t="shared" si="5"/>
        <v>0</v>
      </c>
      <c r="CA28" s="297">
        <f t="shared" si="6"/>
        <v>0</v>
      </c>
      <c r="CB28" s="298">
        <f t="shared" si="7"/>
        <v>0</v>
      </c>
      <c r="CC28" s="295">
        <f t="shared" si="8"/>
        <v>0</v>
      </c>
      <c r="CD28" s="296">
        <f t="shared" si="9"/>
        <v>0</v>
      </c>
      <c r="CE28" s="297">
        <f t="shared" si="10"/>
        <v>0</v>
      </c>
      <c r="CF28" s="296">
        <f t="shared" si="11"/>
        <v>0</v>
      </c>
      <c r="CG28" s="297">
        <f t="shared" si="12"/>
        <v>0</v>
      </c>
      <c r="CH28" s="298">
        <f t="shared" si="13"/>
        <v>0</v>
      </c>
      <c r="CI28" s="299">
        <f t="shared" si="14"/>
        <v>0</v>
      </c>
      <c r="CJ28" s="296">
        <f t="shared" si="15"/>
        <v>0</v>
      </c>
      <c r="CK28" s="297">
        <f t="shared" si="16"/>
        <v>0</v>
      </c>
      <c r="CL28" s="296">
        <f t="shared" si="17"/>
        <v>0</v>
      </c>
      <c r="CM28" s="297">
        <f t="shared" si="18"/>
        <v>0</v>
      </c>
      <c r="CN28" s="296">
        <f t="shared" si="19"/>
        <v>0</v>
      </c>
      <c r="CO28" s="299">
        <f t="shared" si="20"/>
        <v>0</v>
      </c>
      <c r="CP28" s="296">
        <f t="shared" si="21"/>
        <v>0</v>
      </c>
      <c r="CQ28" s="297">
        <f t="shared" si="22"/>
        <v>0</v>
      </c>
      <c r="CR28" s="296">
        <f t="shared" si="23"/>
        <v>0</v>
      </c>
      <c r="CS28" s="297">
        <f t="shared" si="24"/>
        <v>0</v>
      </c>
      <c r="CT28" s="296">
        <f t="shared" si="25"/>
        <v>0</v>
      </c>
      <c r="CU28" s="299">
        <f t="shared" si="26"/>
        <v>0</v>
      </c>
      <c r="CV28" s="296">
        <f t="shared" si="27"/>
        <v>0</v>
      </c>
      <c r="CW28" s="297">
        <f t="shared" si="28"/>
        <v>0</v>
      </c>
      <c r="CX28" s="296">
        <f t="shared" si="29"/>
        <v>0</v>
      </c>
      <c r="CY28" s="297">
        <f t="shared" si="30"/>
        <v>0</v>
      </c>
      <c r="CZ28" s="296">
        <f t="shared" si="31"/>
        <v>0</v>
      </c>
    </row>
    <row r="29" spans="2:111" ht="18.75" customHeight="1" x14ac:dyDescent="0.3">
      <c r="N29" s="417" t="s">
        <v>159</v>
      </c>
      <c r="Q29" s="417" t="s">
        <v>159</v>
      </c>
      <c r="T29" s="417" t="s">
        <v>159</v>
      </c>
      <c r="W29" s="417" t="s">
        <v>159</v>
      </c>
      <c r="Z29" s="417" t="s">
        <v>159</v>
      </c>
      <c r="AA29" s="303"/>
      <c r="AB29" s="300">
        <f t="shared" si="32"/>
        <v>5</v>
      </c>
      <c r="AC29" s="526"/>
      <c r="AD29" s="527"/>
      <c r="AE29" s="424"/>
      <c r="AF29" s="528"/>
      <c r="AG29" s="528"/>
      <c r="AH29" s="289" t="str">
        <f t="shared" si="0"/>
        <v/>
      </c>
      <c r="AJ29" s="290" t="s">
        <v>106</v>
      </c>
      <c r="AK29" s="533"/>
      <c r="AL29" s="534"/>
      <c r="AM29" s="535"/>
      <c r="AN29" s="534"/>
      <c r="AO29" s="536"/>
      <c r="AP29" s="537"/>
      <c r="AQ29" s="533"/>
      <c r="AR29" s="534"/>
      <c r="AS29" s="535"/>
      <c r="AT29" s="534"/>
      <c r="AU29" s="536"/>
      <c r="AV29" s="537"/>
      <c r="AW29" s="533"/>
      <c r="AX29" s="534"/>
      <c r="AY29" s="535"/>
      <c r="AZ29" s="534"/>
      <c r="BA29" s="536"/>
      <c r="BB29" s="537"/>
      <c r="BC29" s="533"/>
      <c r="BD29" s="534"/>
      <c r="BE29" s="535"/>
      <c r="BF29" s="534"/>
      <c r="BG29" s="536"/>
      <c r="BH29" s="537"/>
      <c r="BI29" s="533"/>
      <c r="BJ29" s="534"/>
      <c r="BK29" s="535"/>
      <c r="BL29" s="534"/>
      <c r="BM29" s="536"/>
      <c r="BN29" s="537"/>
      <c r="BR29" s="291" t="str">
        <f>IFERROR(VLOOKUP(AH29,'FACT COB BASICA'!$BH$5:$BI$115,2,FALSE),"")</f>
        <v/>
      </c>
      <c r="BS29" s="292" t="str">
        <f t="shared" si="1"/>
        <v/>
      </c>
      <c r="BT29" s="280"/>
      <c r="BU29" s="293" t="s">
        <v>54</v>
      </c>
      <c r="BV29" s="294" t="s">
        <v>106</v>
      </c>
      <c r="BW29" s="295">
        <f t="shared" si="2"/>
        <v>0</v>
      </c>
      <c r="BX29" s="296">
        <f t="shared" si="3"/>
        <v>0</v>
      </c>
      <c r="BY29" s="297">
        <f t="shared" si="4"/>
        <v>0</v>
      </c>
      <c r="BZ29" s="296">
        <f t="shared" si="5"/>
        <v>0</v>
      </c>
      <c r="CA29" s="297">
        <f t="shared" si="6"/>
        <v>0</v>
      </c>
      <c r="CB29" s="298">
        <f t="shared" si="7"/>
        <v>0</v>
      </c>
      <c r="CC29" s="295">
        <f t="shared" si="8"/>
        <v>0</v>
      </c>
      <c r="CD29" s="296">
        <f t="shared" si="9"/>
        <v>0</v>
      </c>
      <c r="CE29" s="297">
        <f t="shared" si="10"/>
        <v>0</v>
      </c>
      <c r="CF29" s="296">
        <f t="shared" si="11"/>
        <v>0</v>
      </c>
      <c r="CG29" s="297">
        <f t="shared" si="12"/>
        <v>0</v>
      </c>
      <c r="CH29" s="298">
        <f t="shared" si="13"/>
        <v>0</v>
      </c>
      <c r="CI29" s="299">
        <f t="shared" si="14"/>
        <v>0</v>
      </c>
      <c r="CJ29" s="296">
        <f t="shared" si="15"/>
        <v>0</v>
      </c>
      <c r="CK29" s="297">
        <f t="shared" si="16"/>
        <v>0</v>
      </c>
      <c r="CL29" s="296">
        <f t="shared" si="17"/>
        <v>0</v>
      </c>
      <c r="CM29" s="297">
        <f t="shared" si="18"/>
        <v>0</v>
      </c>
      <c r="CN29" s="296">
        <f t="shared" si="19"/>
        <v>0</v>
      </c>
      <c r="CO29" s="299">
        <f t="shared" si="20"/>
        <v>0</v>
      </c>
      <c r="CP29" s="296">
        <f t="shared" si="21"/>
        <v>0</v>
      </c>
      <c r="CQ29" s="297">
        <f t="shared" si="22"/>
        <v>0</v>
      </c>
      <c r="CR29" s="296">
        <f t="shared" si="23"/>
        <v>0</v>
      </c>
      <c r="CS29" s="297">
        <f t="shared" si="24"/>
        <v>0</v>
      </c>
      <c r="CT29" s="296">
        <f t="shared" si="25"/>
        <v>0</v>
      </c>
      <c r="CU29" s="299">
        <f t="shared" si="26"/>
        <v>0</v>
      </c>
      <c r="CV29" s="296">
        <f t="shared" si="27"/>
        <v>0</v>
      </c>
      <c r="CW29" s="297">
        <f t="shared" si="28"/>
        <v>0</v>
      </c>
      <c r="CX29" s="296">
        <f t="shared" si="29"/>
        <v>0</v>
      </c>
      <c r="CY29" s="297">
        <f t="shared" si="30"/>
        <v>0</v>
      </c>
      <c r="CZ29" s="296">
        <f t="shared" si="31"/>
        <v>0</v>
      </c>
      <c r="DC29" s="301" t="s">
        <v>221</v>
      </c>
      <c r="DD29" s="301" t="s">
        <v>222</v>
      </c>
      <c r="DE29" s="301" t="s">
        <v>223</v>
      </c>
      <c r="DF29" s="301" t="s">
        <v>224</v>
      </c>
      <c r="DG29" s="301" t="s">
        <v>225</v>
      </c>
    </row>
    <row r="30" spans="2:111" ht="18.75" customHeight="1" x14ac:dyDescent="0.3">
      <c r="B30" s="571" t="s">
        <v>272</v>
      </c>
      <c r="C30" s="572"/>
      <c r="D30" s="572"/>
      <c r="E30" s="572"/>
      <c r="F30" s="572"/>
      <c r="G30" s="572"/>
      <c r="H30" s="572"/>
      <c r="I30" s="572"/>
      <c r="J30" s="572"/>
      <c r="K30" s="573"/>
      <c r="M30" s="302"/>
      <c r="N30" s="532"/>
      <c r="O30" s="270"/>
      <c r="P30" s="302"/>
      <c r="Q30" s="532"/>
      <c r="R30" s="270"/>
      <c r="S30" s="302"/>
      <c r="T30" s="532"/>
      <c r="U30" s="270"/>
      <c r="V30" s="302"/>
      <c r="W30" s="532"/>
      <c r="X30" s="524"/>
      <c r="Y30" s="302"/>
      <c r="Z30" s="532"/>
      <c r="AA30" s="305"/>
      <c r="AB30" s="300">
        <f t="shared" si="32"/>
        <v>6</v>
      </c>
      <c r="AC30" s="526"/>
      <c r="AD30" s="527"/>
      <c r="AE30" s="424"/>
      <c r="AF30" s="528"/>
      <c r="AG30" s="528"/>
      <c r="AH30" s="289" t="str">
        <f t="shared" si="0"/>
        <v/>
      </c>
      <c r="AJ30" s="290" t="s">
        <v>107</v>
      </c>
      <c r="AK30" s="533"/>
      <c r="AL30" s="534"/>
      <c r="AM30" s="535"/>
      <c r="AN30" s="534"/>
      <c r="AO30" s="306"/>
      <c r="AP30" s="307"/>
      <c r="AQ30" s="533"/>
      <c r="AR30" s="534"/>
      <c r="AS30" s="535"/>
      <c r="AT30" s="534"/>
      <c r="AU30" s="306"/>
      <c r="AV30" s="307"/>
      <c r="AW30" s="533"/>
      <c r="AX30" s="534"/>
      <c r="AY30" s="535"/>
      <c r="AZ30" s="534"/>
      <c r="BA30" s="306"/>
      <c r="BB30" s="307"/>
      <c r="BC30" s="533"/>
      <c r="BD30" s="534"/>
      <c r="BE30" s="535"/>
      <c r="BF30" s="534"/>
      <c r="BG30" s="306"/>
      <c r="BH30" s="307"/>
      <c r="BI30" s="533"/>
      <c r="BJ30" s="534"/>
      <c r="BK30" s="535"/>
      <c r="BL30" s="534"/>
      <c r="BM30" s="306"/>
      <c r="BN30" s="307"/>
      <c r="BR30" s="291" t="str">
        <f>IFERROR(VLOOKUP(AH30,'FACT COB BASICA'!$BH$5:$BI$115,2,FALSE),"")</f>
        <v/>
      </c>
      <c r="BS30" s="292" t="str">
        <f t="shared" si="1"/>
        <v/>
      </c>
      <c r="BT30" s="280"/>
      <c r="BU30" s="293" t="s">
        <v>60</v>
      </c>
      <c r="BV30" s="294" t="s">
        <v>107</v>
      </c>
      <c r="BW30" s="295">
        <f t="shared" si="2"/>
        <v>0</v>
      </c>
      <c r="BX30" s="296">
        <f t="shared" si="3"/>
        <v>0</v>
      </c>
      <c r="BY30" s="297">
        <f t="shared" si="4"/>
        <v>0</v>
      </c>
      <c r="BZ30" s="296">
        <f t="shared" si="5"/>
        <v>0</v>
      </c>
      <c r="CA30" s="297">
        <f t="shared" ref="CA30:CA45" si="33">IF(OR($AE$20="Fecha de nacimiento",$AE$20="Edad"),COUNTIF($BS$25:$BS$2524,CA$20&amp;$BU30),IF($AE$20="Quinquenio",AO30,0))</f>
        <v>0</v>
      </c>
      <c r="CB30" s="298">
        <f t="shared" ref="CB30:CB45" si="34">IF(OR($AE$20="Fecha de nacimiento",$AE$20="Edad"),COUNTIF($BS$25:$BS$2524,CB$20&amp;$BU30),IF($AE$20="Quinquenio",AP30,0))</f>
        <v>0</v>
      </c>
      <c r="CC30" s="295">
        <f t="shared" si="8"/>
        <v>0</v>
      </c>
      <c r="CD30" s="296">
        <f t="shared" si="9"/>
        <v>0</v>
      </c>
      <c r="CE30" s="297">
        <f t="shared" si="10"/>
        <v>0</v>
      </c>
      <c r="CF30" s="296">
        <f t="shared" si="11"/>
        <v>0</v>
      </c>
      <c r="CG30" s="297">
        <f t="shared" ref="CG30:CG45" si="35">IF(OR($AE$20="Fecha de nacimiento",$AE$20="Edad"),COUNTIF($BS$25:$BS$2524,CG$20&amp;$BU30),IF($AE$20="Quinquenio",AU30,0))</f>
        <v>0</v>
      </c>
      <c r="CH30" s="298">
        <f t="shared" ref="CH30:CH45" si="36">IF(OR($AE$20="Fecha de nacimiento",$AE$20="Edad"),COUNTIF($BS$25:$BS$2524,CH$20&amp;$BU30),IF($AE$20="Quinquenio",AV30,0))</f>
        <v>0</v>
      </c>
      <c r="CI30" s="299">
        <f t="shared" si="14"/>
        <v>0</v>
      </c>
      <c r="CJ30" s="296">
        <f t="shared" si="15"/>
        <v>0</v>
      </c>
      <c r="CK30" s="297">
        <f t="shared" si="16"/>
        <v>0</v>
      </c>
      <c r="CL30" s="296">
        <f t="shared" si="17"/>
        <v>0</v>
      </c>
      <c r="CM30" s="297">
        <f t="shared" ref="CM30:CM45" si="37">IF(OR($AE$20="Fecha de nacimiento",$AE$20="Edad"),COUNTIF($BS$25:$BS$2524,CM$20&amp;$BU30),IF($AE$20="Quinquenio",BA30,0))</f>
        <v>0</v>
      </c>
      <c r="CN30" s="296">
        <f t="shared" ref="CN30:CN45" si="38">IF(OR($AE$20="Fecha de nacimiento",$AE$20="Edad"),COUNTIF($BS$25:$BS$2524,CN$20&amp;$BU30),IF($AE$20="Quinquenio",BB30,0))</f>
        <v>0</v>
      </c>
      <c r="CO30" s="299">
        <f t="shared" si="20"/>
        <v>0</v>
      </c>
      <c r="CP30" s="296">
        <f t="shared" si="21"/>
        <v>0</v>
      </c>
      <c r="CQ30" s="297">
        <f t="shared" si="22"/>
        <v>0</v>
      </c>
      <c r="CR30" s="296">
        <f t="shared" si="23"/>
        <v>0</v>
      </c>
      <c r="CS30" s="297">
        <f t="shared" ref="CS30:CS45" si="39">IF(OR($AE$20="Fecha de nacimiento",$AE$20="Edad"),COUNTIF($BS$25:$BS$2524,CS$20&amp;$BU30),IF($AE$20="Quinquenio",BG30,0))</f>
        <v>0</v>
      </c>
      <c r="CT30" s="296">
        <f t="shared" ref="CT30:CT45" si="40">IF(OR($AE$20="Fecha de nacimiento",$AE$20="Edad"),COUNTIF($BS$25:$BS$2524,CT$20&amp;$BU30),IF($AE$20="Quinquenio",BH30,0))</f>
        <v>0</v>
      </c>
      <c r="CU30" s="299">
        <f t="shared" si="26"/>
        <v>0</v>
      </c>
      <c r="CV30" s="296">
        <f t="shared" si="27"/>
        <v>0</v>
      </c>
      <c r="CW30" s="297">
        <f t="shared" si="28"/>
        <v>0</v>
      </c>
      <c r="CX30" s="296">
        <f t="shared" si="29"/>
        <v>0</v>
      </c>
      <c r="CY30" s="297">
        <f t="shared" ref="CY30:CY45" si="41">IF(OR($AE$20="Fecha de nacimiento",$AE$20="Edad"),COUNTIF($BS$25:$BS$2524,CY$20&amp;$BU30),IF($AE$20="Quinquenio",BM30,0))</f>
        <v>0</v>
      </c>
      <c r="CZ30" s="296">
        <f t="shared" ref="CZ30:CZ45" si="42">IF(OR($AE$20="Fecha de nacimiento",$AE$20="Edad"),COUNTIF($BS$25:$BS$2524,CZ$20&amp;$BU30),IF($AE$20="Quinquenio",BN30,0))</f>
        <v>0</v>
      </c>
      <c r="DB30" s="301" t="s">
        <v>198</v>
      </c>
      <c r="DC30" s="304" t="b">
        <v>0</v>
      </c>
      <c r="DD30" s="304" t="b">
        <v>0</v>
      </c>
      <c r="DE30" s="304" t="b">
        <v>0</v>
      </c>
      <c r="DF30" s="304" t="b">
        <v>0</v>
      </c>
      <c r="DG30" s="304" t="b">
        <v>0</v>
      </c>
    </row>
    <row r="31" spans="2:111" ht="18.75" customHeight="1" x14ac:dyDescent="0.3">
      <c r="B31" s="571" t="s">
        <v>277</v>
      </c>
      <c r="C31" s="572"/>
      <c r="D31" s="572"/>
      <c r="E31" s="572"/>
      <c r="F31" s="572"/>
      <c r="G31" s="572"/>
      <c r="H31" s="572"/>
      <c r="I31" s="572"/>
      <c r="J31" s="572"/>
      <c r="K31" s="573"/>
      <c r="L31" s="303"/>
      <c r="M31" s="302"/>
      <c r="N31" s="270"/>
      <c r="O31" s="270"/>
      <c r="P31" s="302"/>
      <c r="Q31" s="270"/>
      <c r="R31" s="270"/>
      <c r="S31" s="302"/>
      <c r="T31" s="270"/>
      <c r="U31" s="270"/>
      <c r="V31" s="302"/>
      <c r="W31" s="270"/>
      <c r="X31" s="525"/>
      <c r="Y31" s="302"/>
      <c r="Z31" s="270"/>
      <c r="AB31" s="300">
        <f t="shared" si="32"/>
        <v>7</v>
      </c>
      <c r="AC31" s="526"/>
      <c r="AD31" s="527"/>
      <c r="AE31" s="424"/>
      <c r="AF31" s="528"/>
      <c r="AG31" s="528"/>
      <c r="AH31" s="289" t="str">
        <f t="shared" si="0"/>
        <v/>
      </c>
      <c r="AJ31" s="290" t="s">
        <v>108</v>
      </c>
      <c r="AK31" s="533"/>
      <c r="AL31" s="534"/>
      <c r="AM31" s="535"/>
      <c r="AN31" s="534"/>
      <c r="AO31" s="306"/>
      <c r="AP31" s="307"/>
      <c r="AQ31" s="533"/>
      <c r="AR31" s="534"/>
      <c r="AS31" s="535"/>
      <c r="AT31" s="534"/>
      <c r="AU31" s="306"/>
      <c r="AV31" s="307"/>
      <c r="AW31" s="533"/>
      <c r="AX31" s="534"/>
      <c r="AY31" s="535"/>
      <c r="AZ31" s="534"/>
      <c r="BA31" s="306"/>
      <c r="BB31" s="307"/>
      <c r="BC31" s="533"/>
      <c r="BD31" s="534"/>
      <c r="BE31" s="535"/>
      <c r="BF31" s="534"/>
      <c r="BG31" s="306"/>
      <c r="BH31" s="307"/>
      <c r="BI31" s="533"/>
      <c r="BJ31" s="534"/>
      <c r="BK31" s="535"/>
      <c r="BL31" s="534"/>
      <c r="BM31" s="306"/>
      <c r="BN31" s="307"/>
      <c r="BR31" s="291" t="str">
        <f>IFERROR(VLOOKUP(AH31,'FACT COB BASICA'!$BH$5:$BI$115,2,FALSE),"")</f>
        <v/>
      </c>
      <c r="BS31" s="292" t="str">
        <f t="shared" si="1"/>
        <v/>
      </c>
      <c r="BT31" s="280"/>
      <c r="BU31" s="293" t="s">
        <v>66</v>
      </c>
      <c r="BV31" s="294" t="s">
        <v>108</v>
      </c>
      <c r="BW31" s="295">
        <f t="shared" si="2"/>
        <v>0</v>
      </c>
      <c r="BX31" s="296">
        <f t="shared" si="3"/>
        <v>0</v>
      </c>
      <c r="BY31" s="297">
        <f t="shared" si="4"/>
        <v>0</v>
      </c>
      <c r="BZ31" s="296">
        <f t="shared" si="5"/>
        <v>0</v>
      </c>
      <c r="CA31" s="297">
        <f t="shared" si="33"/>
        <v>0</v>
      </c>
      <c r="CB31" s="298">
        <f t="shared" si="34"/>
        <v>0</v>
      </c>
      <c r="CC31" s="295">
        <f t="shared" si="8"/>
        <v>0</v>
      </c>
      <c r="CD31" s="296">
        <f t="shared" si="9"/>
        <v>0</v>
      </c>
      <c r="CE31" s="297">
        <f t="shared" si="10"/>
        <v>0</v>
      </c>
      <c r="CF31" s="296">
        <f t="shared" si="11"/>
        <v>0</v>
      </c>
      <c r="CG31" s="297">
        <f t="shared" si="35"/>
        <v>0</v>
      </c>
      <c r="CH31" s="298">
        <f t="shared" si="36"/>
        <v>0</v>
      </c>
      <c r="CI31" s="299">
        <f t="shared" si="14"/>
        <v>0</v>
      </c>
      <c r="CJ31" s="296">
        <f t="shared" si="15"/>
        <v>0</v>
      </c>
      <c r="CK31" s="297">
        <f t="shared" si="16"/>
        <v>0</v>
      </c>
      <c r="CL31" s="296">
        <f t="shared" si="17"/>
        <v>0</v>
      </c>
      <c r="CM31" s="297">
        <f t="shared" si="37"/>
        <v>0</v>
      </c>
      <c r="CN31" s="296">
        <f t="shared" si="38"/>
        <v>0</v>
      </c>
      <c r="CO31" s="299">
        <f t="shared" si="20"/>
        <v>0</v>
      </c>
      <c r="CP31" s="296">
        <f t="shared" si="21"/>
        <v>0</v>
      </c>
      <c r="CQ31" s="297">
        <f t="shared" si="22"/>
        <v>0</v>
      </c>
      <c r="CR31" s="296">
        <f t="shared" si="23"/>
        <v>0</v>
      </c>
      <c r="CS31" s="297">
        <f t="shared" si="39"/>
        <v>0</v>
      </c>
      <c r="CT31" s="296">
        <f t="shared" si="40"/>
        <v>0</v>
      </c>
      <c r="CU31" s="299">
        <f t="shared" si="26"/>
        <v>0</v>
      </c>
      <c r="CV31" s="296">
        <f t="shared" si="27"/>
        <v>0</v>
      </c>
      <c r="CW31" s="297">
        <f t="shared" si="28"/>
        <v>0</v>
      </c>
      <c r="CX31" s="296">
        <f t="shared" si="29"/>
        <v>0</v>
      </c>
      <c r="CY31" s="297">
        <f t="shared" si="41"/>
        <v>0</v>
      </c>
      <c r="CZ31" s="296">
        <f t="shared" si="42"/>
        <v>0</v>
      </c>
      <c r="DB31" s="301" t="s">
        <v>189</v>
      </c>
      <c r="DC31" s="304" t="b">
        <v>0</v>
      </c>
      <c r="DD31" s="304" t="b">
        <v>0</v>
      </c>
      <c r="DE31" s="304" t="b">
        <v>0</v>
      </c>
      <c r="DF31" s="304" t="b">
        <v>0</v>
      </c>
      <c r="DG31" s="304" t="b">
        <v>0</v>
      </c>
    </row>
    <row r="32" spans="2:111" ht="18.75" customHeight="1" x14ac:dyDescent="0.3">
      <c r="B32" s="571" t="s">
        <v>278</v>
      </c>
      <c r="C32" s="572"/>
      <c r="D32" s="572"/>
      <c r="E32" s="572"/>
      <c r="F32" s="572"/>
      <c r="G32" s="572"/>
      <c r="H32" s="572"/>
      <c r="I32" s="572"/>
      <c r="J32" s="572"/>
      <c r="K32" s="573"/>
      <c r="M32" s="302"/>
      <c r="N32" s="270"/>
      <c r="O32" s="270"/>
      <c r="P32" s="302"/>
      <c r="Q32" s="270"/>
      <c r="R32" s="270"/>
      <c r="S32" s="302"/>
      <c r="T32" s="270"/>
      <c r="U32" s="270"/>
      <c r="V32" s="302"/>
      <c r="W32" s="270"/>
      <c r="X32" s="270"/>
      <c r="Y32" s="302"/>
      <c r="Z32" s="270"/>
      <c r="AB32" s="300">
        <f t="shared" si="32"/>
        <v>8</v>
      </c>
      <c r="AC32" s="526"/>
      <c r="AD32" s="527"/>
      <c r="AE32" s="424"/>
      <c r="AF32" s="528"/>
      <c r="AG32" s="528"/>
      <c r="AH32" s="289" t="str">
        <f t="shared" si="0"/>
        <v/>
      </c>
      <c r="AJ32" s="290" t="s">
        <v>109</v>
      </c>
      <c r="AK32" s="533"/>
      <c r="AL32" s="534"/>
      <c r="AM32" s="535"/>
      <c r="AN32" s="534"/>
      <c r="AO32" s="306"/>
      <c r="AP32" s="307"/>
      <c r="AQ32" s="533"/>
      <c r="AR32" s="534"/>
      <c r="AS32" s="535"/>
      <c r="AT32" s="534"/>
      <c r="AU32" s="306"/>
      <c r="AV32" s="307"/>
      <c r="AW32" s="533"/>
      <c r="AX32" s="534"/>
      <c r="AY32" s="535"/>
      <c r="AZ32" s="534"/>
      <c r="BA32" s="306"/>
      <c r="BB32" s="307"/>
      <c r="BC32" s="533"/>
      <c r="BD32" s="534"/>
      <c r="BE32" s="535"/>
      <c r="BF32" s="534"/>
      <c r="BG32" s="306"/>
      <c r="BH32" s="307"/>
      <c r="BI32" s="533"/>
      <c r="BJ32" s="534"/>
      <c r="BK32" s="535"/>
      <c r="BL32" s="534"/>
      <c r="BM32" s="306"/>
      <c r="BN32" s="307"/>
      <c r="BR32" s="291" t="str">
        <f>IFERROR(VLOOKUP(AH32,'FACT COB BASICA'!$BH$5:$BI$115,2,FALSE),"")</f>
        <v/>
      </c>
      <c r="BS32" s="292" t="str">
        <f t="shared" si="1"/>
        <v/>
      </c>
      <c r="BT32" s="280"/>
      <c r="BU32" s="293" t="s">
        <v>68</v>
      </c>
      <c r="BV32" s="294" t="s">
        <v>109</v>
      </c>
      <c r="BW32" s="295">
        <f t="shared" si="2"/>
        <v>0</v>
      </c>
      <c r="BX32" s="296">
        <f t="shared" si="3"/>
        <v>0</v>
      </c>
      <c r="BY32" s="297">
        <f t="shared" si="4"/>
        <v>0</v>
      </c>
      <c r="BZ32" s="296">
        <f t="shared" si="5"/>
        <v>0</v>
      </c>
      <c r="CA32" s="297">
        <f t="shared" si="33"/>
        <v>0</v>
      </c>
      <c r="CB32" s="298">
        <f t="shared" si="34"/>
        <v>0</v>
      </c>
      <c r="CC32" s="295">
        <f t="shared" si="8"/>
        <v>0</v>
      </c>
      <c r="CD32" s="296">
        <f t="shared" si="9"/>
        <v>0</v>
      </c>
      <c r="CE32" s="297">
        <f t="shared" si="10"/>
        <v>0</v>
      </c>
      <c r="CF32" s="296">
        <f t="shared" si="11"/>
        <v>0</v>
      </c>
      <c r="CG32" s="297">
        <f t="shared" si="35"/>
        <v>0</v>
      </c>
      <c r="CH32" s="298">
        <f t="shared" si="36"/>
        <v>0</v>
      </c>
      <c r="CI32" s="299">
        <f t="shared" si="14"/>
        <v>0</v>
      </c>
      <c r="CJ32" s="296">
        <f t="shared" si="15"/>
        <v>0</v>
      </c>
      <c r="CK32" s="297">
        <f t="shared" si="16"/>
        <v>0</v>
      </c>
      <c r="CL32" s="296">
        <f t="shared" si="17"/>
        <v>0</v>
      </c>
      <c r="CM32" s="297">
        <f t="shared" si="37"/>
        <v>0</v>
      </c>
      <c r="CN32" s="296">
        <f t="shared" si="38"/>
        <v>0</v>
      </c>
      <c r="CO32" s="299">
        <f t="shared" si="20"/>
        <v>0</v>
      </c>
      <c r="CP32" s="296">
        <f t="shared" si="21"/>
        <v>0</v>
      </c>
      <c r="CQ32" s="297">
        <f t="shared" si="22"/>
        <v>0</v>
      </c>
      <c r="CR32" s="296">
        <f t="shared" si="23"/>
        <v>0</v>
      </c>
      <c r="CS32" s="297">
        <f t="shared" si="39"/>
        <v>0</v>
      </c>
      <c r="CT32" s="296">
        <f t="shared" si="40"/>
        <v>0</v>
      </c>
      <c r="CU32" s="299">
        <f t="shared" si="26"/>
        <v>0</v>
      </c>
      <c r="CV32" s="296">
        <f t="shared" si="27"/>
        <v>0</v>
      </c>
      <c r="CW32" s="297">
        <f t="shared" si="28"/>
        <v>0</v>
      </c>
      <c r="CX32" s="296">
        <f t="shared" si="29"/>
        <v>0</v>
      </c>
      <c r="CY32" s="297">
        <f t="shared" si="41"/>
        <v>0</v>
      </c>
      <c r="CZ32" s="296">
        <f t="shared" si="42"/>
        <v>0</v>
      </c>
      <c r="DB32" s="301" t="s">
        <v>87</v>
      </c>
      <c r="DC32" s="304" t="b">
        <v>0</v>
      </c>
      <c r="DD32" s="304" t="b">
        <v>0</v>
      </c>
      <c r="DE32" s="304" t="b">
        <v>0</v>
      </c>
      <c r="DF32" s="304" t="b">
        <v>0</v>
      </c>
      <c r="DG32" s="304" t="b">
        <v>0</v>
      </c>
    </row>
    <row r="33" spans="2:111" ht="18.75" customHeight="1" x14ac:dyDescent="0.3">
      <c r="B33" s="571" t="s">
        <v>279</v>
      </c>
      <c r="C33" s="572"/>
      <c r="D33" s="572"/>
      <c r="E33" s="572"/>
      <c r="F33" s="572"/>
      <c r="G33" s="572"/>
      <c r="H33" s="572"/>
      <c r="I33" s="572"/>
      <c r="J33" s="572"/>
      <c r="K33" s="573"/>
      <c r="M33" s="302"/>
      <c r="N33" s="270"/>
      <c r="O33" s="270"/>
      <c r="P33" s="302"/>
      <c r="Q33" s="270"/>
      <c r="R33" s="270"/>
      <c r="S33" s="302"/>
      <c r="T33" s="270"/>
      <c r="U33" s="270"/>
      <c r="V33" s="302"/>
      <c r="W33" s="270"/>
      <c r="X33" s="270"/>
      <c r="Y33" s="302"/>
      <c r="Z33" s="270"/>
      <c r="AB33" s="300">
        <f t="shared" si="32"/>
        <v>9</v>
      </c>
      <c r="AC33" s="526"/>
      <c r="AD33" s="527"/>
      <c r="AE33" s="424"/>
      <c r="AF33" s="528"/>
      <c r="AG33" s="528"/>
      <c r="AH33" s="289" t="str">
        <f t="shared" si="0"/>
        <v/>
      </c>
      <c r="AJ33" s="290" t="s">
        <v>110</v>
      </c>
      <c r="AK33" s="533"/>
      <c r="AL33" s="534"/>
      <c r="AM33" s="535"/>
      <c r="AN33" s="534"/>
      <c r="AO33" s="306"/>
      <c r="AP33" s="307"/>
      <c r="AQ33" s="533"/>
      <c r="AR33" s="534"/>
      <c r="AS33" s="535"/>
      <c r="AT33" s="534"/>
      <c r="AU33" s="306"/>
      <c r="AV33" s="307"/>
      <c r="AW33" s="533"/>
      <c r="AX33" s="534"/>
      <c r="AY33" s="535"/>
      <c r="AZ33" s="534"/>
      <c r="BA33" s="306"/>
      <c r="BB33" s="307"/>
      <c r="BC33" s="533"/>
      <c r="BD33" s="534"/>
      <c r="BE33" s="535"/>
      <c r="BF33" s="534"/>
      <c r="BG33" s="306"/>
      <c r="BH33" s="307"/>
      <c r="BI33" s="533"/>
      <c r="BJ33" s="534"/>
      <c r="BK33" s="535"/>
      <c r="BL33" s="534"/>
      <c r="BM33" s="306"/>
      <c r="BN33" s="307"/>
      <c r="BR33" s="291" t="str">
        <f>IFERROR(VLOOKUP(AH33,'FACT COB BASICA'!$BH$5:$BI$115,2,FALSE),"")</f>
        <v/>
      </c>
      <c r="BS33" s="292" t="str">
        <f t="shared" si="1"/>
        <v/>
      </c>
      <c r="BT33" s="280"/>
      <c r="BU33" s="293" t="s">
        <v>69</v>
      </c>
      <c r="BV33" s="294" t="s">
        <v>110</v>
      </c>
      <c r="BW33" s="295">
        <f t="shared" si="2"/>
        <v>0</v>
      </c>
      <c r="BX33" s="296">
        <f t="shared" si="3"/>
        <v>0</v>
      </c>
      <c r="BY33" s="297">
        <f t="shared" si="4"/>
        <v>0</v>
      </c>
      <c r="BZ33" s="296">
        <f t="shared" si="5"/>
        <v>0</v>
      </c>
      <c r="CA33" s="297">
        <f t="shared" si="33"/>
        <v>0</v>
      </c>
      <c r="CB33" s="298">
        <f t="shared" si="34"/>
        <v>0</v>
      </c>
      <c r="CC33" s="295">
        <f t="shared" si="8"/>
        <v>0</v>
      </c>
      <c r="CD33" s="296">
        <f t="shared" si="9"/>
        <v>0</v>
      </c>
      <c r="CE33" s="297">
        <f t="shared" si="10"/>
        <v>0</v>
      </c>
      <c r="CF33" s="296">
        <f t="shared" si="11"/>
        <v>0</v>
      </c>
      <c r="CG33" s="297">
        <f t="shared" si="35"/>
        <v>0</v>
      </c>
      <c r="CH33" s="298">
        <f t="shared" si="36"/>
        <v>0</v>
      </c>
      <c r="CI33" s="299">
        <f t="shared" si="14"/>
        <v>0</v>
      </c>
      <c r="CJ33" s="296">
        <f t="shared" si="15"/>
        <v>0</v>
      </c>
      <c r="CK33" s="297">
        <f t="shared" si="16"/>
        <v>0</v>
      </c>
      <c r="CL33" s="296">
        <f t="shared" si="17"/>
        <v>0</v>
      </c>
      <c r="CM33" s="297">
        <f t="shared" si="37"/>
        <v>0</v>
      </c>
      <c r="CN33" s="296">
        <f t="shared" si="38"/>
        <v>0</v>
      </c>
      <c r="CO33" s="299">
        <f t="shared" si="20"/>
        <v>0</v>
      </c>
      <c r="CP33" s="296">
        <f t="shared" si="21"/>
        <v>0</v>
      </c>
      <c r="CQ33" s="297">
        <f t="shared" si="22"/>
        <v>0</v>
      </c>
      <c r="CR33" s="296">
        <f t="shared" si="23"/>
        <v>0</v>
      </c>
      <c r="CS33" s="297">
        <f t="shared" si="39"/>
        <v>0</v>
      </c>
      <c r="CT33" s="296">
        <f t="shared" si="40"/>
        <v>0</v>
      </c>
      <c r="CU33" s="299">
        <f t="shared" si="26"/>
        <v>0</v>
      </c>
      <c r="CV33" s="296">
        <f t="shared" si="27"/>
        <v>0</v>
      </c>
      <c r="CW33" s="297">
        <f t="shared" si="28"/>
        <v>0</v>
      </c>
      <c r="CX33" s="296">
        <f t="shared" si="29"/>
        <v>0</v>
      </c>
      <c r="CY33" s="297">
        <f t="shared" si="41"/>
        <v>0</v>
      </c>
      <c r="CZ33" s="296">
        <f t="shared" si="42"/>
        <v>0</v>
      </c>
      <c r="DB33" s="301" t="s">
        <v>199</v>
      </c>
      <c r="DC33" s="304" t="b">
        <v>0</v>
      </c>
      <c r="DD33" s="304" t="b">
        <v>0</v>
      </c>
      <c r="DE33" s="304" t="b">
        <v>0</v>
      </c>
      <c r="DF33" s="304" t="b">
        <v>0</v>
      </c>
      <c r="DG33" s="304" t="b">
        <v>0</v>
      </c>
    </row>
    <row r="34" spans="2:111" ht="18.75" customHeight="1" x14ac:dyDescent="0.3">
      <c r="B34" s="571" t="s">
        <v>280</v>
      </c>
      <c r="C34" s="572"/>
      <c r="D34" s="572"/>
      <c r="E34" s="572"/>
      <c r="F34" s="572"/>
      <c r="G34" s="572"/>
      <c r="H34" s="572"/>
      <c r="I34" s="572"/>
      <c r="J34" s="572"/>
      <c r="K34" s="573"/>
      <c r="M34" s="302"/>
      <c r="N34" s="270"/>
      <c r="O34" s="270"/>
      <c r="P34" s="302"/>
      <c r="Q34" s="270"/>
      <c r="R34" s="270"/>
      <c r="S34" s="302"/>
      <c r="T34" s="270"/>
      <c r="U34" s="270"/>
      <c r="V34" s="302"/>
      <c r="W34" s="270"/>
      <c r="X34" s="270"/>
      <c r="Y34" s="302"/>
      <c r="Z34" s="270"/>
      <c r="AB34" s="300">
        <f t="shared" si="32"/>
        <v>10</v>
      </c>
      <c r="AC34" s="526"/>
      <c r="AD34" s="527"/>
      <c r="AE34" s="424"/>
      <c r="AF34" s="528"/>
      <c r="AG34" s="528"/>
      <c r="AH34" s="289" t="str">
        <f t="shared" si="0"/>
        <v/>
      </c>
      <c r="AJ34" s="290" t="s">
        <v>111</v>
      </c>
      <c r="AK34" s="533"/>
      <c r="AL34" s="534"/>
      <c r="AM34" s="535"/>
      <c r="AN34" s="534"/>
      <c r="AO34" s="306"/>
      <c r="AP34" s="307"/>
      <c r="AQ34" s="533"/>
      <c r="AR34" s="534"/>
      <c r="AS34" s="535"/>
      <c r="AT34" s="534"/>
      <c r="AU34" s="306"/>
      <c r="AV34" s="307"/>
      <c r="AW34" s="533"/>
      <c r="AX34" s="534"/>
      <c r="AY34" s="535"/>
      <c r="AZ34" s="534"/>
      <c r="BA34" s="306"/>
      <c r="BB34" s="307"/>
      <c r="BC34" s="533"/>
      <c r="BD34" s="534"/>
      <c r="BE34" s="535"/>
      <c r="BF34" s="534"/>
      <c r="BG34" s="306"/>
      <c r="BH34" s="307"/>
      <c r="BI34" s="533"/>
      <c r="BJ34" s="534"/>
      <c r="BK34" s="535"/>
      <c r="BL34" s="534"/>
      <c r="BM34" s="306"/>
      <c r="BN34" s="307"/>
      <c r="BR34" s="291" t="str">
        <f>IFERROR(VLOOKUP(AH34,'FACT COB BASICA'!$BH$5:$BI$115,2,FALSE),"")</f>
        <v/>
      </c>
      <c r="BS34" s="292" t="str">
        <f t="shared" si="1"/>
        <v/>
      </c>
      <c r="BT34" s="280"/>
      <c r="BU34" s="293" t="s">
        <v>70</v>
      </c>
      <c r="BV34" s="294" t="s">
        <v>111</v>
      </c>
      <c r="BW34" s="295">
        <f t="shared" si="2"/>
        <v>0</v>
      </c>
      <c r="BX34" s="296">
        <f t="shared" si="3"/>
        <v>0</v>
      </c>
      <c r="BY34" s="297">
        <f t="shared" si="4"/>
        <v>0</v>
      </c>
      <c r="BZ34" s="296">
        <f t="shared" si="5"/>
        <v>0</v>
      </c>
      <c r="CA34" s="297">
        <f t="shared" si="33"/>
        <v>0</v>
      </c>
      <c r="CB34" s="298">
        <f t="shared" si="34"/>
        <v>0</v>
      </c>
      <c r="CC34" s="295">
        <f t="shared" si="8"/>
        <v>0</v>
      </c>
      <c r="CD34" s="296">
        <f t="shared" si="9"/>
        <v>0</v>
      </c>
      <c r="CE34" s="297">
        <f t="shared" si="10"/>
        <v>0</v>
      </c>
      <c r="CF34" s="296">
        <f t="shared" si="11"/>
        <v>0</v>
      </c>
      <c r="CG34" s="297">
        <f t="shared" si="35"/>
        <v>0</v>
      </c>
      <c r="CH34" s="298">
        <f t="shared" si="36"/>
        <v>0</v>
      </c>
      <c r="CI34" s="299">
        <f t="shared" si="14"/>
        <v>0</v>
      </c>
      <c r="CJ34" s="296">
        <f t="shared" si="15"/>
        <v>0</v>
      </c>
      <c r="CK34" s="297">
        <f t="shared" si="16"/>
        <v>0</v>
      </c>
      <c r="CL34" s="296">
        <f t="shared" si="17"/>
        <v>0</v>
      </c>
      <c r="CM34" s="297">
        <f t="shared" si="37"/>
        <v>0</v>
      </c>
      <c r="CN34" s="296">
        <f t="shared" si="38"/>
        <v>0</v>
      </c>
      <c r="CO34" s="299">
        <f t="shared" si="20"/>
        <v>0</v>
      </c>
      <c r="CP34" s="296">
        <f t="shared" si="21"/>
        <v>0</v>
      </c>
      <c r="CQ34" s="297">
        <f t="shared" si="22"/>
        <v>0</v>
      </c>
      <c r="CR34" s="296">
        <f t="shared" si="23"/>
        <v>0</v>
      </c>
      <c r="CS34" s="297">
        <f t="shared" si="39"/>
        <v>0</v>
      </c>
      <c r="CT34" s="296">
        <f t="shared" si="40"/>
        <v>0</v>
      </c>
      <c r="CU34" s="299">
        <f t="shared" si="26"/>
        <v>0</v>
      </c>
      <c r="CV34" s="296">
        <f t="shared" si="27"/>
        <v>0</v>
      </c>
      <c r="CW34" s="297">
        <f t="shared" si="28"/>
        <v>0</v>
      </c>
      <c r="CX34" s="296">
        <f t="shared" si="29"/>
        <v>0</v>
      </c>
      <c r="CY34" s="297">
        <f t="shared" si="41"/>
        <v>0</v>
      </c>
      <c r="CZ34" s="296">
        <f t="shared" si="42"/>
        <v>0</v>
      </c>
      <c r="DB34" s="301" t="s">
        <v>122</v>
      </c>
      <c r="DC34" s="304" t="b">
        <v>0</v>
      </c>
      <c r="DD34" s="304" t="b">
        <v>0</v>
      </c>
      <c r="DE34" s="304" t="b">
        <v>0</v>
      </c>
      <c r="DF34" s="304" t="b">
        <v>0</v>
      </c>
      <c r="DG34" s="304" t="b">
        <v>0</v>
      </c>
    </row>
    <row r="35" spans="2:111" ht="18.75" customHeight="1" x14ac:dyDescent="0.3">
      <c r="B35" s="571" t="s">
        <v>281</v>
      </c>
      <c r="C35" s="572"/>
      <c r="D35" s="572"/>
      <c r="E35" s="572"/>
      <c r="F35" s="572"/>
      <c r="G35" s="572"/>
      <c r="H35" s="572"/>
      <c r="I35" s="572"/>
      <c r="J35" s="572"/>
      <c r="K35" s="573"/>
      <c r="M35" s="302"/>
      <c r="N35" s="270"/>
      <c r="O35" s="270"/>
      <c r="P35" s="302"/>
      <c r="Q35" s="270"/>
      <c r="R35" s="270"/>
      <c r="S35" s="302"/>
      <c r="T35" s="270"/>
      <c r="U35" s="270"/>
      <c r="V35" s="302"/>
      <c r="W35" s="270"/>
      <c r="X35" s="270"/>
      <c r="Y35" s="302"/>
      <c r="Z35" s="270"/>
      <c r="AB35" s="300">
        <f t="shared" si="32"/>
        <v>11</v>
      </c>
      <c r="AC35" s="526"/>
      <c r="AD35" s="527"/>
      <c r="AE35" s="424"/>
      <c r="AF35" s="528"/>
      <c r="AG35" s="528"/>
      <c r="AH35" s="289" t="str">
        <f t="shared" si="0"/>
        <v/>
      </c>
      <c r="AJ35" s="290" t="s">
        <v>112</v>
      </c>
      <c r="AK35" s="533"/>
      <c r="AL35" s="534"/>
      <c r="AM35" s="535"/>
      <c r="AN35" s="534"/>
      <c r="AO35" s="306"/>
      <c r="AP35" s="307"/>
      <c r="AQ35" s="533"/>
      <c r="AR35" s="534"/>
      <c r="AS35" s="535"/>
      <c r="AT35" s="534"/>
      <c r="AU35" s="306"/>
      <c r="AV35" s="307"/>
      <c r="AW35" s="533"/>
      <c r="AX35" s="534"/>
      <c r="AY35" s="535"/>
      <c r="AZ35" s="534"/>
      <c r="BA35" s="306"/>
      <c r="BB35" s="307"/>
      <c r="BC35" s="533"/>
      <c r="BD35" s="534"/>
      <c r="BE35" s="535"/>
      <c r="BF35" s="534"/>
      <c r="BG35" s="306"/>
      <c r="BH35" s="307"/>
      <c r="BI35" s="533"/>
      <c r="BJ35" s="534"/>
      <c r="BK35" s="535"/>
      <c r="BL35" s="534"/>
      <c r="BM35" s="306"/>
      <c r="BN35" s="307"/>
      <c r="BR35" s="291" t="str">
        <f>IFERROR(VLOOKUP(AH35,'FACT COB BASICA'!$BH$5:$BI$115,2,FALSE),"")</f>
        <v/>
      </c>
      <c r="BS35" s="292" t="str">
        <f t="shared" si="1"/>
        <v/>
      </c>
      <c r="BT35" s="280"/>
      <c r="BU35" s="293" t="s">
        <v>71</v>
      </c>
      <c r="BV35" s="294" t="s">
        <v>112</v>
      </c>
      <c r="BW35" s="295">
        <f t="shared" si="2"/>
        <v>0</v>
      </c>
      <c r="BX35" s="296">
        <f t="shared" si="3"/>
        <v>0</v>
      </c>
      <c r="BY35" s="297">
        <f t="shared" si="4"/>
        <v>0</v>
      </c>
      <c r="BZ35" s="296">
        <f t="shared" si="5"/>
        <v>0</v>
      </c>
      <c r="CA35" s="297">
        <f t="shared" si="33"/>
        <v>0</v>
      </c>
      <c r="CB35" s="298">
        <f t="shared" si="34"/>
        <v>0</v>
      </c>
      <c r="CC35" s="295">
        <f t="shared" si="8"/>
        <v>0</v>
      </c>
      <c r="CD35" s="296">
        <f t="shared" si="9"/>
        <v>0</v>
      </c>
      <c r="CE35" s="297">
        <f t="shared" si="10"/>
        <v>0</v>
      </c>
      <c r="CF35" s="296">
        <f t="shared" si="11"/>
        <v>0</v>
      </c>
      <c r="CG35" s="297">
        <f t="shared" si="35"/>
        <v>0</v>
      </c>
      <c r="CH35" s="298">
        <f t="shared" si="36"/>
        <v>0</v>
      </c>
      <c r="CI35" s="299">
        <f t="shared" si="14"/>
        <v>0</v>
      </c>
      <c r="CJ35" s="296">
        <f t="shared" si="15"/>
        <v>0</v>
      </c>
      <c r="CK35" s="297">
        <f t="shared" si="16"/>
        <v>0</v>
      </c>
      <c r="CL35" s="296">
        <f t="shared" si="17"/>
        <v>0</v>
      </c>
      <c r="CM35" s="297">
        <f t="shared" si="37"/>
        <v>0</v>
      </c>
      <c r="CN35" s="296">
        <f t="shared" si="38"/>
        <v>0</v>
      </c>
      <c r="CO35" s="299">
        <f t="shared" si="20"/>
        <v>0</v>
      </c>
      <c r="CP35" s="296">
        <f t="shared" si="21"/>
        <v>0</v>
      </c>
      <c r="CQ35" s="297">
        <f t="shared" si="22"/>
        <v>0</v>
      </c>
      <c r="CR35" s="296">
        <f t="shared" si="23"/>
        <v>0</v>
      </c>
      <c r="CS35" s="297">
        <f t="shared" si="39"/>
        <v>0</v>
      </c>
      <c r="CT35" s="296">
        <f t="shared" si="40"/>
        <v>0</v>
      </c>
      <c r="CU35" s="299">
        <f t="shared" si="26"/>
        <v>0</v>
      </c>
      <c r="CV35" s="296">
        <f t="shared" si="27"/>
        <v>0</v>
      </c>
      <c r="CW35" s="297">
        <f t="shared" si="28"/>
        <v>0</v>
      </c>
      <c r="CX35" s="296">
        <f t="shared" si="29"/>
        <v>0</v>
      </c>
      <c r="CY35" s="297">
        <f t="shared" si="41"/>
        <v>0</v>
      </c>
      <c r="CZ35" s="296">
        <f t="shared" si="42"/>
        <v>0</v>
      </c>
      <c r="DB35" s="301" t="s">
        <v>200</v>
      </c>
      <c r="DC35" s="304" t="b">
        <v>0</v>
      </c>
      <c r="DD35" s="304" t="b">
        <v>0</v>
      </c>
      <c r="DE35" s="304" t="b">
        <v>0</v>
      </c>
      <c r="DF35" s="304" t="b">
        <v>0</v>
      </c>
      <c r="DG35" s="304" t="b">
        <v>0</v>
      </c>
    </row>
    <row r="36" spans="2:111" ht="18.75" customHeight="1" x14ac:dyDescent="0.3">
      <c r="B36" s="258" t="s">
        <v>282</v>
      </c>
      <c r="C36" s="259"/>
      <c r="D36" s="259"/>
      <c r="E36" s="259"/>
      <c r="F36" s="259"/>
      <c r="G36" s="259"/>
      <c r="H36" s="259"/>
      <c r="I36" s="259"/>
      <c r="J36" s="259"/>
      <c r="K36" s="260"/>
      <c r="M36" s="302"/>
      <c r="N36" s="270"/>
      <c r="O36" s="270"/>
      <c r="P36" s="302"/>
      <c r="Q36" s="270"/>
      <c r="R36" s="270"/>
      <c r="S36" s="302"/>
      <c r="T36" s="270"/>
      <c r="U36" s="270"/>
      <c r="V36" s="302"/>
      <c r="W36" s="270"/>
      <c r="X36" s="270"/>
      <c r="Y36" s="302"/>
      <c r="Z36" s="270"/>
      <c r="AB36" s="300">
        <f t="shared" si="32"/>
        <v>12</v>
      </c>
      <c r="AC36" s="526"/>
      <c r="AD36" s="527"/>
      <c r="AE36" s="424"/>
      <c r="AF36" s="528"/>
      <c r="AG36" s="528"/>
      <c r="AH36" s="289" t="str">
        <f t="shared" si="0"/>
        <v/>
      </c>
      <c r="AJ36" s="290" t="s">
        <v>113</v>
      </c>
      <c r="AK36" s="533"/>
      <c r="AL36" s="534"/>
      <c r="AM36" s="535"/>
      <c r="AN36" s="534"/>
      <c r="AO36" s="306"/>
      <c r="AP36" s="307"/>
      <c r="AQ36" s="533"/>
      <c r="AR36" s="534"/>
      <c r="AS36" s="535"/>
      <c r="AT36" s="534"/>
      <c r="AU36" s="306"/>
      <c r="AV36" s="307"/>
      <c r="AW36" s="533"/>
      <c r="AX36" s="534"/>
      <c r="AY36" s="535"/>
      <c r="AZ36" s="534"/>
      <c r="BA36" s="306"/>
      <c r="BB36" s="307"/>
      <c r="BC36" s="533"/>
      <c r="BD36" s="534"/>
      <c r="BE36" s="535"/>
      <c r="BF36" s="534"/>
      <c r="BG36" s="306"/>
      <c r="BH36" s="307"/>
      <c r="BI36" s="533"/>
      <c r="BJ36" s="534"/>
      <c r="BK36" s="535"/>
      <c r="BL36" s="534"/>
      <c r="BM36" s="306"/>
      <c r="BN36" s="307"/>
      <c r="BR36" s="291" t="str">
        <f>IFERROR(VLOOKUP(AH36,'FACT COB BASICA'!$BH$5:$BI$115,2,FALSE),"")</f>
        <v/>
      </c>
      <c r="BS36" s="292" t="str">
        <f t="shared" si="1"/>
        <v/>
      </c>
      <c r="BT36" s="280"/>
      <c r="BU36" s="293" t="s">
        <v>72</v>
      </c>
      <c r="BV36" s="294" t="s">
        <v>113</v>
      </c>
      <c r="BW36" s="295">
        <f t="shared" si="2"/>
        <v>0</v>
      </c>
      <c r="BX36" s="296">
        <f t="shared" si="3"/>
        <v>0</v>
      </c>
      <c r="BY36" s="297">
        <f t="shared" si="4"/>
        <v>0</v>
      </c>
      <c r="BZ36" s="296">
        <f t="shared" si="5"/>
        <v>0</v>
      </c>
      <c r="CA36" s="297">
        <f t="shared" si="33"/>
        <v>0</v>
      </c>
      <c r="CB36" s="298">
        <f t="shared" si="34"/>
        <v>0</v>
      </c>
      <c r="CC36" s="295">
        <f t="shared" si="8"/>
        <v>0</v>
      </c>
      <c r="CD36" s="296">
        <f t="shared" si="9"/>
        <v>0</v>
      </c>
      <c r="CE36" s="297">
        <f t="shared" si="10"/>
        <v>0</v>
      </c>
      <c r="CF36" s="296">
        <f t="shared" si="11"/>
        <v>0</v>
      </c>
      <c r="CG36" s="297">
        <f t="shared" si="35"/>
        <v>0</v>
      </c>
      <c r="CH36" s="298">
        <f t="shared" si="36"/>
        <v>0</v>
      </c>
      <c r="CI36" s="299">
        <f t="shared" si="14"/>
        <v>0</v>
      </c>
      <c r="CJ36" s="296">
        <f t="shared" si="15"/>
        <v>0</v>
      </c>
      <c r="CK36" s="297">
        <f t="shared" si="16"/>
        <v>0</v>
      </c>
      <c r="CL36" s="296">
        <f t="shared" si="17"/>
        <v>0</v>
      </c>
      <c r="CM36" s="297">
        <f t="shared" si="37"/>
        <v>0</v>
      </c>
      <c r="CN36" s="296">
        <f t="shared" si="38"/>
        <v>0</v>
      </c>
      <c r="CO36" s="299">
        <f t="shared" si="20"/>
        <v>0</v>
      </c>
      <c r="CP36" s="296">
        <f t="shared" si="21"/>
        <v>0</v>
      </c>
      <c r="CQ36" s="297">
        <f t="shared" si="22"/>
        <v>0</v>
      </c>
      <c r="CR36" s="296">
        <f t="shared" si="23"/>
        <v>0</v>
      </c>
      <c r="CS36" s="297">
        <f t="shared" si="39"/>
        <v>0</v>
      </c>
      <c r="CT36" s="296">
        <f t="shared" si="40"/>
        <v>0</v>
      </c>
      <c r="CU36" s="299">
        <f t="shared" si="26"/>
        <v>0</v>
      </c>
      <c r="CV36" s="296">
        <f t="shared" si="27"/>
        <v>0</v>
      </c>
      <c r="CW36" s="297">
        <f t="shared" si="28"/>
        <v>0</v>
      </c>
      <c r="CX36" s="296">
        <f t="shared" si="29"/>
        <v>0</v>
      </c>
      <c r="CY36" s="297">
        <f t="shared" si="41"/>
        <v>0</v>
      </c>
      <c r="CZ36" s="296">
        <f t="shared" si="42"/>
        <v>0</v>
      </c>
      <c r="DB36" s="301" t="s">
        <v>201</v>
      </c>
      <c r="DC36" s="304" t="b">
        <v>0</v>
      </c>
      <c r="DD36" s="304" t="b">
        <v>0</v>
      </c>
      <c r="DE36" s="304" t="b">
        <v>0</v>
      </c>
      <c r="DF36" s="304" t="b">
        <v>0</v>
      </c>
      <c r="DG36" s="304" t="b">
        <v>0</v>
      </c>
    </row>
    <row r="37" spans="2:111" ht="18.75" customHeight="1" x14ac:dyDescent="0.3">
      <c r="B37" s="258" t="s">
        <v>283</v>
      </c>
      <c r="C37" s="259"/>
      <c r="D37" s="259"/>
      <c r="E37" s="259"/>
      <c r="F37" s="259"/>
      <c r="G37" s="259"/>
      <c r="H37" s="259"/>
      <c r="I37" s="259"/>
      <c r="J37" s="259"/>
      <c r="K37" s="260"/>
      <c r="M37" s="302"/>
      <c r="N37" s="270"/>
      <c r="O37" s="270"/>
      <c r="P37" s="302"/>
      <c r="Q37" s="270"/>
      <c r="R37" s="270"/>
      <c r="S37" s="302"/>
      <c r="T37" s="270"/>
      <c r="U37" s="270"/>
      <c r="V37" s="302"/>
      <c r="W37" s="270"/>
      <c r="X37" s="270"/>
      <c r="Y37" s="302"/>
      <c r="Z37" s="270"/>
      <c r="AB37" s="300">
        <f t="shared" si="32"/>
        <v>13</v>
      </c>
      <c r="AC37" s="526"/>
      <c r="AD37" s="527"/>
      <c r="AE37" s="424"/>
      <c r="AF37" s="528"/>
      <c r="AG37" s="528"/>
      <c r="AH37" s="289" t="str">
        <f t="shared" si="0"/>
        <v/>
      </c>
      <c r="AJ37" s="290" t="s">
        <v>114</v>
      </c>
      <c r="AK37" s="533"/>
      <c r="AL37" s="534"/>
      <c r="AM37" s="535"/>
      <c r="AN37" s="534"/>
      <c r="AO37" s="306"/>
      <c r="AP37" s="307"/>
      <c r="AQ37" s="533"/>
      <c r="AR37" s="534"/>
      <c r="AS37" s="535"/>
      <c r="AT37" s="534"/>
      <c r="AU37" s="306"/>
      <c r="AV37" s="307"/>
      <c r="AW37" s="533"/>
      <c r="AX37" s="534"/>
      <c r="AY37" s="535"/>
      <c r="AZ37" s="534"/>
      <c r="BA37" s="306"/>
      <c r="BB37" s="307"/>
      <c r="BC37" s="533"/>
      <c r="BD37" s="534"/>
      <c r="BE37" s="535"/>
      <c r="BF37" s="534"/>
      <c r="BG37" s="306"/>
      <c r="BH37" s="307"/>
      <c r="BI37" s="533"/>
      <c r="BJ37" s="534"/>
      <c r="BK37" s="535"/>
      <c r="BL37" s="534"/>
      <c r="BM37" s="306"/>
      <c r="BN37" s="307"/>
      <c r="BR37" s="291" t="str">
        <f>IFERROR(VLOOKUP(AH37,'FACT COB BASICA'!$BH$5:$BI$115,2,FALSE),"")</f>
        <v/>
      </c>
      <c r="BS37" s="292" t="str">
        <f t="shared" si="1"/>
        <v/>
      </c>
      <c r="BT37" s="280"/>
      <c r="BU37" s="293" t="s">
        <v>73</v>
      </c>
      <c r="BV37" s="294" t="s">
        <v>114</v>
      </c>
      <c r="BW37" s="295">
        <f t="shared" si="2"/>
        <v>0</v>
      </c>
      <c r="BX37" s="296">
        <f t="shared" si="3"/>
        <v>0</v>
      </c>
      <c r="BY37" s="297">
        <f t="shared" si="4"/>
        <v>0</v>
      </c>
      <c r="BZ37" s="296">
        <f t="shared" si="5"/>
        <v>0</v>
      </c>
      <c r="CA37" s="297">
        <f t="shared" si="33"/>
        <v>0</v>
      </c>
      <c r="CB37" s="298">
        <f t="shared" si="34"/>
        <v>0</v>
      </c>
      <c r="CC37" s="295">
        <f t="shared" si="8"/>
        <v>0</v>
      </c>
      <c r="CD37" s="296">
        <f t="shared" si="9"/>
        <v>0</v>
      </c>
      <c r="CE37" s="297">
        <f t="shared" si="10"/>
        <v>0</v>
      </c>
      <c r="CF37" s="296">
        <f t="shared" si="11"/>
        <v>0</v>
      </c>
      <c r="CG37" s="297">
        <f t="shared" si="35"/>
        <v>0</v>
      </c>
      <c r="CH37" s="298">
        <f t="shared" si="36"/>
        <v>0</v>
      </c>
      <c r="CI37" s="299">
        <f t="shared" si="14"/>
        <v>0</v>
      </c>
      <c r="CJ37" s="296">
        <f t="shared" si="15"/>
        <v>0</v>
      </c>
      <c r="CK37" s="297">
        <f t="shared" si="16"/>
        <v>0</v>
      </c>
      <c r="CL37" s="296">
        <f t="shared" si="17"/>
        <v>0</v>
      </c>
      <c r="CM37" s="297">
        <f t="shared" si="37"/>
        <v>0</v>
      </c>
      <c r="CN37" s="296">
        <f t="shared" si="38"/>
        <v>0</v>
      </c>
      <c r="CO37" s="299">
        <f t="shared" si="20"/>
        <v>0</v>
      </c>
      <c r="CP37" s="296">
        <f t="shared" si="21"/>
        <v>0</v>
      </c>
      <c r="CQ37" s="297">
        <f t="shared" si="22"/>
        <v>0</v>
      </c>
      <c r="CR37" s="296">
        <f t="shared" si="23"/>
        <v>0</v>
      </c>
      <c r="CS37" s="297">
        <f t="shared" si="39"/>
        <v>0</v>
      </c>
      <c r="CT37" s="296">
        <f t="shared" si="40"/>
        <v>0</v>
      </c>
      <c r="CU37" s="299">
        <f t="shared" si="26"/>
        <v>0</v>
      </c>
      <c r="CV37" s="296">
        <f t="shared" si="27"/>
        <v>0</v>
      </c>
      <c r="CW37" s="297">
        <f t="shared" si="28"/>
        <v>0</v>
      </c>
      <c r="CX37" s="296">
        <f t="shared" si="29"/>
        <v>0</v>
      </c>
      <c r="CY37" s="297">
        <f t="shared" si="41"/>
        <v>0</v>
      </c>
      <c r="CZ37" s="296">
        <f t="shared" si="42"/>
        <v>0</v>
      </c>
      <c r="DB37" s="301" t="s">
        <v>88</v>
      </c>
      <c r="DC37" s="304" t="b">
        <v>0</v>
      </c>
      <c r="DD37" s="304" t="b">
        <v>0</v>
      </c>
      <c r="DE37" s="304" t="b">
        <v>0</v>
      </c>
      <c r="DF37" s="304" t="b">
        <v>0</v>
      </c>
      <c r="DG37" s="304" t="b">
        <v>0</v>
      </c>
    </row>
    <row r="38" spans="2:111" ht="18.75" customHeight="1" x14ac:dyDescent="0.3">
      <c r="B38" s="258" t="s">
        <v>284</v>
      </c>
      <c r="C38" s="259"/>
      <c r="D38" s="259"/>
      <c r="E38" s="259"/>
      <c r="F38" s="259"/>
      <c r="G38" s="259"/>
      <c r="H38" s="259"/>
      <c r="I38" s="259"/>
      <c r="J38" s="259"/>
      <c r="K38" s="260"/>
      <c r="M38" s="302"/>
      <c r="N38" s="532"/>
      <c r="O38" s="270"/>
      <c r="P38" s="302"/>
      <c r="Q38" s="532"/>
      <c r="R38" s="270"/>
      <c r="S38" s="302"/>
      <c r="T38" s="532"/>
      <c r="U38" s="270"/>
      <c r="V38" s="302"/>
      <c r="W38" s="532"/>
      <c r="X38" s="270"/>
      <c r="Y38" s="302"/>
      <c r="Z38" s="532"/>
      <c r="AB38" s="300">
        <f t="shared" si="32"/>
        <v>14</v>
      </c>
      <c r="AC38" s="526"/>
      <c r="AD38" s="527"/>
      <c r="AE38" s="424"/>
      <c r="AF38" s="528"/>
      <c r="AG38" s="528"/>
      <c r="AH38" s="289" t="str">
        <f t="shared" si="0"/>
        <v/>
      </c>
      <c r="AJ38" s="290" t="s">
        <v>115</v>
      </c>
      <c r="AK38" s="533"/>
      <c r="AL38" s="534"/>
      <c r="AM38" s="535"/>
      <c r="AN38" s="534"/>
      <c r="AO38" s="306"/>
      <c r="AP38" s="307"/>
      <c r="AQ38" s="533"/>
      <c r="AR38" s="534"/>
      <c r="AS38" s="535"/>
      <c r="AT38" s="534"/>
      <c r="AU38" s="306"/>
      <c r="AV38" s="307"/>
      <c r="AW38" s="533"/>
      <c r="AX38" s="534"/>
      <c r="AY38" s="535"/>
      <c r="AZ38" s="534"/>
      <c r="BA38" s="306"/>
      <c r="BB38" s="307"/>
      <c r="BC38" s="533"/>
      <c r="BD38" s="534"/>
      <c r="BE38" s="535"/>
      <c r="BF38" s="534"/>
      <c r="BG38" s="306"/>
      <c r="BH38" s="307"/>
      <c r="BI38" s="533"/>
      <c r="BJ38" s="534"/>
      <c r="BK38" s="535"/>
      <c r="BL38" s="534"/>
      <c r="BM38" s="306"/>
      <c r="BN38" s="307"/>
      <c r="BR38" s="291" t="str">
        <f>IFERROR(VLOOKUP(AH38,'FACT COB BASICA'!$BH$5:$BI$115,2,FALSE),"")</f>
        <v/>
      </c>
      <c r="BS38" s="292" t="str">
        <f t="shared" si="1"/>
        <v/>
      </c>
      <c r="BT38" s="280"/>
      <c r="BU38" s="293" t="s">
        <v>74</v>
      </c>
      <c r="BV38" s="294" t="s">
        <v>115</v>
      </c>
      <c r="BW38" s="295">
        <f t="shared" si="2"/>
        <v>0</v>
      </c>
      <c r="BX38" s="296">
        <f t="shared" si="3"/>
        <v>0</v>
      </c>
      <c r="BY38" s="297">
        <f t="shared" si="4"/>
        <v>0</v>
      </c>
      <c r="BZ38" s="296">
        <f t="shared" si="5"/>
        <v>0</v>
      </c>
      <c r="CA38" s="297">
        <f t="shared" si="33"/>
        <v>0</v>
      </c>
      <c r="CB38" s="298">
        <f t="shared" si="34"/>
        <v>0</v>
      </c>
      <c r="CC38" s="295">
        <f t="shared" si="8"/>
        <v>0</v>
      </c>
      <c r="CD38" s="296">
        <f t="shared" si="9"/>
        <v>0</v>
      </c>
      <c r="CE38" s="297">
        <f t="shared" si="10"/>
        <v>0</v>
      </c>
      <c r="CF38" s="296">
        <f t="shared" si="11"/>
        <v>0</v>
      </c>
      <c r="CG38" s="297">
        <f t="shared" si="35"/>
        <v>0</v>
      </c>
      <c r="CH38" s="298">
        <f t="shared" si="36"/>
        <v>0</v>
      </c>
      <c r="CI38" s="299">
        <f t="shared" si="14"/>
        <v>0</v>
      </c>
      <c r="CJ38" s="296">
        <f t="shared" si="15"/>
        <v>0</v>
      </c>
      <c r="CK38" s="297">
        <f t="shared" si="16"/>
        <v>0</v>
      </c>
      <c r="CL38" s="296">
        <f t="shared" si="17"/>
        <v>0</v>
      </c>
      <c r="CM38" s="297">
        <f t="shared" si="37"/>
        <v>0</v>
      </c>
      <c r="CN38" s="296">
        <f t="shared" si="38"/>
        <v>0</v>
      </c>
      <c r="CO38" s="299">
        <f t="shared" si="20"/>
        <v>0</v>
      </c>
      <c r="CP38" s="296">
        <f t="shared" si="21"/>
        <v>0</v>
      </c>
      <c r="CQ38" s="297">
        <f t="shared" si="22"/>
        <v>0</v>
      </c>
      <c r="CR38" s="296">
        <f t="shared" si="23"/>
        <v>0</v>
      </c>
      <c r="CS38" s="297">
        <f t="shared" si="39"/>
        <v>0</v>
      </c>
      <c r="CT38" s="296">
        <f t="shared" si="40"/>
        <v>0</v>
      </c>
      <c r="CU38" s="299">
        <f t="shared" si="26"/>
        <v>0</v>
      </c>
      <c r="CV38" s="296">
        <f t="shared" si="27"/>
        <v>0</v>
      </c>
      <c r="CW38" s="297">
        <f t="shared" si="28"/>
        <v>0</v>
      </c>
      <c r="CX38" s="296">
        <f t="shared" si="29"/>
        <v>0</v>
      </c>
      <c r="CY38" s="297">
        <f t="shared" si="41"/>
        <v>0</v>
      </c>
      <c r="CZ38" s="296">
        <f t="shared" si="42"/>
        <v>0</v>
      </c>
      <c r="DB38" s="301" t="s">
        <v>191</v>
      </c>
      <c r="DC38" s="304" t="b">
        <v>0</v>
      </c>
      <c r="DD38" s="304" t="b">
        <v>0</v>
      </c>
      <c r="DE38" s="304" t="b">
        <v>0</v>
      </c>
      <c r="DF38" s="304" t="b">
        <v>0</v>
      </c>
      <c r="DG38" s="304" t="b">
        <v>0</v>
      </c>
    </row>
    <row r="39" spans="2:111" ht="18.75" customHeight="1" x14ac:dyDescent="0.3">
      <c r="B39" s="571" t="s">
        <v>188</v>
      </c>
      <c r="C39" s="572"/>
      <c r="D39" s="572"/>
      <c r="E39" s="572"/>
      <c r="F39" s="572"/>
      <c r="G39" s="572"/>
      <c r="H39" s="572"/>
      <c r="I39" s="572"/>
      <c r="J39" s="572"/>
      <c r="K39" s="573"/>
      <c r="M39" s="302"/>
      <c r="N39" s="270"/>
      <c r="O39" s="270"/>
      <c r="P39" s="302"/>
      <c r="Q39" s="270"/>
      <c r="R39" s="270"/>
      <c r="S39" s="302"/>
      <c r="T39" s="270"/>
      <c r="U39" s="270"/>
      <c r="V39" s="302"/>
      <c r="W39" s="270"/>
      <c r="X39" s="270"/>
      <c r="Y39" s="302"/>
      <c r="Z39" s="270"/>
      <c r="AB39" s="300">
        <f t="shared" si="32"/>
        <v>15</v>
      </c>
      <c r="AC39" s="526"/>
      <c r="AD39" s="527"/>
      <c r="AE39" s="424"/>
      <c r="AF39" s="528"/>
      <c r="AG39" s="528"/>
      <c r="AH39" s="289" t="str">
        <f t="shared" si="0"/>
        <v/>
      </c>
      <c r="AJ39" s="290" t="s">
        <v>116</v>
      </c>
      <c r="AK39" s="533"/>
      <c r="AL39" s="534"/>
      <c r="AM39" s="535"/>
      <c r="AN39" s="534"/>
      <c r="AO39" s="306"/>
      <c r="AP39" s="307"/>
      <c r="AQ39" s="533"/>
      <c r="AR39" s="534"/>
      <c r="AS39" s="535"/>
      <c r="AT39" s="534"/>
      <c r="AU39" s="306"/>
      <c r="AV39" s="307"/>
      <c r="AW39" s="533"/>
      <c r="AX39" s="534"/>
      <c r="AY39" s="535"/>
      <c r="AZ39" s="534"/>
      <c r="BA39" s="306"/>
      <c r="BB39" s="307"/>
      <c r="BC39" s="533"/>
      <c r="BD39" s="534"/>
      <c r="BE39" s="535"/>
      <c r="BF39" s="534"/>
      <c r="BG39" s="306"/>
      <c r="BH39" s="307"/>
      <c r="BI39" s="533"/>
      <c r="BJ39" s="534"/>
      <c r="BK39" s="535"/>
      <c r="BL39" s="534"/>
      <c r="BM39" s="306"/>
      <c r="BN39" s="307"/>
      <c r="BR39" s="291" t="str">
        <f>IFERROR(VLOOKUP(AH39,'FACT COB BASICA'!$BH$5:$BI$115,2,FALSE),"")</f>
        <v/>
      </c>
      <c r="BS39" s="292" t="str">
        <f t="shared" si="1"/>
        <v/>
      </c>
      <c r="BT39" s="280"/>
      <c r="BU39" s="293" t="s">
        <v>75</v>
      </c>
      <c r="BV39" s="294" t="s">
        <v>116</v>
      </c>
      <c r="BW39" s="295">
        <f t="shared" si="2"/>
        <v>0</v>
      </c>
      <c r="BX39" s="296">
        <f t="shared" si="3"/>
        <v>0</v>
      </c>
      <c r="BY39" s="297">
        <f t="shared" si="4"/>
        <v>0</v>
      </c>
      <c r="BZ39" s="296">
        <f t="shared" si="5"/>
        <v>0</v>
      </c>
      <c r="CA39" s="297">
        <f t="shared" si="33"/>
        <v>0</v>
      </c>
      <c r="CB39" s="298">
        <f t="shared" si="34"/>
        <v>0</v>
      </c>
      <c r="CC39" s="295">
        <f t="shared" si="8"/>
        <v>0</v>
      </c>
      <c r="CD39" s="296">
        <f t="shared" si="9"/>
        <v>0</v>
      </c>
      <c r="CE39" s="297">
        <f t="shared" si="10"/>
        <v>0</v>
      </c>
      <c r="CF39" s="296">
        <f t="shared" si="11"/>
        <v>0</v>
      </c>
      <c r="CG39" s="297">
        <f t="shared" si="35"/>
        <v>0</v>
      </c>
      <c r="CH39" s="298">
        <f t="shared" si="36"/>
        <v>0</v>
      </c>
      <c r="CI39" s="299">
        <f t="shared" si="14"/>
        <v>0</v>
      </c>
      <c r="CJ39" s="296">
        <f t="shared" si="15"/>
        <v>0</v>
      </c>
      <c r="CK39" s="297">
        <f t="shared" si="16"/>
        <v>0</v>
      </c>
      <c r="CL39" s="296">
        <f t="shared" si="17"/>
        <v>0</v>
      </c>
      <c r="CM39" s="297">
        <f t="shared" si="37"/>
        <v>0</v>
      </c>
      <c r="CN39" s="296">
        <f t="shared" si="38"/>
        <v>0</v>
      </c>
      <c r="CO39" s="299">
        <f t="shared" si="20"/>
        <v>0</v>
      </c>
      <c r="CP39" s="296">
        <f t="shared" si="21"/>
        <v>0</v>
      </c>
      <c r="CQ39" s="297">
        <f t="shared" si="22"/>
        <v>0</v>
      </c>
      <c r="CR39" s="296">
        <f t="shared" si="23"/>
        <v>0</v>
      </c>
      <c r="CS39" s="297">
        <f t="shared" si="39"/>
        <v>0</v>
      </c>
      <c r="CT39" s="296">
        <f t="shared" si="40"/>
        <v>0</v>
      </c>
      <c r="CU39" s="299">
        <f t="shared" si="26"/>
        <v>0</v>
      </c>
      <c r="CV39" s="296">
        <f t="shared" si="27"/>
        <v>0</v>
      </c>
      <c r="CW39" s="297">
        <f t="shared" si="28"/>
        <v>0</v>
      </c>
      <c r="CX39" s="296">
        <f t="shared" si="29"/>
        <v>0</v>
      </c>
      <c r="CY39" s="297">
        <f t="shared" si="41"/>
        <v>0</v>
      </c>
      <c r="CZ39" s="296">
        <f t="shared" si="42"/>
        <v>0</v>
      </c>
      <c r="DB39" s="515" t="s">
        <v>89</v>
      </c>
      <c r="DC39" s="516" t="b">
        <v>0</v>
      </c>
      <c r="DD39" s="516" t="b">
        <v>0</v>
      </c>
      <c r="DE39" s="516" t="b">
        <v>0</v>
      </c>
      <c r="DF39" s="516" t="b">
        <v>0</v>
      </c>
      <c r="DG39" s="516" t="b">
        <v>0</v>
      </c>
    </row>
    <row r="40" spans="2:111" ht="18.75" customHeight="1" x14ac:dyDescent="0.3">
      <c r="B40" s="571" t="s">
        <v>465</v>
      </c>
      <c r="C40" s="572"/>
      <c r="D40" s="572"/>
      <c r="E40" s="572"/>
      <c r="F40" s="572"/>
      <c r="G40" s="572"/>
      <c r="H40" s="572"/>
      <c r="I40" s="572"/>
      <c r="J40" s="572"/>
      <c r="K40" s="573"/>
      <c r="M40" s="302"/>
      <c r="N40" s="532"/>
      <c r="O40" s="270"/>
      <c r="P40" s="302"/>
      <c r="Q40" s="532"/>
      <c r="R40" s="270"/>
      <c r="S40" s="302"/>
      <c r="T40" s="532"/>
      <c r="U40" s="270"/>
      <c r="V40" s="302"/>
      <c r="W40" s="532"/>
      <c r="X40" s="270"/>
      <c r="Y40" s="302"/>
      <c r="Z40" s="532"/>
      <c r="AB40" s="300">
        <f t="shared" si="32"/>
        <v>16</v>
      </c>
      <c r="AC40" s="526"/>
      <c r="AD40" s="527"/>
      <c r="AE40" s="424"/>
      <c r="AF40" s="528"/>
      <c r="AG40" s="528"/>
      <c r="AH40" s="289" t="str">
        <f t="shared" si="0"/>
        <v/>
      </c>
      <c r="AJ40" s="290" t="s">
        <v>117</v>
      </c>
      <c r="AK40" s="533"/>
      <c r="AL40" s="534"/>
      <c r="AM40" s="535"/>
      <c r="AN40" s="534"/>
      <c r="AO40" s="306"/>
      <c r="AP40" s="307"/>
      <c r="AQ40" s="533"/>
      <c r="AR40" s="534"/>
      <c r="AS40" s="535"/>
      <c r="AT40" s="534"/>
      <c r="AU40" s="306"/>
      <c r="AV40" s="307"/>
      <c r="AW40" s="533"/>
      <c r="AX40" s="534"/>
      <c r="AY40" s="535"/>
      <c r="AZ40" s="534"/>
      <c r="BA40" s="306"/>
      <c r="BB40" s="307"/>
      <c r="BC40" s="533"/>
      <c r="BD40" s="534"/>
      <c r="BE40" s="535"/>
      <c r="BF40" s="534"/>
      <c r="BG40" s="306"/>
      <c r="BH40" s="307"/>
      <c r="BI40" s="533"/>
      <c r="BJ40" s="534"/>
      <c r="BK40" s="535"/>
      <c r="BL40" s="534"/>
      <c r="BM40" s="306"/>
      <c r="BN40" s="307"/>
      <c r="BR40" s="291" t="str">
        <f>IFERROR(VLOOKUP(AH40,'FACT COB BASICA'!$BH$5:$BI$115,2,FALSE),"")</f>
        <v/>
      </c>
      <c r="BS40" s="292" t="str">
        <f t="shared" si="1"/>
        <v/>
      </c>
      <c r="BT40" s="280"/>
      <c r="BU40" s="293" t="s">
        <v>76</v>
      </c>
      <c r="BV40" s="294" t="s">
        <v>117</v>
      </c>
      <c r="BW40" s="295">
        <f t="shared" si="2"/>
        <v>0</v>
      </c>
      <c r="BX40" s="296">
        <f t="shared" si="3"/>
        <v>0</v>
      </c>
      <c r="BY40" s="297">
        <f t="shared" si="4"/>
        <v>0</v>
      </c>
      <c r="BZ40" s="296">
        <f t="shared" si="5"/>
        <v>0</v>
      </c>
      <c r="CA40" s="297">
        <f t="shared" si="33"/>
        <v>0</v>
      </c>
      <c r="CB40" s="298">
        <f t="shared" si="34"/>
        <v>0</v>
      </c>
      <c r="CC40" s="295">
        <f t="shared" si="8"/>
        <v>0</v>
      </c>
      <c r="CD40" s="296">
        <f t="shared" si="9"/>
        <v>0</v>
      </c>
      <c r="CE40" s="297">
        <f t="shared" si="10"/>
        <v>0</v>
      </c>
      <c r="CF40" s="296">
        <f t="shared" si="11"/>
        <v>0</v>
      </c>
      <c r="CG40" s="297">
        <f t="shared" si="35"/>
        <v>0</v>
      </c>
      <c r="CH40" s="298">
        <f t="shared" si="36"/>
        <v>0</v>
      </c>
      <c r="CI40" s="299">
        <f t="shared" si="14"/>
        <v>0</v>
      </c>
      <c r="CJ40" s="296">
        <f t="shared" si="15"/>
        <v>0</v>
      </c>
      <c r="CK40" s="297">
        <f t="shared" si="16"/>
        <v>0</v>
      </c>
      <c r="CL40" s="296">
        <f t="shared" si="17"/>
        <v>0</v>
      </c>
      <c r="CM40" s="297">
        <f t="shared" si="37"/>
        <v>0</v>
      </c>
      <c r="CN40" s="296">
        <f t="shared" si="38"/>
        <v>0</v>
      </c>
      <c r="CO40" s="299">
        <f t="shared" si="20"/>
        <v>0</v>
      </c>
      <c r="CP40" s="296">
        <f t="shared" si="21"/>
        <v>0</v>
      </c>
      <c r="CQ40" s="297">
        <f t="shared" si="22"/>
        <v>0</v>
      </c>
      <c r="CR40" s="296">
        <f t="shared" si="23"/>
        <v>0</v>
      </c>
      <c r="CS40" s="297">
        <f t="shared" si="39"/>
        <v>0</v>
      </c>
      <c r="CT40" s="296">
        <f t="shared" si="40"/>
        <v>0</v>
      </c>
      <c r="CU40" s="299">
        <f t="shared" si="26"/>
        <v>0</v>
      </c>
      <c r="CV40" s="296">
        <f t="shared" si="27"/>
        <v>0</v>
      </c>
      <c r="CW40" s="297">
        <f t="shared" si="28"/>
        <v>0</v>
      </c>
      <c r="CX40" s="296">
        <f t="shared" si="29"/>
        <v>0</v>
      </c>
      <c r="CY40" s="297">
        <f t="shared" si="41"/>
        <v>0</v>
      </c>
      <c r="CZ40" s="296">
        <f t="shared" si="42"/>
        <v>0</v>
      </c>
      <c r="DB40" s="301" t="s">
        <v>192</v>
      </c>
      <c r="DC40" s="304" t="b">
        <v>0</v>
      </c>
      <c r="DD40" s="304" t="b">
        <v>0</v>
      </c>
      <c r="DE40" s="304" t="b">
        <v>0</v>
      </c>
      <c r="DF40" s="304" t="b">
        <v>0</v>
      </c>
      <c r="DG40" s="304" t="b">
        <v>0</v>
      </c>
    </row>
    <row r="41" spans="2:111" ht="18.75" customHeight="1" x14ac:dyDescent="0.3">
      <c r="AB41" s="300">
        <f t="shared" si="32"/>
        <v>17</v>
      </c>
      <c r="AC41" s="526"/>
      <c r="AD41" s="527"/>
      <c r="AE41" s="424"/>
      <c r="AF41" s="528"/>
      <c r="AG41" s="528"/>
      <c r="AH41" s="289" t="str">
        <f t="shared" si="0"/>
        <v/>
      </c>
      <c r="AJ41" s="290" t="s">
        <v>118</v>
      </c>
      <c r="AK41" s="533"/>
      <c r="AL41" s="534"/>
      <c r="AM41" s="535"/>
      <c r="AN41" s="534"/>
      <c r="AO41" s="306"/>
      <c r="AP41" s="307"/>
      <c r="AQ41" s="533"/>
      <c r="AR41" s="534"/>
      <c r="AS41" s="535"/>
      <c r="AT41" s="534"/>
      <c r="AU41" s="306"/>
      <c r="AV41" s="307"/>
      <c r="AW41" s="533"/>
      <c r="AX41" s="534"/>
      <c r="AY41" s="535"/>
      <c r="AZ41" s="534"/>
      <c r="BA41" s="306"/>
      <c r="BB41" s="307"/>
      <c r="BC41" s="533"/>
      <c r="BD41" s="534"/>
      <c r="BE41" s="535"/>
      <c r="BF41" s="534"/>
      <c r="BG41" s="306"/>
      <c r="BH41" s="307"/>
      <c r="BI41" s="533"/>
      <c r="BJ41" s="534"/>
      <c r="BK41" s="535"/>
      <c r="BL41" s="534"/>
      <c r="BM41" s="306"/>
      <c r="BN41" s="307"/>
      <c r="BR41" s="291" t="str">
        <f>IFERROR(VLOOKUP(AH41,'FACT COB BASICA'!$BH$5:$BI$115,2,FALSE),"")</f>
        <v/>
      </c>
      <c r="BS41" s="292" t="str">
        <f t="shared" si="1"/>
        <v/>
      </c>
      <c r="BT41" s="280"/>
      <c r="BU41" s="293" t="s">
        <v>77</v>
      </c>
      <c r="BV41" s="294" t="s">
        <v>118</v>
      </c>
      <c r="BW41" s="295">
        <f t="shared" si="2"/>
        <v>0</v>
      </c>
      <c r="BX41" s="296">
        <f t="shared" si="3"/>
        <v>0</v>
      </c>
      <c r="BY41" s="297">
        <f t="shared" si="4"/>
        <v>0</v>
      </c>
      <c r="BZ41" s="296">
        <f t="shared" si="5"/>
        <v>0</v>
      </c>
      <c r="CA41" s="297">
        <f t="shared" si="33"/>
        <v>0</v>
      </c>
      <c r="CB41" s="298">
        <f t="shared" si="34"/>
        <v>0</v>
      </c>
      <c r="CC41" s="295">
        <f t="shared" si="8"/>
        <v>0</v>
      </c>
      <c r="CD41" s="296">
        <f t="shared" si="9"/>
        <v>0</v>
      </c>
      <c r="CE41" s="297">
        <f t="shared" si="10"/>
        <v>0</v>
      </c>
      <c r="CF41" s="296">
        <f t="shared" si="11"/>
        <v>0</v>
      </c>
      <c r="CG41" s="297">
        <f t="shared" si="35"/>
        <v>0</v>
      </c>
      <c r="CH41" s="298">
        <f t="shared" si="36"/>
        <v>0</v>
      </c>
      <c r="CI41" s="299">
        <f t="shared" si="14"/>
        <v>0</v>
      </c>
      <c r="CJ41" s="296">
        <f t="shared" si="15"/>
        <v>0</v>
      </c>
      <c r="CK41" s="297">
        <f t="shared" si="16"/>
        <v>0</v>
      </c>
      <c r="CL41" s="296">
        <f t="shared" si="17"/>
        <v>0</v>
      </c>
      <c r="CM41" s="297">
        <f t="shared" si="37"/>
        <v>0</v>
      </c>
      <c r="CN41" s="296">
        <f t="shared" si="38"/>
        <v>0</v>
      </c>
      <c r="CO41" s="299">
        <f t="shared" si="20"/>
        <v>0</v>
      </c>
      <c r="CP41" s="296">
        <f t="shared" si="21"/>
        <v>0</v>
      </c>
      <c r="CQ41" s="297">
        <f t="shared" si="22"/>
        <v>0</v>
      </c>
      <c r="CR41" s="296">
        <f t="shared" si="23"/>
        <v>0</v>
      </c>
      <c r="CS41" s="297">
        <f t="shared" si="39"/>
        <v>0</v>
      </c>
      <c r="CT41" s="296">
        <f t="shared" si="40"/>
        <v>0</v>
      </c>
      <c r="CU41" s="299">
        <f t="shared" si="26"/>
        <v>0</v>
      </c>
      <c r="CV41" s="296">
        <f t="shared" si="27"/>
        <v>0</v>
      </c>
      <c r="CW41" s="297">
        <f t="shared" si="28"/>
        <v>0</v>
      </c>
      <c r="CX41" s="296">
        <f t="shared" si="29"/>
        <v>0</v>
      </c>
      <c r="CY41" s="297">
        <f t="shared" si="41"/>
        <v>0</v>
      </c>
      <c r="CZ41" s="296">
        <f t="shared" si="42"/>
        <v>0</v>
      </c>
      <c r="DB41" s="301" t="s">
        <v>207</v>
      </c>
      <c r="DC41" s="516" t="b">
        <v>0</v>
      </c>
      <c r="DD41" s="516" t="b">
        <v>0</v>
      </c>
      <c r="DE41" s="516" t="b">
        <v>0</v>
      </c>
      <c r="DF41" s="516" t="b">
        <v>0</v>
      </c>
      <c r="DG41" s="516" t="b">
        <v>0</v>
      </c>
    </row>
    <row r="42" spans="2:111" ht="18.75" customHeight="1" x14ac:dyDescent="0.3">
      <c r="AB42" s="300">
        <f t="shared" si="32"/>
        <v>18</v>
      </c>
      <c r="AC42" s="526"/>
      <c r="AD42" s="527"/>
      <c r="AE42" s="424"/>
      <c r="AF42" s="528"/>
      <c r="AG42" s="528"/>
      <c r="AH42" s="289" t="str">
        <f t="shared" si="0"/>
        <v/>
      </c>
      <c r="AJ42" s="290" t="s">
        <v>119</v>
      </c>
      <c r="AK42" s="533"/>
      <c r="AL42" s="534"/>
      <c r="AM42" s="535"/>
      <c r="AN42" s="534"/>
      <c r="AO42" s="306"/>
      <c r="AP42" s="307"/>
      <c r="AQ42" s="533"/>
      <c r="AR42" s="534"/>
      <c r="AS42" s="535"/>
      <c r="AT42" s="534"/>
      <c r="AU42" s="306"/>
      <c r="AV42" s="307"/>
      <c r="AW42" s="533"/>
      <c r="AX42" s="534"/>
      <c r="AY42" s="535"/>
      <c r="AZ42" s="534"/>
      <c r="BA42" s="306"/>
      <c r="BB42" s="307"/>
      <c r="BC42" s="533"/>
      <c r="BD42" s="534"/>
      <c r="BE42" s="535"/>
      <c r="BF42" s="534"/>
      <c r="BG42" s="306"/>
      <c r="BH42" s="307"/>
      <c r="BI42" s="533"/>
      <c r="BJ42" s="534"/>
      <c r="BK42" s="535"/>
      <c r="BL42" s="534"/>
      <c r="BM42" s="306"/>
      <c r="BN42" s="307"/>
      <c r="BR42" s="291" t="str">
        <f>IFERROR(VLOOKUP(AH42,'FACT COB BASICA'!$BH$5:$BI$115,2,FALSE),"")</f>
        <v/>
      </c>
      <c r="BS42" s="292" t="str">
        <f t="shared" si="1"/>
        <v/>
      </c>
      <c r="BT42" s="280"/>
      <c r="BU42" s="293" t="s">
        <v>78</v>
      </c>
      <c r="BV42" s="294" t="s">
        <v>119</v>
      </c>
      <c r="BW42" s="295">
        <f t="shared" si="2"/>
        <v>0</v>
      </c>
      <c r="BX42" s="296">
        <f t="shared" si="3"/>
        <v>0</v>
      </c>
      <c r="BY42" s="297">
        <f t="shared" si="4"/>
        <v>0</v>
      </c>
      <c r="BZ42" s="296">
        <f t="shared" si="5"/>
        <v>0</v>
      </c>
      <c r="CA42" s="297">
        <f t="shared" si="33"/>
        <v>0</v>
      </c>
      <c r="CB42" s="298">
        <f t="shared" si="34"/>
        <v>0</v>
      </c>
      <c r="CC42" s="295">
        <f t="shared" si="8"/>
        <v>0</v>
      </c>
      <c r="CD42" s="296">
        <f t="shared" si="9"/>
        <v>0</v>
      </c>
      <c r="CE42" s="297">
        <f t="shared" si="10"/>
        <v>0</v>
      </c>
      <c r="CF42" s="296">
        <f t="shared" si="11"/>
        <v>0</v>
      </c>
      <c r="CG42" s="297">
        <f t="shared" si="35"/>
        <v>0</v>
      </c>
      <c r="CH42" s="298">
        <f t="shared" si="36"/>
        <v>0</v>
      </c>
      <c r="CI42" s="299">
        <f t="shared" si="14"/>
        <v>0</v>
      </c>
      <c r="CJ42" s="296">
        <f t="shared" si="15"/>
        <v>0</v>
      </c>
      <c r="CK42" s="297">
        <f t="shared" si="16"/>
        <v>0</v>
      </c>
      <c r="CL42" s="296">
        <f t="shared" si="17"/>
        <v>0</v>
      </c>
      <c r="CM42" s="297">
        <f t="shared" si="37"/>
        <v>0</v>
      </c>
      <c r="CN42" s="296">
        <f t="shared" si="38"/>
        <v>0</v>
      </c>
      <c r="CO42" s="299">
        <f t="shared" si="20"/>
        <v>0</v>
      </c>
      <c r="CP42" s="296">
        <f t="shared" si="21"/>
        <v>0</v>
      </c>
      <c r="CQ42" s="297">
        <f t="shared" si="22"/>
        <v>0</v>
      </c>
      <c r="CR42" s="296">
        <f t="shared" si="23"/>
        <v>0</v>
      </c>
      <c r="CS42" s="297">
        <f t="shared" si="39"/>
        <v>0</v>
      </c>
      <c r="CT42" s="296">
        <f t="shared" si="40"/>
        <v>0</v>
      </c>
      <c r="CU42" s="299">
        <f t="shared" si="26"/>
        <v>0</v>
      </c>
      <c r="CV42" s="296">
        <f t="shared" si="27"/>
        <v>0</v>
      </c>
      <c r="CW42" s="297">
        <f t="shared" si="28"/>
        <v>0</v>
      </c>
      <c r="CX42" s="296">
        <f t="shared" si="29"/>
        <v>0</v>
      </c>
      <c r="CY42" s="297">
        <f t="shared" si="41"/>
        <v>0</v>
      </c>
      <c r="CZ42" s="296">
        <f t="shared" si="42"/>
        <v>0</v>
      </c>
      <c r="DB42" s="301" t="s">
        <v>451</v>
      </c>
      <c r="DC42" s="304" t="b">
        <v>0</v>
      </c>
      <c r="DD42" s="304" t="b">
        <v>0</v>
      </c>
      <c r="DE42" s="304" t="b">
        <v>0</v>
      </c>
      <c r="DF42" s="304" t="b">
        <v>0</v>
      </c>
      <c r="DG42" s="304" t="b">
        <v>0</v>
      </c>
    </row>
    <row r="43" spans="2:111" ht="18.75" customHeight="1" x14ac:dyDescent="0.3">
      <c r="B43" s="614" t="s">
        <v>288</v>
      </c>
      <c r="C43" s="615"/>
      <c r="D43" s="615"/>
      <c r="E43" s="616"/>
      <c r="F43" s="617"/>
      <c r="G43" s="617"/>
      <c r="H43" s="618"/>
      <c r="AA43" s="303"/>
      <c r="AB43" s="300">
        <f t="shared" si="32"/>
        <v>19</v>
      </c>
      <c r="AC43" s="526"/>
      <c r="AD43" s="527"/>
      <c r="AE43" s="424"/>
      <c r="AF43" s="528"/>
      <c r="AG43" s="528"/>
      <c r="AH43" s="289" t="str">
        <f t="shared" si="0"/>
        <v/>
      </c>
      <c r="AJ43" s="290" t="s">
        <v>120</v>
      </c>
      <c r="AK43" s="533"/>
      <c r="AL43" s="534"/>
      <c r="AM43" s="535"/>
      <c r="AN43" s="534"/>
      <c r="AO43" s="306"/>
      <c r="AP43" s="307"/>
      <c r="AQ43" s="533"/>
      <c r="AR43" s="534"/>
      <c r="AS43" s="535"/>
      <c r="AT43" s="534"/>
      <c r="AU43" s="306"/>
      <c r="AV43" s="307"/>
      <c r="AW43" s="533"/>
      <c r="AX43" s="534"/>
      <c r="AY43" s="535"/>
      <c r="AZ43" s="534"/>
      <c r="BA43" s="306"/>
      <c r="BB43" s="307"/>
      <c r="BC43" s="533"/>
      <c r="BD43" s="534"/>
      <c r="BE43" s="535"/>
      <c r="BF43" s="534"/>
      <c r="BG43" s="306"/>
      <c r="BH43" s="307"/>
      <c r="BI43" s="533"/>
      <c r="BJ43" s="534"/>
      <c r="BK43" s="535"/>
      <c r="BL43" s="534"/>
      <c r="BM43" s="306"/>
      <c r="BN43" s="307"/>
      <c r="BR43" s="291" t="str">
        <f>IFERROR(VLOOKUP(AH43,'FACT COB BASICA'!$BH$5:$BI$115,2,FALSE),"")</f>
        <v/>
      </c>
      <c r="BS43" s="292" t="str">
        <f t="shared" si="1"/>
        <v/>
      </c>
      <c r="BT43" s="280"/>
      <c r="BU43" s="293" t="s">
        <v>79</v>
      </c>
      <c r="BV43" s="294" t="s">
        <v>120</v>
      </c>
      <c r="BW43" s="295">
        <f t="shared" si="2"/>
        <v>0</v>
      </c>
      <c r="BX43" s="296">
        <f t="shared" si="3"/>
        <v>0</v>
      </c>
      <c r="BY43" s="297">
        <f t="shared" si="4"/>
        <v>0</v>
      </c>
      <c r="BZ43" s="296">
        <f t="shared" si="5"/>
        <v>0</v>
      </c>
      <c r="CA43" s="297">
        <f t="shared" si="33"/>
        <v>0</v>
      </c>
      <c r="CB43" s="298">
        <f t="shared" si="34"/>
        <v>0</v>
      </c>
      <c r="CC43" s="295">
        <f t="shared" si="8"/>
        <v>0</v>
      </c>
      <c r="CD43" s="296">
        <f t="shared" si="9"/>
        <v>0</v>
      </c>
      <c r="CE43" s="297">
        <f t="shared" si="10"/>
        <v>0</v>
      </c>
      <c r="CF43" s="296">
        <f t="shared" si="11"/>
        <v>0</v>
      </c>
      <c r="CG43" s="297">
        <f t="shared" si="35"/>
        <v>0</v>
      </c>
      <c r="CH43" s="298">
        <f t="shared" si="36"/>
        <v>0</v>
      </c>
      <c r="CI43" s="299">
        <f t="shared" si="14"/>
        <v>0</v>
      </c>
      <c r="CJ43" s="296">
        <f t="shared" si="15"/>
        <v>0</v>
      </c>
      <c r="CK43" s="297">
        <f t="shared" si="16"/>
        <v>0</v>
      </c>
      <c r="CL43" s="296">
        <f t="shared" si="17"/>
        <v>0</v>
      </c>
      <c r="CM43" s="297">
        <f t="shared" si="37"/>
        <v>0</v>
      </c>
      <c r="CN43" s="296">
        <f t="shared" si="38"/>
        <v>0</v>
      </c>
      <c r="CO43" s="299">
        <f t="shared" si="20"/>
        <v>0</v>
      </c>
      <c r="CP43" s="296">
        <f t="shared" si="21"/>
        <v>0</v>
      </c>
      <c r="CQ43" s="297">
        <f t="shared" si="22"/>
        <v>0</v>
      </c>
      <c r="CR43" s="296">
        <f t="shared" si="23"/>
        <v>0</v>
      </c>
      <c r="CS43" s="297">
        <f t="shared" si="39"/>
        <v>0</v>
      </c>
      <c r="CT43" s="296">
        <f t="shared" si="40"/>
        <v>0</v>
      </c>
      <c r="CU43" s="299">
        <f t="shared" si="26"/>
        <v>0</v>
      </c>
      <c r="CV43" s="296">
        <f t="shared" si="27"/>
        <v>0</v>
      </c>
      <c r="CW43" s="297">
        <f t="shared" si="28"/>
        <v>0</v>
      </c>
      <c r="CX43" s="296">
        <f t="shared" si="29"/>
        <v>0</v>
      </c>
      <c r="CY43" s="297">
        <f t="shared" si="41"/>
        <v>0</v>
      </c>
      <c r="CZ43" s="296">
        <f t="shared" si="42"/>
        <v>0</v>
      </c>
    </row>
    <row r="44" spans="2:111" ht="18.75" customHeight="1" x14ac:dyDescent="0.3">
      <c r="AA44" s="303"/>
      <c r="AB44" s="300">
        <f t="shared" si="32"/>
        <v>20</v>
      </c>
      <c r="AC44" s="526"/>
      <c r="AD44" s="527"/>
      <c r="AE44" s="424"/>
      <c r="AF44" s="528"/>
      <c r="AG44" s="528"/>
      <c r="AH44" s="289" t="str">
        <f t="shared" si="0"/>
        <v/>
      </c>
      <c r="AJ44" s="290" t="s">
        <v>164</v>
      </c>
      <c r="AK44" s="533"/>
      <c r="AL44" s="534"/>
      <c r="AM44" s="535"/>
      <c r="AN44" s="534"/>
      <c r="AO44" s="306"/>
      <c r="AP44" s="307"/>
      <c r="AQ44" s="533"/>
      <c r="AR44" s="534"/>
      <c r="AS44" s="535"/>
      <c r="AT44" s="534"/>
      <c r="AU44" s="306"/>
      <c r="AV44" s="307"/>
      <c r="AW44" s="533"/>
      <c r="AX44" s="534"/>
      <c r="AY44" s="535"/>
      <c r="AZ44" s="534"/>
      <c r="BA44" s="306"/>
      <c r="BB44" s="307"/>
      <c r="BC44" s="533"/>
      <c r="BD44" s="534"/>
      <c r="BE44" s="535"/>
      <c r="BF44" s="534"/>
      <c r="BG44" s="306"/>
      <c r="BH44" s="307"/>
      <c r="BI44" s="533"/>
      <c r="BJ44" s="534"/>
      <c r="BK44" s="535"/>
      <c r="BL44" s="534"/>
      <c r="BM44" s="306"/>
      <c r="BN44" s="307"/>
      <c r="BR44" s="291" t="str">
        <f>IFERROR(VLOOKUP(AH44,'FACT COB BASICA'!$BH$5:$BI$115,2,FALSE),"")</f>
        <v/>
      </c>
      <c r="BS44" s="292" t="str">
        <f t="shared" si="1"/>
        <v/>
      </c>
      <c r="BT44" s="280"/>
      <c r="BU44" s="293" t="s">
        <v>80</v>
      </c>
      <c r="BV44" s="294" t="s">
        <v>164</v>
      </c>
      <c r="BW44" s="295">
        <f t="shared" si="2"/>
        <v>0</v>
      </c>
      <c r="BX44" s="296">
        <f t="shared" si="3"/>
        <v>0</v>
      </c>
      <c r="BY44" s="297">
        <f t="shared" si="4"/>
        <v>0</v>
      </c>
      <c r="BZ44" s="296">
        <f t="shared" si="5"/>
        <v>0</v>
      </c>
      <c r="CA44" s="297">
        <f t="shared" si="33"/>
        <v>0</v>
      </c>
      <c r="CB44" s="298">
        <f t="shared" si="34"/>
        <v>0</v>
      </c>
      <c r="CC44" s="295">
        <f t="shared" si="8"/>
        <v>0</v>
      </c>
      <c r="CD44" s="296">
        <f t="shared" si="9"/>
        <v>0</v>
      </c>
      <c r="CE44" s="297">
        <f t="shared" si="10"/>
        <v>0</v>
      </c>
      <c r="CF44" s="296">
        <f t="shared" si="11"/>
        <v>0</v>
      </c>
      <c r="CG44" s="297">
        <f t="shared" si="35"/>
        <v>0</v>
      </c>
      <c r="CH44" s="298">
        <f t="shared" si="36"/>
        <v>0</v>
      </c>
      <c r="CI44" s="299">
        <f t="shared" si="14"/>
        <v>0</v>
      </c>
      <c r="CJ44" s="296">
        <f t="shared" si="15"/>
        <v>0</v>
      </c>
      <c r="CK44" s="297">
        <f t="shared" si="16"/>
        <v>0</v>
      </c>
      <c r="CL44" s="296">
        <f t="shared" si="17"/>
        <v>0</v>
      </c>
      <c r="CM44" s="297">
        <f t="shared" si="37"/>
        <v>0</v>
      </c>
      <c r="CN44" s="296">
        <f t="shared" si="38"/>
        <v>0</v>
      </c>
      <c r="CO44" s="299">
        <f t="shared" si="20"/>
        <v>0</v>
      </c>
      <c r="CP44" s="296">
        <f t="shared" si="21"/>
        <v>0</v>
      </c>
      <c r="CQ44" s="297">
        <f t="shared" si="22"/>
        <v>0</v>
      </c>
      <c r="CR44" s="296">
        <f t="shared" si="23"/>
        <v>0</v>
      </c>
      <c r="CS44" s="297">
        <f t="shared" si="39"/>
        <v>0</v>
      </c>
      <c r="CT44" s="296">
        <f t="shared" si="40"/>
        <v>0</v>
      </c>
      <c r="CU44" s="299">
        <f t="shared" si="26"/>
        <v>0</v>
      </c>
      <c r="CV44" s="296">
        <f t="shared" si="27"/>
        <v>0</v>
      </c>
      <c r="CW44" s="297">
        <f t="shared" si="28"/>
        <v>0</v>
      </c>
      <c r="CX44" s="296">
        <f t="shared" si="29"/>
        <v>0</v>
      </c>
      <c r="CY44" s="297">
        <f t="shared" si="41"/>
        <v>0</v>
      </c>
      <c r="CZ44" s="296">
        <f t="shared" si="42"/>
        <v>0</v>
      </c>
    </row>
    <row r="45" spans="2:111" ht="18.75" customHeight="1" x14ac:dyDescent="0.3">
      <c r="S45" s="303"/>
      <c r="T45" s="303"/>
      <c r="U45" s="303"/>
      <c r="V45" s="303"/>
      <c r="W45" s="303"/>
      <c r="X45" s="303"/>
      <c r="Y45" s="303"/>
      <c r="Z45" s="303"/>
      <c r="AB45" s="300">
        <f t="shared" si="32"/>
        <v>21</v>
      </c>
      <c r="AC45" s="526"/>
      <c r="AD45" s="527"/>
      <c r="AE45" s="424"/>
      <c r="AF45" s="528"/>
      <c r="AG45" s="528"/>
      <c r="AH45" s="289" t="str">
        <f t="shared" si="0"/>
        <v/>
      </c>
      <c r="AJ45" s="290" t="s">
        <v>165</v>
      </c>
      <c r="AK45" s="533"/>
      <c r="AL45" s="534"/>
      <c r="AM45" s="538"/>
      <c r="AN45" s="539"/>
      <c r="AO45" s="308"/>
      <c r="AP45" s="309"/>
      <c r="AQ45" s="533"/>
      <c r="AR45" s="534"/>
      <c r="AS45" s="538"/>
      <c r="AT45" s="539"/>
      <c r="AU45" s="308"/>
      <c r="AV45" s="309"/>
      <c r="AW45" s="533"/>
      <c r="AX45" s="534"/>
      <c r="AY45" s="538"/>
      <c r="AZ45" s="539"/>
      <c r="BA45" s="308"/>
      <c r="BB45" s="309"/>
      <c r="BC45" s="533"/>
      <c r="BD45" s="534"/>
      <c r="BE45" s="538"/>
      <c r="BF45" s="539"/>
      <c r="BG45" s="308"/>
      <c r="BH45" s="309"/>
      <c r="BI45" s="533"/>
      <c r="BJ45" s="534"/>
      <c r="BK45" s="538"/>
      <c r="BL45" s="539"/>
      <c r="BM45" s="308"/>
      <c r="BN45" s="309"/>
      <c r="BR45" s="291" t="str">
        <f>IFERROR(VLOOKUP(AH45,'FACT COB BASICA'!$BH$5:$BI$115,2,FALSE),"")</f>
        <v/>
      </c>
      <c r="BS45" s="292" t="str">
        <f t="shared" si="1"/>
        <v/>
      </c>
      <c r="BT45" s="280"/>
      <c r="BU45" s="293" t="s">
        <v>162</v>
      </c>
      <c r="BV45" s="294" t="s">
        <v>165</v>
      </c>
      <c r="BW45" s="295">
        <f t="shared" si="2"/>
        <v>0</v>
      </c>
      <c r="BX45" s="296">
        <f t="shared" si="3"/>
        <v>0</v>
      </c>
      <c r="BY45" s="297">
        <f t="shared" si="4"/>
        <v>0</v>
      </c>
      <c r="BZ45" s="296">
        <f t="shared" si="5"/>
        <v>0</v>
      </c>
      <c r="CA45" s="297">
        <f t="shared" si="33"/>
        <v>0</v>
      </c>
      <c r="CB45" s="298">
        <f t="shared" si="34"/>
        <v>0</v>
      </c>
      <c r="CC45" s="295">
        <f t="shared" si="8"/>
        <v>0</v>
      </c>
      <c r="CD45" s="296">
        <f t="shared" si="9"/>
        <v>0</v>
      </c>
      <c r="CE45" s="297">
        <f t="shared" si="10"/>
        <v>0</v>
      </c>
      <c r="CF45" s="296">
        <f t="shared" si="11"/>
        <v>0</v>
      </c>
      <c r="CG45" s="297">
        <f t="shared" si="35"/>
        <v>0</v>
      </c>
      <c r="CH45" s="298">
        <f t="shared" si="36"/>
        <v>0</v>
      </c>
      <c r="CI45" s="299">
        <f t="shared" si="14"/>
        <v>0</v>
      </c>
      <c r="CJ45" s="296">
        <f t="shared" si="15"/>
        <v>0</v>
      </c>
      <c r="CK45" s="297">
        <f t="shared" si="16"/>
        <v>0</v>
      </c>
      <c r="CL45" s="296">
        <f t="shared" si="17"/>
        <v>0</v>
      </c>
      <c r="CM45" s="297">
        <f t="shared" si="37"/>
        <v>0</v>
      </c>
      <c r="CN45" s="296">
        <f t="shared" si="38"/>
        <v>0</v>
      </c>
      <c r="CO45" s="299">
        <f t="shared" si="20"/>
        <v>0</v>
      </c>
      <c r="CP45" s="296">
        <f t="shared" si="21"/>
        <v>0</v>
      </c>
      <c r="CQ45" s="297">
        <f t="shared" si="22"/>
        <v>0</v>
      </c>
      <c r="CR45" s="296">
        <f t="shared" si="23"/>
        <v>0</v>
      </c>
      <c r="CS45" s="297">
        <f t="shared" si="39"/>
        <v>0</v>
      </c>
      <c r="CT45" s="296">
        <f t="shared" si="40"/>
        <v>0</v>
      </c>
      <c r="CU45" s="299">
        <f t="shared" si="26"/>
        <v>0</v>
      </c>
      <c r="CV45" s="296">
        <f t="shared" si="27"/>
        <v>0</v>
      </c>
      <c r="CW45" s="297">
        <f t="shared" si="28"/>
        <v>0</v>
      </c>
      <c r="CX45" s="296">
        <f t="shared" si="29"/>
        <v>0</v>
      </c>
      <c r="CY45" s="297">
        <f t="shared" si="41"/>
        <v>0</v>
      </c>
      <c r="CZ45" s="296">
        <f t="shared" si="42"/>
        <v>0</v>
      </c>
    </row>
    <row r="46" spans="2:111" ht="18.75" customHeight="1" x14ac:dyDescent="0.3">
      <c r="S46" s="303"/>
      <c r="T46" s="303"/>
      <c r="U46" s="303"/>
      <c r="V46" s="303"/>
      <c r="W46" s="303"/>
      <c r="X46" s="303"/>
      <c r="Y46" s="303"/>
      <c r="Z46" s="303"/>
      <c r="AB46" s="300">
        <f t="shared" si="32"/>
        <v>22</v>
      </c>
      <c r="AC46" s="526"/>
      <c r="AD46" s="527"/>
      <c r="AE46" s="424"/>
      <c r="AF46" s="528"/>
      <c r="AG46" s="528"/>
      <c r="AH46" s="289" t="str">
        <f t="shared" si="0"/>
        <v/>
      </c>
      <c r="AJ46" s="345" t="s">
        <v>121</v>
      </c>
      <c r="AK46" s="346">
        <f>SUM(AK25:AK45)</f>
        <v>0</v>
      </c>
      <c r="AL46" s="347">
        <f t="shared" ref="AL46:AP46" si="43">SUM(AL25:AL45)</f>
        <v>0</v>
      </c>
      <c r="AM46" s="348">
        <f t="shared" si="43"/>
        <v>0</v>
      </c>
      <c r="AN46" s="347">
        <f t="shared" si="43"/>
        <v>0</v>
      </c>
      <c r="AO46" s="349">
        <f t="shared" si="43"/>
        <v>0</v>
      </c>
      <c r="AP46" s="350">
        <f t="shared" si="43"/>
        <v>0</v>
      </c>
      <c r="AQ46" s="346">
        <f>SUM(AQ25:AQ45)</f>
        <v>0</v>
      </c>
      <c r="AR46" s="347">
        <f t="shared" ref="AR46:AV46" si="44">SUM(AR25:AR45)</f>
        <v>0</v>
      </c>
      <c r="AS46" s="348">
        <f t="shared" si="44"/>
        <v>0</v>
      </c>
      <c r="AT46" s="347">
        <f t="shared" si="44"/>
        <v>0</v>
      </c>
      <c r="AU46" s="349">
        <f t="shared" si="44"/>
        <v>0</v>
      </c>
      <c r="AV46" s="350">
        <f t="shared" si="44"/>
        <v>0</v>
      </c>
      <c r="AW46" s="346">
        <f>SUM(AW25:AW45)</f>
        <v>0</v>
      </c>
      <c r="AX46" s="347">
        <f t="shared" ref="AX46:BB46" si="45">SUM(AX25:AX45)</f>
        <v>0</v>
      </c>
      <c r="AY46" s="348">
        <f t="shared" si="45"/>
        <v>0</v>
      </c>
      <c r="AZ46" s="347">
        <f t="shared" si="45"/>
        <v>0</v>
      </c>
      <c r="BA46" s="349">
        <f t="shared" si="45"/>
        <v>0</v>
      </c>
      <c r="BB46" s="350">
        <f t="shared" si="45"/>
        <v>0</v>
      </c>
      <c r="BC46" s="346">
        <f t="shared" ref="BC46:BI46" si="46">SUM(BC25:BC45)</f>
        <v>0</v>
      </c>
      <c r="BD46" s="347">
        <f t="shared" si="46"/>
        <v>0</v>
      </c>
      <c r="BE46" s="348">
        <f t="shared" si="46"/>
        <v>0</v>
      </c>
      <c r="BF46" s="347">
        <f t="shared" si="46"/>
        <v>0</v>
      </c>
      <c r="BG46" s="349">
        <f t="shared" si="46"/>
        <v>0</v>
      </c>
      <c r="BH46" s="350">
        <f t="shared" si="46"/>
        <v>0</v>
      </c>
      <c r="BI46" s="346">
        <f t="shared" si="46"/>
        <v>0</v>
      </c>
      <c r="BJ46" s="347">
        <f t="shared" ref="BJ46:BN46" si="47">SUM(BJ25:BJ45)</f>
        <v>0</v>
      </c>
      <c r="BK46" s="348">
        <f t="shared" si="47"/>
        <v>0</v>
      </c>
      <c r="BL46" s="347">
        <f t="shared" si="47"/>
        <v>0</v>
      </c>
      <c r="BM46" s="349">
        <f t="shared" si="47"/>
        <v>0</v>
      </c>
      <c r="BN46" s="350">
        <f t="shared" si="47"/>
        <v>0</v>
      </c>
      <c r="BR46" s="291" t="str">
        <f>IFERROR(VLOOKUP(AH46,'FACT COB BASICA'!$BH$5:$BI$115,2,FALSE),"")</f>
        <v/>
      </c>
      <c r="BS46" s="292" t="str">
        <f t="shared" si="1"/>
        <v/>
      </c>
      <c r="BT46" s="280"/>
      <c r="BU46" s="274"/>
      <c r="BV46" s="310" t="s">
        <v>121</v>
      </c>
      <c r="BW46" s="311">
        <f>SUM(BW25:BW45)</f>
        <v>0</v>
      </c>
      <c r="BX46" s="312">
        <f t="shared" ref="BX46:CZ46" si="48">SUM(BX25:BX45)</f>
        <v>0</v>
      </c>
      <c r="BY46" s="313">
        <f t="shared" si="48"/>
        <v>0</v>
      </c>
      <c r="BZ46" s="312">
        <f t="shared" si="48"/>
        <v>0</v>
      </c>
      <c r="CA46" s="313">
        <f t="shared" si="48"/>
        <v>0</v>
      </c>
      <c r="CB46" s="314">
        <f t="shared" si="48"/>
        <v>0</v>
      </c>
      <c r="CC46" s="311">
        <f t="shared" si="48"/>
        <v>0</v>
      </c>
      <c r="CD46" s="312">
        <f t="shared" si="48"/>
        <v>0</v>
      </c>
      <c r="CE46" s="313">
        <f t="shared" si="48"/>
        <v>0</v>
      </c>
      <c r="CF46" s="312">
        <f t="shared" si="48"/>
        <v>0</v>
      </c>
      <c r="CG46" s="313">
        <f t="shared" si="48"/>
        <v>0</v>
      </c>
      <c r="CH46" s="314">
        <f t="shared" si="48"/>
        <v>0</v>
      </c>
      <c r="CI46" s="315">
        <f t="shared" si="48"/>
        <v>0</v>
      </c>
      <c r="CJ46" s="312">
        <f t="shared" si="48"/>
        <v>0</v>
      </c>
      <c r="CK46" s="313">
        <f t="shared" si="48"/>
        <v>0</v>
      </c>
      <c r="CL46" s="312">
        <f t="shared" si="48"/>
        <v>0</v>
      </c>
      <c r="CM46" s="313">
        <f t="shared" si="48"/>
        <v>0</v>
      </c>
      <c r="CN46" s="312">
        <f t="shared" si="48"/>
        <v>0</v>
      </c>
      <c r="CO46" s="315">
        <f t="shared" si="48"/>
        <v>0</v>
      </c>
      <c r="CP46" s="312">
        <f t="shared" si="48"/>
        <v>0</v>
      </c>
      <c r="CQ46" s="313">
        <f t="shared" si="48"/>
        <v>0</v>
      </c>
      <c r="CR46" s="312">
        <f t="shared" si="48"/>
        <v>0</v>
      </c>
      <c r="CS46" s="313">
        <f t="shared" si="48"/>
        <v>0</v>
      </c>
      <c r="CT46" s="312">
        <f t="shared" si="48"/>
        <v>0</v>
      </c>
      <c r="CU46" s="315">
        <f t="shared" si="48"/>
        <v>0</v>
      </c>
      <c r="CV46" s="312">
        <f t="shared" si="48"/>
        <v>0</v>
      </c>
      <c r="CW46" s="313">
        <f t="shared" si="48"/>
        <v>0</v>
      </c>
      <c r="CX46" s="312">
        <f t="shared" si="48"/>
        <v>0</v>
      </c>
      <c r="CY46" s="313">
        <f t="shared" si="48"/>
        <v>0</v>
      </c>
      <c r="CZ46" s="312">
        <f t="shared" si="48"/>
        <v>0</v>
      </c>
    </row>
    <row r="47" spans="2:111" ht="18.75" customHeight="1" thickBot="1" x14ac:dyDescent="0.35">
      <c r="B47" s="566" t="s">
        <v>493</v>
      </c>
      <c r="C47" s="566"/>
      <c r="D47" s="566"/>
      <c r="E47" s="566"/>
      <c r="F47" s="566"/>
      <c r="G47" s="566"/>
      <c r="H47" s="566"/>
      <c r="I47" s="566"/>
      <c r="J47" s="566"/>
      <c r="K47" s="566"/>
      <c r="L47" s="566"/>
      <c r="M47" s="566"/>
      <c r="N47" s="566"/>
      <c r="O47" s="566"/>
      <c r="P47" s="566"/>
      <c r="Q47" s="566"/>
      <c r="R47" s="566"/>
      <c r="S47" s="566"/>
      <c r="T47" s="566"/>
      <c r="U47" s="566"/>
      <c r="V47" s="566"/>
      <c r="W47" s="566"/>
      <c r="X47" s="566"/>
      <c r="Y47" s="566"/>
      <c r="Z47" s="566"/>
      <c r="AB47" s="300">
        <f t="shared" si="32"/>
        <v>23</v>
      </c>
      <c r="AC47" s="526"/>
      <c r="AD47" s="527"/>
      <c r="AE47" s="424"/>
      <c r="AF47" s="528"/>
      <c r="AG47" s="528"/>
      <c r="AH47" s="289" t="str">
        <f t="shared" si="0"/>
        <v/>
      </c>
      <c r="AJ47" s="351" t="s">
        <v>121</v>
      </c>
      <c r="AK47" s="576">
        <f>AK46+AL46</f>
        <v>0</v>
      </c>
      <c r="AL47" s="577"/>
      <c r="AM47" s="584">
        <f>AM46+AN46</f>
        <v>0</v>
      </c>
      <c r="AN47" s="577"/>
      <c r="AO47" s="585">
        <f>AO46+AP46</f>
        <v>0</v>
      </c>
      <c r="AP47" s="586"/>
      <c r="AQ47" s="576">
        <f>AQ46+AR46</f>
        <v>0</v>
      </c>
      <c r="AR47" s="577"/>
      <c r="AS47" s="584">
        <f>AS46+AT46</f>
        <v>0</v>
      </c>
      <c r="AT47" s="577"/>
      <c r="AU47" s="585">
        <f>AU46+AV46</f>
        <v>0</v>
      </c>
      <c r="AV47" s="586"/>
      <c r="AW47" s="576">
        <f>AW46+AX46</f>
        <v>0</v>
      </c>
      <c r="AX47" s="577"/>
      <c r="AY47" s="584">
        <f>AY46+AZ46</f>
        <v>0</v>
      </c>
      <c r="AZ47" s="577"/>
      <c r="BA47" s="585">
        <f>BA46+BB46</f>
        <v>0</v>
      </c>
      <c r="BB47" s="586"/>
      <c r="BC47" s="576">
        <f>BC46+BD46</f>
        <v>0</v>
      </c>
      <c r="BD47" s="577"/>
      <c r="BE47" s="584">
        <f>BE46+BF46</f>
        <v>0</v>
      </c>
      <c r="BF47" s="577"/>
      <c r="BG47" s="585">
        <f>BG46+BH46</f>
        <v>0</v>
      </c>
      <c r="BH47" s="586"/>
      <c r="BI47" s="576">
        <f>BI46+BJ46</f>
        <v>0</v>
      </c>
      <c r="BJ47" s="577"/>
      <c r="BK47" s="584">
        <f>BK46+BL46</f>
        <v>0</v>
      </c>
      <c r="BL47" s="577"/>
      <c r="BM47" s="585">
        <f>BM46+BN46</f>
        <v>0</v>
      </c>
      <c r="BN47" s="586"/>
      <c r="BO47" s="281"/>
      <c r="BP47" s="281"/>
      <c r="BQ47" s="281"/>
      <c r="BR47" s="291" t="str">
        <f>IFERROR(VLOOKUP(AH47,'FACT COB BASICA'!$BH$5:$BI$115,2,FALSE),"")</f>
        <v/>
      </c>
      <c r="BS47" s="292" t="str">
        <f t="shared" si="1"/>
        <v/>
      </c>
      <c r="BT47" s="280"/>
      <c r="BU47" s="274"/>
      <c r="BV47" s="316" t="s">
        <v>98</v>
      </c>
      <c r="BW47" s="591">
        <f>BW46+BX46</f>
        <v>0</v>
      </c>
      <c r="BX47" s="570"/>
      <c r="BY47" s="569">
        <f>BY46+BZ46</f>
        <v>0</v>
      </c>
      <c r="BZ47" s="570"/>
      <c r="CA47" s="569">
        <f>CA46+CB46</f>
        <v>0</v>
      </c>
      <c r="CB47" s="590"/>
      <c r="CC47" s="591">
        <f>CC46+CD46</f>
        <v>0</v>
      </c>
      <c r="CD47" s="570"/>
      <c r="CE47" s="569">
        <f>CE46+CF46</f>
        <v>0</v>
      </c>
      <c r="CF47" s="570"/>
      <c r="CG47" s="569">
        <f>CG46+CH46</f>
        <v>0</v>
      </c>
      <c r="CH47" s="590"/>
      <c r="CI47" s="663">
        <f>CI46+CJ46</f>
        <v>0</v>
      </c>
      <c r="CJ47" s="570"/>
      <c r="CK47" s="569">
        <f>CK46+CL46</f>
        <v>0</v>
      </c>
      <c r="CL47" s="570"/>
      <c r="CM47" s="569">
        <f>CM46+CN46</f>
        <v>0</v>
      </c>
      <c r="CN47" s="570"/>
      <c r="CO47" s="663">
        <f>CO46+CP46</f>
        <v>0</v>
      </c>
      <c r="CP47" s="570"/>
      <c r="CQ47" s="569">
        <f>CQ46+CR46</f>
        <v>0</v>
      </c>
      <c r="CR47" s="570"/>
      <c r="CS47" s="569">
        <f>CS46+CT46</f>
        <v>0</v>
      </c>
      <c r="CT47" s="570"/>
      <c r="CU47" s="663">
        <f>CU46+CV46</f>
        <v>0</v>
      </c>
      <c r="CV47" s="570"/>
      <c r="CW47" s="569">
        <f>CW46+CX46</f>
        <v>0</v>
      </c>
      <c r="CX47" s="570"/>
      <c r="CY47" s="569">
        <f>CY46+CZ46</f>
        <v>0</v>
      </c>
      <c r="CZ47" s="570"/>
    </row>
    <row r="48" spans="2:111" ht="18.75" customHeight="1" thickBot="1" x14ac:dyDescent="0.35">
      <c r="AB48" s="300">
        <f t="shared" si="32"/>
        <v>24</v>
      </c>
      <c r="AC48" s="526"/>
      <c r="AD48" s="527"/>
      <c r="AE48" s="424"/>
      <c r="AF48" s="528"/>
      <c r="AG48" s="528"/>
      <c r="AH48" s="289" t="str">
        <f t="shared" si="0"/>
        <v/>
      </c>
      <c r="AJ48" s="352" t="s">
        <v>255</v>
      </c>
      <c r="AK48" s="578">
        <f>AK47+AM47+AO47</f>
        <v>0</v>
      </c>
      <c r="AL48" s="579"/>
      <c r="AM48" s="579"/>
      <c r="AN48" s="579"/>
      <c r="AO48" s="579"/>
      <c r="AP48" s="580"/>
      <c r="AQ48" s="578">
        <f>AQ47+AS47+AU47</f>
        <v>0</v>
      </c>
      <c r="AR48" s="579"/>
      <c r="AS48" s="579"/>
      <c r="AT48" s="579"/>
      <c r="AU48" s="579"/>
      <c r="AV48" s="580"/>
      <c r="AW48" s="578">
        <f>AW47+AY47+BA47</f>
        <v>0</v>
      </c>
      <c r="AX48" s="579"/>
      <c r="AY48" s="579"/>
      <c r="AZ48" s="579"/>
      <c r="BA48" s="579"/>
      <c r="BB48" s="580"/>
      <c r="BC48" s="578">
        <f>BC47+BE47+BG47</f>
        <v>0</v>
      </c>
      <c r="BD48" s="579"/>
      <c r="BE48" s="579"/>
      <c r="BF48" s="579"/>
      <c r="BG48" s="579"/>
      <c r="BH48" s="580"/>
      <c r="BI48" s="578">
        <f>BI47+BK47+BM47</f>
        <v>0</v>
      </c>
      <c r="BJ48" s="579"/>
      <c r="BK48" s="579"/>
      <c r="BL48" s="579"/>
      <c r="BM48" s="579"/>
      <c r="BN48" s="580"/>
      <c r="BR48" s="291" t="str">
        <f>IFERROR(VLOOKUP(AH48,'FACT COB BASICA'!$BH$5:$BI$115,2,FALSE),"")</f>
        <v/>
      </c>
      <c r="BS48" s="292" t="str">
        <f t="shared" si="1"/>
        <v/>
      </c>
      <c r="BU48" s="274"/>
      <c r="BV48" s="317" t="s">
        <v>98</v>
      </c>
      <c r="BW48" s="587">
        <f>BW47+BY47+CA47</f>
        <v>0</v>
      </c>
      <c r="BX48" s="588"/>
      <c r="BY48" s="588"/>
      <c r="BZ48" s="588"/>
      <c r="CA48" s="588"/>
      <c r="CB48" s="589"/>
      <c r="CC48" s="587">
        <f>CC47+CE47+CG47</f>
        <v>0</v>
      </c>
      <c r="CD48" s="588"/>
      <c r="CE48" s="588"/>
      <c r="CF48" s="588"/>
      <c r="CG48" s="588"/>
      <c r="CH48" s="589"/>
      <c r="CI48" s="583">
        <f>CI47+CK47+CM47</f>
        <v>0</v>
      </c>
      <c r="CJ48" s="583"/>
      <c r="CK48" s="583"/>
      <c r="CL48" s="583"/>
      <c r="CM48" s="583"/>
      <c r="CN48" s="582"/>
      <c r="CO48" s="583">
        <f>CO47+CQ47+CS47</f>
        <v>0</v>
      </c>
      <c r="CP48" s="583"/>
      <c r="CQ48" s="583"/>
      <c r="CR48" s="583"/>
      <c r="CS48" s="583"/>
      <c r="CT48" s="582"/>
      <c r="CU48" s="583">
        <f>CU47+CW47+CY47</f>
        <v>0</v>
      </c>
      <c r="CV48" s="583"/>
      <c r="CW48" s="583"/>
      <c r="CX48" s="583"/>
      <c r="CY48" s="583"/>
      <c r="CZ48" s="582"/>
      <c r="DA48" s="274"/>
    </row>
    <row r="49" spans="3:105" ht="18.75" customHeight="1" thickBot="1" x14ac:dyDescent="0.35">
      <c r="C49" s="318"/>
      <c r="E49" s="319"/>
      <c r="AB49" s="300">
        <f t="shared" si="32"/>
        <v>25</v>
      </c>
      <c r="AC49" s="526"/>
      <c r="AD49" s="527"/>
      <c r="AE49" s="424"/>
      <c r="AF49" s="528"/>
      <c r="AG49" s="528"/>
      <c r="AH49" s="289" t="str">
        <f t="shared" si="0"/>
        <v/>
      </c>
      <c r="BR49" s="291" t="str">
        <f>IFERROR(VLOOKUP(AH49,'FACT COB BASICA'!$BH$5:$BI$115,2,FALSE),"")</f>
        <v/>
      </c>
      <c r="BS49" s="292" t="str">
        <f t="shared" si="1"/>
        <v/>
      </c>
      <c r="BU49" s="280"/>
      <c r="BV49" s="274"/>
      <c r="BW49" s="274"/>
      <c r="BX49" s="274"/>
      <c r="BY49" s="274"/>
      <c r="BZ49" s="274"/>
      <c r="CA49" s="274"/>
      <c r="CB49" s="274"/>
      <c r="CC49" s="274"/>
      <c r="DA49" s="274"/>
    </row>
    <row r="50" spans="3:105" ht="18.75" customHeight="1" thickBot="1" x14ac:dyDescent="0.35">
      <c r="D50" s="320"/>
      <c r="E50" s="320"/>
      <c r="AB50" s="300">
        <f t="shared" si="32"/>
        <v>26</v>
      </c>
      <c r="AC50" s="526"/>
      <c r="AD50" s="527"/>
      <c r="AE50" s="424"/>
      <c r="AF50" s="528"/>
      <c r="AG50" s="528"/>
      <c r="AH50" s="289" t="str">
        <f t="shared" si="0"/>
        <v/>
      </c>
      <c r="BR50" s="291" t="str">
        <f>IFERROR(VLOOKUP(AH50,'FACT COB BASICA'!$BH$5:$BI$115,2,FALSE),"")</f>
        <v/>
      </c>
      <c r="BS50" s="292" t="str">
        <f t="shared" si="1"/>
        <v/>
      </c>
      <c r="BU50" s="280"/>
      <c r="BV50" s="274"/>
      <c r="BW50" s="581" t="s">
        <v>397</v>
      </c>
      <c r="BX50" s="582"/>
      <c r="BY50" s="274"/>
      <c r="BZ50" s="581" t="s">
        <v>265</v>
      </c>
      <c r="CA50" s="582"/>
      <c r="CB50" s="274"/>
      <c r="CC50" s="581" t="s">
        <v>266</v>
      </c>
      <c r="CD50" s="582"/>
      <c r="CF50" s="581" t="s">
        <v>268</v>
      </c>
      <c r="CG50" s="583"/>
      <c r="CH50" s="582"/>
      <c r="DA50" s="274"/>
    </row>
    <row r="51" spans="3:105" ht="18.75" customHeight="1" x14ac:dyDescent="0.3">
      <c r="AB51" s="300">
        <f t="shared" si="32"/>
        <v>27</v>
      </c>
      <c r="AC51" s="526"/>
      <c r="AD51" s="527"/>
      <c r="AE51" s="424"/>
      <c r="AF51" s="528"/>
      <c r="AG51" s="528"/>
      <c r="AH51" s="289" t="str">
        <f t="shared" si="0"/>
        <v/>
      </c>
      <c r="BR51" s="291" t="str">
        <f>IFERROR(VLOOKUP(AH51,'FACT COB BASICA'!$BH$5:$BI$115,2,FALSE),"")</f>
        <v/>
      </c>
      <c r="BS51" s="292" t="str">
        <f t="shared" si="1"/>
        <v/>
      </c>
      <c r="BU51" s="280"/>
      <c r="BV51" s="274"/>
      <c r="BW51" s="321" t="s">
        <v>250</v>
      </c>
      <c r="BX51" s="322">
        <f>BW48</f>
        <v>0</v>
      </c>
      <c r="BY51" s="274"/>
      <c r="BZ51" s="321" t="s">
        <v>250</v>
      </c>
      <c r="CA51" s="322">
        <f>SUM(BX28:BX34,BZ28:BZ34,CB28:CB34)</f>
        <v>0</v>
      </c>
      <c r="CB51" s="274"/>
      <c r="CC51" s="321" t="s">
        <v>250</v>
      </c>
      <c r="CD51" s="322">
        <f>SUM(CA30:CB45)</f>
        <v>0</v>
      </c>
      <c r="CF51" s="321" t="s">
        <v>250</v>
      </c>
      <c r="CG51" s="323">
        <f>SUM(BW39:BZ45)</f>
        <v>0</v>
      </c>
      <c r="CH51" s="324" t="e">
        <f>CG51/$BY$59</f>
        <v>#DIV/0!</v>
      </c>
      <c r="DA51" s="274"/>
    </row>
    <row r="52" spans="3:105" ht="18.75" customHeight="1" x14ac:dyDescent="0.3">
      <c r="AB52" s="300">
        <f t="shared" si="32"/>
        <v>28</v>
      </c>
      <c r="AC52" s="526"/>
      <c r="AD52" s="527"/>
      <c r="AE52" s="424"/>
      <c r="AF52" s="528"/>
      <c r="AG52" s="528"/>
      <c r="AH52" s="289" t="str">
        <f t="shared" si="0"/>
        <v/>
      </c>
      <c r="BR52" s="291" t="str">
        <f>IFERROR(VLOOKUP(AH52,'FACT COB BASICA'!$BH$5:$BI$115,2,FALSE),"")</f>
        <v/>
      </c>
      <c r="BS52" s="292" t="str">
        <f t="shared" si="1"/>
        <v/>
      </c>
      <c r="BU52" s="280"/>
      <c r="BV52" s="274"/>
      <c r="BW52" s="321" t="s">
        <v>251</v>
      </c>
      <c r="BX52" s="322">
        <f>CC48</f>
        <v>0</v>
      </c>
      <c r="BY52" s="274"/>
      <c r="BZ52" s="321" t="s">
        <v>251</v>
      </c>
      <c r="CA52" s="322">
        <f>SUM(CD28:CD34,CF28:CF34,CH28:CH34)</f>
        <v>0</v>
      </c>
      <c r="CB52" s="274"/>
      <c r="CC52" s="321" t="s">
        <v>251</v>
      </c>
      <c r="CD52" s="322">
        <f>SUM(CG30:CH45)</f>
        <v>0</v>
      </c>
      <c r="CF52" s="321" t="s">
        <v>251</v>
      </c>
      <c r="CG52" s="323">
        <f>SUM(CC39:CF45)</f>
        <v>0</v>
      </c>
      <c r="CH52" s="324" t="e">
        <f t="shared" ref="CH52:CH56" si="49">CG52/$BY$59</f>
        <v>#DIV/0!</v>
      </c>
      <c r="DA52" s="274"/>
    </row>
    <row r="53" spans="3:105" ht="18.75" customHeight="1" x14ac:dyDescent="0.3">
      <c r="C53" s="318"/>
      <c r="E53" s="319"/>
      <c r="AB53" s="300">
        <f t="shared" si="32"/>
        <v>29</v>
      </c>
      <c r="AC53" s="526"/>
      <c r="AD53" s="527"/>
      <c r="AE53" s="424"/>
      <c r="AF53" s="528"/>
      <c r="AG53" s="528"/>
      <c r="AH53" s="289" t="str">
        <f t="shared" si="0"/>
        <v/>
      </c>
      <c r="BR53" s="291" t="str">
        <f>IFERROR(VLOOKUP(AH53,'FACT COB BASICA'!$BH$5:$BI$115,2,FALSE),"")</f>
        <v/>
      </c>
      <c r="BS53" s="292" t="str">
        <f t="shared" si="1"/>
        <v/>
      </c>
      <c r="BU53" s="280"/>
      <c r="BV53" s="274"/>
      <c r="BW53" s="321" t="s">
        <v>252</v>
      </c>
      <c r="BX53" s="322">
        <f>CI48</f>
        <v>0</v>
      </c>
      <c r="BY53" s="274"/>
      <c r="BZ53" s="321" t="s">
        <v>252</v>
      </c>
      <c r="CA53" s="322">
        <f>SUM(CJ28:CJ34,CL28:CL34,CN28:CN34)</f>
        <v>0</v>
      </c>
      <c r="CB53" s="274"/>
      <c r="CC53" s="321" t="s">
        <v>252</v>
      </c>
      <c r="CD53" s="322">
        <f>SUM(CM30:CN45)</f>
        <v>0</v>
      </c>
      <c r="CF53" s="321" t="s">
        <v>252</v>
      </c>
      <c r="CG53" s="323">
        <f>SUM(CI39:CL45)</f>
        <v>0</v>
      </c>
      <c r="CH53" s="324" t="e">
        <f t="shared" si="49"/>
        <v>#DIV/0!</v>
      </c>
      <c r="DA53" s="274"/>
    </row>
    <row r="54" spans="3:105" ht="18.75" customHeight="1" x14ac:dyDescent="0.3">
      <c r="AB54" s="300">
        <f t="shared" si="32"/>
        <v>30</v>
      </c>
      <c r="AC54" s="526"/>
      <c r="AD54" s="527"/>
      <c r="AE54" s="424"/>
      <c r="AF54" s="528"/>
      <c r="AG54" s="528"/>
      <c r="AH54" s="289" t="str">
        <f t="shared" si="0"/>
        <v/>
      </c>
      <c r="BR54" s="291" t="str">
        <f>IFERROR(VLOOKUP(AH54,'FACT COB BASICA'!$BH$5:$BI$115,2,FALSE),"")</f>
        <v/>
      </c>
      <c r="BS54" s="292" t="str">
        <f t="shared" si="1"/>
        <v/>
      </c>
      <c r="BU54" s="280"/>
      <c r="BV54" s="274"/>
      <c r="BW54" s="321" t="s">
        <v>253</v>
      </c>
      <c r="BX54" s="322">
        <f>CO48</f>
        <v>0</v>
      </c>
      <c r="BY54" s="274"/>
      <c r="BZ54" s="321" t="s">
        <v>253</v>
      </c>
      <c r="CA54" s="322">
        <f>SUM(CP28:CP34,CR28:CR34,CT28:CT34)</f>
        <v>0</v>
      </c>
      <c r="CB54" s="274"/>
      <c r="CC54" s="321" t="s">
        <v>253</v>
      </c>
      <c r="CD54" s="322">
        <f>SUM(CS30:CT45)</f>
        <v>0</v>
      </c>
      <c r="CF54" s="321" t="s">
        <v>253</v>
      </c>
      <c r="CG54" s="323">
        <f>SUM(CO39:CR45)</f>
        <v>0</v>
      </c>
      <c r="CH54" s="324" t="e">
        <f t="shared" si="49"/>
        <v>#DIV/0!</v>
      </c>
      <c r="DA54" s="274"/>
    </row>
    <row r="55" spans="3:105" ht="18.75" customHeight="1" thickBot="1" x14ac:dyDescent="0.35">
      <c r="AB55" s="300">
        <f t="shared" si="32"/>
        <v>31</v>
      </c>
      <c r="AC55" s="526"/>
      <c r="AD55" s="527"/>
      <c r="AE55" s="424"/>
      <c r="AF55" s="528"/>
      <c r="AG55" s="528"/>
      <c r="AH55" s="289" t="str">
        <f t="shared" si="0"/>
        <v/>
      </c>
      <c r="BR55" s="291" t="str">
        <f>IFERROR(VLOOKUP(AH55,'FACT COB BASICA'!$BH$5:$BI$115,2,FALSE),"")</f>
        <v/>
      </c>
      <c r="BS55" s="292" t="str">
        <f t="shared" si="1"/>
        <v/>
      </c>
      <c r="BU55" s="280"/>
      <c r="BV55" s="274"/>
      <c r="BW55" s="325" t="s">
        <v>254</v>
      </c>
      <c r="BX55" s="326">
        <f>CU48</f>
        <v>0</v>
      </c>
      <c r="BY55" s="274"/>
      <c r="BZ55" s="325" t="s">
        <v>254</v>
      </c>
      <c r="CA55" s="326">
        <f>SUM(CV28:CV34,CX28:CX34,CZ28:CZ34)</f>
        <v>0</v>
      </c>
      <c r="CB55" s="274"/>
      <c r="CC55" s="325" t="s">
        <v>254</v>
      </c>
      <c r="CD55" s="326">
        <f>SUM(CY30:CZ45)</f>
        <v>0</v>
      </c>
      <c r="CF55" s="321" t="s">
        <v>254</v>
      </c>
      <c r="CG55" s="323">
        <f>SUM(CU39:CX45)</f>
        <v>0</v>
      </c>
      <c r="CH55" s="324" t="e">
        <f t="shared" si="49"/>
        <v>#DIV/0!</v>
      </c>
      <c r="DA55" s="274"/>
    </row>
    <row r="56" spans="3:105" ht="18.75" customHeight="1" thickBot="1" x14ac:dyDescent="0.35">
      <c r="AB56" s="300">
        <f t="shared" si="32"/>
        <v>32</v>
      </c>
      <c r="AC56" s="526"/>
      <c r="AD56" s="527"/>
      <c r="AE56" s="424"/>
      <c r="AF56" s="528"/>
      <c r="AG56" s="528"/>
      <c r="AH56" s="289" t="str">
        <f t="shared" si="0"/>
        <v/>
      </c>
      <c r="BR56" s="291" t="str">
        <f>IFERROR(VLOOKUP(AH56,'FACT COB BASICA'!$BH$5:$BI$115,2,FALSE),"")</f>
        <v/>
      </c>
      <c r="BS56" s="292" t="str">
        <f t="shared" si="1"/>
        <v/>
      </c>
      <c r="BU56" s="280"/>
      <c r="BV56" s="274"/>
      <c r="BW56" s="274"/>
      <c r="BX56" s="274"/>
      <c r="BY56" s="274"/>
      <c r="BZ56" s="325" t="s">
        <v>98</v>
      </c>
      <c r="CA56" s="326">
        <f>SUM(CA51:CA55)</f>
        <v>0</v>
      </c>
      <c r="CB56" s="274"/>
      <c r="CC56" s="325" t="s">
        <v>98</v>
      </c>
      <c r="CD56" s="326">
        <f>SUM(CD51:CD55)</f>
        <v>0</v>
      </c>
      <c r="CF56" s="327" t="s">
        <v>98</v>
      </c>
      <c r="CG56" s="328">
        <f>SUM(CG51:CG55)</f>
        <v>0</v>
      </c>
      <c r="CH56" s="329" t="e">
        <f t="shared" si="49"/>
        <v>#DIV/0!</v>
      </c>
      <c r="DA56" s="274"/>
    </row>
    <row r="57" spans="3:105" ht="18.75" customHeight="1" x14ac:dyDescent="0.3">
      <c r="AB57" s="300">
        <f t="shared" si="32"/>
        <v>33</v>
      </c>
      <c r="AC57" s="526"/>
      <c r="AD57" s="527"/>
      <c r="AE57" s="424"/>
      <c r="AF57" s="528"/>
      <c r="AG57" s="528"/>
      <c r="AH57" s="289" t="str">
        <f t="shared" si="0"/>
        <v/>
      </c>
      <c r="BR57" s="291" t="str">
        <f>IFERROR(VLOOKUP(AH57,'FACT COB BASICA'!$BH$5:$BI$115,2,FALSE),"")</f>
        <v/>
      </c>
      <c r="BS57" s="292" t="str">
        <f t="shared" si="1"/>
        <v/>
      </c>
      <c r="BU57" s="280"/>
      <c r="BV57" s="274"/>
      <c r="BW57" s="274"/>
      <c r="BX57" s="274"/>
      <c r="BY57" s="274"/>
      <c r="BZ57" s="274"/>
      <c r="CA57" s="274"/>
      <c r="CB57" s="274"/>
      <c r="CC57" s="274"/>
      <c r="DA57" s="274"/>
    </row>
    <row r="58" spans="3:105" ht="18.75" customHeight="1" thickBot="1" x14ac:dyDescent="0.35">
      <c r="AB58" s="300">
        <f t="shared" si="32"/>
        <v>34</v>
      </c>
      <c r="AC58" s="526"/>
      <c r="AD58" s="527"/>
      <c r="AE58" s="424"/>
      <c r="AF58" s="528"/>
      <c r="AG58" s="528"/>
      <c r="AH58" s="289" t="str">
        <f t="shared" si="0"/>
        <v/>
      </c>
      <c r="BR58" s="291" t="str">
        <f>IFERROR(VLOOKUP(AH58,'FACT COB BASICA'!$BH$5:$BI$115,2,FALSE),"")</f>
        <v/>
      </c>
      <c r="BS58" s="292" t="str">
        <f t="shared" si="1"/>
        <v/>
      </c>
      <c r="BU58" s="280"/>
      <c r="BV58" s="274"/>
      <c r="BW58" s="274"/>
      <c r="BX58" s="274"/>
      <c r="BY58" s="274"/>
      <c r="BZ58" s="274"/>
      <c r="CA58" s="274"/>
      <c r="CB58" s="274"/>
      <c r="CC58" s="274"/>
      <c r="DA58" s="274"/>
    </row>
    <row r="59" spans="3:105" ht="18.75" customHeight="1" thickBot="1" x14ac:dyDescent="0.35">
      <c r="AB59" s="300">
        <f t="shared" si="32"/>
        <v>35</v>
      </c>
      <c r="AC59" s="526"/>
      <c r="AD59" s="527"/>
      <c r="AE59" s="424"/>
      <c r="AF59" s="528"/>
      <c r="AG59" s="528"/>
      <c r="AH59" s="289" t="str">
        <f t="shared" si="0"/>
        <v/>
      </c>
      <c r="BR59" s="291" t="str">
        <f>IFERROR(VLOOKUP(AH59,'FACT COB BASICA'!$BH$5:$BI$115,2,FALSE),"")</f>
        <v/>
      </c>
      <c r="BS59" s="292" t="str">
        <f t="shared" si="1"/>
        <v/>
      </c>
      <c r="BU59" s="280"/>
      <c r="BV59" s="274"/>
      <c r="BW59" s="581" t="s">
        <v>267</v>
      </c>
      <c r="BX59" s="582"/>
      <c r="BY59" s="330">
        <f>SUM(BW48:CZ48)</f>
        <v>0</v>
      </c>
      <c r="BZ59" s="274"/>
      <c r="CA59" s="274"/>
      <c r="CB59" s="274"/>
      <c r="CC59" s="274"/>
      <c r="DA59" s="274"/>
    </row>
    <row r="60" spans="3:105" ht="18.75" customHeight="1" thickBot="1" x14ac:dyDescent="0.35">
      <c r="C60" s="318"/>
      <c r="E60" s="319"/>
      <c r="AB60" s="300">
        <f t="shared" si="32"/>
        <v>36</v>
      </c>
      <c r="AC60" s="526"/>
      <c r="AD60" s="527"/>
      <c r="AE60" s="424"/>
      <c r="AF60" s="528"/>
      <c r="AG60" s="528"/>
      <c r="AH60" s="289" t="str">
        <f t="shared" si="0"/>
        <v/>
      </c>
      <c r="BR60" s="291" t="str">
        <f>IFERROR(VLOOKUP(AH60,'FACT COB BASICA'!$BH$5:$BI$115,2,FALSE),"")</f>
        <v/>
      </c>
      <c r="BS60" s="292" t="str">
        <f t="shared" si="1"/>
        <v/>
      </c>
      <c r="BU60" s="280"/>
      <c r="BV60" s="274"/>
      <c r="BW60" s="581" t="s">
        <v>269</v>
      </c>
      <c r="BX60" s="582"/>
      <c r="BY60" s="330">
        <f>BW47+CC47+CI47+CO47+CU47</f>
        <v>0</v>
      </c>
      <c r="BZ60" s="274"/>
      <c r="CA60" s="274"/>
      <c r="CB60" s="274"/>
      <c r="CC60" s="274"/>
      <c r="DA60" s="274"/>
    </row>
    <row r="61" spans="3:105" ht="18.75" customHeight="1" x14ac:dyDescent="0.3">
      <c r="C61" s="318"/>
      <c r="E61" s="319"/>
      <c r="AB61" s="300">
        <f t="shared" si="32"/>
        <v>37</v>
      </c>
      <c r="AC61" s="526"/>
      <c r="AD61" s="527"/>
      <c r="AE61" s="424"/>
      <c r="AF61" s="528"/>
      <c r="AG61" s="528"/>
      <c r="AH61" s="289" t="str">
        <f t="shared" si="0"/>
        <v/>
      </c>
      <c r="BR61" s="291" t="str">
        <f>IFERROR(VLOOKUP(AH61,'FACT COB BASICA'!$BH$5:$BI$115,2,FALSE),"")</f>
        <v/>
      </c>
      <c r="BS61" s="292" t="str">
        <f t="shared" si="1"/>
        <v/>
      </c>
      <c r="BU61" s="280"/>
      <c r="BV61" s="274"/>
      <c r="BW61" s="274"/>
      <c r="BX61" s="274"/>
      <c r="BY61" s="274"/>
      <c r="BZ61" s="274"/>
      <c r="CA61" s="274"/>
      <c r="CB61" s="274"/>
      <c r="CC61" s="274"/>
      <c r="DA61" s="274"/>
    </row>
    <row r="62" spans="3:105" ht="18.75" customHeight="1" x14ac:dyDescent="0.3">
      <c r="C62" s="318"/>
      <c r="E62" s="319"/>
      <c r="AB62" s="300">
        <f t="shared" si="32"/>
        <v>38</v>
      </c>
      <c r="AC62" s="526"/>
      <c r="AD62" s="527"/>
      <c r="AE62" s="424"/>
      <c r="AF62" s="528"/>
      <c r="AG62" s="528"/>
      <c r="AH62" s="289" t="str">
        <f t="shared" si="0"/>
        <v/>
      </c>
      <c r="BR62" s="291" t="str">
        <f>IFERROR(VLOOKUP(AH62,'FACT COB BASICA'!$BH$5:$BI$115,2,FALSE),"")</f>
        <v/>
      </c>
      <c r="BS62" s="292" t="str">
        <f t="shared" si="1"/>
        <v/>
      </c>
      <c r="BU62" s="280"/>
      <c r="BV62" s="274"/>
      <c r="BW62" s="274"/>
      <c r="BX62" s="274"/>
      <c r="BY62" s="274"/>
      <c r="BZ62" s="274"/>
      <c r="CA62" s="274"/>
      <c r="CB62" s="274"/>
      <c r="CC62" s="274"/>
      <c r="DA62" s="274"/>
    </row>
    <row r="63" spans="3:105" ht="18.75" customHeight="1" x14ac:dyDescent="0.3">
      <c r="C63" s="318"/>
      <c r="E63" s="319"/>
      <c r="AB63" s="300">
        <f t="shared" si="32"/>
        <v>39</v>
      </c>
      <c r="AC63" s="526"/>
      <c r="AD63" s="527"/>
      <c r="AE63" s="424"/>
      <c r="AF63" s="528"/>
      <c r="AG63" s="528"/>
      <c r="AH63" s="289" t="str">
        <f t="shared" si="0"/>
        <v/>
      </c>
      <c r="BR63" s="291" t="str">
        <f>IFERROR(VLOOKUP(AH63,'FACT COB BASICA'!$BH$5:$BI$115,2,FALSE),"")</f>
        <v/>
      </c>
      <c r="BS63" s="292" t="str">
        <f t="shared" si="1"/>
        <v/>
      </c>
      <c r="BU63" s="280"/>
      <c r="BV63" s="274"/>
      <c r="BW63" s="274"/>
      <c r="BX63" s="274"/>
      <c r="BY63" s="274"/>
      <c r="BZ63" s="274"/>
      <c r="CA63" s="274"/>
      <c r="CB63" s="274"/>
      <c r="CC63" s="274"/>
      <c r="DA63" s="274"/>
    </row>
    <row r="64" spans="3:105" ht="18.75" customHeight="1" x14ac:dyDescent="0.3">
      <c r="C64" s="318"/>
      <c r="E64" s="319"/>
      <c r="AB64" s="300">
        <f t="shared" si="32"/>
        <v>40</v>
      </c>
      <c r="AC64" s="526"/>
      <c r="AD64" s="527"/>
      <c r="AE64" s="424"/>
      <c r="AF64" s="528"/>
      <c r="AG64" s="528"/>
      <c r="AH64" s="289" t="str">
        <f t="shared" si="0"/>
        <v/>
      </c>
      <c r="BR64" s="291" t="str">
        <f>IFERROR(VLOOKUP(AH64,'FACT COB BASICA'!$BH$5:$BI$115,2,FALSE),"")</f>
        <v/>
      </c>
      <c r="BS64" s="292" t="str">
        <f t="shared" si="1"/>
        <v/>
      </c>
      <c r="BU64" s="280"/>
      <c r="BV64" s="274"/>
      <c r="BW64" s="274"/>
      <c r="BX64" s="274"/>
      <c r="BY64" s="274"/>
      <c r="BZ64" s="274"/>
      <c r="CA64" s="274"/>
      <c r="CB64" s="274"/>
      <c r="CC64" s="274"/>
      <c r="DA64" s="274"/>
    </row>
    <row r="65" spans="3:105" ht="18.75" customHeight="1" x14ac:dyDescent="0.3">
      <c r="C65" s="318"/>
      <c r="E65" s="319"/>
      <c r="AB65" s="300">
        <f t="shared" si="32"/>
        <v>41</v>
      </c>
      <c r="AC65" s="526"/>
      <c r="AD65" s="527"/>
      <c r="AE65" s="424"/>
      <c r="AF65" s="528"/>
      <c r="AG65" s="528"/>
      <c r="AH65" s="289" t="str">
        <f t="shared" si="0"/>
        <v/>
      </c>
      <c r="BR65" s="291" t="str">
        <f>IFERROR(VLOOKUP(AH65,'FACT COB BASICA'!$BH$5:$BI$115,2,FALSE),"")</f>
        <v/>
      </c>
      <c r="BS65" s="292" t="str">
        <f t="shared" si="1"/>
        <v/>
      </c>
      <c r="BU65" s="280"/>
      <c r="BV65" s="274"/>
      <c r="BW65" s="274"/>
      <c r="BX65" s="274"/>
      <c r="BY65" s="274"/>
      <c r="BZ65" s="274"/>
      <c r="CA65" s="274"/>
      <c r="CB65" s="274"/>
      <c r="CC65" s="274"/>
      <c r="DA65" s="274"/>
    </row>
    <row r="66" spans="3:105" ht="18.75" customHeight="1" x14ac:dyDescent="0.3">
      <c r="D66" s="320"/>
      <c r="E66" s="320"/>
      <c r="AB66" s="300">
        <f t="shared" si="32"/>
        <v>42</v>
      </c>
      <c r="AC66" s="526"/>
      <c r="AD66" s="527"/>
      <c r="AE66" s="424"/>
      <c r="AF66" s="528"/>
      <c r="AG66" s="528"/>
      <c r="AH66" s="289" t="str">
        <f t="shared" si="0"/>
        <v/>
      </c>
      <c r="BR66" s="291" t="str">
        <f>IFERROR(VLOOKUP(AH66,'FACT COB BASICA'!$BH$5:$BI$115,2,FALSE),"")</f>
        <v/>
      </c>
      <c r="BS66" s="292" t="str">
        <f t="shared" si="1"/>
        <v/>
      </c>
      <c r="BU66" s="280"/>
      <c r="BV66" s="274"/>
      <c r="BW66" s="274"/>
      <c r="BX66" s="274"/>
      <c r="BY66" s="274"/>
      <c r="BZ66" s="274"/>
      <c r="CA66" s="274"/>
      <c r="CB66" s="274"/>
      <c r="CC66" s="274"/>
      <c r="DA66" s="274"/>
    </row>
    <row r="67" spans="3:105" ht="18.75" customHeight="1" x14ac:dyDescent="0.3">
      <c r="C67" s="318"/>
      <c r="E67" s="319"/>
      <c r="AB67" s="300">
        <f t="shared" si="32"/>
        <v>43</v>
      </c>
      <c r="AC67" s="526"/>
      <c r="AD67" s="527"/>
      <c r="AE67" s="424"/>
      <c r="AF67" s="528"/>
      <c r="AG67" s="528"/>
      <c r="AH67" s="289" t="str">
        <f t="shared" si="0"/>
        <v/>
      </c>
      <c r="BR67" s="291" t="str">
        <f>IFERROR(VLOOKUP(AH67,'FACT COB BASICA'!$BH$5:$BI$115,2,FALSE),"")</f>
        <v/>
      </c>
      <c r="BS67" s="292" t="str">
        <f t="shared" si="1"/>
        <v/>
      </c>
      <c r="BU67" s="280"/>
      <c r="BV67" s="274"/>
      <c r="BW67" s="274"/>
      <c r="BX67" s="274"/>
      <c r="BY67" s="274"/>
      <c r="BZ67" s="274"/>
      <c r="CA67" s="274"/>
      <c r="CB67" s="274"/>
      <c r="CC67" s="274"/>
      <c r="DA67" s="274"/>
    </row>
    <row r="68" spans="3:105" ht="18.75" customHeight="1" x14ac:dyDescent="0.3">
      <c r="D68" s="320"/>
      <c r="E68" s="320"/>
      <c r="AB68" s="300">
        <f t="shared" si="32"/>
        <v>44</v>
      </c>
      <c r="AC68" s="526"/>
      <c r="AD68" s="527"/>
      <c r="AE68" s="424"/>
      <c r="AF68" s="528"/>
      <c r="AG68" s="528"/>
      <c r="AH68" s="289" t="str">
        <f t="shared" si="0"/>
        <v/>
      </c>
      <c r="BR68" s="291" t="str">
        <f>IFERROR(VLOOKUP(AH68,'FACT COB BASICA'!$BH$5:$BI$115,2,FALSE),"")</f>
        <v/>
      </c>
      <c r="BS68" s="292" t="str">
        <f t="shared" si="1"/>
        <v/>
      </c>
      <c r="BU68" s="280"/>
      <c r="BV68" s="274"/>
      <c r="BW68" s="274"/>
      <c r="BX68" s="274"/>
      <c r="BY68" s="274"/>
      <c r="BZ68" s="274"/>
      <c r="CA68" s="274"/>
      <c r="CB68" s="274"/>
      <c r="CC68" s="274"/>
      <c r="DA68" s="274"/>
    </row>
    <row r="69" spans="3:105" ht="18.75" customHeight="1" x14ac:dyDescent="0.3">
      <c r="C69" s="318"/>
      <c r="E69" s="319"/>
      <c r="AB69" s="300">
        <f t="shared" si="32"/>
        <v>45</v>
      </c>
      <c r="AC69" s="526"/>
      <c r="AD69" s="527"/>
      <c r="AE69" s="424"/>
      <c r="AF69" s="528"/>
      <c r="AG69" s="528"/>
      <c r="AH69" s="289" t="str">
        <f t="shared" si="0"/>
        <v/>
      </c>
      <c r="BR69" s="291" t="str">
        <f>IFERROR(VLOOKUP(AH69,'FACT COB BASICA'!$BH$5:$BI$115,2,FALSE),"")</f>
        <v/>
      </c>
      <c r="BS69" s="292" t="str">
        <f t="shared" si="1"/>
        <v/>
      </c>
      <c r="BU69" s="280"/>
      <c r="BV69" s="274"/>
      <c r="BW69" s="274"/>
      <c r="BX69" s="274"/>
      <c r="BY69" s="274"/>
      <c r="BZ69" s="274"/>
      <c r="CA69" s="274"/>
      <c r="CB69" s="274"/>
      <c r="CC69" s="274"/>
      <c r="DA69" s="274"/>
    </row>
    <row r="70" spans="3:105" ht="18.75" customHeight="1" x14ac:dyDescent="0.3">
      <c r="D70" s="320"/>
      <c r="E70" s="320"/>
      <c r="AB70" s="300">
        <f t="shared" si="32"/>
        <v>46</v>
      </c>
      <c r="AC70" s="526"/>
      <c r="AD70" s="527"/>
      <c r="AE70" s="424"/>
      <c r="AF70" s="528"/>
      <c r="AG70" s="528"/>
      <c r="AH70" s="289" t="str">
        <f t="shared" si="0"/>
        <v/>
      </c>
      <c r="BR70" s="291" t="str">
        <f>IFERROR(VLOOKUP(AH70,'FACT COB BASICA'!$BH$5:$BI$115,2,FALSE),"")</f>
        <v/>
      </c>
      <c r="BS70" s="292" t="str">
        <f t="shared" si="1"/>
        <v/>
      </c>
      <c r="BU70" s="280"/>
      <c r="BV70" s="274"/>
      <c r="BW70" s="274"/>
      <c r="BX70" s="274"/>
      <c r="BY70" s="274"/>
      <c r="BZ70" s="274"/>
      <c r="CA70" s="274"/>
      <c r="CB70" s="274"/>
      <c r="CC70" s="274"/>
      <c r="DA70" s="274"/>
    </row>
    <row r="71" spans="3:105" ht="18.75" customHeight="1" x14ac:dyDescent="0.3">
      <c r="C71" s="318"/>
      <c r="E71" s="319"/>
      <c r="AB71" s="300">
        <f t="shared" si="32"/>
        <v>47</v>
      </c>
      <c r="AC71" s="526"/>
      <c r="AD71" s="527"/>
      <c r="AE71" s="424"/>
      <c r="AF71" s="528"/>
      <c r="AG71" s="528"/>
      <c r="AH71" s="289" t="str">
        <f t="shared" si="0"/>
        <v/>
      </c>
      <c r="BR71" s="291" t="str">
        <f>IFERROR(VLOOKUP(AH71,'FACT COB BASICA'!$BH$5:$BI$115,2,FALSE),"")</f>
        <v/>
      </c>
      <c r="BS71" s="292" t="str">
        <f t="shared" si="1"/>
        <v/>
      </c>
      <c r="BU71" s="280"/>
      <c r="BV71" s="274"/>
      <c r="BW71" s="274"/>
      <c r="BX71" s="274"/>
      <c r="BY71" s="274"/>
      <c r="BZ71" s="274"/>
      <c r="CA71" s="274"/>
      <c r="CB71" s="274"/>
      <c r="CC71" s="274"/>
      <c r="DA71" s="274"/>
    </row>
    <row r="72" spans="3:105" ht="18.75" customHeight="1" x14ac:dyDescent="0.3">
      <c r="D72" s="320"/>
      <c r="E72" s="320"/>
      <c r="AB72" s="300">
        <f t="shared" si="32"/>
        <v>48</v>
      </c>
      <c r="AC72" s="526"/>
      <c r="AD72" s="527"/>
      <c r="AE72" s="424"/>
      <c r="AF72" s="528"/>
      <c r="AG72" s="528"/>
      <c r="AH72" s="289" t="str">
        <f t="shared" si="0"/>
        <v/>
      </c>
      <c r="BR72" s="291" t="str">
        <f>IFERROR(VLOOKUP(AH72,'FACT COB BASICA'!$BH$5:$BI$115,2,FALSE),"")</f>
        <v/>
      </c>
      <c r="BS72" s="292" t="str">
        <f t="shared" si="1"/>
        <v/>
      </c>
      <c r="BU72" s="280"/>
      <c r="BV72" s="274"/>
      <c r="BW72" s="274"/>
      <c r="BX72" s="274"/>
      <c r="BY72" s="274"/>
      <c r="BZ72" s="274"/>
      <c r="CA72" s="274"/>
      <c r="CB72" s="274"/>
      <c r="CC72" s="274"/>
      <c r="DA72" s="274"/>
    </row>
    <row r="73" spans="3:105" ht="18.75" customHeight="1" x14ac:dyDescent="0.3">
      <c r="AB73" s="300">
        <f t="shared" si="32"/>
        <v>49</v>
      </c>
      <c r="AC73" s="526"/>
      <c r="AD73" s="527"/>
      <c r="AE73" s="424"/>
      <c r="AF73" s="528"/>
      <c r="AG73" s="528"/>
      <c r="AH73" s="289" t="str">
        <f t="shared" si="0"/>
        <v/>
      </c>
      <c r="BR73" s="291" t="str">
        <f>IFERROR(VLOOKUP(AH73,'FACT COB BASICA'!$BH$5:$BI$115,2,FALSE),"")</f>
        <v/>
      </c>
      <c r="BS73" s="292" t="str">
        <f t="shared" si="1"/>
        <v/>
      </c>
      <c r="BU73" s="280"/>
      <c r="BV73" s="274"/>
      <c r="BW73" s="274"/>
      <c r="BX73" s="274"/>
      <c r="BY73" s="274"/>
      <c r="BZ73" s="274"/>
      <c r="CA73" s="274"/>
      <c r="CB73" s="274"/>
      <c r="CC73" s="274"/>
      <c r="DA73" s="274"/>
    </row>
    <row r="74" spans="3:105" ht="18.75" customHeight="1" x14ac:dyDescent="0.3">
      <c r="AB74" s="300">
        <f t="shared" si="32"/>
        <v>50</v>
      </c>
      <c r="AC74" s="526"/>
      <c r="AD74" s="527"/>
      <c r="AE74" s="424"/>
      <c r="AF74" s="528"/>
      <c r="AG74" s="528"/>
      <c r="AH74" s="289" t="str">
        <f t="shared" si="0"/>
        <v/>
      </c>
      <c r="BR74" s="291" t="str">
        <f>IFERROR(VLOOKUP(AH74,'FACT COB BASICA'!$BH$5:$BI$115,2,FALSE),"")</f>
        <v/>
      </c>
      <c r="BS74" s="292" t="str">
        <f t="shared" si="1"/>
        <v/>
      </c>
      <c r="BU74" s="280"/>
      <c r="BV74" s="274"/>
      <c r="BW74" s="274"/>
      <c r="BX74" s="274"/>
      <c r="BY74" s="274"/>
      <c r="BZ74" s="274"/>
      <c r="CA74" s="274"/>
      <c r="CB74" s="274"/>
      <c r="CC74" s="274"/>
      <c r="DA74" s="274"/>
    </row>
    <row r="75" spans="3:105" ht="18.75" customHeight="1" x14ac:dyDescent="0.3">
      <c r="C75" s="331"/>
      <c r="AB75" s="300">
        <f t="shared" si="32"/>
        <v>51</v>
      </c>
      <c r="AC75" s="526"/>
      <c r="AD75" s="527"/>
      <c r="AE75" s="424"/>
      <c r="AF75" s="528"/>
      <c r="AG75" s="528"/>
      <c r="AH75" s="289" t="str">
        <f t="shared" si="0"/>
        <v/>
      </c>
      <c r="BR75" s="291" t="str">
        <f>IFERROR(VLOOKUP(AH75,'FACT COB BASICA'!$BH$5:$BI$115,2,FALSE),"")</f>
        <v/>
      </c>
      <c r="BS75" s="292" t="str">
        <f t="shared" si="1"/>
        <v/>
      </c>
      <c r="BU75" s="280"/>
      <c r="BV75" s="274"/>
      <c r="BW75" s="274"/>
      <c r="BX75" s="274"/>
      <c r="BY75" s="274"/>
      <c r="BZ75" s="274"/>
      <c r="CA75" s="274"/>
      <c r="CB75" s="274"/>
      <c r="CC75" s="274"/>
      <c r="DA75" s="274"/>
    </row>
    <row r="76" spans="3:105" ht="18.75" customHeight="1" x14ac:dyDescent="0.3">
      <c r="AB76" s="300">
        <f t="shared" si="32"/>
        <v>52</v>
      </c>
      <c r="AC76" s="526"/>
      <c r="AD76" s="527"/>
      <c r="AE76" s="424"/>
      <c r="AF76" s="528"/>
      <c r="AG76" s="528"/>
      <c r="AH76" s="289" t="str">
        <f t="shared" si="0"/>
        <v/>
      </c>
      <c r="BR76" s="291" t="str">
        <f>IFERROR(VLOOKUP(AH76,'FACT COB BASICA'!$BH$5:$BI$115,2,FALSE),"")</f>
        <v/>
      </c>
      <c r="BS76" s="292" t="str">
        <f t="shared" si="1"/>
        <v/>
      </c>
      <c r="BU76" s="280"/>
      <c r="BV76" s="274"/>
      <c r="BW76" s="274"/>
      <c r="BX76" s="274"/>
      <c r="BY76" s="274"/>
      <c r="BZ76" s="274"/>
      <c r="CA76" s="274"/>
      <c r="CB76" s="274"/>
      <c r="CC76" s="274"/>
      <c r="DA76" s="274"/>
    </row>
    <row r="77" spans="3:105" ht="18.75" customHeight="1" x14ac:dyDescent="0.3">
      <c r="AB77" s="300">
        <f t="shared" si="32"/>
        <v>53</v>
      </c>
      <c r="AC77" s="526"/>
      <c r="AD77" s="527"/>
      <c r="AE77" s="424"/>
      <c r="AF77" s="528"/>
      <c r="AG77" s="528"/>
      <c r="AH77" s="289" t="str">
        <f t="shared" si="0"/>
        <v/>
      </c>
      <c r="BR77" s="291" t="str">
        <f>IFERROR(VLOOKUP(AH77,'FACT COB BASICA'!$BH$5:$BI$115,2,FALSE),"")</f>
        <v/>
      </c>
      <c r="BS77" s="292" t="str">
        <f t="shared" si="1"/>
        <v/>
      </c>
      <c r="BU77" s="280"/>
      <c r="BV77" s="274"/>
      <c r="BW77" s="274"/>
      <c r="BX77" s="274"/>
      <c r="BY77" s="274"/>
      <c r="BZ77" s="274"/>
      <c r="CA77" s="274"/>
      <c r="CB77" s="274"/>
      <c r="CC77" s="274"/>
      <c r="DA77" s="274"/>
    </row>
    <row r="78" spans="3:105" ht="18.75" customHeight="1" x14ac:dyDescent="0.3">
      <c r="AB78" s="300">
        <f t="shared" si="32"/>
        <v>54</v>
      </c>
      <c r="AC78" s="526"/>
      <c r="AD78" s="527"/>
      <c r="AE78" s="424"/>
      <c r="AF78" s="528"/>
      <c r="AG78" s="528"/>
      <c r="AH78" s="289" t="str">
        <f t="shared" si="0"/>
        <v/>
      </c>
      <c r="BR78" s="291" t="str">
        <f>IFERROR(VLOOKUP(AH78,'FACT COB BASICA'!$BH$5:$BI$115,2,FALSE),"")</f>
        <v/>
      </c>
      <c r="BS78" s="292" t="str">
        <f t="shared" si="1"/>
        <v/>
      </c>
      <c r="BU78" s="280"/>
      <c r="BV78" s="274"/>
      <c r="BW78" s="274"/>
      <c r="BX78" s="274"/>
      <c r="BY78" s="274"/>
      <c r="BZ78" s="274"/>
      <c r="CA78" s="274"/>
      <c r="CB78" s="274"/>
      <c r="CC78" s="274"/>
      <c r="DA78" s="274"/>
    </row>
    <row r="79" spans="3:105" ht="18.75" customHeight="1" x14ac:dyDescent="0.3">
      <c r="AB79" s="300">
        <f t="shared" si="32"/>
        <v>55</v>
      </c>
      <c r="AC79" s="526"/>
      <c r="AD79" s="527"/>
      <c r="AE79" s="424"/>
      <c r="AF79" s="528"/>
      <c r="AG79" s="528"/>
      <c r="AH79" s="289" t="str">
        <f t="shared" si="0"/>
        <v/>
      </c>
      <c r="BR79" s="291" t="str">
        <f>IFERROR(VLOOKUP(AH79,'FACT COB BASICA'!$BH$5:$BI$115,2,FALSE),"")</f>
        <v/>
      </c>
      <c r="BS79" s="292" t="str">
        <f t="shared" si="1"/>
        <v/>
      </c>
      <c r="BU79" s="280"/>
      <c r="BV79" s="274"/>
      <c r="BW79" s="274"/>
      <c r="BX79" s="274"/>
      <c r="BY79" s="274"/>
      <c r="BZ79" s="274"/>
      <c r="CA79" s="274"/>
      <c r="CB79" s="274"/>
      <c r="CC79" s="274"/>
      <c r="DA79" s="274"/>
    </row>
    <row r="80" spans="3:105" ht="18.75" customHeight="1" x14ac:dyDescent="0.3">
      <c r="AB80" s="300">
        <f t="shared" si="32"/>
        <v>56</v>
      </c>
      <c r="AC80" s="526"/>
      <c r="AD80" s="527"/>
      <c r="AE80" s="424"/>
      <c r="AF80" s="528"/>
      <c r="AG80" s="528"/>
      <c r="AH80" s="289" t="str">
        <f t="shared" si="0"/>
        <v/>
      </c>
      <c r="BR80" s="291" t="str">
        <f>IFERROR(VLOOKUP(AH80,'FACT COB BASICA'!$BH$5:$BI$115,2,FALSE),"")</f>
        <v/>
      </c>
      <c r="BS80" s="292" t="str">
        <f t="shared" si="1"/>
        <v/>
      </c>
      <c r="BU80" s="280"/>
      <c r="BV80" s="274"/>
      <c r="BW80" s="274"/>
      <c r="BX80" s="274"/>
      <c r="BY80" s="274"/>
      <c r="BZ80" s="274"/>
      <c r="CA80" s="274"/>
      <c r="CB80" s="274"/>
      <c r="CC80" s="274"/>
      <c r="DA80" s="274"/>
    </row>
    <row r="81" spans="28:105" ht="18.75" customHeight="1" x14ac:dyDescent="0.3">
      <c r="AB81" s="300">
        <f t="shared" si="32"/>
        <v>57</v>
      </c>
      <c r="AC81" s="526"/>
      <c r="AD81" s="527"/>
      <c r="AE81" s="424"/>
      <c r="AF81" s="528"/>
      <c r="AG81" s="528"/>
      <c r="AH81" s="289" t="str">
        <f t="shared" si="0"/>
        <v/>
      </c>
      <c r="BR81" s="291" t="str">
        <f>IFERROR(VLOOKUP(AH81,'FACT COB BASICA'!$BH$5:$BI$115,2,FALSE),"")</f>
        <v/>
      </c>
      <c r="BS81" s="292" t="str">
        <f t="shared" si="1"/>
        <v/>
      </c>
      <c r="BU81" s="280"/>
      <c r="BV81" s="274"/>
      <c r="BW81" s="274"/>
      <c r="BX81" s="274"/>
      <c r="BY81" s="274"/>
      <c r="BZ81" s="274"/>
      <c r="CA81" s="274"/>
      <c r="CB81" s="274"/>
      <c r="CC81" s="274"/>
      <c r="DA81" s="274"/>
    </row>
    <row r="82" spans="28:105" ht="18.75" customHeight="1" x14ac:dyDescent="0.3">
      <c r="AB82" s="300">
        <f t="shared" si="32"/>
        <v>58</v>
      </c>
      <c r="AC82" s="526"/>
      <c r="AD82" s="527"/>
      <c r="AE82" s="424"/>
      <c r="AF82" s="528"/>
      <c r="AG82" s="528"/>
      <c r="AH82" s="289" t="str">
        <f t="shared" si="0"/>
        <v/>
      </c>
      <c r="BR82" s="291" t="str">
        <f>IFERROR(VLOOKUP(AH82,'FACT COB BASICA'!$BH$5:$BI$115,2,FALSE),"")</f>
        <v/>
      </c>
      <c r="BS82" s="292" t="str">
        <f t="shared" si="1"/>
        <v/>
      </c>
      <c r="BU82" s="280"/>
      <c r="BV82" s="274"/>
      <c r="BW82" s="274"/>
      <c r="BX82" s="274"/>
      <c r="BY82" s="274"/>
      <c r="BZ82" s="274"/>
      <c r="CA82" s="274"/>
      <c r="CB82" s="274"/>
      <c r="CC82" s="274"/>
      <c r="DA82" s="274"/>
    </row>
    <row r="83" spans="28:105" ht="18.75" customHeight="1" x14ac:dyDescent="0.3">
      <c r="AB83" s="300">
        <f t="shared" si="32"/>
        <v>59</v>
      </c>
      <c r="AC83" s="526"/>
      <c r="AD83" s="527"/>
      <c r="AE83" s="424"/>
      <c r="AF83" s="528"/>
      <c r="AG83" s="528"/>
      <c r="AH83" s="289" t="str">
        <f t="shared" si="0"/>
        <v/>
      </c>
      <c r="BR83" s="291" t="str">
        <f>IFERROR(VLOOKUP(AH83,'FACT COB BASICA'!$BH$5:$BI$115,2,FALSE),"")</f>
        <v/>
      </c>
      <c r="BS83" s="292" t="str">
        <f t="shared" si="1"/>
        <v/>
      </c>
      <c r="BU83" s="280"/>
      <c r="BV83" s="274"/>
      <c r="BW83" s="274"/>
      <c r="BX83" s="274"/>
      <c r="BY83" s="274"/>
      <c r="BZ83" s="274"/>
      <c r="CA83" s="274"/>
      <c r="CB83" s="274"/>
      <c r="CC83" s="274"/>
      <c r="DA83" s="274"/>
    </row>
    <row r="84" spans="28:105" ht="18.75" customHeight="1" x14ac:dyDescent="0.3">
      <c r="AB84" s="300">
        <f t="shared" si="32"/>
        <v>60</v>
      </c>
      <c r="AC84" s="526"/>
      <c r="AD84" s="527"/>
      <c r="AE84" s="424"/>
      <c r="AF84" s="528"/>
      <c r="AG84" s="528"/>
      <c r="AH84" s="289" t="str">
        <f t="shared" si="0"/>
        <v/>
      </c>
      <c r="BR84" s="291" t="str">
        <f>IFERROR(VLOOKUP(AH84,'FACT COB BASICA'!$BH$5:$BI$115,2,FALSE),"")</f>
        <v/>
      </c>
      <c r="BS84" s="292" t="str">
        <f t="shared" si="1"/>
        <v/>
      </c>
      <c r="BU84" s="280"/>
      <c r="BV84" s="274"/>
      <c r="BW84" s="274"/>
      <c r="BX84" s="274"/>
      <c r="BY84" s="274"/>
      <c r="BZ84" s="274"/>
      <c r="CA84" s="274"/>
      <c r="CB84" s="274"/>
      <c r="CC84" s="274"/>
      <c r="DA84" s="274"/>
    </row>
    <row r="85" spans="28:105" ht="18.75" customHeight="1" x14ac:dyDescent="0.3">
      <c r="AB85" s="300">
        <f t="shared" si="32"/>
        <v>61</v>
      </c>
      <c r="AC85" s="526"/>
      <c r="AD85" s="527"/>
      <c r="AE85" s="424"/>
      <c r="AF85" s="528"/>
      <c r="AG85" s="528"/>
      <c r="AH85" s="289" t="str">
        <f t="shared" si="0"/>
        <v/>
      </c>
      <c r="BR85" s="291" t="str">
        <f>IFERROR(VLOOKUP(AH85,'FACT COB BASICA'!$BH$5:$BI$115,2,FALSE),"")</f>
        <v/>
      </c>
      <c r="BS85" s="292" t="str">
        <f t="shared" si="1"/>
        <v/>
      </c>
      <c r="BU85" s="280"/>
      <c r="BV85" s="274"/>
      <c r="BW85" s="274"/>
      <c r="BX85" s="274"/>
      <c r="BY85" s="274"/>
      <c r="BZ85" s="274"/>
      <c r="CA85" s="274"/>
      <c r="CB85" s="274"/>
      <c r="CC85" s="274"/>
      <c r="DA85" s="274"/>
    </row>
    <row r="86" spans="28:105" ht="18.75" customHeight="1" x14ac:dyDescent="0.3">
      <c r="AB86" s="300">
        <f t="shared" si="32"/>
        <v>62</v>
      </c>
      <c r="AC86" s="526"/>
      <c r="AD86" s="527"/>
      <c r="AE86" s="424"/>
      <c r="AF86" s="528"/>
      <c r="AG86" s="528"/>
      <c r="AH86" s="289" t="str">
        <f t="shared" si="0"/>
        <v/>
      </c>
      <c r="BR86" s="291" t="str">
        <f>IFERROR(VLOOKUP(AH86,'FACT COB BASICA'!$BH$5:$BI$115,2,FALSE),"")</f>
        <v/>
      </c>
      <c r="BS86" s="292" t="str">
        <f t="shared" si="1"/>
        <v/>
      </c>
      <c r="BU86" s="280"/>
      <c r="BV86" s="274"/>
      <c r="BW86" s="274"/>
      <c r="BX86" s="274"/>
      <c r="BY86" s="274"/>
      <c r="BZ86" s="274"/>
      <c r="CA86" s="274"/>
      <c r="CB86" s="274"/>
      <c r="CC86" s="274"/>
      <c r="DA86" s="274"/>
    </row>
    <row r="87" spans="28:105" ht="18.75" customHeight="1" x14ac:dyDescent="0.3">
      <c r="AB87" s="300">
        <f t="shared" si="32"/>
        <v>63</v>
      </c>
      <c r="AC87" s="526"/>
      <c r="AD87" s="527"/>
      <c r="AE87" s="424"/>
      <c r="AF87" s="528"/>
      <c r="AG87" s="528"/>
      <c r="AH87" s="289" t="str">
        <f t="shared" si="0"/>
        <v/>
      </c>
      <c r="BR87" s="291" t="str">
        <f>IFERROR(VLOOKUP(AH87,'FACT COB BASICA'!$BH$5:$BI$115,2,FALSE),"")</f>
        <v/>
      </c>
      <c r="BS87" s="292" t="str">
        <f t="shared" si="1"/>
        <v/>
      </c>
      <c r="BU87" s="280"/>
      <c r="BV87" s="274"/>
      <c r="BW87" s="274"/>
      <c r="BX87" s="274"/>
      <c r="BY87" s="274"/>
      <c r="BZ87" s="274"/>
      <c r="CA87" s="274"/>
      <c r="CB87" s="274"/>
      <c r="CC87" s="274"/>
      <c r="DA87" s="274"/>
    </row>
    <row r="88" spans="28:105" ht="18.75" customHeight="1" x14ac:dyDescent="0.3">
      <c r="AB88" s="300">
        <f t="shared" si="32"/>
        <v>64</v>
      </c>
      <c r="AC88" s="526"/>
      <c r="AD88" s="527"/>
      <c r="AE88" s="424"/>
      <c r="AF88" s="528"/>
      <c r="AG88" s="528"/>
      <c r="AH88" s="289" t="str">
        <f t="shared" si="0"/>
        <v/>
      </c>
      <c r="BR88" s="291" t="str">
        <f>IFERROR(VLOOKUP(AH88,'FACT COB BASICA'!$BH$5:$BI$115,2,FALSE),"")</f>
        <v/>
      </c>
      <c r="BS88" s="292" t="str">
        <f t="shared" si="1"/>
        <v/>
      </c>
      <c r="BU88" s="280"/>
      <c r="BV88" s="274"/>
      <c r="BW88" s="274"/>
      <c r="BX88" s="274"/>
      <c r="BY88" s="274"/>
      <c r="BZ88" s="274"/>
      <c r="CA88" s="274"/>
      <c r="CB88" s="274"/>
      <c r="CC88" s="274"/>
      <c r="DA88" s="274"/>
    </row>
    <row r="89" spans="28:105" ht="18.75" customHeight="1" x14ac:dyDescent="0.3">
      <c r="AB89" s="300">
        <f t="shared" si="32"/>
        <v>65</v>
      </c>
      <c r="AC89" s="526"/>
      <c r="AD89" s="527"/>
      <c r="AE89" s="424"/>
      <c r="AF89" s="528"/>
      <c r="AG89" s="528"/>
      <c r="AH89" s="289" t="str">
        <f t="shared" ref="AH89:AH152" si="50">IF(AND($AE$20="Fecha de nacimiento",AD89&lt;&gt;""),DATEDIF(AD89,$L$4,"Y"),IF(AND($AE$20="Edad",AE89&lt;&gt;""),AE89,""))</f>
        <v/>
      </c>
      <c r="BR89" s="291" t="str">
        <f>IFERROR(VLOOKUP(AH89,'FACT COB BASICA'!$BH$5:$BI$115,2,FALSE),"")</f>
        <v/>
      </c>
      <c r="BS89" s="292" t="str">
        <f t="shared" ref="BS89:BS152" si="51">AC89&amp;AG89&amp;AF89&amp;BR89</f>
        <v/>
      </c>
      <c r="BU89" s="280"/>
      <c r="BV89" s="274"/>
      <c r="BW89" s="274"/>
      <c r="BX89" s="274"/>
      <c r="BY89" s="274"/>
      <c r="BZ89" s="274"/>
      <c r="CA89" s="274"/>
      <c r="CB89" s="274"/>
      <c r="CC89" s="274"/>
      <c r="DA89" s="274"/>
    </row>
    <row r="90" spans="28:105" ht="18.75" customHeight="1" x14ac:dyDescent="0.3">
      <c r="AB90" s="300">
        <f t="shared" ref="AB90:AB153" si="52">AB89+1</f>
        <v>66</v>
      </c>
      <c r="AC90" s="526"/>
      <c r="AD90" s="527"/>
      <c r="AE90" s="424"/>
      <c r="AF90" s="528"/>
      <c r="AG90" s="528"/>
      <c r="AH90" s="289" t="str">
        <f t="shared" si="50"/>
        <v/>
      </c>
      <c r="BR90" s="291" t="str">
        <f>IFERROR(VLOOKUP(AH90,'FACT COB BASICA'!$BH$5:$BI$115,2,FALSE),"")</f>
        <v/>
      </c>
      <c r="BS90" s="292" t="str">
        <f t="shared" si="51"/>
        <v/>
      </c>
      <c r="BU90" s="280"/>
      <c r="BV90" s="274"/>
      <c r="BW90" s="274"/>
      <c r="BX90" s="274"/>
      <c r="BY90" s="274"/>
      <c r="BZ90" s="274"/>
      <c r="CA90" s="274"/>
      <c r="CB90" s="274"/>
      <c r="CC90" s="274"/>
      <c r="DA90" s="274"/>
    </row>
    <row r="91" spans="28:105" ht="18.75" customHeight="1" x14ac:dyDescent="0.3">
      <c r="AB91" s="300">
        <f t="shared" si="52"/>
        <v>67</v>
      </c>
      <c r="AC91" s="526"/>
      <c r="AD91" s="527"/>
      <c r="AE91" s="424"/>
      <c r="AF91" s="528"/>
      <c r="AG91" s="528"/>
      <c r="AH91" s="289" t="str">
        <f t="shared" si="50"/>
        <v/>
      </c>
      <c r="BR91" s="291" t="str">
        <f>IFERROR(VLOOKUP(AH91,'FACT COB BASICA'!$BH$5:$BI$115,2,FALSE),"")</f>
        <v/>
      </c>
      <c r="BS91" s="292" t="str">
        <f t="shared" si="51"/>
        <v/>
      </c>
      <c r="BU91" s="280"/>
      <c r="BV91" s="274"/>
      <c r="BW91" s="274"/>
      <c r="BX91" s="274"/>
      <c r="BY91" s="274"/>
      <c r="BZ91" s="274"/>
      <c r="CA91" s="274"/>
      <c r="CB91" s="274"/>
      <c r="CC91" s="274"/>
      <c r="DA91" s="274"/>
    </row>
    <row r="92" spans="28:105" ht="18.75" customHeight="1" x14ac:dyDescent="0.3">
      <c r="AB92" s="300">
        <f t="shared" si="52"/>
        <v>68</v>
      </c>
      <c r="AC92" s="526"/>
      <c r="AD92" s="527"/>
      <c r="AE92" s="424"/>
      <c r="AF92" s="528"/>
      <c r="AG92" s="528"/>
      <c r="AH92" s="289" t="str">
        <f t="shared" si="50"/>
        <v/>
      </c>
      <c r="BR92" s="291" t="str">
        <f>IFERROR(VLOOKUP(AH92,'FACT COB BASICA'!$BH$5:$BI$115,2,FALSE),"")</f>
        <v/>
      </c>
      <c r="BS92" s="292" t="str">
        <f t="shared" si="51"/>
        <v/>
      </c>
      <c r="BU92" s="280"/>
      <c r="BV92" s="274"/>
      <c r="BW92" s="274"/>
      <c r="BX92" s="274"/>
      <c r="BY92" s="274"/>
      <c r="BZ92" s="274"/>
      <c r="CA92" s="274"/>
      <c r="CB92" s="274"/>
      <c r="CC92" s="274"/>
      <c r="DA92" s="274"/>
    </row>
    <row r="93" spans="28:105" ht="18.75" customHeight="1" x14ac:dyDescent="0.3">
      <c r="AB93" s="300">
        <f t="shared" si="52"/>
        <v>69</v>
      </c>
      <c r="AC93" s="526"/>
      <c r="AD93" s="527"/>
      <c r="AE93" s="424"/>
      <c r="AF93" s="528"/>
      <c r="AG93" s="528"/>
      <c r="AH93" s="289" t="str">
        <f t="shared" si="50"/>
        <v/>
      </c>
      <c r="BR93" s="291" t="str">
        <f>IFERROR(VLOOKUP(AH93,'FACT COB BASICA'!$BH$5:$BI$115,2,FALSE),"")</f>
        <v/>
      </c>
      <c r="BS93" s="292" t="str">
        <f t="shared" si="51"/>
        <v/>
      </c>
      <c r="BU93" s="280"/>
      <c r="BV93" s="274"/>
      <c r="BW93" s="274"/>
      <c r="BX93" s="274"/>
      <c r="BY93" s="274"/>
      <c r="BZ93" s="274"/>
      <c r="CA93" s="274"/>
      <c r="CB93" s="274"/>
      <c r="CC93" s="274"/>
      <c r="DA93" s="274"/>
    </row>
    <row r="94" spans="28:105" ht="18.75" customHeight="1" x14ac:dyDescent="0.3">
      <c r="AB94" s="300">
        <f t="shared" si="52"/>
        <v>70</v>
      </c>
      <c r="AC94" s="526"/>
      <c r="AD94" s="527"/>
      <c r="AE94" s="424"/>
      <c r="AF94" s="528"/>
      <c r="AG94" s="528"/>
      <c r="AH94" s="289" t="str">
        <f t="shared" si="50"/>
        <v/>
      </c>
      <c r="BR94" s="291" t="str">
        <f>IFERROR(VLOOKUP(AH94,'FACT COB BASICA'!$BH$5:$BI$115,2,FALSE),"")</f>
        <v/>
      </c>
      <c r="BS94" s="292" t="str">
        <f t="shared" si="51"/>
        <v/>
      </c>
      <c r="BU94" s="280"/>
      <c r="BV94" s="274"/>
      <c r="BW94" s="274"/>
      <c r="BX94" s="274"/>
      <c r="BY94" s="274"/>
      <c r="BZ94" s="274"/>
      <c r="CA94" s="274"/>
      <c r="CB94" s="274"/>
      <c r="CC94" s="274"/>
      <c r="DA94" s="274"/>
    </row>
    <row r="95" spans="28:105" ht="18.75" customHeight="1" x14ac:dyDescent="0.3">
      <c r="AB95" s="300">
        <f t="shared" si="52"/>
        <v>71</v>
      </c>
      <c r="AC95" s="526"/>
      <c r="AD95" s="527"/>
      <c r="AE95" s="424"/>
      <c r="AF95" s="528"/>
      <c r="AG95" s="528"/>
      <c r="AH95" s="289" t="str">
        <f t="shared" si="50"/>
        <v/>
      </c>
      <c r="BR95" s="291" t="str">
        <f>IFERROR(VLOOKUP(AH95,'FACT COB BASICA'!$BH$5:$BI$115,2,FALSE),"")</f>
        <v/>
      </c>
      <c r="BS95" s="292" t="str">
        <f t="shared" si="51"/>
        <v/>
      </c>
      <c r="BU95" s="280"/>
      <c r="BV95" s="274"/>
      <c r="BW95" s="274"/>
      <c r="BX95" s="274"/>
      <c r="BY95" s="274"/>
      <c r="BZ95" s="274"/>
      <c r="CA95" s="274"/>
      <c r="CB95" s="274"/>
      <c r="CC95" s="274"/>
      <c r="DA95" s="274"/>
    </row>
    <row r="96" spans="28:105" ht="18.75" customHeight="1" x14ac:dyDescent="0.3">
      <c r="AB96" s="300">
        <f t="shared" si="52"/>
        <v>72</v>
      </c>
      <c r="AC96" s="526"/>
      <c r="AD96" s="527"/>
      <c r="AE96" s="424"/>
      <c r="AF96" s="528"/>
      <c r="AG96" s="528"/>
      <c r="AH96" s="289" t="str">
        <f t="shared" si="50"/>
        <v/>
      </c>
      <c r="BR96" s="291" t="str">
        <f>IFERROR(VLOOKUP(AH96,'FACT COB BASICA'!$BH$5:$BI$115,2,FALSE),"")</f>
        <v/>
      </c>
      <c r="BS96" s="292" t="str">
        <f t="shared" si="51"/>
        <v/>
      </c>
      <c r="BU96" s="280"/>
      <c r="BV96" s="274"/>
      <c r="BW96" s="274"/>
      <c r="BX96" s="274"/>
      <c r="BY96" s="274"/>
      <c r="BZ96" s="274"/>
      <c r="CA96" s="274"/>
      <c r="CB96" s="274"/>
      <c r="CC96" s="274"/>
      <c r="DA96" s="274"/>
    </row>
    <row r="97" spans="28:105" ht="18.75" customHeight="1" x14ac:dyDescent="0.3">
      <c r="AB97" s="300">
        <f t="shared" si="52"/>
        <v>73</v>
      </c>
      <c r="AC97" s="526"/>
      <c r="AD97" s="527"/>
      <c r="AE97" s="424"/>
      <c r="AF97" s="528"/>
      <c r="AG97" s="528"/>
      <c r="AH97" s="289" t="str">
        <f t="shared" si="50"/>
        <v/>
      </c>
      <c r="BR97" s="291" t="str">
        <f>IFERROR(VLOOKUP(AH97,'FACT COB BASICA'!$BH$5:$BI$115,2,FALSE),"")</f>
        <v/>
      </c>
      <c r="BS97" s="292" t="str">
        <f t="shared" si="51"/>
        <v/>
      </c>
      <c r="BU97" s="280"/>
      <c r="BV97" s="274"/>
      <c r="BW97" s="274"/>
      <c r="BX97" s="274"/>
      <c r="BY97" s="274"/>
      <c r="BZ97" s="274"/>
      <c r="CA97" s="274"/>
      <c r="CB97" s="274"/>
      <c r="CC97" s="274"/>
      <c r="DA97" s="274"/>
    </row>
    <row r="98" spans="28:105" ht="18.75" customHeight="1" x14ac:dyDescent="0.3">
      <c r="AB98" s="300">
        <f t="shared" si="52"/>
        <v>74</v>
      </c>
      <c r="AC98" s="526"/>
      <c r="AD98" s="527"/>
      <c r="AE98" s="424"/>
      <c r="AF98" s="528"/>
      <c r="AG98" s="528"/>
      <c r="AH98" s="289" t="str">
        <f t="shared" si="50"/>
        <v/>
      </c>
      <c r="BR98" s="291" t="str">
        <f>IFERROR(VLOOKUP(AH98,'FACT COB BASICA'!$BH$5:$BI$115,2,FALSE),"")</f>
        <v/>
      </c>
      <c r="BS98" s="292" t="str">
        <f t="shared" si="51"/>
        <v/>
      </c>
      <c r="BU98" s="280"/>
      <c r="BV98" s="274"/>
      <c r="BW98" s="274"/>
      <c r="BX98" s="274"/>
      <c r="BY98" s="274"/>
      <c r="BZ98" s="274"/>
      <c r="CA98" s="274"/>
      <c r="CB98" s="274"/>
      <c r="CC98" s="274"/>
      <c r="DA98" s="274"/>
    </row>
    <row r="99" spans="28:105" ht="18.75" customHeight="1" x14ac:dyDescent="0.3">
      <c r="AB99" s="300">
        <f t="shared" si="52"/>
        <v>75</v>
      </c>
      <c r="AC99" s="526"/>
      <c r="AD99" s="527"/>
      <c r="AE99" s="424"/>
      <c r="AF99" s="528"/>
      <c r="AG99" s="528"/>
      <c r="AH99" s="289" t="str">
        <f t="shared" si="50"/>
        <v/>
      </c>
      <c r="BR99" s="291" t="str">
        <f>IFERROR(VLOOKUP(AH99,'FACT COB BASICA'!$BH$5:$BI$115,2,FALSE),"")</f>
        <v/>
      </c>
      <c r="BS99" s="292" t="str">
        <f t="shared" si="51"/>
        <v/>
      </c>
      <c r="BU99" s="280"/>
      <c r="BV99" s="274"/>
      <c r="BW99" s="274"/>
      <c r="BX99" s="274"/>
      <c r="BY99" s="274"/>
      <c r="BZ99" s="274"/>
      <c r="CA99" s="274"/>
      <c r="CB99" s="274"/>
      <c r="CC99" s="274"/>
      <c r="DA99" s="274"/>
    </row>
    <row r="100" spans="28:105" ht="18.75" customHeight="1" x14ac:dyDescent="0.3">
      <c r="AB100" s="300">
        <f t="shared" si="52"/>
        <v>76</v>
      </c>
      <c r="AC100" s="526"/>
      <c r="AD100" s="527"/>
      <c r="AE100" s="424"/>
      <c r="AF100" s="528"/>
      <c r="AG100" s="528"/>
      <c r="AH100" s="289" t="str">
        <f t="shared" si="50"/>
        <v/>
      </c>
      <c r="BR100" s="291" t="str">
        <f>IFERROR(VLOOKUP(AH100,'FACT COB BASICA'!$BH$5:$BI$115,2,FALSE),"")</f>
        <v/>
      </c>
      <c r="BS100" s="292" t="str">
        <f t="shared" si="51"/>
        <v/>
      </c>
      <c r="BU100" s="280"/>
      <c r="BV100" s="274"/>
      <c r="BW100" s="274"/>
      <c r="BX100" s="274"/>
      <c r="BY100" s="274"/>
      <c r="BZ100" s="274"/>
      <c r="CA100" s="274"/>
      <c r="CB100" s="274"/>
      <c r="CC100" s="274"/>
      <c r="DA100" s="274"/>
    </row>
    <row r="101" spans="28:105" ht="18.75" customHeight="1" x14ac:dyDescent="0.3">
      <c r="AB101" s="300">
        <f t="shared" si="52"/>
        <v>77</v>
      </c>
      <c r="AC101" s="526"/>
      <c r="AD101" s="527"/>
      <c r="AE101" s="424"/>
      <c r="AF101" s="528"/>
      <c r="AG101" s="528"/>
      <c r="AH101" s="289" t="str">
        <f t="shared" si="50"/>
        <v/>
      </c>
      <c r="BR101" s="291" t="str">
        <f>IFERROR(VLOOKUP(AH101,'FACT COB BASICA'!$BH$5:$BI$115,2,FALSE),"")</f>
        <v/>
      </c>
      <c r="BS101" s="292" t="str">
        <f t="shared" si="51"/>
        <v/>
      </c>
      <c r="BU101" s="280"/>
      <c r="BV101" s="274"/>
      <c r="BW101" s="274"/>
      <c r="BX101" s="274"/>
      <c r="BY101" s="274"/>
      <c r="BZ101" s="274"/>
      <c r="CA101" s="274"/>
      <c r="CB101" s="274"/>
      <c r="CC101" s="274"/>
      <c r="DA101" s="274"/>
    </row>
    <row r="102" spans="28:105" ht="18.75" customHeight="1" x14ac:dyDescent="0.3">
      <c r="AB102" s="300">
        <f t="shared" si="52"/>
        <v>78</v>
      </c>
      <c r="AC102" s="526"/>
      <c r="AD102" s="527"/>
      <c r="AE102" s="424"/>
      <c r="AF102" s="528"/>
      <c r="AG102" s="528"/>
      <c r="AH102" s="289" t="str">
        <f t="shared" si="50"/>
        <v/>
      </c>
      <c r="BR102" s="291" t="str">
        <f>IFERROR(VLOOKUP(AH102,'FACT COB BASICA'!$BH$5:$BI$115,2,FALSE),"")</f>
        <v/>
      </c>
      <c r="BS102" s="292" t="str">
        <f t="shared" si="51"/>
        <v/>
      </c>
      <c r="BU102" s="280"/>
      <c r="BV102" s="274"/>
      <c r="BW102" s="274"/>
      <c r="BX102" s="274"/>
      <c r="BY102" s="274"/>
      <c r="BZ102" s="274"/>
      <c r="CA102" s="274"/>
      <c r="CB102" s="274"/>
      <c r="CC102" s="274"/>
      <c r="DA102" s="274"/>
    </row>
    <row r="103" spans="28:105" ht="18.75" customHeight="1" x14ac:dyDescent="0.3">
      <c r="AB103" s="300">
        <f t="shared" si="52"/>
        <v>79</v>
      </c>
      <c r="AC103" s="526"/>
      <c r="AD103" s="527"/>
      <c r="AE103" s="424"/>
      <c r="AF103" s="528"/>
      <c r="AG103" s="528"/>
      <c r="AH103" s="289" t="str">
        <f t="shared" si="50"/>
        <v/>
      </c>
      <c r="BR103" s="291" t="str">
        <f>IFERROR(VLOOKUP(AH103,'FACT COB BASICA'!$BH$5:$BI$115,2,FALSE),"")</f>
        <v/>
      </c>
      <c r="BS103" s="292" t="str">
        <f t="shared" si="51"/>
        <v/>
      </c>
      <c r="BU103" s="280"/>
      <c r="BV103" s="274"/>
      <c r="BW103" s="274"/>
      <c r="BX103" s="274"/>
      <c r="BY103" s="274"/>
      <c r="BZ103" s="274"/>
      <c r="CA103" s="274"/>
      <c r="CB103" s="274"/>
      <c r="CC103" s="274"/>
      <c r="DA103" s="274"/>
    </row>
    <row r="104" spans="28:105" ht="18.75" customHeight="1" x14ac:dyDescent="0.3">
      <c r="AB104" s="300">
        <f t="shared" si="52"/>
        <v>80</v>
      </c>
      <c r="AC104" s="526"/>
      <c r="AD104" s="527"/>
      <c r="AE104" s="424"/>
      <c r="AF104" s="528"/>
      <c r="AG104" s="528"/>
      <c r="AH104" s="289" t="str">
        <f t="shared" si="50"/>
        <v/>
      </c>
      <c r="BR104" s="291" t="str">
        <f>IFERROR(VLOOKUP(AH104,'FACT COB BASICA'!$BH$5:$BI$115,2,FALSE),"")</f>
        <v/>
      </c>
      <c r="BS104" s="292" t="str">
        <f t="shared" si="51"/>
        <v/>
      </c>
      <c r="BU104" s="280"/>
      <c r="BV104" s="274"/>
      <c r="BW104" s="274"/>
      <c r="BX104" s="274"/>
      <c r="BY104" s="274"/>
      <c r="BZ104" s="274"/>
      <c r="CA104" s="274"/>
      <c r="CB104" s="274"/>
      <c r="CC104" s="274"/>
      <c r="DA104" s="274"/>
    </row>
    <row r="105" spans="28:105" ht="18.75" customHeight="1" x14ac:dyDescent="0.3">
      <c r="AB105" s="300">
        <f t="shared" si="52"/>
        <v>81</v>
      </c>
      <c r="AC105" s="526"/>
      <c r="AD105" s="527"/>
      <c r="AE105" s="424"/>
      <c r="AF105" s="528"/>
      <c r="AG105" s="528"/>
      <c r="AH105" s="289" t="str">
        <f t="shared" si="50"/>
        <v/>
      </c>
      <c r="BR105" s="291" t="str">
        <f>IFERROR(VLOOKUP(AH105,'FACT COB BASICA'!$BH$5:$BI$115,2,FALSE),"")</f>
        <v/>
      </c>
      <c r="BS105" s="292" t="str">
        <f t="shared" si="51"/>
        <v/>
      </c>
      <c r="BU105" s="280"/>
      <c r="BV105" s="274"/>
      <c r="BW105" s="274"/>
      <c r="BX105" s="274"/>
      <c r="BY105" s="274"/>
      <c r="BZ105" s="274"/>
      <c r="CA105" s="274"/>
      <c r="CB105" s="274"/>
      <c r="CC105" s="274"/>
      <c r="DA105" s="274"/>
    </row>
    <row r="106" spans="28:105" ht="18.75" customHeight="1" x14ac:dyDescent="0.3">
      <c r="AB106" s="300">
        <f t="shared" si="52"/>
        <v>82</v>
      </c>
      <c r="AC106" s="526"/>
      <c r="AD106" s="527"/>
      <c r="AE106" s="424"/>
      <c r="AF106" s="528"/>
      <c r="AG106" s="528"/>
      <c r="AH106" s="289" t="str">
        <f t="shared" si="50"/>
        <v/>
      </c>
      <c r="BR106" s="291" t="str">
        <f>IFERROR(VLOOKUP(AH106,'FACT COB BASICA'!$BH$5:$BI$115,2,FALSE),"")</f>
        <v/>
      </c>
      <c r="BS106" s="292" t="str">
        <f t="shared" si="51"/>
        <v/>
      </c>
      <c r="BU106" s="280"/>
      <c r="BV106" s="274"/>
      <c r="BW106" s="274"/>
      <c r="BX106" s="274"/>
      <c r="BY106" s="274"/>
      <c r="BZ106" s="274"/>
      <c r="CA106" s="274"/>
      <c r="CB106" s="274"/>
      <c r="CC106" s="274"/>
      <c r="DA106" s="274"/>
    </row>
    <row r="107" spans="28:105" ht="18.75" customHeight="1" x14ac:dyDescent="0.3">
      <c r="AB107" s="300">
        <f t="shared" si="52"/>
        <v>83</v>
      </c>
      <c r="AC107" s="526"/>
      <c r="AD107" s="527"/>
      <c r="AE107" s="424"/>
      <c r="AF107" s="528"/>
      <c r="AG107" s="528"/>
      <c r="AH107" s="289" t="str">
        <f t="shared" si="50"/>
        <v/>
      </c>
      <c r="BR107" s="291" t="str">
        <f>IFERROR(VLOOKUP(AH107,'FACT COB BASICA'!$BH$5:$BI$115,2,FALSE),"")</f>
        <v/>
      </c>
      <c r="BS107" s="292" t="str">
        <f t="shared" si="51"/>
        <v/>
      </c>
      <c r="BU107" s="280"/>
      <c r="BV107" s="274"/>
      <c r="BW107" s="274"/>
      <c r="BX107" s="274"/>
      <c r="BY107" s="274"/>
      <c r="BZ107" s="274"/>
      <c r="CA107" s="274"/>
      <c r="CB107" s="274"/>
      <c r="CC107" s="274"/>
      <c r="DA107" s="274"/>
    </row>
    <row r="108" spans="28:105" ht="18.75" customHeight="1" x14ac:dyDescent="0.3">
      <c r="AB108" s="300">
        <f t="shared" si="52"/>
        <v>84</v>
      </c>
      <c r="AC108" s="526"/>
      <c r="AD108" s="527"/>
      <c r="AE108" s="424"/>
      <c r="AF108" s="528"/>
      <c r="AG108" s="528"/>
      <c r="AH108" s="289" t="str">
        <f t="shared" si="50"/>
        <v/>
      </c>
      <c r="BR108" s="291" t="str">
        <f>IFERROR(VLOOKUP(AH108,'FACT COB BASICA'!$BH$5:$BI$115,2,FALSE),"")</f>
        <v/>
      </c>
      <c r="BS108" s="292" t="str">
        <f t="shared" si="51"/>
        <v/>
      </c>
      <c r="BU108" s="280"/>
      <c r="BV108" s="274"/>
      <c r="BW108" s="274"/>
      <c r="BX108" s="274"/>
      <c r="BY108" s="274"/>
      <c r="BZ108" s="274"/>
      <c r="CA108" s="274"/>
      <c r="CB108" s="274"/>
      <c r="CC108" s="274"/>
      <c r="DA108" s="274"/>
    </row>
    <row r="109" spans="28:105" ht="18.75" customHeight="1" x14ac:dyDescent="0.3">
      <c r="AB109" s="300">
        <f t="shared" si="52"/>
        <v>85</v>
      </c>
      <c r="AC109" s="526"/>
      <c r="AD109" s="527"/>
      <c r="AE109" s="424"/>
      <c r="AF109" s="528"/>
      <c r="AG109" s="528"/>
      <c r="AH109" s="289" t="str">
        <f t="shared" si="50"/>
        <v/>
      </c>
      <c r="BR109" s="291" t="str">
        <f>IFERROR(VLOOKUP(AH109,'FACT COB BASICA'!$BH$5:$BI$115,2,FALSE),"")</f>
        <v/>
      </c>
      <c r="BS109" s="292" t="str">
        <f t="shared" si="51"/>
        <v/>
      </c>
      <c r="BU109" s="280"/>
      <c r="BV109" s="274"/>
      <c r="BW109" s="274"/>
      <c r="BX109" s="274"/>
      <c r="BY109" s="274"/>
      <c r="BZ109" s="274"/>
      <c r="CA109" s="274"/>
      <c r="CB109" s="274"/>
      <c r="CC109" s="274"/>
      <c r="DA109" s="274"/>
    </row>
    <row r="110" spans="28:105" ht="18.75" customHeight="1" x14ac:dyDescent="0.3">
      <c r="AB110" s="300">
        <f t="shared" si="52"/>
        <v>86</v>
      </c>
      <c r="AC110" s="526"/>
      <c r="AD110" s="527"/>
      <c r="AE110" s="424"/>
      <c r="AF110" s="528"/>
      <c r="AG110" s="528"/>
      <c r="AH110" s="289" t="str">
        <f t="shared" si="50"/>
        <v/>
      </c>
      <c r="BR110" s="291" t="str">
        <f>IFERROR(VLOOKUP(AH110,'FACT COB BASICA'!$BH$5:$BI$115,2,FALSE),"")</f>
        <v/>
      </c>
      <c r="BS110" s="292" t="str">
        <f t="shared" si="51"/>
        <v/>
      </c>
      <c r="BU110" s="280"/>
      <c r="BV110" s="274"/>
      <c r="BW110" s="274"/>
      <c r="BX110" s="274"/>
      <c r="BY110" s="274"/>
      <c r="BZ110" s="274"/>
      <c r="CA110" s="274"/>
      <c r="CB110" s="274"/>
      <c r="CC110" s="274"/>
      <c r="DA110" s="274"/>
    </row>
    <row r="111" spans="28:105" ht="18.75" customHeight="1" x14ac:dyDescent="0.3">
      <c r="AB111" s="300">
        <f t="shared" si="52"/>
        <v>87</v>
      </c>
      <c r="AC111" s="526"/>
      <c r="AD111" s="527"/>
      <c r="AE111" s="424"/>
      <c r="AF111" s="528"/>
      <c r="AG111" s="528"/>
      <c r="AH111" s="289" t="str">
        <f t="shared" si="50"/>
        <v/>
      </c>
      <c r="BR111" s="291" t="str">
        <f>IFERROR(VLOOKUP(AH111,'FACT COB BASICA'!$BH$5:$BI$115,2,FALSE),"")</f>
        <v/>
      </c>
      <c r="BS111" s="292" t="str">
        <f t="shared" si="51"/>
        <v/>
      </c>
      <c r="BU111" s="280"/>
      <c r="BV111" s="274"/>
      <c r="BW111" s="274"/>
      <c r="BX111" s="274"/>
      <c r="BY111" s="274"/>
      <c r="BZ111" s="274"/>
      <c r="CA111" s="274"/>
      <c r="CB111" s="274"/>
      <c r="CC111" s="274"/>
      <c r="DA111" s="274"/>
    </row>
    <row r="112" spans="28:105" ht="18.75" customHeight="1" x14ac:dyDescent="0.3">
      <c r="AB112" s="300">
        <f t="shared" si="52"/>
        <v>88</v>
      </c>
      <c r="AC112" s="526"/>
      <c r="AD112" s="527"/>
      <c r="AE112" s="424"/>
      <c r="AF112" s="528"/>
      <c r="AG112" s="528"/>
      <c r="AH112" s="289" t="str">
        <f t="shared" si="50"/>
        <v/>
      </c>
      <c r="BR112" s="291" t="str">
        <f>IFERROR(VLOOKUP(AH112,'FACT COB BASICA'!$BH$5:$BI$115,2,FALSE),"")</f>
        <v/>
      </c>
      <c r="BS112" s="292" t="str">
        <f t="shared" si="51"/>
        <v/>
      </c>
      <c r="BU112" s="280"/>
      <c r="BV112" s="274"/>
      <c r="BW112" s="274"/>
      <c r="BX112" s="274"/>
      <c r="BY112" s="274"/>
      <c r="BZ112" s="274"/>
      <c r="CA112" s="274"/>
      <c r="CB112" s="274"/>
      <c r="CC112" s="274"/>
      <c r="DA112" s="274"/>
    </row>
    <row r="113" spans="28:105" ht="18.75" customHeight="1" x14ac:dyDescent="0.3">
      <c r="AB113" s="300">
        <f t="shared" si="52"/>
        <v>89</v>
      </c>
      <c r="AC113" s="526"/>
      <c r="AD113" s="527"/>
      <c r="AE113" s="424"/>
      <c r="AF113" s="528"/>
      <c r="AG113" s="528"/>
      <c r="AH113" s="289" t="str">
        <f t="shared" si="50"/>
        <v/>
      </c>
      <c r="BR113" s="291" t="str">
        <f>IFERROR(VLOOKUP(AH113,'FACT COB BASICA'!$BH$5:$BI$115,2,FALSE),"")</f>
        <v/>
      </c>
      <c r="BS113" s="292" t="str">
        <f t="shared" si="51"/>
        <v/>
      </c>
      <c r="BU113" s="280"/>
      <c r="BV113" s="274"/>
      <c r="BW113" s="274"/>
      <c r="BX113" s="274"/>
      <c r="BY113" s="274"/>
      <c r="BZ113" s="274"/>
      <c r="CA113" s="274"/>
      <c r="CB113" s="274"/>
      <c r="CC113" s="274"/>
      <c r="DA113" s="274"/>
    </row>
    <row r="114" spans="28:105" ht="18.75" customHeight="1" x14ac:dyDescent="0.3">
      <c r="AB114" s="300">
        <f t="shared" si="52"/>
        <v>90</v>
      </c>
      <c r="AC114" s="526"/>
      <c r="AD114" s="527"/>
      <c r="AE114" s="424"/>
      <c r="AF114" s="528"/>
      <c r="AG114" s="528"/>
      <c r="AH114" s="289" t="str">
        <f t="shared" si="50"/>
        <v/>
      </c>
      <c r="BR114" s="291" t="str">
        <f>IFERROR(VLOOKUP(AH114,'FACT COB BASICA'!$BH$5:$BI$115,2,FALSE),"")</f>
        <v/>
      </c>
      <c r="BS114" s="292" t="str">
        <f t="shared" si="51"/>
        <v/>
      </c>
      <c r="BU114" s="280"/>
      <c r="BV114" s="274"/>
      <c r="BW114" s="274"/>
      <c r="BX114" s="274"/>
      <c r="BY114" s="274"/>
      <c r="BZ114" s="274"/>
      <c r="CA114" s="274"/>
      <c r="CB114" s="274"/>
      <c r="CC114" s="274"/>
      <c r="DA114" s="274"/>
    </row>
    <row r="115" spans="28:105" ht="18.75" customHeight="1" x14ac:dyDescent="0.3">
      <c r="AB115" s="300">
        <f t="shared" si="52"/>
        <v>91</v>
      </c>
      <c r="AC115" s="526"/>
      <c r="AD115" s="527"/>
      <c r="AE115" s="424"/>
      <c r="AF115" s="528"/>
      <c r="AG115" s="528"/>
      <c r="AH115" s="289" t="str">
        <f t="shared" si="50"/>
        <v/>
      </c>
      <c r="BR115" s="291" t="str">
        <f>IFERROR(VLOOKUP(AH115,'FACT COB BASICA'!$BH$5:$BI$115,2,FALSE),"")</f>
        <v/>
      </c>
      <c r="BS115" s="292" t="str">
        <f t="shared" si="51"/>
        <v/>
      </c>
      <c r="BU115" s="280"/>
      <c r="BV115" s="274"/>
      <c r="BW115" s="274"/>
      <c r="BX115" s="274"/>
      <c r="BY115" s="274"/>
      <c r="BZ115" s="274"/>
      <c r="CA115" s="274"/>
      <c r="CB115" s="274"/>
      <c r="CC115" s="274"/>
      <c r="DA115" s="274"/>
    </row>
    <row r="116" spans="28:105" ht="18.75" customHeight="1" x14ac:dyDescent="0.3">
      <c r="AB116" s="300">
        <f t="shared" si="52"/>
        <v>92</v>
      </c>
      <c r="AC116" s="526"/>
      <c r="AD116" s="527"/>
      <c r="AE116" s="424"/>
      <c r="AF116" s="528"/>
      <c r="AG116" s="528"/>
      <c r="AH116" s="289" t="str">
        <f t="shared" si="50"/>
        <v/>
      </c>
      <c r="BR116" s="291" t="str">
        <f>IFERROR(VLOOKUP(AH116,'FACT COB BASICA'!$BH$5:$BI$115,2,FALSE),"")</f>
        <v/>
      </c>
      <c r="BS116" s="292" t="str">
        <f t="shared" si="51"/>
        <v/>
      </c>
      <c r="BU116" s="280"/>
      <c r="BV116" s="274"/>
      <c r="BW116" s="274"/>
      <c r="BX116" s="274"/>
      <c r="BY116" s="274"/>
      <c r="BZ116" s="274"/>
      <c r="CA116" s="274"/>
      <c r="CB116" s="274"/>
      <c r="CC116" s="274"/>
      <c r="DA116" s="274"/>
    </row>
    <row r="117" spans="28:105" ht="18.75" customHeight="1" x14ac:dyDescent="0.3">
      <c r="AB117" s="300">
        <f t="shared" si="52"/>
        <v>93</v>
      </c>
      <c r="AC117" s="526"/>
      <c r="AD117" s="527"/>
      <c r="AE117" s="424"/>
      <c r="AF117" s="528"/>
      <c r="AG117" s="528"/>
      <c r="AH117" s="289" t="str">
        <f t="shared" si="50"/>
        <v/>
      </c>
      <c r="BR117" s="291" t="str">
        <f>IFERROR(VLOOKUP(AH117,'FACT COB BASICA'!$BH$5:$BI$115,2,FALSE),"")</f>
        <v/>
      </c>
      <c r="BS117" s="292" t="str">
        <f t="shared" si="51"/>
        <v/>
      </c>
      <c r="BU117" s="280"/>
      <c r="BV117" s="274"/>
      <c r="BW117" s="274"/>
      <c r="BX117" s="274"/>
      <c r="BY117" s="274"/>
      <c r="BZ117" s="274"/>
      <c r="CA117" s="274"/>
      <c r="CB117" s="274"/>
      <c r="CC117" s="274"/>
      <c r="DA117" s="274"/>
    </row>
    <row r="118" spans="28:105" ht="18.75" customHeight="1" x14ac:dyDescent="0.3">
      <c r="AB118" s="300">
        <f t="shared" si="52"/>
        <v>94</v>
      </c>
      <c r="AC118" s="526"/>
      <c r="AD118" s="527"/>
      <c r="AE118" s="424"/>
      <c r="AF118" s="528"/>
      <c r="AG118" s="528"/>
      <c r="AH118" s="289" t="str">
        <f t="shared" si="50"/>
        <v/>
      </c>
      <c r="BR118" s="291" t="str">
        <f>IFERROR(VLOOKUP(AH118,'FACT COB BASICA'!$BH$5:$BI$115,2,FALSE),"")</f>
        <v/>
      </c>
      <c r="BS118" s="292" t="str">
        <f t="shared" si="51"/>
        <v/>
      </c>
      <c r="BU118" s="280"/>
      <c r="BV118" s="274"/>
      <c r="BW118" s="274"/>
      <c r="BX118" s="274"/>
      <c r="BY118" s="274"/>
      <c r="BZ118" s="274"/>
      <c r="CA118" s="274"/>
      <c r="CB118" s="274"/>
      <c r="CC118" s="274"/>
      <c r="DA118" s="274"/>
    </row>
    <row r="119" spans="28:105" ht="18.75" customHeight="1" x14ac:dyDescent="0.3">
      <c r="AB119" s="300">
        <f t="shared" si="52"/>
        <v>95</v>
      </c>
      <c r="AC119" s="526"/>
      <c r="AD119" s="527"/>
      <c r="AE119" s="424"/>
      <c r="AF119" s="528"/>
      <c r="AG119" s="528"/>
      <c r="AH119" s="289" t="str">
        <f t="shared" si="50"/>
        <v/>
      </c>
      <c r="BR119" s="291" t="str">
        <f>IFERROR(VLOOKUP(AH119,'FACT COB BASICA'!$BH$5:$BI$115,2,FALSE),"")</f>
        <v/>
      </c>
      <c r="BS119" s="292" t="str">
        <f t="shared" si="51"/>
        <v/>
      </c>
      <c r="BU119" s="280"/>
      <c r="BV119" s="274"/>
      <c r="BW119" s="274"/>
      <c r="BX119" s="274"/>
      <c r="BY119" s="274"/>
      <c r="BZ119" s="274"/>
      <c r="CA119" s="274"/>
      <c r="CB119" s="274"/>
      <c r="CC119" s="274"/>
      <c r="DA119" s="274"/>
    </row>
    <row r="120" spans="28:105" ht="18.75" customHeight="1" x14ac:dyDescent="0.3">
      <c r="AB120" s="300">
        <f t="shared" si="52"/>
        <v>96</v>
      </c>
      <c r="AC120" s="526"/>
      <c r="AD120" s="527"/>
      <c r="AE120" s="424"/>
      <c r="AF120" s="528"/>
      <c r="AG120" s="528"/>
      <c r="AH120" s="289" t="str">
        <f t="shared" si="50"/>
        <v/>
      </c>
      <c r="BR120" s="291" t="str">
        <f>IFERROR(VLOOKUP(AH120,'FACT COB BASICA'!$BH$5:$BI$115,2,FALSE),"")</f>
        <v/>
      </c>
      <c r="BS120" s="292" t="str">
        <f t="shared" si="51"/>
        <v/>
      </c>
      <c r="BU120" s="280"/>
      <c r="BV120" s="274"/>
      <c r="BW120" s="274"/>
      <c r="BX120" s="274"/>
      <c r="BY120" s="274"/>
      <c r="BZ120" s="274"/>
      <c r="CA120" s="274"/>
      <c r="CB120" s="274"/>
      <c r="CC120" s="274"/>
      <c r="DA120" s="274"/>
    </row>
    <row r="121" spans="28:105" ht="18.75" customHeight="1" x14ac:dyDescent="0.3">
      <c r="AB121" s="300">
        <f t="shared" si="52"/>
        <v>97</v>
      </c>
      <c r="AC121" s="526"/>
      <c r="AD121" s="527"/>
      <c r="AE121" s="424"/>
      <c r="AF121" s="528"/>
      <c r="AG121" s="528"/>
      <c r="AH121" s="289" t="str">
        <f t="shared" si="50"/>
        <v/>
      </c>
      <c r="BR121" s="291" t="str">
        <f>IFERROR(VLOOKUP(AH121,'FACT COB BASICA'!$BH$5:$BI$115,2,FALSE),"")</f>
        <v/>
      </c>
      <c r="BS121" s="292" t="str">
        <f t="shared" si="51"/>
        <v/>
      </c>
      <c r="BU121" s="280"/>
    </row>
    <row r="122" spans="28:105" ht="18.75" customHeight="1" x14ac:dyDescent="0.3">
      <c r="AB122" s="300">
        <f t="shared" si="52"/>
        <v>98</v>
      </c>
      <c r="AC122" s="526"/>
      <c r="AD122" s="527"/>
      <c r="AE122" s="424"/>
      <c r="AF122" s="528"/>
      <c r="AG122" s="528"/>
      <c r="AH122" s="289" t="str">
        <f t="shared" si="50"/>
        <v/>
      </c>
      <c r="BR122" s="291" t="str">
        <f>IFERROR(VLOOKUP(AH122,'FACT COB BASICA'!$BH$5:$BI$115,2,FALSE),"")</f>
        <v/>
      </c>
      <c r="BS122" s="292" t="str">
        <f t="shared" si="51"/>
        <v/>
      </c>
      <c r="BU122" s="280"/>
    </row>
    <row r="123" spans="28:105" ht="18.75" customHeight="1" x14ac:dyDescent="0.3">
      <c r="AB123" s="300">
        <f t="shared" si="52"/>
        <v>99</v>
      </c>
      <c r="AC123" s="526"/>
      <c r="AD123" s="527"/>
      <c r="AE123" s="424"/>
      <c r="AF123" s="528"/>
      <c r="AG123" s="528"/>
      <c r="AH123" s="289" t="str">
        <f t="shared" si="50"/>
        <v/>
      </c>
      <c r="BR123" s="291" t="str">
        <f>IFERROR(VLOOKUP(AH123,'FACT COB BASICA'!$BH$5:$BI$115,2,FALSE),"")</f>
        <v/>
      </c>
      <c r="BS123" s="292" t="str">
        <f t="shared" si="51"/>
        <v/>
      </c>
      <c r="BU123" s="280"/>
    </row>
    <row r="124" spans="28:105" ht="18.75" customHeight="1" x14ac:dyDescent="0.3">
      <c r="AB124" s="300">
        <f t="shared" si="52"/>
        <v>100</v>
      </c>
      <c r="AC124" s="526"/>
      <c r="AD124" s="527"/>
      <c r="AE124" s="424"/>
      <c r="AF124" s="528"/>
      <c r="AG124" s="528"/>
      <c r="AH124" s="289" t="str">
        <f t="shared" si="50"/>
        <v/>
      </c>
      <c r="BR124" s="291" t="str">
        <f>IFERROR(VLOOKUP(AH124,'FACT COB BASICA'!$BH$5:$BI$115,2,FALSE),"")</f>
        <v/>
      </c>
      <c r="BS124" s="292" t="str">
        <f t="shared" si="51"/>
        <v/>
      </c>
      <c r="BU124" s="280"/>
    </row>
    <row r="125" spans="28:105" ht="18.75" customHeight="1" x14ac:dyDescent="0.3">
      <c r="AB125" s="300">
        <f t="shared" si="52"/>
        <v>101</v>
      </c>
      <c r="AC125" s="526"/>
      <c r="AD125" s="527"/>
      <c r="AE125" s="424"/>
      <c r="AF125" s="528"/>
      <c r="AG125" s="528"/>
      <c r="AH125" s="289" t="str">
        <f t="shared" si="50"/>
        <v/>
      </c>
      <c r="BR125" s="291" t="str">
        <f>IFERROR(VLOOKUP(AH125,'FACT COB BASICA'!$BH$5:$BI$115,2,FALSE),"")</f>
        <v/>
      </c>
      <c r="BS125" s="292" t="str">
        <f t="shared" si="51"/>
        <v/>
      </c>
      <c r="BU125" s="280"/>
    </row>
    <row r="126" spans="28:105" ht="18.75" customHeight="1" x14ac:dyDescent="0.3">
      <c r="AB126" s="300">
        <f t="shared" si="52"/>
        <v>102</v>
      </c>
      <c r="AC126" s="526"/>
      <c r="AD126" s="527"/>
      <c r="AE126" s="424"/>
      <c r="AF126" s="528"/>
      <c r="AG126" s="528"/>
      <c r="AH126" s="289" t="str">
        <f t="shared" si="50"/>
        <v/>
      </c>
      <c r="BR126" s="291" t="str">
        <f>IFERROR(VLOOKUP(AH126,'FACT COB BASICA'!$BH$5:$BI$115,2,FALSE),"")</f>
        <v/>
      </c>
      <c r="BS126" s="292" t="str">
        <f t="shared" si="51"/>
        <v/>
      </c>
      <c r="BU126" s="280"/>
    </row>
    <row r="127" spans="28:105" ht="18.75" customHeight="1" x14ac:dyDescent="0.3">
      <c r="AB127" s="300">
        <f t="shared" si="52"/>
        <v>103</v>
      </c>
      <c r="AC127" s="526"/>
      <c r="AD127" s="527"/>
      <c r="AE127" s="424"/>
      <c r="AF127" s="528"/>
      <c r="AG127" s="528"/>
      <c r="AH127" s="289" t="str">
        <f t="shared" si="50"/>
        <v/>
      </c>
      <c r="BR127" s="291" t="str">
        <f>IFERROR(VLOOKUP(AH127,'FACT COB BASICA'!$BH$5:$BI$115,2,FALSE),"")</f>
        <v/>
      </c>
      <c r="BS127" s="292" t="str">
        <f t="shared" si="51"/>
        <v/>
      </c>
      <c r="BU127" s="280"/>
    </row>
    <row r="128" spans="28:105" ht="18.75" customHeight="1" x14ac:dyDescent="0.3">
      <c r="AB128" s="300">
        <f t="shared" si="52"/>
        <v>104</v>
      </c>
      <c r="AC128" s="526"/>
      <c r="AD128" s="527"/>
      <c r="AE128" s="424"/>
      <c r="AF128" s="528"/>
      <c r="AG128" s="528"/>
      <c r="AH128" s="289" t="str">
        <f t="shared" si="50"/>
        <v/>
      </c>
      <c r="BR128" s="291" t="str">
        <f>IFERROR(VLOOKUP(AH128,'FACT COB BASICA'!$BH$5:$BI$115,2,FALSE),"")</f>
        <v/>
      </c>
      <c r="BS128" s="292" t="str">
        <f t="shared" si="51"/>
        <v/>
      </c>
      <c r="BU128" s="280"/>
    </row>
    <row r="129" spans="28:73" ht="18.75" customHeight="1" x14ac:dyDescent="0.3">
      <c r="AB129" s="300">
        <f t="shared" si="52"/>
        <v>105</v>
      </c>
      <c r="AC129" s="526"/>
      <c r="AD129" s="527"/>
      <c r="AE129" s="424"/>
      <c r="AF129" s="528"/>
      <c r="AG129" s="528"/>
      <c r="AH129" s="289" t="str">
        <f t="shared" si="50"/>
        <v/>
      </c>
      <c r="BR129" s="291" t="str">
        <f>IFERROR(VLOOKUP(AH129,'FACT COB BASICA'!$BH$5:$BI$115,2,FALSE),"")</f>
        <v/>
      </c>
      <c r="BS129" s="292" t="str">
        <f t="shared" si="51"/>
        <v/>
      </c>
      <c r="BU129" s="280"/>
    </row>
    <row r="130" spans="28:73" ht="18.75" customHeight="1" x14ac:dyDescent="0.3">
      <c r="AB130" s="300">
        <f t="shared" si="52"/>
        <v>106</v>
      </c>
      <c r="AC130" s="526"/>
      <c r="AD130" s="527"/>
      <c r="AE130" s="424"/>
      <c r="AF130" s="528"/>
      <c r="AG130" s="528"/>
      <c r="AH130" s="289" t="str">
        <f t="shared" si="50"/>
        <v/>
      </c>
      <c r="BR130" s="291" t="str">
        <f>IFERROR(VLOOKUP(AH130,'FACT COB BASICA'!$BH$5:$BI$115,2,FALSE),"")</f>
        <v/>
      </c>
      <c r="BS130" s="292" t="str">
        <f t="shared" si="51"/>
        <v/>
      </c>
      <c r="BU130" s="280"/>
    </row>
    <row r="131" spans="28:73" ht="18.75" customHeight="1" x14ac:dyDescent="0.3">
      <c r="AB131" s="300">
        <f t="shared" si="52"/>
        <v>107</v>
      </c>
      <c r="AC131" s="526"/>
      <c r="AD131" s="527"/>
      <c r="AE131" s="424"/>
      <c r="AF131" s="528"/>
      <c r="AG131" s="528"/>
      <c r="AH131" s="289" t="str">
        <f t="shared" si="50"/>
        <v/>
      </c>
      <c r="BR131" s="291" t="str">
        <f>IFERROR(VLOOKUP(AH131,'FACT COB BASICA'!$BH$5:$BI$115,2,FALSE),"")</f>
        <v/>
      </c>
      <c r="BS131" s="292" t="str">
        <f t="shared" si="51"/>
        <v/>
      </c>
      <c r="BU131" s="280"/>
    </row>
    <row r="132" spans="28:73" ht="18.75" customHeight="1" x14ac:dyDescent="0.3">
      <c r="AB132" s="300">
        <f t="shared" si="52"/>
        <v>108</v>
      </c>
      <c r="AC132" s="526"/>
      <c r="AD132" s="527"/>
      <c r="AE132" s="424"/>
      <c r="AF132" s="528"/>
      <c r="AG132" s="528"/>
      <c r="AH132" s="289" t="str">
        <f t="shared" si="50"/>
        <v/>
      </c>
      <c r="BR132" s="291" t="str">
        <f>IFERROR(VLOOKUP(AH132,'FACT COB BASICA'!$BH$5:$BI$115,2,FALSE),"")</f>
        <v/>
      </c>
      <c r="BS132" s="292" t="str">
        <f t="shared" si="51"/>
        <v/>
      </c>
      <c r="BU132" s="280"/>
    </row>
    <row r="133" spans="28:73" ht="18.75" customHeight="1" x14ac:dyDescent="0.3">
      <c r="AB133" s="300">
        <f t="shared" si="52"/>
        <v>109</v>
      </c>
      <c r="AC133" s="526"/>
      <c r="AD133" s="527"/>
      <c r="AE133" s="424"/>
      <c r="AF133" s="528"/>
      <c r="AG133" s="528"/>
      <c r="AH133" s="289" t="str">
        <f t="shared" si="50"/>
        <v/>
      </c>
      <c r="BR133" s="291" t="str">
        <f>IFERROR(VLOOKUP(AH133,'FACT COB BASICA'!$BH$5:$BI$115,2,FALSE),"")</f>
        <v/>
      </c>
      <c r="BS133" s="292" t="str">
        <f t="shared" si="51"/>
        <v/>
      </c>
      <c r="BU133" s="280"/>
    </row>
    <row r="134" spans="28:73" ht="18.75" customHeight="1" x14ac:dyDescent="0.3">
      <c r="AB134" s="300">
        <f t="shared" si="52"/>
        <v>110</v>
      </c>
      <c r="AC134" s="526"/>
      <c r="AD134" s="527"/>
      <c r="AE134" s="424"/>
      <c r="AF134" s="528"/>
      <c r="AG134" s="528"/>
      <c r="AH134" s="289" t="str">
        <f t="shared" si="50"/>
        <v/>
      </c>
      <c r="BR134" s="291" t="str">
        <f>IFERROR(VLOOKUP(AH134,'FACT COB BASICA'!$BH$5:$BI$115,2,FALSE),"")</f>
        <v/>
      </c>
      <c r="BS134" s="292" t="str">
        <f t="shared" si="51"/>
        <v/>
      </c>
      <c r="BU134" s="280"/>
    </row>
    <row r="135" spans="28:73" ht="18.75" customHeight="1" x14ac:dyDescent="0.3">
      <c r="AB135" s="300">
        <f t="shared" si="52"/>
        <v>111</v>
      </c>
      <c r="AC135" s="526"/>
      <c r="AD135" s="527"/>
      <c r="AE135" s="424"/>
      <c r="AF135" s="528"/>
      <c r="AG135" s="528"/>
      <c r="AH135" s="289" t="str">
        <f t="shared" si="50"/>
        <v/>
      </c>
      <c r="BR135" s="291" t="str">
        <f>IFERROR(VLOOKUP(AH135,'FACT COB BASICA'!$BH$5:$BI$115,2,FALSE),"")</f>
        <v/>
      </c>
      <c r="BS135" s="292" t="str">
        <f t="shared" si="51"/>
        <v/>
      </c>
      <c r="BU135" s="280"/>
    </row>
    <row r="136" spans="28:73" ht="18.75" customHeight="1" x14ac:dyDescent="0.3">
      <c r="AB136" s="300">
        <f t="shared" si="52"/>
        <v>112</v>
      </c>
      <c r="AC136" s="526"/>
      <c r="AD136" s="527"/>
      <c r="AE136" s="424"/>
      <c r="AF136" s="528"/>
      <c r="AG136" s="528"/>
      <c r="AH136" s="289" t="str">
        <f t="shared" si="50"/>
        <v/>
      </c>
      <c r="BR136" s="291" t="str">
        <f>IFERROR(VLOOKUP(AH136,'FACT COB BASICA'!$BH$5:$BI$115,2,FALSE),"")</f>
        <v/>
      </c>
      <c r="BS136" s="292" t="str">
        <f t="shared" si="51"/>
        <v/>
      </c>
      <c r="BU136" s="280"/>
    </row>
    <row r="137" spans="28:73" ht="18.75" customHeight="1" x14ac:dyDescent="0.3">
      <c r="AB137" s="300">
        <f t="shared" si="52"/>
        <v>113</v>
      </c>
      <c r="AC137" s="526"/>
      <c r="AD137" s="527"/>
      <c r="AE137" s="424"/>
      <c r="AF137" s="528"/>
      <c r="AG137" s="528"/>
      <c r="AH137" s="289" t="str">
        <f t="shared" si="50"/>
        <v/>
      </c>
      <c r="BR137" s="291" t="str">
        <f>IFERROR(VLOOKUP(AH137,'FACT COB BASICA'!$BH$5:$BI$115,2,FALSE),"")</f>
        <v/>
      </c>
      <c r="BS137" s="292" t="str">
        <f t="shared" si="51"/>
        <v/>
      </c>
      <c r="BU137" s="280"/>
    </row>
    <row r="138" spans="28:73" ht="18.75" customHeight="1" x14ac:dyDescent="0.3">
      <c r="AB138" s="300">
        <f t="shared" si="52"/>
        <v>114</v>
      </c>
      <c r="AC138" s="526"/>
      <c r="AD138" s="527"/>
      <c r="AE138" s="424"/>
      <c r="AF138" s="528"/>
      <c r="AG138" s="528"/>
      <c r="AH138" s="289" t="str">
        <f t="shared" si="50"/>
        <v/>
      </c>
      <c r="BR138" s="291" t="str">
        <f>IFERROR(VLOOKUP(AH138,'FACT COB BASICA'!$BH$5:$BI$115,2,FALSE),"")</f>
        <v/>
      </c>
      <c r="BS138" s="292" t="str">
        <f t="shared" si="51"/>
        <v/>
      </c>
      <c r="BU138" s="280"/>
    </row>
    <row r="139" spans="28:73" ht="18.75" customHeight="1" x14ac:dyDescent="0.3">
      <c r="AB139" s="300">
        <f t="shared" si="52"/>
        <v>115</v>
      </c>
      <c r="AC139" s="526"/>
      <c r="AD139" s="527"/>
      <c r="AE139" s="424"/>
      <c r="AF139" s="528"/>
      <c r="AG139" s="528"/>
      <c r="AH139" s="289" t="str">
        <f t="shared" si="50"/>
        <v/>
      </c>
      <c r="BR139" s="291" t="str">
        <f>IFERROR(VLOOKUP(AH139,'FACT COB BASICA'!$BH$5:$BI$115,2,FALSE),"")</f>
        <v/>
      </c>
      <c r="BS139" s="292" t="str">
        <f t="shared" si="51"/>
        <v/>
      </c>
      <c r="BU139" s="280"/>
    </row>
    <row r="140" spans="28:73" ht="18.75" customHeight="1" x14ac:dyDescent="0.3">
      <c r="AB140" s="300">
        <f t="shared" si="52"/>
        <v>116</v>
      </c>
      <c r="AC140" s="526"/>
      <c r="AD140" s="527"/>
      <c r="AE140" s="424"/>
      <c r="AF140" s="528"/>
      <c r="AG140" s="528"/>
      <c r="AH140" s="289" t="str">
        <f t="shared" si="50"/>
        <v/>
      </c>
      <c r="BR140" s="291" t="str">
        <f>IFERROR(VLOOKUP(AH140,'FACT COB BASICA'!$BH$5:$BI$115,2,FALSE),"")</f>
        <v/>
      </c>
      <c r="BS140" s="292" t="str">
        <f t="shared" si="51"/>
        <v/>
      </c>
      <c r="BU140" s="280"/>
    </row>
    <row r="141" spans="28:73" ht="18.75" customHeight="1" x14ac:dyDescent="0.3">
      <c r="AB141" s="300">
        <f t="shared" si="52"/>
        <v>117</v>
      </c>
      <c r="AC141" s="526"/>
      <c r="AD141" s="527"/>
      <c r="AE141" s="424"/>
      <c r="AF141" s="528"/>
      <c r="AG141" s="528"/>
      <c r="AH141" s="289" t="str">
        <f t="shared" si="50"/>
        <v/>
      </c>
      <c r="BR141" s="291" t="str">
        <f>IFERROR(VLOOKUP(AH141,'FACT COB BASICA'!$BH$5:$BI$115,2,FALSE),"")</f>
        <v/>
      </c>
      <c r="BS141" s="292" t="str">
        <f t="shared" si="51"/>
        <v/>
      </c>
      <c r="BU141" s="280"/>
    </row>
    <row r="142" spans="28:73" ht="18.75" customHeight="1" x14ac:dyDescent="0.3">
      <c r="AB142" s="300">
        <f t="shared" si="52"/>
        <v>118</v>
      </c>
      <c r="AC142" s="526"/>
      <c r="AD142" s="527"/>
      <c r="AE142" s="424"/>
      <c r="AF142" s="528"/>
      <c r="AG142" s="528"/>
      <c r="AH142" s="289" t="str">
        <f t="shared" si="50"/>
        <v/>
      </c>
      <c r="BR142" s="291" t="str">
        <f>IFERROR(VLOOKUP(AH142,'FACT COB BASICA'!$BH$5:$BI$115,2,FALSE),"")</f>
        <v/>
      </c>
      <c r="BS142" s="292" t="str">
        <f t="shared" si="51"/>
        <v/>
      </c>
      <c r="BU142" s="280"/>
    </row>
    <row r="143" spans="28:73" ht="18.75" customHeight="1" x14ac:dyDescent="0.3">
      <c r="AB143" s="300">
        <f t="shared" si="52"/>
        <v>119</v>
      </c>
      <c r="AC143" s="526"/>
      <c r="AD143" s="527"/>
      <c r="AE143" s="424"/>
      <c r="AF143" s="528"/>
      <c r="AG143" s="528"/>
      <c r="AH143" s="289" t="str">
        <f t="shared" si="50"/>
        <v/>
      </c>
      <c r="BR143" s="291" t="str">
        <f>IFERROR(VLOOKUP(AH143,'FACT COB BASICA'!$BH$5:$BI$115,2,FALSE),"")</f>
        <v/>
      </c>
      <c r="BS143" s="292" t="str">
        <f t="shared" si="51"/>
        <v/>
      </c>
      <c r="BU143" s="280"/>
    </row>
    <row r="144" spans="28:73" ht="18.75" customHeight="1" x14ac:dyDescent="0.3">
      <c r="AB144" s="300">
        <f t="shared" si="52"/>
        <v>120</v>
      </c>
      <c r="AC144" s="526"/>
      <c r="AD144" s="527"/>
      <c r="AE144" s="424"/>
      <c r="AF144" s="528"/>
      <c r="AG144" s="528"/>
      <c r="AH144" s="289" t="str">
        <f t="shared" si="50"/>
        <v/>
      </c>
      <c r="BR144" s="291" t="str">
        <f>IFERROR(VLOOKUP(AH144,'FACT COB BASICA'!$BH$5:$BI$115,2,FALSE),"")</f>
        <v/>
      </c>
      <c r="BS144" s="292" t="str">
        <f t="shared" si="51"/>
        <v/>
      </c>
      <c r="BU144" s="280"/>
    </row>
    <row r="145" spans="28:73" ht="18.75" customHeight="1" x14ac:dyDescent="0.3">
      <c r="AB145" s="300">
        <f t="shared" si="52"/>
        <v>121</v>
      </c>
      <c r="AC145" s="526"/>
      <c r="AD145" s="527"/>
      <c r="AE145" s="424"/>
      <c r="AF145" s="528"/>
      <c r="AG145" s="528"/>
      <c r="AH145" s="289" t="str">
        <f t="shared" si="50"/>
        <v/>
      </c>
      <c r="BR145" s="291" t="str">
        <f>IFERROR(VLOOKUP(AH145,'FACT COB BASICA'!$BH$5:$BI$115,2,FALSE),"")</f>
        <v/>
      </c>
      <c r="BS145" s="292" t="str">
        <f t="shared" si="51"/>
        <v/>
      </c>
      <c r="BU145" s="280"/>
    </row>
    <row r="146" spans="28:73" ht="18.75" customHeight="1" x14ac:dyDescent="0.3">
      <c r="AB146" s="300">
        <f t="shared" si="52"/>
        <v>122</v>
      </c>
      <c r="AC146" s="526"/>
      <c r="AD146" s="527"/>
      <c r="AE146" s="424"/>
      <c r="AF146" s="528"/>
      <c r="AG146" s="528"/>
      <c r="AH146" s="289" t="str">
        <f t="shared" si="50"/>
        <v/>
      </c>
      <c r="BR146" s="291" t="str">
        <f>IFERROR(VLOOKUP(AH146,'FACT COB BASICA'!$BH$5:$BI$115,2,FALSE),"")</f>
        <v/>
      </c>
      <c r="BS146" s="292" t="str">
        <f t="shared" si="51"/>
        <v/>
      </c>
      <c r="BU146" s="280"/>
    </row>
    <row r="147" spans="28:73" ht="18.75" customHeight="1" x14ac:dyDescent="0.3">
      <c r="AB147" s="300">
        <f t="shared" si="52"/>
        <v>123</v>
      </c>
      <c r="AC147" s="526"/>
      <c r="AD147" s="527"/>
      <c r="AE147" s="424"/>
      <c r="AF147" s="528"/>
      <c r="AG147" s="528"/>
      <c r="AH147" s="289" t="str">
        <f t="shared" si="50"/>
        <v/>
      </c>
      <c r="BR147" s="291" t="str">
        <f>IFERROR(VLOOKUP(AH147,'FACT COB BASICA'!$BH$5:$BI$115,2,FALSE),"")</f>
        <v/>
      </c>
      <c r="BS147" s="292" t="str">
        <f t="shared" si="51"/>
        <v/>
      </c>
      <c r="BU147" s="280"/>
    </row>
    <row r="148" spans="28:73" ht="18.75" customHeight="1" x14ac:dyDescent="0.3">
      <c r="AB148" s="300">
        <f t="shared" si="52"/>
        <v>124</v>
      </c>
      <c r="AC148" s="526"/>
      <c r="AD148" s="527"/>
      <c r="AE148" s="424"/>
      <c r="AF148" s="528"/>
      <c r="AG148" s="528"/>
      <c r="AH148" s="289" t="str">
        <f t="shared" si="50"/>
        <v/>
      </c>
      <c r="BR148" s="291" t="str">
        <f>IFERROR(VLOOKUP(AH148,'FACT COB BASICA'!$BH$5:$BI$115,2,FALSE),"")</f>
        <v/>
      </c>
      <c r="BS148" s="292" t="str">
        <f t="shared" si="51"/>
        <v/>
      </c>
      <c r="BU148" s="280"/>
    </row>
    <row r="149" spans="28:73" ht="18.75" customHeight="1" x14ac:dyDescent="0.3">
      <c r="AB149" s="300">
        <f t="shared" si="52"/>
        <v>125</v>
      </c>
      <c r="AC149" s="526"/>
      <c r="AD149" s="527"/>
      <c r="AE149" s="424"/>
      <c r="AF149" s="528"/>
      <c r="AG149" s="528"/>
      <c r="AH149" s="289" t="str">
        <f t="shared" si="50"/>
        <v/>
      </c>
      <c r="BR149" s="291" t="str">
        <f>IFERROR(VLOOKUP(AH149,'FACT COB BASICA'!$BH$5:$BI$115,2,FALSE),"")</f>
        <v/>
      </c>
      <c r="BS149" s="292" t="str">
        <f t="shared" si="51"/>
        <v/>
      </c>
      <c r="BU149" s="280"/>
    </row>
    <row r="150" spans="28:73" ht="18.75" customHeight="1" x14ac:dyDescent="0.3">
      <c r="AB150" s="300">
        <f t="shared" si="52"/>
        <v>126</v>
      </c>
      <c r="AC150" s="526"/>
      <c r="AD150" s="527"/>
      <c r="AE150" s="424"/>
      <c r="AF150" s="528"/>
      <c r="AG150" s="528"/>
      <c r="AH150" s="289" t="str">
        <f t="shared" si="50"/>
        <v/>
      </c>
      <c r="BR150" s="291" t="str">
        <f>IFERROR(VLOOKUP(AH150,'FACT COB BASICA'!$BH$5:$BI$115,2,FALSE),"")</f>
        <v/>
      </c>
      <c r="BS150" s="292" t="str">
        <f t="shared" si="51"/>
        <v/>
      </c>
      <c r="BU150" s="280"/>
    </row>
    <row r="151" spans="28:73" ht="18.75" customHeight="1" x14ac:dyDescent="0.3">
      <c r="AB151" s="300">
        <f t="shared" si="52"/>
        <v>127</v>
      </c>
      <c r="AC151" s="526"/>
      <c r="AD151" s="527"/>
      <c r="AE151" s="424"/>
      <c r="AF151" s="528"/>
      <c r="AG151" s="528"/>
      <c r="AH151" s="289" t="str">
        <f t="shared" si="50"/>
        <v/>
      </c>
      <c r="BR151" s="291" t="str">
        <f>IFERROR(VLOOKUP(AH151,'FACT COB BASICA'!$BH$5:$BI$115,2,FALSE),"")</f>
        <v/>
      </c>
      <c r="BS151" s="292" t="str">
        <f t="shared" si="51"/>
        <v/>
      </c>
      <c r="BU151" s="280"/>
    </row>
    <row r="152" spans="28:73" ht="18.75" customHeight="1" x14ac:dyDescent="0.3">
      <c r="AB152" s="300">
        <f t="shared" si="52"/>
        <v>128</v>
      </c>
      <c r="AC152" s="526"/>
      <c r="AD152" s="527"/>
      <c r="AE152" s="424"/>
      <c r="AF152" s="528"/>
      <c r="AG152" s="528"/>
      <c r="AH152" s="289" t="str">
        <f t="shared" si="50"/>
        <v/>
      </c>
      <c r="BR152" s="291" t="str">
        <f>IFERROR(VLOOKUP(AH152,'FACT COB BASICA'!$BH$5:$BI$115,2,FALSE),"")</f>
        <v/>
      </c>
      <c r="BS152" s="292" t="str">
        <f t="shared" si="51"/>
        <v/>
      </c>
      <c r="BU152" s="280"/>
    </row>
    <row r="153" spans="28:73" ht="18.75" customHeight="1" x14ac:dyDescent="0.3">
      <c r="AB153" s="300">
        <f t="shared" si="52"/>
        <v>129</v>
      </c>
      <c r="AC153" s="526"/>
      <c r="AD153" s="527"/>
      <c r="AE153" s="424"/>
      <c r="AF153" s="528"/>
      <c r="AG153" s="528"/>
      <c r="AH153" s="289" t="str">
        <f t="shared" ref="AH153:AH216" si="53">IF(AND($AE$20="Fecha de nacimiento",AD153&lt;&gt;""),DATEDIF(AD153,$L$4,"Y"),IF(AND($AE$20="Edad",AE153&lt;&gt;""),AE153,""))</f>
        <v/>
      </c>
      <c r="BR153" s="291" t="str">
        <f>IFERROR(VLOOKUP(AH153,'FACT COB BASICA'!$BH$5:$BI$115,2,FALSE),"")</f>
        <v/>
      </c>
      <c r="BS153" s="292" t="str">
        <f t="shared" ref="BS153:BS216" si="54">AC153&amp;AG153&amp;AF153&amp;BR153</f>
        <v/>
      </c>
      <c r="BU153" s="280"/>
    </row>
    <row r="154" spans="28:73" ht="18.75" customHeight="1" x14ac:dyDescent="0.3">
      <c r="AB154" s="300">
        <f t="shared" ref="AB154:AB217" si="55">AB153+1</f>
        <v>130</v>
      </c>
      <c r="AC154" s="526"/>
      <c r="AD154" s="527"/>
      <c r="AE154" s="424"/>
      <c r="AF154" s="528"/>
      <c r="AG154" s="528"/>
      <c r="AH154" s="289" t="str">
        <f t="shared" si="53"/>
        <v/>
      </c>
      <c r="BR154" s="291" t="str">
        <f>IFERROR(VLOOKUP(AH154,'FACT COB BASICA'!$BH$5:$BI$115,2,FALSE),"")</f>
        <v/>
      </c>
      <c r="BS154" s="292" t="str">
        <f t="shared" si="54"/>
        <v/>
      </c>
      <c r="BU154" s="280"/>
    </row>
    <row r="155" spans="28:73" ht="18.75" customHeight="1" x14ac:dyDescent="0.3">
      <c r="AB155" s="300">
        <f t="shared" si="55"/>
        <v>131</v>
      </c>
      <c r="AC155" s="526"/>
      <c r="AD155" s="527"/>
      <c r="AE155" s="424"/>
      <c r="AF155" s="528"/>
      <c r="AG155" s="528"/>
      <c r="AH155" s="289" t="str">
        <f t="shared" si="53"/>
        <v/>
      </c>
      <c r="BR155" s="291" t="str">
        <f>IFERROR(VLOOKUP(AH155,'FACT COB BASICA'!$BH$5:$BI$115,2,FALSE),"")</f>
        <v/>
      </c>
      <c r="BS155" s="292" t="str">
        <f t="shared" si="54"/>
        <v/>
      </c>
      <c r="BU155" s="280"/>
    </row>
    <row r="156" spans="28:73" ht="18.75" customHeight="1" x14ac:dyDescent="0.3">
      <c r="AB156" s="300">
        <f t="shared" si="55"/>
        <v>132</v>
      </c>
      <c r="AC156" s="526"/>
      <c r="AD156" s="527"/>
      <c r="AE156" s="424"/>
      <c r="AF156" s="528"/>
      <c r="AG156" s="528"/>
      <c r="AH156" s="289" t="str">
        <f t="shared" si="53"/>
        <v/>
      </c>
      <c r="BR156" s="291" t="str">
        <f>IFERROR(VLOOKUP(AH156,'FACT COB BASICA'!$BH$5:$BI$115,2,FALSE),"")</f>
        <v/>
      </c>
      <c r="BS156" s="292" t="str">
        <f t="shared" si="54"/>
        <v/>
      </c>
      <c r="BU156" s="280"/>
    </row>
    <row r="157" spans="28:73" ht="18.75" customHeight="1" x14ac:dyDescent="0.3">
      <c r="AB157" s="300">
        <f t="shared" si="55"/>
        <v>133</v>
      </c>
      <c r="AC157" s="526"/>
      <c r="AD157" s="527"/>
      <c r="AE157" s="424"/>
      <c r="AF157" s="528"/>
      <c r="AG157" s="528"/>
      <c r="AH157" s="289" t="str">
        <f t="shared" si="53"/>
        <v/>
      </c>
      <c r="BR157" s="291" t="str">
        <f>IFERROR(VLOOKUP(AH157,'FACT COB BASICA'!$BH$5:$BI$115,2,FALSE),"")</f>
        <v/>
      </c>
      <c r="BS157" s="292" t="str">
        <f t="shared" si="54"/>
        <v/>
      </c>
      <c r="BU157" s="280"/>
    </row>
    <row r="158" spans="28:73" ht="18.75" customHeight="1" x14ac:dyDescent="0.3">
      <c r="AB158" s="300">
        <f t="shared" si="55"/>
        <v>134</v>
      </c>
      <c r="AC158" s="526"/>
      <c r="AD158" s="527"/>
      <c r="AE158" s="424"/>
      <c r="AF158" s="528"/>
      <c r="AG158" s="528"/>
      <c r="AH158" s="289" t="str">
        <f t="shared" si="53"/>
        <v/>
      </c>
      <c r="BR158" s="291" t="str">
        <f>IFERROR(VLOOKUP(AH158,'FACT COB BASICA'!$BH$5:$BI$115,2,FALSE),"")</f>
        <v/>
      </c>
      <c r="BS158" s="292" t="str">
        <f t="shared" si="54"/>
        <v/>
      </c>
      <c r="BU158" s="280"/>
    </row>
    <row r="159" spans="28:73" ht="18.75" customHeight="1" x14ac:dyDescent="0.3">
      <c r="AB159" s="300">
        <f t="shared" si="55"/>
        <v>135</v>
      </c>
      <c r="AC159" s="526"/>
      <c r="AD159" s="527"/>
      <c r="AE159" s="424"/>
      <c r="AF159" s="528"/>
      <c r="AG159" s="528"/>
      <c r="AH159" s="289" t="str">
        <f t="shared" si="53"/>
        <v/>
      </c>
      <c r="BR159" s="291" t="str">
        <f>IFERROR(VLOOKUP(AH159,'FACT COB BASICA'!$BH$5:$BI$115,2,FALSE),"")</f>
        <v/>
      </c>
      <c r="BS159" s="292" t="str">
        <f t="shared" si="54"/>
        <v/>
      </c>
      <c r="BU159" s="280"/>
    </row>
    <row r="160" spans="28:73" ht="18.75" customHeight="1" x14ac:dyDescent="0.3">
      <c r="AB160" s="300">
        <f t="shared" si="55"/>
        <v>136</v>
      </c>
      <c r="AC160" s="526"/>
      <c r="AD160" s="527"/>
      <c r="AE160" s="424"/>
      <c r="AF160" s="528"/>
      <c r="AG160" s="528"/>
      <c r="AH160" s="289" t="str">
        <f t="shared" si="53"/>
        <v/>
      </c>
      <c r="BR160" s="291" t="str">
        <f>IFERROR(VLOOKUP(AH160,'FACT COB BASICA'!$BH$5:$BI$115,2,FALSE),"")</f>
        <v/>
      </c>
      <c r="BS160" s="292" t="str">
        <f t="shared" si="54"/>
        <v/>
      </c>
      <c r="BU160" s="280"/>
    </row>
    <row r="161" spans="28:73" ht="18.75" customHeight="1" x14ac:dyDescent="0.3">
      <c r="AB161" s="300">
        <f t="shared" si="55"/>
        <v>137</v>
      </c>
      <c r="AC161" s="526"/>
      <c r="AD161" s="527"/>
      <c r="AE161" s="424"/>
      <c r="AF161" s="528"/>
      <c r="AG161" s="528"/>
      <c r="AH161" s="289" t="str">
        <f t="shared" si="53"/>
        <v/>
      </c>
      <c r="BR161" s="291" t="str">
        <f>IFERROR(VLOOKUP(AH161,'FACT COB BASICA'!$BH$5:$BI$115,2,FALSE),"")</f>
        <v/>
      </c>
      <c r="BS161" s="292" t="str">
        <f t="shared" si="54"/>
        <v/>
      </c>
      <c r="BU161" s="280"/>
    </row>
    <row r="162" spans="28:73" ht="18.75" customHeight="1" x14ac:dyDescent="0.3">
      <c r="AB162" s="300">
        <f t="shared" si="55"/>
        <v>138</v>
      </c>
      <c r="AC162" s="526"/>
      <c r="AD162" s="527"/>
      <c r="AE162" s="424"/>
      <c r="AF162" s="528"/>
      <c r="AG162" s="528"/>
      <c r="AH162" s="289" t="str">
        <f t="shared" si="53"/>
        <v/>
      </c>
      <c r="BR162" s="291" t="str">
        <f>IFERROR(VLOOKUP(AH162,'FACT COB BASICA'!$BH$5:$BI$115,2,FALSE),"")</f>
        <v/>
      </c>
      <c r="BS162" s="292" t="str">
        <f t="shared" si="54"/>
        <v/>
      </c>
      <c r="BU162" s="280"/>
    </row>
    <row r="163" spans="28:73" ht="18.75" customHeight="1" x14ac:dyDescent="0.3">
      <c r="AB163" s="300">
        <f t="shared" si="55"/>
        <v>139</v>
      </c>
      <c r="AC163" s="526"/>
      <c r="AD163" s="527"/>
      <c r="AE163" s="424"/>
      <c r="AF163" s="528"/>
      <c r="AG163" s="528"/>
      <c r="AH163" s="289" t="str">
        <f t="shared" si="53"/>
        <v/>
      </c>
      <c r="BR163" s="291" t="str">
        <f>IFERROR(VLOOKUP(AH163,'FACT COB BASICA'!$BH$5:$BI$115,2,FALSE),"")</f>
        <v/>
      </c>
      <c r="BS163" s="292" t="str">
        <f t="shared" si="54"/>
        <v/>
      </c>
      <c r="BU163" s="280"/>
    </row>
    <row r="164" spans="28:73" ht="18.75" customHeight="1" x14ac:dyDescent="0.3">
      <c r="AB164" s="300">
        <f t="shared" si="55"/>
        <v>140</v>
      </c>
      <c r="AC164" s="526"/>
      <c r="AD164" s="527"/>
      <c r="AE164" s="424"/>
      <c r="AF164" s="528"/>
      <c r="AG164" s="528"/>
      <c r="AH164" s="289" t="str">
        <f t="shared" si="53"/>
        <v/>
      </c>
      <c r="BR164" s="291" t="str">
        <f>IFERROR(VLOOKUP(AH164,'FACT COB BASICA'!$BH$5:$BI$115,2,FALSE),"")</f>
        <v/>
      </c>
      <c r="BS164" s="292" t="str">
        <f t="shared" si="54"/>
        <v/>
      </c>
      <c r="BU164" s="280"/>
    </row>
    <row r="165" spans="28:73" ht="18.75" customHeight="1" x14ac:dyDescent="0.3">
      <c r="AB165" s="300">
        <f t="shared" si="55"/>
        <v>141</v>
      </c>
      <c r="AC165" s="526"/>
      <c r="AD165" s="527"/>
      <c r="AE165" s="424"/>
      <c r="AF165" s="528"/>
      <c r="AG165" s="528"/>
      <c r="AH165" s="289" t="str">
        <f t="shared" si="53"/>
        <v/>
      </c>
      <c r="BR165" s="291" t="str">
        <f>IFERROR(VLOOKUP(AH165,'FACT COB BASICA'!$BH$5:$BI$115,2,FALSE),"")</f>
        <v/>
      </c>
      <c r="BS165" s="292" t="str">
        <f t="shared" si="54"/>
        <v/>
      </c>
      <c r="BU165" s="280"/>
    </row>
    <row r="166" spans="28:73" ht="18.75" customHeight="1" x14ac:dyDescent="0.3">
      <c r="AB166" s="300">
        <f t="shared" si="55"/>
        <v>142</v>
      </c>
      <c r="AC166" s="526"/>
      <c r="AD166" s="527"/>
      <c r="AE166" s="424"/>
      <c r="AF166" s="528"/>
      <c r="AG166" s="528"/>
      <c r="AH166" s="289" t="str">
        <f t="shared" si="53"/>
        <v/>
      </c>
      <c r="BR166" s="291" t="str">
        <f>IFERROR(VLOOKUP(AH166,'FACT COB BASICA'!$BH$5:$BI$115,2,FALSE),"")</f>
        <v/>
      </c>
      <c r="BS166" s="292" t="str">
        <f t="shared" si="54"/>
        <v/>
      </c>
      <c r="BU166" s="280"/>
    </row>
    <row r="167" spans="28:73" ht="18.75" customHeight="1" x14ac:dyDescent="0.3">
      <c r="AB167" s="300">
        <f t="shared" si="55"/>
        <v>143</v>
      </c>
      <c r="AC167" s="526"/>
      <c r="AD167" s="527"/>
      <c r="AE167" s="424"/>
      <c r="AF167" s="528"/>
      <c r="AG167" s="528"/>
      <c r="AH167" s="289" t="str">
        <f t="shared" si="53"/>
        <v/>
      </c>
      <c r="BR167" s="291" t="str">
        <f>IFERROR(VLOOKUP(AH167,'FACT COB BASICA'!$BH$5:$BI$115,2,FALSE),"")</f>
        <v/>
      </c>
      <c r="BS167" s="292" t="str">
        <f t="shared" si="54"/>
        <v/>
      </c>
      <c r="BU167" s="280"/>
    </row>
    <row r="168" spans="28:73" ht="18.75" customHeight="1" x14ac:dyDescent="0.3">
      <c r="AB168" s="300">
        <f t="shared" si="55"/>
        <v>144</v>
      </c>
      <c r="AC168" s="526"/>
      <c r="AD168" s="527"/>
      <c r="AE168" s="424"/>
      <c r="AF168" s="528"/>
      <c r="AG168" s="528"/>
      <c r="AH168" s="289" t="str">
        <f t="shared" si="53"/>
        <v/>
      </c>
      <c r="BR168" s="291" t="str">
        <f>IFERROR(VLOOKUP(AH168,'FACT COB BASICA'!$BH$5:$BI$115,2,FALSE),"")</f>
        <v/>
      </c>
      <c r="BS168" s="292" t="str">
        <f t="shared" si="54"/>
        <v/>
      </c>
      <c r="BU168" s="280"/>
    </row>
    <row r="169" spans="28:73" ht="18.75" customHeight="1" x14ac:dyDescent="0.3">
      <c r="AB169" s="300">
        <f t="shared" si="55"/>
        <v>145</v>
      </c>
      <c r="AC169" s="526"/>
      <c r="AD169" s="527"/>
      <c r="AE169" s="424"/>
      <c r="AF169" s="528"/>
      <c r="AG169" s="528"/>
      <c r="AH169" s="289" t="str">
        <f t="shared" si="53"/>
        <v/>
      </c>
      <c r="BR169" s="291" t="str">
        <f>IFERROR(VLOOKUP(AH169,'FACT COB BASICA'!$BH$5:$BI$115,2,FALSE),"")</f>
        <v/>
      </c>
      <c r="BS169" s="292" t="str">
        <f t="shared" si="54"/>
        <v/>
      </c>
      <c r="BU169" s="280"/>
    </row>
    <row r="170" spans="28:73" ht="18.75" customHeight="1" x14ac:dyDescent="0.3">
      <c r="AB170" s="300">
        <f t="shared" si="55"/>
        <v>146</v>
      </c>
      <c r="AC170" s="526"/>
      <c r="AD170" s="527"/>
      <c r="AE170" s="424"/>
      <c r="AF170" s="528"/>
      <c r="AG170" s="528"/>
      <c r="AH170" s="289" t="str">
        <f t="shared" si="53"/>
        <v/>
      </c>
      <c r="BR170" s="291" t="str">
        <f>IFERROR(VLOOKUP(AH170,'FACT COB BASICA'!$BH$5:$BI$115,2,FALSE),"")</f>
        <v/>
      </c>
      <c r="BS170" s="292" t="str">
        <f t="shared" si="54"/>
        <v/>
      </c>
      <c r="BU170" s="280"/>
    </row>
    <row r="171" spans="28:73" ht="18.75" customHeight="1" x14ac:dyDescent="0.3">
      <c r="AB171" s="300">
        <f t="shared" si="55"/>
        <v>147</v>
      </c>
      <c r="AC171" s="526"/>
      <c r="AD171" s="527"/>
      <c r="AE171" s="424"/>
      <c r="AF171" s="528"/>
      <c r="AG171" s="528"/>
      <c r="AH171" s="289" t="str">
        <f t="shared" si="53"/>
        <v/>
      </c>
      <c r="BR171" s="291" t="str">
        <f>IFERROR(VLOOKUP(AH171,'FACT COB BASICA'!$BH$5:$BI$115,2,FALSE),"")</f>
        <v/>
      </c>
      <c r="BS171" s="292" t="str">
        <f t="shared" si="54"/>
        <v/>
      </c>
      <c r="BU171" s="280"/>
    </row>
    <row r="172" spans="28:73" ht="18.75" customHeight="1" x14ac:dyDescent="0.3">
      <c r="AB172" s="300">
        <f t="shared" si="55"/>
        <v>148</v>
      </c>
      <c r="AC172" s="526"/>
      <c r="AD172" s="527"/>
      <c r="AE172" s="424"/>
      <c r="AF172" s="528"/>
      <c r="AG172" s="528"/>
      <c r="AH172" s="289" t="str">
        <f t="shared" si="53"/>
        <v/>
      </c>
      <c r="BR172" s="291" t="str">
        <f>IFERROR(VLOOKUP(AH172,'FACT COB BASICA'!$BH$5:$BI$115,2,FALSE),"")</f>
        <v/>
      </c>
      <c r="BS172" s="292" t="str">
        <f t="shared" si="54"/>
        <v/>
      </c>
      <c r="BU172" s="280"/>
    </row>
    <row r="173" spans="28:73" ht="18.75" customHeight="1" x14ac:dyDescent="0.3">
      <c r="AB173" s="300">
        <f t="shared" si="55"/>
        <v>149</v>
      </c>
      <c r="AC173" s="526"/>
      <c r="AD173" s="527"/>
      <c r="AE173" s="424"/>
      <c r="AF173" s="528"/>
      <c r="AG173" s="528"/>
      <c r="AH173" s="289" t="str">
        <f t="shared" si="53"/>
        <v/>
      </c>
      <c r="BR173" s="291" t="str">
        <f>IFERROR(VLOOKUP(AH173,'FACT COB BASICA'!$BH$5:$BI$115,2,FALSE),"")</f>
        <v/>
      </c>
      <c r="BS173" s="292" t="str">
        <f t="shared" si="54"/>
        <v/>
      </c>
      <c r="BU173" s="280"/>
    </row>
    <row r="174" spans="28:73" ht="18.75" customHeight="1" x14ac:dyDescent="0.3">
      <c r="AB174" s="300">
        <f t="shared" si="55"/>
        <v>150</v>
      </c>
      <c r="AC174" s="526"/>
      <c r="AD174" s="527"/>
      <c r="AE174" s="424"/>
      <c r="AF174" s="528"/>
      <c r="AG174" s="528"/>
      <c r="AH174" s="289" t="str">
        <f t="shared" si="53"/>
        <v/>
      </c>
      <c r="BR174" s="291" t="str">
        <f>IFERROR(VLOOKUP(AH174,'FACT COB BASICA'!$BH$5:$BI$115,2,FALSE),"")</f>
        <v/>
      </c>
      <c r="BS174" s="292" t="str">
        <f t="shared" si="54"/>
        <v/>
      </c>
      <c r="BU174" s="280"/>
    </row>
    <row r="175" spans="28:73" ht="18.75" customHeight="1" x14ac:dyDescent="0.3">
      <c r="AB175" s="300">
        <f t="shared" si="55"/>
        <v>151</v>
      </c>
      <c r="AC175" s="526"/>
      <c r="AD175" s="527"/>
      <c r="AE175" s="424"/>
      <c r="AF175" s="528"/>
      <c r="AG175" s="528"/>
      <c r="AH175" s="289" t="str">
        <f t="shared" si="53"/>
        <v/>
      </c>
      <c r="BR175" s="291" t="str">
        <f>IFERROR(VLOOKUP(AH175,'FACT COB BASICA'!$BH$5:$BI$115,2,FALSE),"")</f>
        <v/>
      </c>
      <c r="BS175" s="292" t="str">
        <f t="shared" si="54"/>
        <v/>
      </c>
      <c r="BU175" s="280"/>
    </row>
    <row r="176" spans="28:73" ht="18.75" customHeight="1" x14ac:dyDescent="0.3">
      <c r="AB176" s="300">
        <f t="shared" si="55"/>
        <v>152</v>
      </c>
      <c r="AC176" s="526"/>
      <c r="AD176" s="527"/>
      <c r="AE176" s="424"/>
      <c r="AF176" s="528"/>
      <c r="AG176" s="528"/>
      <c r="AH176" s="289" t="str">
        <f t="shared" si="53"/>
        <v/>
      </c>
      <c r="BR176" s="291" t="str">
        <f>IFERROR(VLOOKUP(AH176,'FACT COB BASICA'!$BH$5:$BI$115,2,FALSE),"")</f>
        <v/>
      </c>
      <c r="BS176" s="292" t="str">
        <f t="shared" si="54"/>
        <v/>
      </c>
      <c r="BU176" s="280"/>
    </row>
    <row r="177" spans="28:73" ht="18.75" customHeight="1" x14ac:dyDescent="0.3">
      <c r="AB177" s="300">
        <f t="shared" si="55"/>
        <v>153</v>
      </c>
      <c r="AC177" s="526"/>
      <c r="AD177" s="527"/>
      <c r="AE177" s="424"/>
      <c r="AF177" s="528"/>
      <c r="AG177" s="528"/>
      <c r="AH177" s="289" t="str">
        <f t="shared" si="53"/>
        <v/>
      </c>
      <c r="BR177" s="291" t="str">
        <f>IFERROR(VLOOKUP(AH177,'FACT COB BASICA'!$BH$5:$BI$115,2,FALSE),"")</f>
        <v/>
      </c>
      <c r="BS177" s="292" t="str">
        <f t="shared" si="54"/>
        <v/>
      </c>
      <c r="BU177" s="280"/>
    </row>
    <row r="178" spans="28:73" ht="18.75" customHeight="1" x14ac:dyDescent="0.3">
      <c r="AB178" s="300">
        <f t="shared" si="55"/>
        <v>154</v>
      </c>
      <c r="AC178" s="526"/>
      <c r="AD178" s="527"/>
      <c r="AE178" s="424"/>
      <c r="AF178" s="528"/>
      <c r="AG178" s="528"/>
      <c r="AH178" s="289" t="str">
        <f t="shared" si="53"/>
        <v/>
      </c>
      <c r="BR178" s="291" t="str">
        <f>IFERROR(VLOOKUP(AH178,'FACT COB BASICA'!$BH$5:$BI$115,2,FALSE),"")</f>
        <v/>
      </c>
      <c r="BS178" s="292" t="str">
        <f t="shared" si="54"/>
        <v/>
      </c>
      <c r="BU178" s="280"/>
    </row>
    <row r="179" spans="28:73" ht="18.75" customHeight="1" x14ac:dyDescent="0.3">
      <c r="AB179" s="300">
        <f t="shared" si="55"/>
        <v>155</v>
      </c>
      <c r="AC179" s="526"/>
      <c r="AD179" s="527"/>
      <c r="AE179" s="424"/>
      <c r="AF179" s="528"/>
      <c r="AG179" s="528"/>
      <c r="AH179" s="289" t="str">
        <f t="shared" si="53"/>
        <v/>
      </c>
      <c r="BR179" s="291" t="str">
        <f>IFERROR(VLOOKUP(AH179,'FACT COB BASICA'!$BH$5:$BI$115,2,FALSE),"")</f>
        <v/>
      </c>
      <c r="BS179" s="292" t="str">
        <f t="shared" si="54"/>
        <v/>
      </c>
      <c r="BU179" s="280"/>
    </row>
    <row r="180" spans="28:73" ht="18.75" customHeight="1" x14ac:dyDescent="0.3">
      <c r="AB180" s="300">
        <f t="shared" si="55"/>
        <v>156</v>
      </c>
      <c r="AC180" s="526"/>
      <c r="AD180" s="527"/>
      <c r="AE180" s="424"/>
      <c r="AF180" s="528"/>
      <c r="AG180" s="528"/>
      <c r="AH180" s="289" t="str">
        <f t="shared" si="53"/>
        <v/>
      </c>
      <c r="BR180" s="291" t="str">
        <f>IFERROR(VLOOKUP(AH180,'FACT COB BASICA'!$BH$5:$BI$115,2,FALSE),"")</f>
        <v/>
      </c>
      <c r="BS180" s="292" t="str">
        <f t="shared" si="54"/>
        <v/>
      </c>
      <c r="BU180" s="280"/>
    </row>
    <row r="181" spans="28:73" ht="18.75" customHeight="1" x14ac:dyDescent="0.3">
      <c r="AB181" s="300">
        <f t="shared" si="55"/>
        <v>157</v>
      </c>
      <c r="AC181" s="526"/>
      <c r="AD181" s="527"/>
      <c r="AE181" s="424"/>
      <c r="AF181" s="528"/>
      <c r="AG181" s="528"/>
      <c r="AH181" s="289" t="str">
        <f t="shared" si="53"/>
        <v/>
      </c>
      <c r="BR181" s="291" t="str">
        <f>IFERROR(VLOOKUP(AH181,'FACT COB BASICA'!$BH$5:$BI$115,2,FALSE),"")</f>
        <v/>
      </c>
      <c r="BS181" s="292" t="str">
        <f t="shared" si="54"/>
        <v/>
      </c>
      <c r="BU181" s="280"/>
    </row>
    <row r="182" spans="28:73" ht="18.75" customHeight="1" x14ac:dyDescent="0.3">
      <c r="AB182" s="300">
        <f t="shared" si="55"/>
        <v>158</v>
      </c>
      <c r="AC182" s="526"/>
      <c r="AD182" s="527"/>
      <c r="AE182" s="424"/>
      <c r="AF182" s="528"/>
      <c r="AG182" s="528"/>
      <c r="AH182" s="289" t="str">
        <f t="shared" si="53"/>
        <v/>
      </c>
      <c r="BR182" s="291" t="str">
        <f>IFERROR(VLOOKUP(AH182,'FACT COB BASICA'!$BH$5:$BI$115,2,FALSE),"")</f>
        <v/>
      </c>
      <c r="BS182" s="292" t="str">
        <f t="shared" si="54"/>
        <v/>
      </c>
      <c r="BU182" s="280"/>
    </row>
    <row r="183" spans="28:73" ht="18.75" customHeight="1" x14ac:dyDescent="0.3">
      <c r="AB183" s="300">
        <f t="shared" si="55"/>
        <v>159</v>
      </c>
      <c r="AC183" s="526"/>
      <c r="AD183" s="527"/>
      <c r="AE183" s="424"/>
      <c r="AF183" s="528"/>
      <c r="AG183" s="528"/>
      <c r="AH183" s="289" t="str">
        <f t="shared" si="53"/>
        <v/>
      </c>
      <c r="BR183" s="291" t="str">
        <f>IFERROR(VLOOKUP(AH183,'FACT COB BASICA'!$BH$5:$BI$115,2,FALSE),"")</f>
        <v/>
      </c>
      <c r="BS183" s="292" t="str">
        <f t="shared" si="54"/>
        <v/>
      </c>
      <c r="BU183" s="280"/>
    </row>
    <row r="184" spans="28:73" ht="18.75" customHeight="1" x14ac:dyDescent="0.3">
      <c r="AB184" s="300">
        <f t="shared" si="55"/>
        <v>160</v>
      </c>
      <c r="AC184" s="526"/>
      <c r="AD184" s="527"/>
      <c r="AE184" s="424"/>
      <c r="AF184" s="528"/>
      <c r="AG184" s="528"/>
      <c r="AH184" s="289" t="str">
        <f t="shared" si="53"/>
        <v/>
      </c>
      <c r="BR184" s="291" t="str">
        <f>IFERROR(VLOOKUP(AH184,'FACT COB BASICA'!$BH$5:$BI$115,2,FALSE),"")</f>
        <v/>
      </c>
      <c r="BS184" s="292" t="str">
        <f t="shared" si="54"/>
        <v/>
      </c>
      <c r="BU184" s="280"/>
    </row>
    <row r="185" spans="28:73" ht="18.75" customHeight="1" x14ac:dyDescent="0.3">
      <c r="AB185" s="300">
        <f t="shared" si="55"/>
        <v>161</v>
      </c>
      <c r="AC185" s="526"/>
      <c r="AD185" s="527"/>
      <c r="AE185" s="424"/>
      <c r="AF185" s="528"/>
      <c r="AG185" s="528"/>
      <c r="AH185" s="289" t="str">
        <f t="shared" si="53"/>
        <v/>
      </c>
      <c r="BR185" s="291" t="str">
        <f>IFERROR(VLOOKUP(AH185,'FACT COB BASICA'!$BH$5:$BI$115,2,FALSE),"")</f>
        <v/>
      </c>
      <c r="BS185" s="292" t="str">
        <f t="shared" si="54"/>
        <v/>
      </c>
      <c r="BU185" s="280"/>
    </row>
    <row r="186" spans="28:73" ht="18.75" customHeight="1" x14ac:dyDescent="0.3">
      <c r="AB186" s="300">
        <f t="shared" si="55"/>
        <v>162</v>
      </c>
      <c r="AC186" s="526"/>
      <c r="AD186" s="527"/>
      <c r="AE186" s="424"/>
      <c r="AF186" s="528"/>
      <c r="AG186" s="528"/>
      <c r="AH186" s="289" t="str">
        <f t="shared" si="53"/>
        <v/>
      </c>
      <c r="BR186" s="291" t="str">
        <f>IFERROR(VLOOKUP(AH186,'FACT COB BASICA'!$BH$5:$BI$115,2,FALSE),"")</f>
        <v/>
      </c>
      <c r="BS186" s="292" t="str">
        <f t="shared" si="54"/>
        <v/>
      </c>
      <c r="BU186" s="280"/>
    </row>
    <row r="187" spans="28:73" ht="18.75" customHeight="1" x14ac:dyDescent="0.3">
      <c r="AB187" s="300">
        <f t="shared" si="55"/>
        <v>163</v>
      </c>
      <c r="AC187" s="526"/>
      <c r="AD187" s="527"/>
      <c r="AE187" s="424"/>
      <c r="AF187" s="528"/>
      <c r="AG187" s="528"/>
      <c r="AH187" s="289" t="str">
        <f t="shared" si="53"/>
        <v/>
      </c>
      <c r="BR187" s="291" t="str">
        <f>IFERROR(VLOOKUP(AH187,'FACT COB BASICA'!$BH$5:$BI$115,2,FALSE),"")</f>
        <v/>
      </c>
      <c r="BS187" s="292" t="str">
        <f t="shared" si="54"/>
        <v/>
      </c>
      <c r="BU187" s="280"/>
    </row>
    <row r="188" spans="28:73" ht="18.75" customHeight="1" x14ac:dyDescent="0.3">
      <c r="AB188" s="300">
        <f t="shared" si="55"/>
        <v>164</v>
      </c>
      <c r="AC188" s="526"/>
      <c r="AD188" s="527"/>
      <c r="AE188" s="424"/>
      <c r="AF188" s="528"/>
      <c r="AG188" s="528"/>
      <c r="AH188" s="289" t="str">
        <f t="shared" si="53"/>
        <v/>
      </c>
      <c r="BR188" s="291" t="str">
        <f>IFERROR(VLOOKUP(AH188,'FACT COB BASICA'!$BH$5:$BI$115,2,FALSE),"")</f>
        <v/>
      </c>
      <c r="BS188" s="292" t="str">
        <f t="shared" si="54"/>
        <v/>
      </c>
      <c r="BU188" s="280"/>
    </row>
    <row r="189" spans="28:73" ht="18.75" customHeight="1" x14ac:dyDescent="0.3">
      <c r="AB189" s="300">
        <f t="shared" si="55"/>
        <v>165</v>
      </c>
      <c r="AC189" s="526"/>
      <c r="AD189" s="527"/>
      <c r="AE189" s="424"/>
      <c r="AF189" s="528"/>
      <c r="AG189" s="528"/>
      <c r="AH189" s="289" t="str">
        <f t="shared" si="53"/>
        <v/>
      </c>
      <c r="BR189" s="291" t="str">
        <f>IFERROR(VLOOKUP(AH189,'FACT COB BASICA'!$BH$5:$BI$115,2,FALSE),"")</f>
        <v/>
      </c>
      <c r="BS189" s="292" t="str">
        <f t="shared" si="54"/>
        <v/>
      </c>
      <c r="BU189" s="280"/>
    </row>
    <row r="190" spans="28:73" ht="18.75" customHeight="1" x14ac:dyDescent="0.3">
      <c r="AB190" s="300">
        <f t="shared" si="55"/>
        <v>166</v>
      </c>
      <c r="AC190" s="526"/>
      <c r="AD190" s="527"/>
      <c r="AE190" s="424"/>
      <c r="AF190" s="528"/>
      <c r="AG190" s="528"/>
      <c r="AH190" s="289" t="str">
        <f t="shared" si="53"/>
        <v/>
      </c>
      <c r="BR190" s="291" t="str">
        <f>IFERROR(VLOOKUP(AH190,'FACT COB BASICA'!$BH$5:$BI$115,2,FALSE),"")</f>
        <v/>
      </c>
      <c r="BS190" s="292" t="str">
        <f t="shared" si="54"/>
        <v/>
      </c>
      <c r="BU190" s="280"/>
    </row>
    <row r="191" spans="28:73" ht="18.75" customHeight="1" x14ac:dyDescent="0.3">
      <c r="AB191" s="300">
        <f t="shared" si="55"/>
        <v>167</v>
      </c>
      <c r="AC191" s="526"/>
      <c r="AD191" s="527"/>
      <c r="AE191" s="424"/>
      <c r="AF191" s="528"/>
      <c r="AG191" s="528"/>
      <c r="AH191" s="289" t="str">
        <f t="shared" si="53"/>
        <v/>
      </c>
      <c r="BR191" s="291" t="str">
        <f>IFERROR(VLOOKUP(AH191,'FACT COB BASICA'!$BH$5:$BI$115,2,FALSE),"")</f>
        <v/>
      </c>
      <c r="BS191" s="292" t="str">
        <f t="shared" si="54"/>
        <v/>
      </c>
      <c r="BU191" s="280"/>
    </row>
    <row r="192" spans="28:73" ht="18.75" customHeight="1" x14ac:dyDescent="0.3">
      <c r="AB192" s="300">
        <f t="shared" si="55"/>
        <v>168</v>
      </c>
      <c r="AC192" s="526"/>
      <c r="AD192" s="527"/>
      <c r="AE192" s="424"/>
      <c r="AF192" s="528"/>
      <c r="AG192" s="528"/>
      <c r="AH192" s="289" t="str">
        <f t="shared" si="53"/>
        <v/>
      </c>
      <c r="BR192" s="291" t="str">
        <f>IFERROR(VLOOKUP(AH192,'FACT COB BASICA'!$BH$5:$BI$115,2,FALSE),"")</f>
        <v/>
      </c>
      <c r="BS192" s="292" t="str">
        <f t="shared" si="54"/>
        <v/>
      </c>
      <c r="BU192" s="280"/>
    </row>
    <row r="193" spans="28:73" ht="18.75" customHeight="1" x14ac:dyDescent="0.3">
      <c r="AB193" s="300">
        <f t="shared" si="55"/>
        <v>169</v>
      </c>
      <c r="AC193" s="526"/>
      <c r="AD193" s="527"/>
      <c r="AE193" s="424"/>
      <c r="AF193" s="528"/>
      <c r="AG193" s="528"/>
      <c r="AH193" s="289" t="str">
        <f t="shared" si="53"/>
        <v/>
      </c>
      <c r="BR193" s="291" t="str">
        <f>IFERROR(VLOOKUP(AH193,'FACT COB BASICA'!$BH$5:$BI$115,2,FALSE),"")</f>
        <v/>
      </c>
      <c r="BS193" s="292" t="str">
        <f t="shared" si="54"/>
        <v/>
      </c>
      <c r="BU193" s="280"/>
    </row>
    <row r="194" spans="28:73" ht="18.75" customHeight="1" x14ac:dyDescent="0.3">
      <c r="AB194" s="300">
        <f t="shared" si="55"/>
        <v>170</v>
      </c>
      <c r="AC194" s="526"/>
      <c r="AD194" s="527"/>
      <c r="AE194" s="424"/>
      <c r="AF194" s="528"/>
      <c r="AG194" s="528"/>
      <c r="AH194" s="289" t="str">
        <f t="shared" si="53"/>
        <v/>
      </c>
      <c r="BR194" s="291" t="str">
        <f>IFERROR(VLOOKUP(AH194,'FACT COB BASICA'!$BH$5:$BI$115,2,FALSE),"")</f>
        <v/>
      </c>
      <c r="BS194" s="292" t="str">
        <f t="shared" si="54"/>
        <v/>
      </c>
      <c r="BU194" s="280"/>
    </row>
    <row r="195" spans="28:73" ht="18.75" customHeight="1" x14ac:dyDescent="0.3">
      <c r="AB195" s="300">
        <f t="shared" si="55"/>
        <v>171</v>
      </c>
      <c r="AC195" s="526"/>
      <c r="AD195" s="527"/>
      <c r="AE195" s="424"/>
      <c r="AF195" s="528"/>
      <c r="AG195" s="528"/>
      <c r="AH195" s="289" t="str">
        <f t="shared" si="53"/>
        <v/>
      </c>
      <c r="BR195" s="291" t="str">
        <f>IFERROR(VLOOKUP(AH195,'FACT COB BASICA'!$BH$5:$BI$115,2,FALSE),"")</f>
        <v/>
      </c>
      <c r="BS195" s="292" t="str">
        <f t="shared" si="54"/>
        <v/>
      </c>
      <c r="BU195" s="280"/>
    </row>
    <row r="196" spans="28:73" ht="18.75" customHeight="1" x14ac:dyDescent="0.3">
      <c r="AB196" s="300">
        <f t="shared" si="55"/>
        <v>172</v>
      </c>
      <c r="AC196" s="526"/>
      <c r="AD196" s="527"/>
      <c r="AE196" s="424"/>
      <c r="AF196" s="528"/>
      <c r="AG196" s="528"/>
      <c r="AH196" s="289" t="str">
        <f t="shared" si="53"/>
        <v/>
      </c>
      <c r="BR196" s="291" t="str">
        <f>IFERROR(VLOOKUP(AH196,'FACT COB BASICA'!$BH$5:$BI$115,2,FALSE),"")</f>
        <v/>
      </c>
      <c r="BS196" s="292" t="str">
        <f t="shared" si="54"/>
        <v/>
      </c>
      <c r="BU196" s="280"/>
    </row>
    <row r="197" spans="28:73" ht="18.75" customHeight="1" x14ac:dyDescent="0.3">
      <c r="AB197" s="300">
        <f t="shared" si="55"/>
        <v>173</v>
      </c>
      <c r="AC197" s="526"/>
      <c r="AD197" s="527"/>
      <c r="AE197" s="424"/>
      <c r="AF197" s="528"/>
      <c r="AG197" s="528"/>
      <c r="AH197" s="289" t="str">
        <f t="shared" si="53"/>
        <v/>
      </c>
      <c r="BR197" s="291" t="str">
        <f>IFERROR(VLOOKUP(AH197,'FACT COB BASICA'!$BH$5:$BI$115,2,FALSE),"")</f>
        <v/>
      </c>
      <c r="BS197" s="292" t="str">
        <f t="shared" si="54"/>
        <v/>
      </c>
      <c r="BU197" s="280"/>
    </row>
    <row r="198" spans="28:73" ht="18.75" customHeight="1" x14ac:dyDescent="0.3">
      <c r="AB198" s="300">
        <f t="shared" si="55"/>
        <v>174</v>
      </c>
      <c r="AC198" s="526"/>
      <c r="AD198" s="527"/>
      <c r="AE198" s="424"/>
      <c r="AF198" s="528"/>
      <c r="AG198" s="528"/>
      <c r="AH198" s="289" t="str">
        <f t="shared" si="53"/>
        <v/>
      </c>
      <c r="BR198" s="291" t="str">
        <f>IFERROR(VLOOKUP(AH198,'FACT COB BASICA'!$BH$5:$BI$115,2,FALSE),"")</f>
        <v/>
      </c>
      <c r="BS198" s="292" t="str">
        <f t="shared" si="54"/>
        <v/>
      </c>
      <c r="BU198" s="280"/>
    </row>
    <row r="199" spans="28:73" ht="18.75" customHeight="1" x14ac:dyDescent="0.3">
      <c r="AB199" s="300">
        <f t="shared" si="55"/>
        <v>175</v>
      </c>
      <c r="AC199" s="526"/>
      <c r="AD199" s="527"/>
      <c r="AE199" s="424"/>
      <c r="AF199" s="528"/>
      <c r="AG199" s="528"/>
      <c r="AH199" s="289" t="str">
        <f t="shared" si="53"/>
        <v/>
      </c>
      <c r="BR199" s="291" t="str">
        <f>IFERROR(VLOOKUP(AH199,'FACT COB BASICA'!$BH$5:$BI$115,2,FALSE),"")</f>
        <v/>
      </c>
      <c r="BS199" s="292" t="str">
        <f t="shared" si="54"/>
        <v/>
      </c>
      <c r="BU199" s="280"/>
    </row>
    <row r="200" spans="28:73" ht="18.75" customHeight="1" x14ac:dyDescent="0.3">
      <c r="AB200" s="300">
        <f t="shared" si="55"/>
        <v>176</v>
      </c>
      <c r="AC200" s="526"/>
      <c r="AD200" s="527"/>
      <c r="AE200" s="424"/>
      <c r="AF200" s="528"/>
      <c r="AG200" s="528"/>
      <c r="AH200" s="289" t="str">
        <f t="shared" si="53"/>
        <v/>
      </c>
      <c r="BR200" s="291" t="str">
        <f>IFERROR(VLOOKUP(AH200,'FACT COB BASICA'!$BH$5:$BI$115,2,FALSE),"")</f>
        <v/>
      </c>
      <c r="BS200" s="292" t="str">
        <f t="shared" si="54"/>
        <v/>
      </c>
      <c r="BU200" s="280"/>
    </row>
    <row r="201" spans="28:73" ht="18.75" customHeight="1" x14ac:dyDescent="0.3">
      <c r="AB201" s="300">
        <f t="shared" si="55"/>
        <v>177</v>
      </c>
      <c r="AC201" s="526"/>
      <c r="AD201" s="527"/>
      <c r="AE201" s="424"/>
      <c r="AF201" s="528"/>
      <c r="AG201" s="528"/>
      <c r="AH201" s="289" t="str">
        <f t="shared" si="53"/>
        <v/>
      </c>
      <c r="BR201" s="291" t="str">
        <f>IFERROR(VLOOKUP(AH201,'FACT COB BASICA'!$BH$5:$BI$115,2,FALSE),"")</f>
        <v/>
      </c>
      <c r="BS201" s="292" t="str">
        <f t="shared" si="54"/>
        <v/>
      </c>
      <c r="BU201" s="280"/>
    </row>
    <row r="202" spans="28:73" ht="18.75" customHeight="1" x14ac:dyDescent="0.3">
      <c r="AB202" s="300">
        <f t="shared" si="55"/>
        <v>178</v>
      </c>
      <c r="AC202" s="526"/>
      <c r="AD202" s="527"/>
      <c r="AE202" s="424"/>
      <c r="AF202" s="528"/>
      <c r="AG202" s="528"/>
      <c r="AH202" s="289" t="str">
        <f t="shared" si="53"/>
        <v/>
      </c>
      <c r="BR202" s="291" t="str">
        <f>IFERROR(VLOOKUP(AH202,'FACT COB BASICA'!$BH$5:$BI$115,2,FALSE),"")</f>
        <v/>
      </c>
      <c r="BS202" s="292" t="str">
        <f t="shared" si="54"/>
        <v/>
      </c>
      <c r="BU202" s="280"/>
    </row>
    <row r="203" spans="28:73" ht="18.75" customHeight="1" x14ac:dyDescent="0.3">
      <c r="AB203" s="300">
        <f t="shared" si="55"/>
        <v>179</v>
      </c>
      <c r="AC203" s="526"/>
      <c r="AD203" s="527"/>
      <c r="AE203" s="424"/>
      <c r="AF203" s="528"/>
      <c r="AG203" s="528"/>
      <c r="AH203" s="289" t="str">
        <f t="shared" si="53"/>
        <v/>
      </c>
      <c r="BR203" s="291" t="str">
        <f>IFERROR(VLOOKUP(AH203,'FACT COB BASICA'!$BH$5:$BI$115,2,FALSE),"")</f>
        <v/>
      </c>
      <c r="BS203" s="292" t="str">
        <f t="shared" si="54"/>
        <v/>
      </c>
      <c r="BU203" s="280"/>
    </row>
    <row r="204" spans="28:73" ht="18.75" customHeight="1" x14ac:dyDescent="0.3">
      <c r="AB204" s="300">
        <f t="shared" si="55"/>
        <v>180</v>
      </c>
      <c r="AC204" s="526"/>
      <c r="AD204" s="527"/>
      <c r="AE204" s="424"/>
      <c r="AF204" s="528"/>
      <c r="AG204" s="528"/>
      <c r="AH204" s="289" t="str">
        <f t="shared" si="53"/>
        <v/>
      </c>
      <c r="BR204" s="291" t="str">
        <f>IFERROR(VLOOKUP(AH204,'FACT COB BASICA'!$BH$5:$BI$115,2,FALSE),"")</f>
        <v/>
      </c>
      <c r="BS204" s="292" t="str">
        <f t="shared" si="54"/>
        <v/>
      </c>
      <c r="BU204" s="280"/>
    </row>
    <row r="205" spans="28:73" ht="18.75" customHeight="1" x14ac:dyDescent="0.3">
      <c r="AB205" s="300">
        <f t="shared" si="55"/>
        <v>181</v>
      </c>
      <c r="AC205" s="526"/>
      <c r="AD205" s="527"/>
      <c r="AE205" s="424"/>
      <c r="AF205" s="528"/>
      <c r="AG205" s="528"/>
      <c r="AH205" s="289" t="str">
        <f t="shared" si="53"/>
        <v/>
      </c>
      <c r="BR205" s="291" t="str">
        <f>IFERROR(VLOOKUP(AH205,'FACT COB BASICA'!$BH$5:$BI$115,2,FALSE),"")</f>
        <v/>
      </c>
      <c r="BS205" s="292" t="str">
        <f t="shared" si="54"/>
        <v/>
      </c>
      <c r="BU205" s="280"/>
    </row>
    <row r="206" spans="28:73" ht="18.75" customHeight="1" x14ac:dyDescent="0.3">
      <c r="AB206" s="300">
        <f t="shared" si="55"/>
        <v>182</v>
      </c>
      <c r="AC206" s="526"/>
      <c r="AD206" s="527"/>
      <c r="AE206" s="424"/>
      <c r="AF206" s="528"/>
      <c r="AG206" s="528"/>
      <c r="AH206" s="289" t="str">
        <f t="shared" si="53"/>
        <v/>
      </c>
      <c r="BR206" s="291" t="str">
        <f>IFERROR(VLOOKUP(AH206,'FACT COB BASICA'!$BH$5:$BI$115,2,FALSE),"")</f>
        <v/>
      </c>
      <c r="BS206" s="292" t="str">
        <f t="shared" si="54"/>
        <v/>
      </c>
      <c r="BU206" s="280"/>
    </row>
    <row r="207" spans="28:73" ht="18.75" customHeight="1" x14ac:dyDescent="0.3">
      <c r="AB207" s="300">
        <f t="shared" si="55"/>
        <v>183</v>
      </c>
      <c r="AC207" s="526"/>
      <c r="AD207" s="527"/>
      <c r="AE207" s="424"/>
      <c r="AF207" s="528"/>
      <c r="AG207" s="528"/>
      <c r="AH207" s="289" t="str">
        <f t="shared" si="53"/>
        <v/>
      </c>
      <c r="BR207" s="291" t="str">
        <f>IFERROR(VLOOKUP(AH207,'FACT COB BASICA'!$BH$5:$BI$115,2,FALSE),"")</f>
        <v/>
      </c>
      <c r="BS207" s="292" t="str">
        <f t="shared" si="54"/>
        <v/>
      </c>
      <c r="BU207" s="280"/>
    </row>
    <row r="208" spans="28:73" ht="18.75" customHeight="1" x14ac:dyDescent="0.3">
      <c r="AB208" s="300">
        <f t="shared" si="55"/>
        <v>184</v>
      </c>
      <c r="AC208" s="526"/>
      <c r="AD208" s="527"/>
      <c r="AE208" s="424"/>
      <c r="AF208" s="528"/>
      <c r="AG208" s="528"/>
      <c r="AH208" s="289" t="str">
        <f t="shared" si="53"/>
        <v/>
      </c>
      <c r="BR208" s="291" t="str">
        <f>IFERROR(VLOOKUP(AH208,'FACT COB BASICA'!$BH$5:$BI$115,2,FALSE),"")</f>
        <v/>
      </c>
      <c r="BS208" s="292" t="str">
        <f t="shared" si="54"/>
        <v/>
      </c>
      <c r="BU208" s="280"/>
    </row>
    <row r="209" spans="28:73" ht="18.75" customHeight="1" x14ac:dyDescent="0.3">
      <c r="AB209" s="300">
        <f t="shared" si="55"/>
        <v>185</v>
      </c>
      <c r="AC209" s="526"/>
      <c r="AD209" s="527"/>
      <c r="AE209" s="424"/>
      <c r="AF209" s="528"/>
      <c r="AG209" s="528"/>
      <c r="AH209" s="289" t="str">
        <f t="shared" si="53"/>
        <v/>
      </c>
      <c r="BR209" s="291" t="str">
        <f>IFERROR(VLOOKUP(AH209,'FACT COB BASICA'!$BH$5:$BI$115,2,FALSE),"")</f>
        <v/>
      </c>
      <c r="BS209" s="292" t="str">
        <f t="shared" si="54"/>
        <v/>
      </c>
      <c r="BU209" s="280"/>
    </row>
    <row r="210" spans="28:73" ht="18.75" customHeight="1" x14ac:dyDescent="0.3">
      <c r="AB210" s="300">
        <f t="shared" si="55"/>
        <v>186</v>
      </c>
      <c r="AC210" s="526"/>
      <c r="AD210" s="527"/>
      <c r="AE210" s="424"/>
      <c r="AF210" s="528"/>
      <c r="AG210" s="528"/>
      <c r="AH210" s="289" t="str">
        <f t="shared" si="53"/>
        <v/>
      </c>
      <c r="BR210" s="291" t="str">
        <f>IFERROR(VLOOKUP(AH210,'FACT COB BASICA'!$BH$5:$BI$115,2,FALSE),"")</f>
        <v/>
      </c>
      <c r="BS210" s="292" t="str">
        <f t="shared" si="54"/>
        <v/>
      </c>
      <c r="BU210" s="280"/>
    </row>
    <row r="211" spans="28:73" ht="18.75" customHeight="1" x14ac:dyDescent="0.3">
      <c r="AB211" s="300">
        <f t="shared" si="55"/>
        <v>187</v>
      </c>
      <c r="AC211" s="526"/>
      <c r="AD211" s="527"/>
      <c r="AE211" s="424"/>
      <c r="AF211" s="528"/>
      <c r="AG211" s="528"/>
      <c r="AH211" s="289" t="str">
        <f t="shared" si="53"/>
        <v/>
      </c>
      <c r="BR211" s="291" t="str">
        <f>IFERROR(VLOOKUP(AH211,'FACT COB BASICA'!$BH$5:$BI$115,2,FALSE),"")</f>
        <v/>
      </c>
      <c r="BS211" s="292" t="str">
        <f t="shared" si="54"/>
        <v/>
      </c>
      <c r="BU211" s="280"/>
    </row>
    <row r="212" spans="28:73" ht="18.75" customHeight="1" x14ac:dyDescent="0.3">
      <c r="AB212" s="300">
        <f t="shared" si="55"/>
        <v>188</v>
      </c>
      <c r="AC212" s="526"/>
      <c r="AD212" s="527"/>
      <c r="AE212" s="424"/>
      <c r="AF212" s="528"/>
      <c r="AG212" s="528"/>
      <c r="AH212" s="289" t="str">
        <f t="shared" si="53"/>
        <v/>
      </c>
      <c r="BR212" s="291" t="str">
        <f>IFERROR(VLOOKUP(AH212,'FACT COB BASICA'!$BH$5:$BI$115,2,FALSE),"")</f>
        <v/>
      </c>
      <c r="BS212" s="292" t="str">
        <f t="shared" si="54"/>
        <v/>
      </c>
      <c r="BU212" s="280"/>
    </row>
    <row r="213" spans="28:73" ht="18.75" customHeight="1" x14ac:dyDescent="0.3">
      <c r="AB213" s="300">
        <f t="shared" si="55"/>
        <v>189</v>
      </c>
      <c r="AC213" s="526"/>
      <c r="AD213" s="527"/>
      <c r="AE213" s="424"/>
      <c r="AF213" s="528"/>
      <c r="AG213" s="528"/>
      <c r="AH213" s="289" t="str">
        <f t="shared" si="53"/>
        <v/>
      </c>
      <c r="BR213" s="291" t="str">
        <f>IFERROR(VLOOKUP(AH213,'FACT COB BASICA'!$BH$5:$BI$115,2,FALSE),"")</f>
        <v/>
      </c>
      <c r="BS213" s="292" t="str">
        <f t="shared" si="54"/>
        <v/>
      </c>
      <c r="BU213" s="280"/>
    </row>
    <row r="214" spans="28:73" ht="18.75" customHeight="1" x14ac:dyDescent="0.3">
      <c r="AB214" s="300">
        <f t="shared" si="55"/>
        <v>190</v>
      </c>
      <c r="AC214" s="526"/>
      <c r="AD214" s="527"/>
      <c r="AE214" s="424"/>
      <c r="AF214" s="528"/>
      <c r="AG214" s="528"/>
      <c r="AH214" s="289" t="str">
        <f t="shared" si="53"/>
        <v/>
      </c>
      <c r="BR214" s="291" t="str">
        <f>IFERROR(VLOOKUP(AH214,'FACT COB BASICA'!$BH$5:$BI$115,2,FALSE),"")</f>
        <v/>
      </c>
      <c r="BS214" s="292" t="str">
        <f t="shared" si="54"/>
        <v/>
      </c>
      <c r="BU214" s="280"/>
    </row>
    <row r="215" spans="28:73" ht="18.75" customHeight="1" x14ac:dyDescent="0.3">
      <c r="AB215" s="300">
        <f t="shared" si="55"/>
        <v>191</v>
      </c>
      <c r="AC215" s="526"/>
      <c r="AD215" s="527"/>
      <c r="AE215" s="424"/>
      <c r="AF215" s="528"/>
      <c r="AG215" s="528"/>
      <c r="AH215" s="289" t="str">
        <f t="shared" si="53"/>
        <v/>
      </c>
      <c r="BR215" s="291" t="str">
        <f>IFERROR(VLOOKUP(AH215,'FACT COB BASICA'!$BH$5:$BI$115,2,FALSE),"")</f>
        <v/>
      </c>
      <c r="BS215" s="292" t="str">
        <f t="shared" si="54"/>
        <v/>
      </c>
      <c r="BU215" s="280"/>
    </row>
    <row r="216" spans="28:73" ht="18.75" customHeight="1" x14ac:dyDescent="0.3">
      <c r="AB216" s="300">
        <f t="shared" si="55"/>
        <v>192</v>
      </c>
      <c r="AC216" s="526"/>
      <c r="AD216" s="527"/>
      <c r="AE216" s="424"/>
      <c r="AF216" s="528"/>
      <c r="AG216" s="528"/>
      <c r="AH216" s="289" t="str">
        <f t="shared" si="53"/>
        <v/>
      </c>
      <c r="BR216" s="291" t="str">
        <f>IFERROR(VLOOKUP(AH216,'FACT COB BASICA'!$BH$5:$BI$115,2,FALSE),"")</f>
        <v/>
      </c>
      <c r="BS216" s="292" t="str">
        <f t="shared" si="54"/>
        <v/>
      </c>
      <c r="BU216" s="280"/>
    </row>
    <row r="217" spans="28:73" ht="18.75" customHeight="1" x14ac:dyDescent="0.3">
      <c r="AB217" s="300">
        <f t="shared" si="55"/>
        <v>193</v>
      </c>
      <c r="AC217" s="526"/>
      <c r="AD217" s="527"/>
      <c r="AE217" s="424"/>
      <c r="AF217" s="528"/>
      <c r="AG217" s="528"/>
      <c r="AH217" s="289" t="str">
        <f t="shared" ref="AH217:AH280" si="56">IF(AND($AE$20="Fecha de nacimiento",AD217&lt;&gt;""),DATEDIF(AD217,$L$4,"Y"),IF(AND($AE$20="Edad",AE217&lt;&gt;""),AE217,""))</f>
        <v/>
      </c>
      <c r="BR217" s="291" t="str">
        <f>IFERROR(VLOOKUP(AH217,'FACT COB BASICA'!$BH$5:$BI$115,2,FALSE),"")</f>
        <v/>
      </c>
      <c r="BS217" s="292" t="str">
        <f t="shared" ref="BS217:BS280" si="57">AC217&amp;AG217&amp;AF217&amp;BR217</f>
        <v/>
      </c>
      <c r="BU217" s="280"/>
    </row>
    <row r="218" spans="28:73" ht="18.75" customHeight="1" x14ac:dyDescent="0.3">
      <c r="AB218" s="300">
        <f t="shared" ref="AB218:AB281" si="58">AB217+1</f>
        <v>194</v>
      </c>
      <c r="AC218" s="526"/>
      <c r="AD218" s="527"/>
      <c r="AE218" s="424"/>
      <c r="AF218" s="528"/>
      <c r="AG218" s="528"/>
      <c r="AH218" s="289" t="str">
        <f t="shared" si="56"/>
        <v/>
      </c>
      <c r="BR218" s="291" t="str">
        <f>IFERROR(VLOOKUP(AH218,'FACT COB BASICA'!$BH$5:$BI$115,2,FALSE),"")</f>
        <v/>
      </c>
      <c r="BS218" s="292" t="str">
        <f t="shared" si="57"/>
        <v/>
      </c>
      <c r="BU218" s="280"/>
    </row>
    <row r="219" spans="28:73" ht="18.75" customHeight="1" x14ac:dyDescent="0.3">
      <c r="AB219" s="300">
        <f t="shared" si="58"/>
        <v>195</v>
      </c>
      <c r="AC219" s="526"/>
      <c r="AD219" s="527"/>
      <c r="AE219" s="424"/>
      <c r="AF219" s="528"/>
      <c r="AG219" s="528"/>
      <c r="AH219" s="289" t="str">
        <f t="shared" si="56"/>
        <v/>
      </c>
      <c r="BR219" s="291" t="str">
        <f>IFERROR(VLOOKUP(AH219,'FACT COB BASICA'!$BH$5:$BI$115,2,FALSE),"")</f>
        <v/>
      </c>
      <c r="BS219" s="292" t="str">
        <f t="shared" si="57"/>
        <v/>
      </c>
      <c r="BU219" s="280"/>
    </row>
    <row r="220" spans="28:73" ht="18.75" customHeight="1" x14ac:dyDescent="0.3">
      <c r="AB220" s="300">
        <f t="shared" si="58"/>
        <v>196</v>
      </c>
      <c r="AC220" s="526"/>
      <c r="AD220" s="527"/>
      <c r="AE220" s="424"/>
      <c r="AF220" s="528"/>
      <c r="AG220" s="528"/>
      <c r="AH220" s="289" t="str">
        <f t="shared" si="56"/>
        <v/>
      </c>
      <c r="BR220" s="291" t="str">
        <f>IFERROR(VLOOKUP(AH220,'FACT COB BASICA'!$BH$5:$BI$115,2,FALSE),"")</f>
        <v/>
      </c>
      <c r="BS220" s="292" t="str">
        <f t="shared" si="57"/>
        <v/>
      </c>
      <c r="BU220" s="280"/>
    </row>
    <row r="221" spans="28:73" ht="18.75" customHeight="1" x14ac:dyDescent="0.3">
      <c r="AB221" s="300">
        <f t="shared" si="58"/>
        <v>197</v>
      </c>
      <c r="AC221" s="526"/>
      <c r="AD221" s="527"/>
      <c r="AE221" s="424"/>
      <c r="AF221" s="528"/>
      <c r="AG221" s="528"/>
      <c r="AH221" s="289" t="str">
        <f t="shared" si="56"/>
        <v/>
      </c>
      <c r="BR221" s="291" t="str">
        <f>IFERROR(VLOOKUP(AH221,'FACT COB BASICA'!$BH$5:$BI$115,2,FALSE),"")</f>
        <v/>
      </c>
      <c r="BS221" s="292" t="str">
        <f t="shared" si="57"/>
        <v/>
      </c>
      <c r="BU221" s="280"/>
    </row>
    <row r="222" spans="28:73" ht="18.75" customHeight="1" x14ac:dyDescent="0.3">
      <c r="AB222" s="300">
        <f t="shared" si="58"/>
        <v>198</v>
      </c>
      <c r="AC222" s="526"/>
      <c r="AD222" s="527"/>
      <c r="AE222" s="424"/>
      <c r="AF222" s="528"/>
      <c r="AG222" s="528"/>
      <c r="AH222" s="289" t="str">
        <f t="shared" si="56"/>
        <v/>
      </c>
      <c r="BR222" s="291" t="str">
        <f>IFERROR(VLOOKUP(AH222,'FACT COB BASICA'!$BH$5:$BI$115,2,FALSE),"")</f>
        <v/>
      </c>
      <c r="BS222" s="292" t="str">
        <f t="shared" si="57"/>
        <v/>
      </c>
      <c r="BU222" s="280"/>
    </row>
    <row r="223" spans="28:73" ht="18.75" customHeight="1" x14ac:dyDescent="0.3">
      <c r="AB223" s="300">
        <f t="shared" si="58"/>
        <v>199</v>
      </c>
      <c r="AC223" s="526"/>
      <c r="AD223" s="527"/>
      <c r="AE223" s="424"/>
      <c r="AF223" s="528"/>
      <c r="AG223" s="528"/>
      <c r="AH223" s="289" t="str">
        <f t="shared" si="56"/>
        <v/>
      </c>
      <c r="BR223" s="291" t="str">
        <f>IFERROR(VLOOKUP(AH223,'FACT COB BASICA'!$BH$5:$BI$115,2,FALSE),"")</f>
        <v/>
      </c>
      <c r="BS223" s="292" t="str">
        <f t="shared" si="57"/>
        <v/>
      </c>
      <c r="BU223" s="280"/>
    </row>
    <row r="224" spans="28:73" ht="18.75" customHeight="1" x14ac:dyDescent="0.3">
      <c r="AB224" s="300">
        <f t="shared" si="58"/>
        <v>200</v>
      </c>
      <c r="AC224" s="526"/>
      <c r="AD224" s="527"/>
      <c r="AE224" s="424"/>
      <c r="AF224" s="528"/>
      <c r="AG224" s="528"/>
      <c r="AH224" s="289" t="str">
        <f t="shared" si="56"/>
        <v/>
      </c>
      <c r="BR224" s="291" t="str">
        <f>IFERROR(VLOOKUP(AH224,'FACT COB BASICA'!$BH$5:$BI$115,2,FALSE),"")</f>
        <v/>
      </c>
      <c r="BS224" s="292" t="str">
        <f t="shared" si="57"/>
        <v/>
      </c>
      <c r="BU224" s="280"/>
    </row>
    <row r="225" spans="28:73" ht="18.75" customHeight="1" x14ac:dyDescent="0.3">
      <c r="AB225" s="300">
        <f t="shared" si="58"/>
        <v>201</v>
      </c>
      <c r="AC225" s="526"/>
      <c r="AD225" s="527"/>
      <c r="AE225" s="424"/>
      <c r="AF225" s="528"/>
      <c r="AG225" s="528"/>
      <c r="AH225" s="289" t="str">
        <f t="shared" si="56"/>
        <v/>
      </c>
      <c r="BR225" s="291" t="str">
        <f>IFERROR(VLOOKUP(AH225,'FACT COB BASICA'!$BH$5:$BI$115,2,FALSE),"")</f>
        <v/>
      </c>
      <c r="BS225" s="292" t="str">
        <f t="shared" si="57"/>
        <v/>
      </c>
      <c r="BU225" s="280"/>
    </row>
    <row r="226" spans="28:73" ht="18.75" customHeight="1" x14ac:dyDescent="0.3">
      <c r="AB226" s="300">
        <f t="shared" si="58"/>
        <v>202</v>
      </c>
      <c r="AC226" s="526"/>
      <c r="AD226" s="527"/>
      <c r="AE226" s="424"/>
      <c r="AF226" s="528"/>
      <c r="AG226" s="528"/>
      <c r="AH226" s="289" t="str">
        <f t="shared" si="56"/>
        <v/>
      </c>
      <c r="BR226" s="291" t="str">
        <f>IFERROR(VLOOKUP(AH226,'FACT COB BASICA'!$BH$5:$BI$115,2,FALSE),"")</f>
        <v/>
      </c>
      <c r="BS226" s="292" t="str">
        <f t="shared" si="57"/>
        <v/>
      </c>
      <c r="BU226" s="280"/>
    </row>
    <row r="227" spans="28:73" ht="18.75" customHeight="1" x14ac:dyDescent="0.3">
      <c r="AB227" s="300">
        <f t="shared" si="58"/>
        <v>203</v>
      </c>
      <c r="AC227" s="526"/>
      <c r="AD227" s="527"/>
      <c r="AE227" s="424"/>
      <c r="AF227" s="528"/>
      <c r="AG227" s="528"/>
      <c r="AH227" s="289" t="str">
        <f t="shared" si="56"/>
        <v/>
      </c>
      <c r="BR227" s="291" t="str">
        <f>IFERROR(VLOOKUP(AH227,'FACT COB BASICA'!$BH$5:$BI$115,2,FALSE),"")</f>
        <v/>
      </c>
      <c r="BS227" s="292" t="str">
        <f t="shared" si="57"/>
        <v/>
      </c>
      <c r="BU227" s="280"/>
    </row>
    <row r="228" spans="28:73" ht="18.75" customHeight="1" x14ac:dyDescent="0.3">
      <c r="AB228" s="300">
        <f t="shared" si="58"/>
        <v>204</v>
      </c>
      <c r="AC228" s="526"/>
      <c r="AD228" s="527"/>
      <c r="AE228" s="424"/>
      <c r="AF228" s="528"/>
      <c r="AG228" s="528"/>
      <c r="AH228" s="289" t="str">
        <f t="shared" si="56"/>
        <v/>
      </c>
      <c r="BR228" s="291" t="str">
        <f>IFERROR(VLOOKUP(AH228,'FACT COB BASICA'!$BH$5:$BI$115,2,FALSE),"")</f>
        <v/>
      </c>
      <c r="BS228" s="292" t="str">
        <f t="shared" si="57"/>
        <v/>
      </c>
      <c r="BU228" s="280"/>
    </row>
    <row r="229" spans="28:73" ht="18.75" customHeight="1" x14ac:dyDescent="0.3">
      <c r="AB229" s="300">
        <f t="shared" si="58"/>
        <v>205</v>
      </c>
      <c r="AC229" s="526"/>
      <c r="AD229" s="527"/>
      <c r="AE229" s="424"/>
      <c r="AF229" s="528"/>
      <c r="AG229" s="528"/>
      <c r="AH229" s="289" t="str">
        <f t="shared" si="56"/>
        <v/>
      </c>
      <c r="BR229" s="291" t="str">
        <f>IFERROR(VLOOKUP(AH229,'FACT COB BASICA'!$BH$5:$BI$115,2,FALSE),"")</f>
        <v/>
      </c>
      <c r="BS229" s="292" t="str">
        <f t="shared" si="57"/>
        <v/>
      </c>
      <c r="BU229" s="280"/>
    </row>
    <row r="230" spans="28:73" ht="18.75" customHeight="1" x14ac:dyDescent="0.3">
      <c r="AB230" s="300">
        <f t="shared" si="58"/>
        <v>206</v>
      </c>
      <c r="AC230" s="526"/>
      <c r="AD230" s="527"/>
      <c r="AE230" s="424"/>
      <c r="AF230" s="528"/>
      <c r="AG230" s="528"/>
      <c r="AH230" s="289" t="str">
        <f t="shared" si="56"/>
        <v/>
      </c>
      <c r="BR230" s="291" t="str">
        <f>IFERROR(VLOOKUP(AH230,'FACT COB BASICA'!$BH$5:$BI$115,2,FALSE),"")</f>
        <v/>
      </c>
      <c r="BS230" s="292" t="str">
        <f t="shared" si="57"/>
        <v/>
      </c>
      <c r="BU230" s="280"/>
    </row>
    <row r="231" spans="28:73" ht="18.75" customHeight="1" x14ac:dyDescent="0.3">
      <c r="AB231" s="300">
        <f t="shared" si="58"/>
        <v>207</v>
      </c>
      <c r="AC231" s="526"/>
      <c r="AD231" s="527"/>
      <c r="AE231" s="424"/>
      <c r="AF231" s="528"/>
      <c r="AG231" s="528"/>
      <c r="AH231" s="289" t="str">
        <f t="shared" si="56"/>
        <v/>
      </c>
      <c r="BR231" s="291" t="str">
        <f>IFERROR(VLOOKUP(AH231,'FACT COB BASICA'!$BH$5:$BI$115,2,FALSE),"")</f>
        <v/>
      </c>
      <c r="BS231" s="292" t="str">
        <f t="shared" si="57"/>
        <v/>
      </c>
      <c r="BU231" s="280"/>
    </row>
    <row r="232" spans="28:73" ht="18.75" customHeight="1" x14ac:dyDescent="0.3">
      <c r="AB232" s="300">
        <f t="shared" si="58"/>
        <v>208</v>
      </c>
      <c r="AC232" s="526"/>
      <c r="AD232" s="527"/>
      <c r="AE232" s="424"/>
      <c r="AF232" s="528"/>
      <c r="AG232" s="528"/>
      <c r="AH232" s="289" t="str">
        <f t="shared" si="56"/>
        <v/>
      </c>
      <c r="BR232" s="291" t="str">
        <f>IFERROR(VLOOKUP(AH232,'FACT COB BASICA'!$BH$5:$BI$115,2,FALSE),"")</f>
        <v/>
      </c>
      <c r="BS232" s="292" t="str">
        <f t="shared" si="57"/>
        <v/>
      </c>
      <c r="BU232" s="280"/>
    </row>
    <row r="233" spans="28:73" ht="18.75" customHeight="1" x14ac:dyDescent="0.3">
      <c r="AB233" s="300">
        <f t="shared" si="58"/>
        <v>209</v>
      </c>
      <c r="AC233" s="526"/>
      <c r="AD233" s="527"/>
      <c r="AE233" s="424"/>
      <c r="AF233" s="528"/>
      <c r="AG233" s="528"/>
      <c r="AH233" s="289" t="str">
        <f t="shared" si="56"/>
        <v/>
      </c>
      <c r="BR233" s="291" t="str">
        <f>IFERROR(VLOOKUP(AH233,'FACT COB BASICA'!$BH$5:$BI$115,2,FALSE),"")</f>
        <v/>
      </c>
      <c r="BS233" s="292" t="str">
        <f t="shared" si="57"/>
        <v/>
      </c>
      <c r="BU233" s="280"/>
    </row>
    <row r="234" spans="28:73" ht="18.75" customHeight="1" x14ac:dyDescent="0.3">
      <c r="AB234" s="300">
        <f t="shared" si="58"/>
        <v>210</v>
      </c>
      <c r="AC234" s="526"/>
      <c r="AD234" s="527"/>
      <c r="AE234" s="424"/>
      <c r="AF234" s="528"/>
      <c r="AG234" s="528"/>
      <c r="AH234" s="289" t="str">
        <f t="shared" si="56"/>
        <v/>
      </c>
      <c r="BR234" s="291" t="str">
        <f>IFERROR(VLOOKUP(AH234,'FACT COB BASICA'!$BH$5:$BI$115,2,FALSE),"")</f>
        <v/>
      </c>
      <c r="BS234" s="292" t="str">
        <f t="shared" si="57"/>
        <v/>
      </c>
      <c r="BU234" s="280"/>
    </row>
    <row r="235" spans="28:73" ht="18.75" customHeight="1" x14ac:dyDescent="0.3">
      <c r="AB235" s="300">
        <f t="shared" si="58"/>
        <v>211</v>
      </c>
      <c r="AC235" s="526"/>
      <c r="AD235" s="527"/>
      <c r="AE235" s="424"/>
      <c r="AF235" s="528"/>
      <c r="AG235" s="528"/>
      <c r="AH235" s="289" t="str">
        <f t="shared" si="56"/>
        <v/>
      </c>
      <c r="BR235" s="291" t="str">
        <f>IFERROR(VLOOKUP(AH235,'FACT COB BASICA'!$BH$5:$BI$115,2,FALSE),"")</f>
        <v/>
      </c>
      <c r="BS235" s="292" t="str">
        <f t="shared" si="57"/>
        <v/>
      </c>
      <c r="BU235" s="280"/>
    </row>
    <row r="236" spans="28:73" ht="18.75" customHeight="1" x14ac:dyDescent="0.3">
      <c r="AB236" s="300">
        <f t="shared" si="58"/>
        <v>212</v>
      </c>
      <c r="AC236" s="526"/>
      <c r="AD236" s="527"/>
      <c r="AE236" s="424"/>
      <c r="AF236" s="528"/>
      <c r="AG236" s="528"/>
      <c r="AH236" s="289" t="str">
        <f t="shared" si="56"/>
        <v/>
      </c>
      <c r="BR236" s="291" t="str">
        <f>IFERROR(VLOOKUP(AH236,'FACT COB BASICA'!$BH$5:$BI$115,2,FALSE),"")</f>
        <v/>
      </c>
      <c r="BS236" s="292" t="str">
        <f t="shared" si="57"/>
        <v/>
      </c>
      <c r="BU236" s="280"/>
    </row>
    <row r="237" spans="28:73" ht="18.75" customHeight="1" x14ac:dyDescent="0.3">
      <c r="AB237" s="300">
        <f t="shared" si="58"/>
        <v>213</v>
      </c>
      <c r="AC237" s="526"/>
      <c r="AD237" s="527"/>
      <c r="AE237" s="424"/>
      <c r="AF237" s="528"/>
      <c r="AG237" s="528"/>
      <c r="AH237" s="289" t="str">
        <f t="shared" si="56"/>
        <v/>
      </c>
      <c r="BR237" s="291" t="str">
        <f>IFERROR(VLOOKUP(AH237,'FACT COB BASICA'!$BH$5:$BI$115,2,FALSE),"")</f>
        <v/>
      </c>
      <c r="BS237" s="292" t="str">
        <f t="shared" si="57"/>
        <v/>
      </c>
      <c r="BU237" s="280"/>
    </row>
    <row r="238" spans="28:73" ht="18.75" customHeight="1" x14ac:dyDescent="0.3">
      <c r="AB238" s="300">
        <f t="shared" si="58"/>
        <v>214</v>
      </c>
      <c r="AC238" s="526"/>
      <c r="AD238" s="527"/>
      <c r="AE238" s="424"/>
      <c r="AF238" s="528"/>
      <c r="AG238" s="528"/>
      <c r="AH238" s="289" t="str">
        <f t="shared" si="56"/>
        <v/>
      </c>
      <c r="BR238" s="291" t="str">
        <f>IFERROR(VLOOKUP(AH238,'FACT COB BASICA'!$BH$5:$BI$115,2,FALSE),"")</f>
        <v/>
      </c>
      <c r="BS238" s="292" t="str">
        <f t="shared" si="57"/>
        <v/>
      </c>
      <c r="BU238" s="280"/>
    </row>
    <row r="239" spans="28:73" ht="18.75" customHeight="1" x14ac:dyDescent="0.3">
      <c r="AB239" s="300">
        <f t="shared" si="58"/>
        <v>215</v>
      </c>
      <c r="AC239" s="526"/>
      <c r="AD239" s="527"/>
      <c r="AE239" s="424"/>
      <c r="AF239" s="528"/>
      <c r="AG239" s="528"/>
      <c r="AH239" s="289" t="str">
        <f t="shared" si="56"/>
        <v/>
      </c>
      <c r="BR239" s="291" t="str">
        <f>IFERROR(VLOOKUP(AH239,'FACT COB BASICA'!$BH$5:$BI$115,2,FALSE),"")</f>
        <v/>
      </c>
      <c r="BS239" s="292" t="str">
        <f t="shared" si="57"/>
        <v/>
      </c>
      <c r="BU239" s="280"/>
    </row>
    <row r="240" spans="28:73" ht="18.75" customHeight="1" x14ac:dyDescent="0.3">
      <c r="AB240" s="300">
        <f t="shared" si="58"/>
        <v>216</v>
      </c>
      <c r="AC240" s="526"/>
      <c r="AD240" s="527"/>
      <c r="AE240" s="424"/>
      <c r="AF240" s="528"/>
      <c r="AG240" s="528"/>
      <c r="AH240" s="289" t="str">
        <f t="shared" si="56"/>
        <v/>
      </c>
      <c r="BR240" s="291" t="str">
        <f>IFERROR(VLOOKUP(AH240,'FACT COB BASICA'!$BH$5:$BI$115,2,FALSE),"")</f>
        <v/>
      </c>
      <c r="BS240" s="292" t="str">
        <f t="shared" si="57"/>
        <v/>
      </c>
      <c r="BU240" s="280"/>
    </row>
    <row r="241" spans="28:73" ht="18.75" customHeight="1" x14ac:dyDescent="0.3">
      <c r="AB241" s="300">
        <f t="shared" si="58"/>
        <v>217</v>
      </c>
      <c r="AC241" s="526"/>
      <c r="AD241" s="527"/>
      <c r="AE241" s="424"/>
      <c r="AF241" s="528"/>
      <c r="AG241" s="528"/>
      <c r="AH241" s="289" t="str">
        <f t="shared" si="56"/>
        <v/>
      </c>
      <c r="BR241" s="291" t="str">
        <f>IFERROR(VLOOKUP(AH241,'FACT COB BASICA'!$BH$5:$BI$115,2,FALSE),"")</f>
        <v/>
      </c>
      <c r="BS241" s="292" t="str">
        <f t="shared" si="57"/>
        <v/>
      </c>
      <c r="BU241" s="280"/>
    </row>
    <row r="242" spans="28:73" ht="18.75" customHeight="1" x14ac:dyDescent="0.3">
      <c r="AB242" s="300">
        <f t="shared" si="58"/>
        <v>218</v>
      </c>
      <c r="AC242" s="526"/>
      <c r="AD242" s="527"/>
      <c r="AE242" s="424"/>
      <c r="AF242" s="528"/>
      <c r="AG242" s="528"/>
      <c r="AH242" s="289" t="str">
        <f t="shared" si="56"/>
        <v/>
      </c>
      <c r="BR242" s="291" t="str">
        <f>IFERROR(VLOOKUP(AH242,'FACT COB BASICA'!$BH$5:$BI$115,2,FALSE),"")</f>
        <v/>
      </c>
      <c r="BS242" s="292" t="str">
        <f t="shared" si="57"/>
        <v/>
      </c>
      <c r="BU242" s="280"/>
    </row>
    <row r="243" spans="28:73" ht="18.75" customHeight="1" x14ac:dyDescent="0.3">
      <c r="AB243" s="300">
        <f t="shared" si="58"/>
        <v>219</v>
      </c>
      <c r="AC243" s="526"/>
      <c r="AD243" s="527"/>
      <c r="AE243" s="424"/>
      <c r="AF243" s="528"/>
      <c r="AG243" s="528"/>
      <c r="AH243" s="289" t="str">
        <f t="shared" si="56"/>
        <v/>
      </c>
      <c r="BR243" s="291" t="str">
        <f>IFERROR(VLOOKUP(AH243,'FACT COB BASICA'!$BH$5:$BI$115,2,FALSE),"")</f>
        <v/>
      </c>
      <c r="BS243" s="292" t="str">
        <f t="shared" si="57"/>
        <v/>
      </c>
      <c r="BU243" s="280"/>
    </row>
    <row r="244" spans="28:73" ht="18.75" customHeight="1" x14ac:dyDescent="0.3">
      <c r="AB244" s="300">
        <f t="shared" si="58"/>
        <v>220</v>
      </c>
      <c r="AC244" s="526"/>
      <c r="AD244" s="527"/>
      <c r="AE244" s="424"/>
      <c r="AF244" s="528"/>
      <c r="AG244" s="528"/>
      <c r="AH244" s="289" t="str">
        <f t="shared" si="56"/>
        <v/>
      </c>
      <c r="BR244" s="291" t="str">
        <f>IFERROR(VLOOKUP(AH244,'FACT COB BASICA'!$BH$5:$BI$115,2,FALSE),"")</f>
        <v/>
      </c>
      <c r="BS244" s="292" t="str">
        <f t="shared" si="57"/>
        <v/>
      </c>
      <c r="BU244" s="280"/>
    </row>
    <row r="245" spans="28:73" ht="18.75" customHeight="1" x14ac:dyDescent="0.3">
      <c r="AB245" s="300">
        <f t="shared" si="58"/>
        <v>221</v>
      </c>
      <c r="AC245" s="526"/>
      <c r="AD245" s="527"/>
      <c r="AE245" s="424"/>
      <c r="AF245" s="528"/>
      <c r="AG245" s="528"/>
      <c r="AH245" s="289" t="str">
        <f t="shared" si="56"/>
        <v/>
      </c>
      <c r="BR245" s="291" t="str">
        <f>IFERROR(VLOOKUP(AH245,'FACT COB BASICA'!$BH$5:$BI$115,2,FALSE),"")</f>
        <v/>
      </c>
      <c r="BS245" s="292" t="str">
        <f t="shared" si="57"/>
        <v/>
      </c>
      <c r="BU245" s="280"/>
    </row>
    <row r="246" spans="28:73" ht="18.75" customHeight="1" x14ac:dyDescent="0.3">
      <c r="AB246" s="300">
        <f t="shared" si="58"/>
        <v>222</v>
      </c>
      <c r="AC246" s="526"/>
      <c r="AD246" s="527"/>
      <c r="AE246" s="424"/>
      <c r="AF246" s="528"/>
      <c r="AG246" s="528"/>
      <c r="AH246" s="289" t="str">
        <f t="shared" si="56"/>
        <v/>
      </c>
      <c r="BR246" s="291" t="str">
        <f>IFERROR(VLOOKUP(AH246,'FACT COB BASICA'!$BH$5:$BI$115,2,FALSE),"")</f>
        <v/>
      </c>
      <c r="BS246" s="292" t="str">
        <f t="shared" si="57"/>
        <v/>
      </c>
      <c r="BU246" s="280"/>
    </row>
    <row r="247" spans="28:73" ht="18.75" customHeight="1" x14ac:dyDescent="0.3">
      <c r="AB247" s="300">
        <f t="shared" si="58"/>
        <v>223</v>
      </c>
      <c r="AC247" s="526"/>
      <c r="AD247" s="527"/>
      <c r="AE247" s="424"/>
      <c r="AF247" s="528"/>
      <c r="AG247" s="528"/>
      <c r="AH247" s="289" t="str">
        <f t="shared" si="56"/>
        <v/>
      </c>
      <c r="BR247" s="291" t="str">
        <f>IFERROR(VLOOKUP(AH247,'FACT COB BASICA'!$BH$5:$BI$115,2,FALSE),"")</f>
        <v/>
      </c>
      <c r="BS247" s="292" t="str">
        <f t="shared" si="57"/>
        <v/>
      </c>
      <c r="BU247" s="280"/>
    </row>
    <row r="248" spans="28:73" ht="18.75" customHeight="1" x14ac:dyDescent="0.3">
      <c r="AB248" s="300">
        <f t="shared" si="58"/>
        <v>224</v>
      </c>
      <c r="AC248" s="526"/>
      <c r="AD248" s="527"/>
      <c r="AE248" s="424"/>
      <c r="AF248" s="528"/>
      <c r="AG248" s="528"/>
      <c r="AH248" s="289" t="str">
        <f t="shared" si="56"/>
        <v/>
      </c>
      <c r="BR248" s="291" t="str">
        <f>IFERROR(VLOOKUP(AH248,'FACT COB BASICA'!$BH$5:$BI$115,2,FALSE),"")</f>
        <v/>
      </c>
      <c r="BS248" s="292" t="str">
        <f t="shared" si="57"/>
        <v/>
      </c>
      <c r="BU248" s="280"/>
    </row>
    <row r="249" spans="28:73" ht="18.75" customHeight="1" x14ac:dyDescent="0.3">
      <c r="AB249" s="300">
        <f t="shared" si="58"/>
        <v>225</v>
      </c>
      <c r="AC249" s="526"/>
      <c r="AD249" s="527"/>
      <c r="AE249" s="424"/>
      <c r="AF249" s="528"/>
      <c r="AG249" s="528"/>
      <c r="AH249" s="289" t="str">
        <f t="shared" si="56"/>
        <v/>
      </c>
      <c r="BR249" s="291" t="str">
        <f>IFERROR(VLOOKUP(AH249,'FACT COB BASICA'!$BH$5:$BI$115,2,FALSE),"")</f>
        <v/>
      </c>
      <c r="BS249" s="292" t="str">
        <f t="shared" si="57"/>
        <v/>
      </c>
      <c r="BU249" s="280"/>
    </row>
    <row r="250" spans="28:73" ht="18.75" customHeight="1" x14ac:dyDescent="0.3">
      <c r="AB250" s="300">
        <f t="shared" si="58"/>
        <v>226</v>
      </c>
      <c r="AC250" s="526"/>
      <c r="AD250" s="527"/>
      <c r="AE250" s="424"/>
      <c r="AF250" s="528"/>
      <c r="AG250" s="528"/>
      <c r="AH250" s="289" t="str">
        <f t="shared" si="56"/>
        <v/>
      </c>
      <c r="BR250" s="291" t="str">
        <f>IFERROR(VLOOKUP(AH250,'FACT COB BASICA'!$BH$5:$BI$115,2,FALSE),"")</f>
        <v/>
      </c>
      <c r="BS250" s="292" t="str">
        <f t="shared" si="57"/>
        <v/>
      </c>
      <c r="BU250" s="280"/>
    </row>
    <row r="251" spans="28:73" ht="18.75" customHeight="1" x14ac:dyDescent="0.3">
      <c r="AB251" s="300">
        <f t="shared" si="58"/>
        <v>227</v>
      </c>
      <c r="AC251" s="526"/>
      <c r="AD251" s="527"/>
      <c r="AE251" s="424"/>
      <c r="AF251" s="528"/>
      <c r="AG251" s="528"/>
      <c r="AH251" s="289" t="str">
        <f t="shared" si="56"/>
        <v/>
      </c>
      <c r="BR251" s="291" t="str">
        <f>IFERROR(VLOOKUP(AH251,'FACT COB BASICA'!$BH$5:$BI$115,2,FALSE),"")</f>
        <v/>
      </c>
      <c r="BS251" s="292" t="str">
        <f t="shared" si="57"/>
        <v/>
      </c>
      <c r="BU251" s="280"/>
    </row>
    <row r="252" spans="28:73" ht="18.75" customHeight="1" x14ac:dyDescent="0.3">
      <c r="AB252" s="300">
        <f t="shared" si="58"/>
        <v>228</v>
      </c>
      <c r="AC252" s="526"/>
      <c r="AD252" s="527"/>
      <c r="AE252" s="424"/>
      <c r="AF252" s="528"/>
      <c r="AG252" s="528"/>
      <c r="AH252" s="289" t="str">
        <f t="shared" si="56"/>
        <v/>
      </c>
      <c r="BR252" s="291" t="str">
        <f>IFERROR(VLOOKUP(AH252,'FACT COB BASICA'!$BH$5:$BI$115,2,FALSE),"")</f>
        <v/>
      </c>
      <c r="BS252" s="292" t="str">
        <f t="shared" si="57"/>
        <v/>
      </c>
      <c r="BU252" s="280"/>
    </row>
    <row r="253" spans="28:73" ht="18.75" customHeight="1" x14ac:dyDescent="0.3">
      <c r="AB253" s="300">
        <f t="shared" si="58"/>
        <v>229</v>
      </c>
      <c r="AC253" s="526"/>
      <c r="AD253" s="527"/>
      <c r="AE253" s="424"/>
      <c r="AF253" s="528"/>
      <c r="AG253" s="528"/>
      <c r="AH253" s="289" t="str">
        <f t="shared" si="56"/>
        <v/>
      </c>
      <c r="BR253" s="291" t="str">
        <f>IFERROR(VLOOKUP(AH253,'FACT COB BASICA'!$BH$5:$BI$115,2,FALSE),"")</f>
        <v/>
      </c>
      <c r="BS253" s="292" t="str">
        <f t="shared" si="57"/>
        <v/>
      </c>
      <c r="BU253" s="280"/>
    </row>
    <row r="254" spans="28:73" ht="18.75" customHeight="1" x14ac:dyDescent="0.3">
      <c r="AB254" s="300">
        <f t="shared" si="58"/>
        <v>230</v>
      </c>
      <c r="AC254" s="526"/>
      <c r="AD254" s="527"/>
      <c r="AE254" s="424"/>
      <c r="AF254" s="528"/>
      <c r="AG254" s="528"/>
      <c r="AH254" s="289" t="str">
        <f t="shared" si="56"/>
        <v/>
      </c>
      <c r="BR254" s="291" t="str">
        <f>IFERROR(VLOOKUP(AH254,'FACT COB BASICA'!$BH$5:$BI$115,2,FALSE),"")</f>
        <v/>
      </c>
      <c r="BS254" s="292" t="str">
        <f t="shared" si="57"/>
        <v/>
      </c>
      <c r="BU254" s="280"/>
    </row>
    <row r="255" spans="28:73" ht="18.75" customHeight="1" x14ac:dyDescent="0.3">
      <c r="AB255" s="300">
        <f t="shared" si="58"/>
        <v>231</v>
      </c>
      <c r="AC255" s="526"/>
      <c r="AD255" s="527"/>
      <c r="AE255" s="424"/>
      <c r="AF255" s="528"/>
      <c r="AG255" s="528"/>
      <c r="AH255" s="289" t="str">
        <f t="shared" si="56"/>
        <v/>
      </c>
      <c r="BR255" s="291" t="str">
        <f>IFERROR(VLOOKUP(AH255,'FACT COB BASICA'!$BH$5:$BI$115,2,FALSE),"")</f>
        <v/>
      </c>
      <c r="BS255" s="292" t="str">
        <f t="shared" si="57"/>
        <v/>
      </c>
      <c r="BU255" s="280"/>
    </row>
    <row r="256" spans="28:73" ht="18.75" customHeight="1" x14ac:dyDescent="0.3">
      <c r="AB256" s="300">
        <f t="shared" si="58"/>
        <v>232</v>
      </c>
      <c r="AC256" s="526"/>
      <c r="AD256" s="527"/>
      <c r="AE256" s="424"/>
      <c r="AF256" s="528"/>
      <c r="AG256" s="528"/>
      <c r="AH256" s="289" t="str">
        <f t="shared" si="56"/>
        <v/>
      </c>
      <c r="BR256" s="291" t="str">
        <f>IFERROR(VLOOKUP(AH256,'FACT COB BASICA'!$BH$5:$BI$115,2,FALSE),"")</f>
        <v/>
      </c>
      <c r="BS256" s="292" t="str">
        <f t="shared" si="57"/>
        <v/>
      </c>
      <c r="BU256" s="280"/>
    </row>
    <row r="257" spans="28:73" ht="18.75" customHeight="1" x14ac:dyDescent="0.3">
      <c r="AB257" s="300">
        <f t="shared" si="58"/>
        <v>233</v>
      </c>
      <c r="AC257" s="526"/>
      <c r="AD257" s="527"/>
      <c r="AE257" s="424"/>
      <c r="AF257" s="528"/>
      <c r="AG257" s="528"/>
      <c r="AH257" s="289" t="str">
        <f t="shared" si="56"/>
        <v/>
      </c>
      <c r="BR257" s="291" t="str">
        <f>IFERROR(VLOOKUP(AH257,'FACT COB BASICA'!$BH$5:$BI$115,2,FALSE),"")</f>
        <v/>
      </c>
      <c r="BS257" s="292" t="str">
        <f t="shared" si="57"/>
        <v/>
      </c>
      <c r="BU257" s="280"/>
    </row>
    <row r="258" spans="28:73" ht="18.75" customHeight="1" x14ac:dyDescent="0.3">
      <c r="AB258" s="300">
        <f t="shared" si="58"/>
        <v>234</v>
      </c>
      <c r="AC258" s="526"/>
      <c r="AD258" s="527"/>
      <c r="AE258" s="424"/>
      <c r="AF258" s="528"/>
      <c r="AG258" s="528"/>
      <c r="AH258" s="289" t="str">
        <f t="shared" si="56"/>
        <v/>
      </c>
      <c r="BR258" s="291" t="str">
        <f>IFERROR(VLOOKUP(AH258,'FACT COB BASICA'!$BH$5:$BI$115,2,FALSE),"")</f>
        <v/>
      </c>
      <c r="BS258" s="292" t="str">
        <f t="shared" si="57"/>
        <v/>
      </c>
      <c r="BU258" s="280"/>
    </row>
    <row r="259" spans="28:73" ht="18.75" customHeight="1" x14ac:dyDescent="0.3">
      <c r="AB259" s="300">
        <f t="shared" si="58"/>
        <v>235</v>
      </c>
      <c r="AC259" s="526"/>
      <c r="AD259" s="527"/>
      <c r="AE259" s="424"/>
      <c r="AF259" s="528"/>
      <c r="AG259" s="528"/>
      <c r="AH259" s="289" t="str">
        <f t="shared" si="56"/>
        <v/>
      </c>
      <c r="BR259" s="291" t="str">
        <f>IFERROR(VLOOKUP(AH259,'FACT COB BASICA'!$BH$5:$BI$115,2,FALSE),"")</f>
        <v/>
      </c>
      <c r="BS259" s="292" t="str">
        <f t="shared" si="57"/>
        <v/>
      </c>
      <c r="BU259" s="280"/>
    </row>
    <row r="260" spans="28:73" ht="18.75" customHeight="1" x14ac:dyDescent="0.3">
      <c r="AB260" s="300">
        <f t="shared" si="58"/>
        <v>236</v>
      </c>
      <c r="AC260" s="526"/>
      <c r="AD260" s="527"/>
      <c r="AE260" s="424"/>
      <c r="AF260" s="528"/>
      <c r="AG260" s="528"/>
      <c r="AH260" s="289" t="str">
        <f t="shared" si="56"/>
        <v/>
      </c>
      <c r="BR260" s="291" t="str">
        <f>IFERROR(VLOOKUP(AH260,'FACT COB BASICA'!$BH$5:$BI$115,2,FALSE),"")</f>
        <v/>
      </c>
      <c r="BS260" s="292" t="str">
        <f t="shared" si="57"/>
        <v/>
      </c>
      <c r="BU260" s="280"/>
    </row>
    <row r="261" spans="28:73" ht="18.75" customHeight="1" x14ac:dyDescent="0.3">
      <c r="AB261" s="300">
        <f t="shared" si="58"/>
        <v>237</v>
      </c>
      <c r="AC261" s="526"/>
      <c r="AD261" s="527"/>
      <c r="AE261" s="424"/>
      <c r="AF261" s="528"/>
      <c r="AG261" s="528"/>
      <c r="AH261" s="289" t="str">
        <f t="shared" si="56"/>
        <v/>
      </c>
      <c r="BR261" s="291" t="str">
        <f>IFERROR(VLOOKUP(AH261,'FACT COB BASICA'!$BH$5:$BI$115,2,FALSE),"")</f>
        <v/>
      </c>
      <c r="BS261" s="292" t="str">
        <f t="shared" si="57"/>
        <v/>
      </c>
      <c r="BU261" s="280"/>
    </row>
    <row r="262" spans="28:73" ht="18.75" customHeight="1" x14ac:dyDescent="0.3">
      <c r="AB262" s="300">
        <f t="shared" si="58"/>
        <v>238</v>
      </c>
      <c r="AC262" s="526"/>
      <c r="AD262" s="527"/>
      <c r="AE262" s="424"/>
      <c r="AF262" s="528"/>
      <c r="AG262" s="528"/>
      <c r="AH262" s="289" t="str">
        <f t="shared" si="56"/>
        <v/>
      </c>
      <c r="BR262" s="291" t="str">
        <f>IFERROR(VLOOKUP(AH262,'FACT COB BASICA'!$BH$5:$BI$115,2,FALSE),"")</f>
        <v/>
      </c>
      <c r="BS262" s="292" t="str">
        <f t="shared" si="57"/>
        <v/>
      </c>
      <c r="BU262" s="280"/>
    </row>
    <row r="263" spans="28:73" ht="18.75" customHeight="1" x14ac:dyDescent="0.3">
      <c r="AB263" s="300">
        <f t="shared" si="58"/>
        <v>239</v>
      </c>
      <c r="AC263" s="526"/>
      <c r="AD263" s="527"/>
      <c r="AE263" s="424"/>
      <c r="AF263" s="528"/>
      <c r="AG263" s="528"/>
      <c r="AH263" s="289" t="str">
        <f t="shared" si="56"/>
        <v/>
      </c>
      <c r="BR263" s="291" t="str">
        <f>IFERROR(VLOOKUP(AH263,'FACT COB BASICA'!$BH$5:$BI$115,2,FALSE),"")</f>
        <v/>
      </c>
      <c r="BS263" s="292" t="str">
        <f t="shared" si="57"/>
        <v/>
      </c>
      <c r="BU263" s="280"/>
    </row>
    <row r="264" spans="28:73" ht="18.75" customHeight="1" x14ac:dyDescent="0.3">
      <c r="AB264" s="300">
        <f t="shared" si="58"/>
        <v>240</v>
      </c>
      <c r="AC264" s="526"/>
      <c r="AD264" s="527"/>
      <c r="AE264" s="424"/>
      <c r="AF264" s="528"/>
      <c r="AG264" s="528"/>
      <c r="AH264" s="289" t="str">
        <f t="shared" si="56"/>
        <v/>
      </c>
      <c r="BR264" s="291" t="str">
        <f>IFERROR(VLOOKUP(AH264,'FACT COB BASICA'!$BH$5:$BI$115,2,FALSE),"")</f>
        <v/>
      </c>
      <c r="BS264" s="292" t="str">
        <f t="shared" si="57"/>
        <v/>
      </c>
      <c r="BU264" s="280"/>
    </row>
    <row r="265" spans="28:73" ht="18.75" customHeight="1" x14ac:dyDescent="0.3">
      <c r="AB265" s="300">
        <f t="shared" si="58"/>
        <v>241</v>
      </c>
      <c r="AC265" s="526"/>
      <c r="AD265" s="527"/>
      <c r="AE265" s="424"/>
      <c r="AF265" s="528"/>
      <c r="AG265" s="528"/>
      <c r="AH265" s="289" t="str">
        <f t="shared" si="56"/>
        <v/>
      </c>
      <c r="BR265" s="291" t="str">
        <f>IFERROR(VLOOKUP(AH265,'FACT COB BASICA'!$BH$5:$BI$115,2,FALSE),"")</f>
        <v/>
      </c>
      <c r="BS265" s="292" t="str">
        <f t="shared" si="57"/>
        <v/>
      </c>
      <c r="BU265" s="280"/>
    </row>
    <row r="266" spans="28:73" ht="18.75" customHeight="1" x14ac:dyDescent="0.3">
      <c r="AB266" s="300">
        <f t="shared" si="58"/>
        <v>242</v>
      </c>
      <c r="AC266" s="526"/>
      <c r="AD266" s="527"/>
      <c r="AE266" s="424"/>
      <c r="AF266" s="528"/>
      <c r="AG266" s="528"/>
      <c r="AH266" s="289" t="str">
        <f t="shared" si="56"/>
        <v/>
      </c>
      <c r="BR266" s="291" t="str">
        <f>IFERROR(VLOOKUP(AH266,'FACT COB BASICA'!$BH$5:$BI$115,2,FALSE),"")</f>
        <v/>
      </c>
      <c r="BS266" s="292" t="str">
        <f t="shared" si="57"/>
        <v/>
      </c>
      <c r="BU266" s="280"/>
    </row>
    <row r="267" spans="28:73" ht="18.75" customHeight="1" x14ac:dyDescent="0.3">
      <c r="AB267" s="300">
        <f t="shared" si="58"/>
        <v>243</v>
      </c>
      <c r="AC267" s="526"/>
      <c r="AD267" s="527"/>
      <c r="AE267" s="424"/>
      <c r="AF267" s="528"/>
      <c r="AG267" s="528"/>
      <c r="AH267" s="289" t="str">
        <f t="shared" si="56"/>
        <v/>
      </c>
      <c r="BR267" s="291" t="str">
        <f>IFERROR(VLOOKUP(AH267,'FACT COB BASICA'!$BH$5:$BI$115,2,FALSE),"")</f>
        <v/>
      </c>
      <c r="BS267" s="292" t="str">
        <f t="shared" si="57"/>
        <v/>
      </c>
      <c r="BU267" s="280"/>
    </row>
    <row r="268" spans="28:73" ht="18.75" customHeight="1" x14ac:dyDescent="0.3">
      <c r="AB268" s="300">
        <f t="shared" si="58"/>
        <v>244</v>
      </c>
      <c r="AC268" s="526"/>
      <c r="AD268" s="527"/>
      <c r="AE268" s="424"/>
      <c r="AF268" s="528"/>
      <c r="AG268" s="528"/>
      <c r="AH268" s="289" t="str">
        <f t="shared" si="56"/>
        <v/>
      </c>
      <c r="BR268" s="291" t="str">
        <f>IFERROR(VLOOKUP(AH268,'FACT COB BASICA'!$BH$5:$BI$115,2,FALSE),"")</f>
        <v/>
      </c>
      <c r="BS268" s="292" t="str">
        <f t="shared" si="57"/>
        <v/>
      </c>
      <c r="BU268" s="280"/>
    </row>
    <row r="269" spans="28:73" ht="18.75" customHeight="1" x14ac:dyDescent="0.3">
      <c r="AB269" s="300">
        <f t="shared" si="58"/>
        <v>245</v>
      </c>
      <c r="AC269" s="526"/>
      <c r="AD269" s="527"/>
      <c r="AE269" s="424"/>
      <c r="AF269" s="528"/>
      <c r="AG269" s="528"/>
      <c r="AH269" s="289" t="str">
        <f t="shared" si="56"/>
        <v/>
      </c>
      <c r="BR269" s="291" t="str">
        <f>IFERROR(VLOOKUP(AH269,'FACT COB BASICA'!$BH$5:$BI$115,2,FALSE),"")</f>
        <v/>
      </c>
      <c r="BS269" s="292" t="str">
        <f t="shared" si="57"/>
        <v/>
      </c>
      <c r="BU269" s="280"/>
    </row>
    <row r="270" spans="28:73" ht="18.75" customHeight="1" x14ac:dyDescent="0.3">
      <c r="AB270" s="300">
        <f t="shared" si="58"/>
        <v>246</v>
      </c>
      <c r="AC270" s="526"/>
      <c r="AD270" s="527"/>
      <c r="AE270" s="424"/>
      <c r="AF270" s="528"/>
      <c r="AG270" s="528"/>
      <c r="AH270" s="289" t="str">
        <f t="shared" si="56"/>
        <v/>
      </c>
      <c r="BR270" s="291" t="str">
        <f>IFERROR(VLOOKUP(AH270,'FACT COB BASICA'!$BH$5:$BI$115,2,FALSE),"")</f>
        <v/>
      </c>
      <c r="BS270" s="292" t="str">
        <f t="shared" si="57"/>
        <v/>
      </c>
      <c r="BU270" s="280"/>
    </row>
    <row r="271" spans="28:73" ht="18.75" customHeight="1" x14ac:dyDescent="0.3">
      <c r="AB271" s="300">
        <f t="shared" si="58"/>
        <v>247</v>
      </c>
      <c r="AC271" s="526"/>
      <c r="AD271" s="527"/>
      <c r="AE271" s="424"/>
      <c r="AF271" s="528"/>
      <c r="AG271" s="528"/>
      <c r="AH271" s="289" t="str">
        <f t="shared" si="56"/>
        <v/>
      </c>
      <c r="BR271" s="291" t="str">
        <f>IFERROR(VLOOKUP(AH271,'FACT COB BASICA'!$BH$5:$BI$115,2,FALSE),"")</f>
        <v/>
      </c>
      <c r="BS271" s="292" t="str">
        <f t="shared" si="57"/>
        <v/>
      </c>
      <c r="BU271" s="280"/>
    </row>
    <row r="272" spans="28:73" ht="18.75" customHeight="1" x14ac:dyDescent="0.3">
      <c r="AB272" s="300">
        <f t="shared" si="58"/>
        <v>248</v>
      </c>
      <c r="AC272" s="526"/>
      <c r="AD272" s="527"/>
      <c r="AE272" s="424"/>
      <c r="AF272" s="528"/>
      <c r="AG272" s="528"/>
      <c r="AH272" s="289" t="str">
        <f t="shared" si="56"/>
        <v/>
      </c>
      <c r="BR272" s="291" t="str">
        <f>IFERROR(VLOOKUP(AH272,'FACT COB BASICA'!$BH$5:$BI$115,2,FALSE),"")</f>
        <v/>
      </c>
      <c r="BS272" s="292" t="str">
        <f t="shared" si="57"/>
        <v/>
      </c>
      <c r="BU272" s="280"/>
    </row>
    <row r="273" spans="28:73" ht="18.75" customHeight="1" x14ac:dyDescent="0.3">
      <c r="AB273" s="300">
        <f t="shared" si="58"/>
        <v>249</v>
      </c>
      <c r="AC273" s="526"/>
      <c r="AD273" s="527"/>
      <c r="AE273" s="424"/>
      <c r="AF273" s="528"/>
      <c r="AG273" s="528"/>
      <c r="AH273" s="289" t="str">
        <f t="shared" si="56"/>
        <v/>
      </c>
      <c r="BR273" s="291" t="str">
        <f>IFERROR(VLOOKUP(AH273,'FACT COB BASICA'!$BH$5:$BI$115,2,FALSE),"")</f>
        <v/>
      </c>
      <c r="BS273" s="292" t="str">
        <f t="shared" si="57"/>
        <v/>
      </c>
      <c r="BU273" s="280"/>
    </row>
    <row r="274" spans="28:73" ht="18.75" customHeight="1" x14ac:dyDescent="0.3">
      <c r="AB274" s="300">
        <f t="shared" si="58"/>
        <v>250</v>
      </c>
      <c r="AC274" s="526"/>
      <c r="AD274" s="527"/>
      <c r="AE274" s="424"/>
      <c r="AF274" s="528"/>
      <c r="AG274" s="528"/>
      <c r="AH274" s="289" t="str">
        <f t="shared" si="56"/>
        <v/>
      </c>
      <c r="BR274" s="291" t="str">
        <f>IFERROR(VLOOKUP(AH274,'FACT COB BASICA'!$BH$5:$BI$115,2,FALSE),"")</f>
        <v/>
      </c>
      <c r="BS274" s="292" t="str">
        <f t="shared" si="57"/>
        <v/>
      </c>
      <c r="BU274" s="280"/>
    </row>
    <row r="275" spans="28:73" ht="18.75" customHeight="1" x14ac:dyDescent="0.3">
      <c r="AB275" s="300">
        <f t="shared" si="58"/>
        <v>251</v>
      </c>
      <c r="AC275" s="526"/>
      <c r="AD275" s="527"/>
      <c r="AE275" s="424"/>
      <c r="AF275" s="528"/>
      <c r="AG275" s="528"/>
      <c r="AH275" s="289" t="str">
        <f t="shared" si="56"/>
        <v/>
      </c>
      <c r="BR275" s="291" t="str">
        <f>IFERROR(VLOOKUP(AH275,'FACT COB BASICA'!$BH$5:$BI$115,2,FALSE),"")</f>
        <v/>
      </c>
      <c r="BS275" s="292" t="str">
        <f t="shared" si="57"/>
        <v/>
      </c>
      <c r="BU275" s="280"/>
    </row>
    <row r="276" spans="28:73" ht="18.75" customHeight="1" x14ac:dyDescent="0.3">
      <c r="AB276" s="300">
        <f t="shared" si="58"/>
        <v>252</v>
      </c>
      <c r="AC276" s="526"/>
      <c r="AD276" s="527"/>
      <c r="AE276" s="424"/>
      <c r="AF276" s="528"/>
      <c r="AG276" s="528"/>
      <c r="AH276" s="289" t="str">
        <f t="shared" si="56"/>
        <v/>
      </c>
      <c r="BR276" s="291" t="str">
        <f>IFERROR(VLOOKUP(AH276,'FACT COB BASICA'!$BH$5:$BI$115,2,FALSE),"")</f>
        <v/>
      </c>
      <c r="BS276" s="292" t="str">
        <f t="shared" si="57"/>
        <v/>
      </c>
      <c r="BU276" s="280"/>
    </row>
    <row r="277" spans="28:73" ht="18.75" customHeight="1" x14ac:dyDescent="0.3">
      <c r="AB277" s="300">
        <f t="shared" si="58"/>
        <v>253</v>
      </c>
      <c r="AC277" s="526"/>
      <c r="AD277" s="527"/>
      <c r="AE277" s="424"/>
      <c r="AF277" s="528"/>
      <c r="AG277" s="528"/>
      <c r="AH277" s="289" t="str">
        <f t="shared" si="56"/>
        <v/>
      </c>
      <c r="BR277" s="291" t="str">
        <f>IFERROR(VLOOKUP(AH277,'FACT COB BASICA'!$BH$5:$BI$115,2,FALSE),"")</f>
        <v/>
      </c>
      <c r="BS277" s="292" t="str">
        <f t="shared" si="57"/>
        <v/>
      </c>
      <c r="BU277" s="280"/>
    </row>
    <row r="278" spans="28:73" ht="18.75" customHeight="1" x14ac:dyDescent="0.3">
      <c r="AB278" s="300">
        <f t="shared" si="58"/>
        <v>254</v>
      </c>
      <c r="AC278" s="526"/>
      <c r="AD278" s="527"/>
      <c r="AE278" s="424"/>
      <c r="AF278" s="528"/>
      <c r="AG278" s="528"/>
      <c r="AH278" s="289" t="str">
        <f t="shared" si="56"/>
        <v/>
      </c>
      <c r="BR278" s="291" t="str">
        <f>IFERROR(VLOOKUP(AH278,'FACT COB BASICA'!$BH$5:$BI$115,2,FALSE),"")</f>
        <v/>
      </c>
      <c r="BS278" s="292" t="str">
        <f t="shared" si="57"/>
        <v/>
      </c>
      <c r="BU278" s="280"/>
    </row>
    <row r="279" spans="28:73" ht="18.75" customHeight="1" x14ac:dyDescent="0.3">
      <c r="AB279" s="300">
        <f t="shared" si="58"/>
        <v>255</v>
      </c>
      <c r="AC279" s="526"/>
      <c r="AD279" s="527"/>
      <c r="AE279" s="424"/>
      <c r="AF279" s="528"/>
      <c r="AG279" s="528"/>
      <c r="AH279" s="289" t="str">
        <f t="shared" si="56"/>
        <v/>
      </c>
      <c r="BR279" s="291" t="str">
        <f>IFERROR(VLOOKUP(AH279,'FACT COB BASICA'!$BH$5:$BI$115,2,FALSE),"")</f>
        <v/>
      </c>
      <c r="BS279" s="292" t="str">
        <f t="shared" si="57"/>
        <v/>
      </c>
      <c r="BU279" s="280"/>
    </row>
    <row r="280" spans="28:73" ht="18.75" customHeight="1" x14ac:dyDescent="0.3">
      <c r="AB280" s="300">
        <f t="shared" si="58"/>
        <v>256</v>
      </c>
      <c r="AC280" s="526"/>
      <c r="AD280" s="527"/>
      <c r="AE280" s="424"/>
      <c r="AF280" s="528"/>
      <c r="AG280" s="528"/>
      <c r="AH280" s="289" t="str">
        <f t="shared" si="56"/>
        <v/>
      </c>
      <c r="BR280" s="291" t="str">
        <f>IFERROR(VLOOKUP(AH280,'FACT COB BASICA'!$BH$5:$BI$115,2,FALSE),"")</f>
        <v/>
      </c>
      <c r="BS280" s="292" t="str">
        <f t="shared" si="57"/>
        <v/>
      </c>
      <c r="BU280" s="280"/>
    </row>
    <row r="281" spans="28:73" ht="18.75" customHeight="1" x14ac:dyDescent="0.3">
      <c r="AB281" s="300">
        <f t="shared" si="58"/>
        <v>257</v>
      </c>
      <c r="AC281" s="526"/>
      <c r="AD281" s="527"/>
      <c r="AE281" s="424"/>
      <c r="AF281" s="528"/>
      <c r="AG281" s="528"/>
      <c r="AH281" s="289" t="str">
        <f t="shared" ref="AH281:AH344" si="59">IF(AND($AE$20="Fecha de nacimiento",AD281&lt;&gt;""),DATEDIF(AD281,$L$4,"Y"),IF(AND($AE$20="Edad",AE281&lt;&gt;""),AE281,""))</f>
        <v/>
      </c>
      <c r="BR281" s="291" t="str">
        <f>IFERROR(VLOOKUP(AH281,'FACT COB BASICA'!$BH$5:$BI$115,2,FALSE),"")</f>
        <v/>
      </c>
      <c r="BS281" s="292" t="str">
        <f t="shared" ref="BS281:BS344" si="60">AC281&amp;AG281&amp;AF281&amp;BR281</f>
        <v/>
      </c>
      <c r="BU281" s="280"/>
    </row>
    <row r="282" spans="28:73" ht="18.75" customHeight="1" x14ac:dyDescent="0.3">
      <c r="AB282" s="300">
        <f t="shared" ref="AB282:AB345" si="61">AB281+1</f>
        <v>258</v>
      </c>
      <c r="AC282" s="526"/>
      <c r="AD282" s="527"/>
      <c r="AE282" s="424"/>
      <c r="AF282" s="528"/>
      <c r="AG282" s="528"/>
      <c r="AH282" s="289" t="str">
        <f t="shared" si="59"/>
        <v/>
      </c>
      <c r="BR282" s="291" t="str">
        <f>IFERROR(VLOOKUP(AH282,'FACT COB BASICA'!$BH$5:$BI$115,2,FALSE),"")</f>
        <v/>
      </c>
      <c r="BS282" s="292" t="str">
        <f t="shared" si="60"/>
        <v/>
      </c>
      <c r="BU282" s="280"/>
    </row>
    <row r="283" spans="28:73" ht="18.75" customHeight="1" x14ac:dyDescent="0.3">
      <c r="AB283" s="300">
        <f t="shared" si="61"/>
        <v>259</v>
      </c>
      <c r="AC283" s="526"/>
      <c r="AD283" s="527"/>
      <c r="AE283" s="424"/>
      <c r="AF283" s="528"/>
      <c r="AG283" s="528"/>
      <c r="AH283" s="289" t="str">
        <f t="shared" si="59"/>
        <v/>
      </c>
      <c r="BR283" s="291" t="str">
        <f>IFERROR(VLOOKUP(AH283,'FACT COB BASICA'!$BH$5:$BI$115,2,FALSE),"")</f>
        <v/>
      </c>
      <c r="BS283" s="292" t="str">
        <f t="shared" si="60"/>
        <v/>
      </c>
      <c r="BU283" s="280"/>
    </row>
    <row r="284" spans="28:73" ht="18.75" customHeight="1" x14ac:dyDescent="0.3">
      <c r="AB284" s="300">
        <f t="shared" si="61"/>
        <v>260</v>
      </c>
      <c r="AC284" s="526"/>
      <c r="AD284" s="527"/>
      <c r="AE284" s="424"/>
      <c r="AF284" s="528"/>
      <c r="AG284" s="528"/>
      <c r="AH284" s="289" t="str">
        <f t="shared" si="59"/>
        <v/>
      </c>
      <c r="BR284" s="291" t="str">
        <f>IFERROR(VLOOKUP(AH284,'FACT COB BASICA'!$BH$5:$BI$115,2,FALSE),"")</f>
        <v/>
      </c>
      <c r="BS284" s="292" t="str">
        <f t="shared" si="60"/>
        <v/>
      </c>
      <c r="BU284" s="280"/>
    </row>
    <row r="285" spans="28:73" ht="18.75" customHeight="1" x14ac:dyDescent="0.3">
      <c r="AB285" s="300">
        <f t="shared" si="61"/>
        <v>261</v>
      </c>
      <c r="AC285" s="526"/>
      <c r="AD285" s="527"/>
      <c r="AE285" s="424"/>
      <c r="AF285" s="528"/>
      <c r="AG285" s="528"/>
      <c r="AH285" s="289" t="str">
        <f t="shared" si="59"/>
        <v/>
      </c>
      <c r="BR285" s="291" t="str">
        <f>IFERROR(VLOOKUP(AH285,'FACT COB BASICA'!$BH$5:$BI$115,2,FALSE),"")</f>
        <v/>
      </c>
      <c r="BS285" s="292" t="str">
        <f t="shared" si="60"/>
        <v/>
      </c>
      <c r="BU285" s="280"/>
    </row>
    <row r="286" spans="28:73" ht="18.75" customHeight="1" x14ac:dyDescent="0.3">
      <c r="AB286" s="300">
        <f t="shared" si="61"/>
        <v>262</v>
      </c>
      <c r="AC286" s="526"/>
      <c r="AD286" s="527"/>
      <c r="AE286" s="424"/>
      <c r="AF286" s="528"/>
      <c r="AG286" s="528"/>
      <c r="AH286" s="289" t="str">
        <f t="shared" si="59"/>
        <v/>
      </c>
      <c r="BR286" s="291" t="str">
        <f>IFERROR(VLOOKUP(AH286,'FACT COB BASICA'!$BH$5:$BI$115,2,FALSE),"")</f>
        <v/>
      </c>
      <c r="BS286" s="292" t="str">
        <f t="shared" si="60"/>
        <v/>
      </c>
      <c r="BU286" s="280"/>
    </row>
    <row r="287" spans="28:73" ht="18.75" customHeight="1" x14ac:dyDescent="0.3">
      <c r="AB287" s="300">
        <f t="shared" si="61"/>
        <v>263</v>
      </c>
      <c r="AC287" s="526"/>
      <c r="AD287" s="527"/>
      <c r="AE287" s="424"/>
      <c r="AF287" s="528"/>
      <c r="AG287" s="528"/>
      <c r="AH287" s="289" t="str">
        <f t="shared" si="59"/>
        <v/>
      </c>
      <c r="BR287" s="291" t="str">
        <f>IFERROR(VLOOKUP(AH287,'FACT COB BASICA'!$BH$5:$BI$115,2,FALSE),"")</f>
        <v/>
      </c>
      <c r="BS287" s="292" t="str">
        <f t="shared" si="60"/>
        <v/>
      </c>
      <c r="BU287" s="280"/>
    </row>
    <row r="288" spans="28:73" ht="18.75" customHeight="1" x14ac:dyDescent="0.3">
      <c r="AB288" s="300">
        <f t="shared" si="61"/>
        <v>264</v>
      </c>
      <c r="AC288" s="526"/>
      <c r="AD288" s="527"/>
      <c r="AE288" s="424"/>
      <c r="AF288" s="528"/>
      <c r="AG288" s="528"/>
      <c r="AH288" s="289" t="str">
        <f t="shared" si="59"/>
        <v/>
      </c>
      <c r="BR288" s="291" t="str">
        <f>IFERROR(VLOOKUP(AH288,'FACT COB BASICA'!$BH$5:$BI$115,2,FALSE),"")</f>
        <v/>
      </c>
      <c r="BS288" s="292" t="str">
        <f t="shared" si="60"/>
        <v/>
      </c>
      <c r="BU288" s="280"/>
    </row>
    <row r="289" spans="28:73" ht="18.75" customHeight="1" x14ac:dyDescent="0.3">
      <c r="AB289" s="300">
        <f t="shared" si="61"/>
        <v>265</v>
      </c>
      <c r="AC289" s="526"/>
      <c r="AD289" s="527"/>
      <c r="AE289" s="424"/>
      <c r="AF289" s="528"/>
      <c r="AG289" s="528"/>
      <c r="AH289" s="289" t="str">
        <f t="shared" si="59"/>
        <v/>
      </c>
      <c r="BR289" s="291" t="str">
        <f>IFERROR(VLOOKUP(AH289,'FACT COB BASICA'!$BH$5:$BI$115,2,FALSE),"")</f>
        <v/>
      </c>
      <c r="BS289" s="292" t="str">
        <f t="shared" si="60"/>
        <v/>
      </c>
      <c r="BU289" s="280"/>
    </row>
    <row r="290" spans="28:73" ht="18.75" customHeight="1" x14ac:dyDescent="0.3">
      <c r="AB290" s="300">
        <f t="shared" si="61"/>
        <v>266</v>
      </c>
      <c r="AC290" s="526"/>
      <c r="AD290" s="527"/>
      <c r="AE290" s="424"/>
      <c r="AF290" s="528"/>
      <c r="AG290" s="528"/>
      <c r="AH290" s="289" t="str">
        <f t="shared" si="59"/>
        <v/>
      </c>
      <c r="BR290" s="291" t="str">
        <f>IFERROR(VLOOKUP(AH290,'FACT COB BASICA'!$BH$5:$BI$115,2,FALSE),"")</f>
        <v/>
      </c>
      <c r="BS290" s="292" t="str">
        <f t="shared" si="60"/>
        <v/>
      </c>
      <c r="BU290" s="280"/>
    </row>
    <row r="291" spans="28:73" ht="18.75" customHeight="1" x14ac:dyDescent="0.3">
      <c r="AB291" s="300">
        <f t="shared" si="61"/>
        <v>267</v>
      </c>
      <c r="AC291" s="526"/>
      <c r="AD291" s="527"/>
      <c r="AE291" s="424"/>
      <c r="AF291" s="528"/>
      <c r="AG291" s="528"/>
      <c r="AH291" s="289" t="str">
        <f t="shared" si="59"/>
        <v/>
      </c>
      <c r="BR291" s="291" t="str">
        <f>IFERROR(VLOOKUP(AH291,'FACT COB BASICA'!$BH$5:$BI$115,2,FALSE),"")</f>
        <v/>
      </c>
      <c r="BS291" s="292" t="str">
        <f t="shared" si="60"/>
        <v/>
      </c>
      <c r="BU291" s="280"/>
    </row>
    <row r="292" spans="28:73" ht="18.75" customHeight="1" x14ac:dyDescent="0.3">
      <c r="AB292" s="300">
        <f t="shared" si="61"/>
        <v>268</v>
      </c>
      <c r="AC292" s="526"/>
      <c r="AD292" s="527"/>
      <c r="AE292" s="424"/>
      <c r="AF292" s="528"/>
      <c r="AG292" s="528"/>
      <c r="AH292" s="289" t="str">
        <f t="shared" si="59"/>
        <v/>
      </c>
      <c r="BR292" s="291" t="str">
        <f>IFERROR(VLOOKUP(AH292,'FACT COB BASICA'!$BH$5:$BI$115,2,FALSE),"")</f>
        <v/>
      </c>
      <c r="BS292" s="292" t="str">
        <f t="shared" si="60"/>
        <v/>
      </c>
      <c r="BU292" s="280"/>
    </row>
    <row r="293" spans="28:73" ht="18.75" customHeight="1" x14ac:dyDescent="0.3">
      <c r="AB293" s="300">
        <f t="shared" si="61"/>
        <v>269</v>
      </c>
      <c r="AC293" s="526"/>
      <c r="AD293" s="527"/>
      <c r="AE293" s="424"/>
      <c r="AF293" s="528"/>
      <c r="AG293" s="528"/>
      <c r="AH293" s="289" t="str">
        <f t="shared" si="59"/>
        <v/>
      </c>
      <c r="BR293" s="291" t="str">
        <f>IFERROR(VLOOKUP(AH293,'FACT COB BASICA'!$BH$5:$BI$115,2,FALSE),"")</f>
        <v/>
      </c>
      <c r="BS293" s="292" t="str">
        <f t="shared" si="60"/>
        <v/>
      </c>
      <c r="BU293" s="280"/>
    </row>
    <row r="294" spans="28:73" ht="18.75" customHeight="1" x14ac:dyDescent="0.3">
      <c r="AB294" s="300">
        <f t="shared" si="61"/>
        <v>270</v>
      </c>
      <c r="AC294" s="526"/>
      <c r="AD294" s="527"/>
      <c r="AE294" s="424"/>
      <c r="AF294" s="528"/>
      <c r="AG294" s="528"/>
      <c r="AH294" s="289" t="str">
        <f t="shared" si="59"/>
        <v/>
      </c>
      <c r="BR294" s="291" t="str">
        <f>IFERROR(VLOOKUP(AH294,'FACT COB BASICA'!$BH$5:$BI$115,2,FALSE),"")</f>
        <v/>
      </c>
      <c r="BS294" s="292" t="str">
        <f t="shared" si="60"/>
        <v/>
      </c>
      <c r="BU294" s="280"/>
    </row>
    <row r="295" spans="28:73" ht="18.75" customHeight="1" x14ac:dyDescent="0.3">
      <c r="AB295" s="300">
        <f t="shared" si="61"/>
        <v>271</v>
      </c>
      <c r="AC295" s="526"/>
      <c r="AD295" s="527"/>
      <c r="AE295" s="424"/>
      <c r="AF295" s="528"/>
      <c r="AG295" s="528"/>
      <c r="AH295" s="289" t="str">
        <f t="shared" si="59"/>
        <v/>
      </c>
      <c r="BR295" s="291" t="str">
        <f>IFERROR(VLOOKUP(AH295,'FACT COB BASICA'!$BH$5:$BI$115,2,FALSE),"")</f>
        <v/>
      </c>
      <c r="BS295" s="292" t="str">
        <f t="shared" si="60"/>
        <v/>
      </c>
      <c r="BU295" s="280"/>
    </row>
    <row r="296" spans="28:73" ht="18.75" customHeight="1" x14ac:dyDescent="0.3">
      <c r="AB296" s="300">
        <f t="shared" si="61"/>
        <v>272</v>
      </c>
      <c r="AC296" s="526"/>
      <c r="AD296" s="527"/>
      <c r="AE296" s="424"/>
      <c r="AF296" s="528"/>
      <c r="AG296" s="528"/>
      <c r="AH296" s="289" t="str">
        <f t="shared" si="59"/>
        <v/>
      </c>
      <c r="BR296" s="291" t="str">
        <f>IFERROR(VLOOKUP(AH296,'FACT COB BASICA'!$BH$5:$BI$115,2,FALSE),"")</f>
        <v/>
      </c>
      <c r="BS296" s="292" t="str">
        <f t="shared" si="60"/>
        <v/>
      </c>
      <c r="BU296" s="280"/>
    </row>
    <row r="297" spans="28:73" ht="18.75" customHeight="1" x14ac:dyDescent="0.3">
      <c r="AB297" s="300">
        <f t="shared" si="61"/>
        <v>273</v>
      </c>
      <c r="AC297" s="526"/>
      <c r="AD297" s="527"/>
      <c r="AE297" s="424"/>
      <c r="AF297" s="528"/>
      <c r="AG297" s="528"/>
      <c r="AH297" s="289" t="str">
        <f t="shared" si="59"/>
        <v/>
      </c>
      <c r="BR297" s="291" t="str">
        <f>IFERROR(VLOOKUP(AH297,'FACT COB BASICA'!$BH$5:$BI$115,2,FALSE),"")</f>
        <v/>
      </c>
      <c r="BS297" s="292" t="str">
        <f t="shared" si="60"/>
        <v/>
      </c>
      <c r="BU297" s="280"/>
    </row>
    <row r="298" spans="28:73" ht="18.75" customHeight="1" x14ac:dyDescent="0.3">
      <c r="AB298" s="300">
        <f t="shared" si="61"/>
        <v>274</v>
      </c>
      <c r="AC298" s="526"/>
      <c r="AD298" s="527"/>
      <c r="AE298" s="424"/>
      <c r="AF298" s="528"/>
      <c r="AG298" s="528"/>
      <c r="AH298" s="289" t="str">
        <f t="shared" si="59"/>
        <v/>
      </c>
      <c r="BR298" s="291" t="str">
        <f>IFERROR(VLOOKUP(AH298,'FACT COB BASICA'!$BH$5:$BI$115,2,FALSE),"")</f>
        <v/>
      </c>
      <c r="BS298" s="292" t="str">
        <f t="shared" si="60"/>
        <v/>
      </c>
      <c r="BU298" s="280"/>
    </row>
    <row r="299" spans="28:73" ht="18.75" customHeight="1" x14ac:dyDescent="0.3">
      <c r="AB299" s="300">
        <f t="shared" si="61"/>
        <v>275</v>
      </c>
      <c r="AC299" s="526"/>
      <c r="AD299" s="527"/>
      <c r="AE299" s="424"/>
      <c r="AF299" s="528"/>
      <c r="AG299" s="528"/>
      <c r="AH299" s="289" t="str">
        <f t="shared" si="59"/>
        <v/>
      </c>
      <c r="BR299" s="291" t="str">
        <f>IFERROR(VLOOKUP(AH299,'FACT COB BASICA'!$BH$5:$BI$115,2,FALSE),"")</f>
        <v/>
      </c>
      <c r="BS299" s="292" t="str">
        <f t="shared" si="60"/>
        <v/>
      </c>
      <c r="BU299" s="280"/>
    </row>
    <row r="300" spans="28:73" ht="18.75" customHeight="1" x14ac:dyDescent="0.3">
      <c r="AB300" s="300">
        <f t="shared" si="61"/>
        <v>276</v>
      </c>
      <c r="AC300" s="526"/>
      <c r="AD300" s="527"/>
      <c r="AE300" s="424"/>
      <c r="AF300" s="528"/>
      <c r="AG300" s="528"/>
      <c r="AH300" s="289" t="str">
        <f t="shared" si="59"/>
        <v/>
      </c>
      <c r="BR300" s="291" t="str">
        <f>IFERROR(VLOOKUP(AH300,'FACT COB BASICA'!$BH$5:$BI$115,2,FALSE),"")</f>
        <v/>
      </c>
      <c r="BS300" s="292" t="str">
        <f t="shared" si="60"/>
        <v/>
      </c>
      <c r="BU300" s="280"/>
    </row>
    <row r="301" spans="28:73" ht="18.75" customHeight="1" x14ac:dyDescent="0.3">
      <c r="AB301" s="300">
        <f t="shared" si="61"/>
        <v>277</v>
      </c>
      <c r="AC301" s="526"/>
      <c r="AD301" s="527"/>
      <c r="AE301" s="424"/>
      <c r="AF301" s="528"/>
      <c r="AG301" s="528"/>
      <c r="AH301" s="289" t="str">
        <f t="shared" si="59"/>
        <v/>
      </c>
      <c r="BR301" s="291" t="str">
        <f>IFERROR(VLOOKUP(AH301,'FACT COB BASICA'!$BH$5:$BI$115,2,FALSE),"")</f>
        <v/>
      </c>
      <c r="BS301" s="292" t="str">
        <f t="shared" si="60"/>
        <v/>
      </c>
      <c r="BU301" s="280"/>
    </row>
    <row r="302" spans="28:73" ht="18.75" customHeight="1" x14ac:dyDescent="0.3">
      <c r="AB302" s="300">
        <f t="shared" si="61"/>
        <v>278</v>
      </c>
      <c r="AC302" s="526"/>
      <c r="AD302" s="527"/>
      <c r="AE302" s="424"/>
      <c r="AF302" s="528"/>
      <c r="AG302" s="528"/>
      <c r="AH302" s="289" t="str">
        <f t="shared" si="59"/>
        <v/>
      </c>
      <c r="BR302" s="291" t="str">
        <f>IFERROR(VLOOKUP(AH302,'FACT COB BASICA'!$BH$5:$BI$115,2,FALSE),"")</f>
        <v/>
      </c>
      <c r="BS302" s="292" t="str">
        <f t="shared" si="60"/>
        <v/>
      </c>
      <c r="BU302" s="280"/>
    </row>
    <row r="303" spans="28:73" ht="18.75" customHeight="1" x14ac:dyDescent="0.3">
      <c r="AB303" s="300">
        <f t="shared" si="61"/>
        <v>279</v>
      </c>
      <c r="AC303" s="526"/>
      <c r="AD303" s="527"/>
      <c r="AE303" s="424"/>
      <c r="AF303" s="528"/>
      <c r="AG303" s="528"/>
      <c r="AH303" s="289" t="str">
        <f t="shared" si="59"/>
        <v/>
      </c>
      <c r="BR303" s="291" t="str">
        <f>IFERROR(VLOOKUP(AH303,'FACT COB BASICA'!$BH$5:$BI$115,2,FALSE),"")</f>
        <v/>
      </c>
      <c r="BS303" s="292" t="str">
        <f t="shared" si="60"/>
        <v/>
      </c>
      <c r="BU303" s="280"/>
    </row>
    <row r="304" spans="28:73" ht="18.75" customHeight="1" x14ac:dyDescent="0.3">
      <c r="AB304" s="300">
        <f t="shared" si="61"/>
        <v>280</v>
      </c>
      <c r="AC304" s="526"/>
      <c r="AD304" s="527"/>
      <c r="AE304" s="424"/>
      <c r="AF304" s="528"/>
      <c r="AG304" s="528"/>
      <c r="AH304" s="289" t="str">
        <f t="shared" si="59"/>
        <v/>
      </c>
      <c r="BR304" s="291" t="str">
        <f>IFERROR(VLOOKUP(AH304,'FACT COB BASICA'!$BH$5:$BI$115,2,FALSE),"")</f>
        <v/>
      </c>
      <c r="BS304" s="292" t="str">
        <f t="shared" si="60"/>
        <v/>
      </c>
      <c r="BU304" s="280"/>
    </row>
    <row r="305" spans="28:73" ht="18.75" customHeight="1" x14ac:dyDescent="0.3">
      <c r="AB305" s="300">
        <f t="shared" si="61"/>
        <v>281</v>
      </c>
      <c r="AC305" s="526"/>
      <c r="AD305" s="527"/>
      <c r="AE305" s="424"/>
      <c r="AF305" s="528"/>
      <c r="AG305" s="528"/>
      <c r="AH305" s="289" t="str">
        <f t="shared" si="59"/>
        <v/>
      </c>
      <c r="BR305" s="291" t="str">
        <f>IFERROR(VLOOKUP(AH305,'FACT COB BASICA'!$BH$5:$BI$115,2,FALSE),"")</f>
        <v/>
      </c>
      <c r="BS305" s="292" t="str">
        <f t="shared" si="60"/>
        <v/>
      </c>
      <c r="BU305" s="280"/>
    </row>
    <row r="306" spans="28:73" ht="18.75" customHeight="1" x14ac:dyDescent="0.3">
      <c r="AB306" s="300">
        <f t="shared" si="61"/>
        <v>282</v>
      </c>
      <c r="AC306" s="526"/>
      <c r="AD306" s="527"/>
      <c r="AE306" s="424"/>
      <c r="AF306" s="528"/>
      <c r="AG306" s="528"/>
      <c r="AH306" s="289" t="str">
        <f t="shared" si="59"/>
        <v/>
      </c>
      <c r="BR306" s="291" t="str">
        <f>IFERROR(VLOOKUP(AH306,'FACT COB BASICA'!$BH$5:$BI$115,2,FALSE),"")</f>
        <v/>
      </c>
      <c r="BS306" s="292" t="str">
        <f t="shared" si="60"/>
        <v/>
      </c>
      <c r="BU306" s="280"/>
    </row>
    <row r="307" spans="28:73" ht="18.75" customHeight="1" x14ac:dyDescent="0.3">
      <c r="AB307" s="300">
        <f t="shared" si="61"/>
        <v>283</v>
      </c>
      <c r="AC307" s="526"/>
      <c r="AD307" s="527"/>
      <c r="AE307" s="424"/>
      <c r="AF307" s="528"/>
      <c r="AG307" s="528"/>
      <c r="AH307" s="289" t="str">
        <f t="shared" si="59"/>
        <v/>
      </c>
      <c r="BR307" s="291" t="str">
        <f>IFERROR(VLOOKUP(AH307,'FACT COB BASICA'!$BH$5:$BI$115,2,FALSE),"")</f>
        <v/>
      </c>
      <c r="BS307" s="292" t="str">
        <f t="shared" si="60"/>
        <v/>
      </c>
      <c r="BU307" s="280"/>
    </row>
    <row r="308" spans="28:73" ht="18.75" customHeight="1" x14ac:dyDescent="0.3">
      <c r="AB308" s="300">
        <f t="shared" si="61"/>
        <v>284</v>
      </c>
      <c r="AC308" s="526"/>
      <c r="AD308" s="527"/>
      <c r="AE308" s="424"/>
      <c r="AF308" s="528"/>
      <c r="AG308" s="528"/>
      <c r="AH308" s="289" t="str">
        <f t="shared" si="59"/>
        <v/>
      </c>
      <c r="BR308" s="291" t="str">
        <f>IFERROR(VLOOKUP(AH308,'FACT COB BASICA'!$BH$5:$BI$115,2,FALSE),"")</f>
        <v/>
      </c>
      <c r="BS308" s="292" t="str">
        <f t="shared" si="60"/>
        <v/>
      </c>
      <c r="BU308" s="280"/>
    </row>
    <row r="309" spans="28:73" ht="18.75" customHeight="1" x14ac:dyDescent="0.3">
      <c r="AB309" s="300">
        <f t="shared" si="61"/>
        <v>285</v>
      </c>
      <c r="AC309" s="526"/>
      <c r="AD309" s="527"/>
      <c r="AE309" s="424"/>
      <c r="AF309" s="528"/>
      <c r="AG309" s="528"/>
      <c r="AH309" s="289" t="str">
        <f t="shared" si="59"/>
        <v/>
      </c>
      <c r="BR309" s="291" t="str">
        <f>IFERROR(VLOOKUP(AH309,'FACT COB BASICA'!$BH$5:$BI$115,2,FALSE),"")</f>
        <v/>
      </c>
      <c r="BS309" s="292" t="str">
        <f t="shared" si="60"/>
        <v/>
      </c>
      <c r="BU309" s="280"/>
    </row>
    <row r="310" spans="28:73" ht="18.75" customHeight="1" x14ac:dyDescent="0.3">
      <c r="AB310" s="300">
        <f t="shared" si="61"/>
        <v>286</v>
      </c>
      <c r="AC310" s="526"/>
      <c r="AD310" s="527"/>
      <c r="AE310" s="424"/>
      <c r="AF310" s="528"/>
      <c r="AG310" s="528"/>
      <c r="AH310" s="289" t="str">
        <f t="shared" si="59"/>
        <v/>
      </c>
      <c r="BR310" s="291" t="str">
        <f>IFERROR(VLOOKUP(AH310,'FACT COB BASICA'!$BH$5:$BI$115,2,FALSE),"")</f>
        <v/>
      </c>
      <c r="BS310" s="292" t="str">
        <f t="shared" si="60"/>
        <v/>
      </c>
      <c r="BU310" s="280"/>
    </row>
    <row r="311" spans="28:73" ht="18.75" customHeight="1" x14ac:dyDescent="0.3">
      <c r="AB311" s="300">
        <f t="shared" si="61"/>
        <v>287</v>
      </c>
      <c r="AC311" s="526"/>
      <c r="AD311" s="527"/>
      <c r="AE311" s="424"/>
      <c r="AF311" s="528"/>
      <c r="AG311" s="528"/>
      <c r="AH311" s="289" t="str">
        <f t="shared" si="59"/>
        <v/>
      </c>
      <c r="BR311" s="291" t="str">
        <f>IFERROR(VLOOKUP(AH311,'FACT COB BASICA'!$BH$5:$BI$115,2,FALSE),"")</f>
        <v/>
      </c>
      <c r="BS311" s="292" t="str">
        <f t="shared" si="60"/>
        <v/>
      </c>
      <c r="BU311" s="280"/>
    </row>
    <row r="312" spans="28:73" ht="18.75" customHeight="1" x14ac:dyDescent="0.3">
      <c r="AB312" s="300">
        <f t="shared" si="61"/>
        <v>288</v>
      </c>
      <c r="AC312" s="526"/>
      <c r="AD312" s="527"/>
      <c r="AE312" s="424"/>
      <c r="AF312" s="528"/>
      <c r="AG312" s="528"/>
      <c r="AH312" s="289" t="str">
        <f t="shared" si="59"/>
        <v/>
      </c>
      <c r="BR312" s="291" t="str">
        <f>IFERROR(VLOOKUP(AH312,'FACT COB BASICA'!$BH$5:$BI$115,2,FALSE),"")</f>
        <v/>
      </c>
      <c r="BS312" s="292" t="str">
        <f t="shared" si="60"/>
        <v/>
      </c>
      <c r="BU312" s="280"/>
    </row>
    <row r="313" spans="28:73" ht="18.75" customHeight="1" x14ac:dyDescent="0.3">
      <c r="AB313" s="300">
        <f t="shared" si="61"/>
        <v>289</v>
      </c>
      <c r="AC313" s="526"/>
      <c r="AD313" s="527"/>
      <c r="AE313" s="424"/>
      <c r="AF313" s="528"/>
      <c r="AG313" s="528"/>
      <c r="AH313" s="289" t="str">
        <f t="shared" si="59"/>
        <v/>
      </c>
      <c r="BR313" s="291" t="str">
        <f>IFERROR(VLOOKUP(AH313,'FACT COB BASICA'!$BH$5:$BI$115,2,FALSE),"")</f>
        <v/>
      </c>
      <c r="BS313" s="292" t="str">
        <f t="shared" si="60"/>
        <v/>
      </c>
      <c r="BU313" s="280"/>
    </row>
    <row r="314" spans="28:73" ht="18.75" customHeight="1" x14ac:dyDescent="0.3">
      <c r="AB314" s="300">
        <f t="shared" si="61"/>
        <v>290</v>
      </c>
      <c r="AC314" s="526"/>
      <c r="AD314" s="527"/>
      <c r="AE314" s="424"/>
      <c r="AF314" s="528"/>
      <c r="AG314" s="528"/>
      <c r="AH314" s="289" t="str">
        <f t="shared" si="59"/>
        <v/>
      </c>
      <c r="BR314" s="291" t="str">
        <f>IFERROR(VLOOKUP(AH314,'FACT COB BASICA'!$BH$5:$BI$115,2,FALSE),"")</f>
        <v/>
      </c>
      <c r="BS314" s="292" t="str">
        <f t="shared" si="60"/>
        <v/>
      </c>
      <c r="BU314" s="280"/>
    </row>
    <row r="315" spans="28:73" ht="18.75" customHeight="1" x14ac:dyDescent="0.3">
      <c r="AB315" s="300">
        <f t="shared" si="61"/>
        <v>291</v>
      </c>
      <c r="AC315" s="526"/>
      <c r="AD315" s="527"/>
      <c r="AE315" s="424"/>
      <c r="AF315" s="528"/>
      <c r="AG315" s="528"/>
      <c r="AH315" s="289" t="str">
        <f t="shared" si="59"/>
        <v/>
      </c>
      <c r="BR315" s="291" t="str">
        <f>IFERROR(VLOOKUP(AH315,'FACT COB BASICA'!$BH$5:$BI$115,2,FALSE),"")</f>
        <v/>
      </c>
      <c r="BS315" s="292" t="str">
        <f t="shared" si="60"/>
        <v/>
      </c>
      <c r="BU315" s="280"/>
    </row>
    <row r="316" spans="28:73" ht="18.75" customHeight="1" x14ac:dyDescent="0.3">
      <c r="AB316" s="300">
        <f t="shared" si="61"/>
        <v>292</v>
      </c>
      <c r="AC316" s="526"/>
      <c r="AD316" s="527"/>
      <c r="AE316" s="424"/>
      <c r="AF316" s="528"/>
      <c r="AG316" s="528"/>
      <c r="AH316" s="289" t="str">
        <f t="shared" si="59"/>
        <v/>
      </c>
      <c r="BR316" s="291" t="str">
        <f>IFERROR(VLOOKUP(AH316,'FACT COB BASICA'!$BH$5:$BI$115,2,FALSE),"")</f>
        <v/>
      </c>
      <c r="BS316" s="292" t="str">
        <f t="shared" si="60"/>
        <v/>
      </c>
      <c r="BU316" s="280"/>
    </row>
    <row r="317" spans="28:73" ht="18.75" customHeight="1" x14ac:dyDescent="0.3">
      <c r="AB317" s="300">
        <f t="shared" si="61"/>
        <v>293</v>
      </c>
      <c r="AC317" s="526"/>
      <c r="AD317" s="527"/>
      <c r="AE317" s="424"/>
      <c r="AF317" s="528"/>
      <c r="AG317" s="528"/>
      <c r="AH317" s="289" t="str">
        <f t="shared" si="59"/>
        <v/>
      </c>
      <c r="BR317" s="291" t="str">
        <f>IFERROR(VLOOKUP(AH317,'FACT COB BASICA'!$BH$5:$BI$115,2,FALSE),"")</f>
        <v/>
      </c>
      <c r="BS317" s="292" t="str">
        <f t="shared" si="60"/>
        <v/>
      </c>
      <c r="BU317" s="280"/>
    </row>
    <row r="318" spans="28:73" ht="18.75" customHeight="1" x14ac:dyDescent="0.3">
      <c r="AB318" s="300">
        <f t="shared" si="61"/>
        <v>294</v>
      </c>
      <c r="AC318" s="526"/>
      <c r="AD318" s="527"/>
      <c r="AE318" s="424"/>
      <c r="AF318" s="528"/>
      <c r="AG318" s="528"/>
      <c r="AH318" s="289" t="str">
        <f t="shared" si="59"/>
        <v/>
      </c>
      <c r="BR318" s="291" t="str">
        <f>IFERROR(VLOOKUP(AH318,'FACT COB BASICA'!$BH$5:$BI$115,2,FALSE),"")</f>
        <v/>
      </c>
      <c r="BS318" s="292" t="str">
        <f t="shared" si="60"/>
        <v/>
      </c>
      <c r="BU318" s="280"/>
    </row>
    <row r="319" spans="28:73" ht="18.75" customHeight="1" x14ac:dyDescent="0.3">
      <c r="AB319" s="300">
        <f t="shared" si="61"/>
        <v>295</v>
      </c>
      <c r="AC319" s="526"/>
      <c r="AD319" s="527"/>
      <c r="AE319" s="424"/>
      <c r="AF319" s="528"/>
      <c r="AG319" s="528"/>
      <c r="AH319" s="289" t="str">
        <f t="shared" si="59"/>
        <v/>
      </c>
      <c r="BR319" s="291" t="str">
        <f>IFERROR(VLOOKUP(AH319,'FACT COB BASICA'!$BH$5:$BI$115,2,FALSE),"")</f>
        <v/>
      </c>
      <c r="BS319" s="292" t="str">
        <f t="shared" si="60"/>
        <v/>
      </c>
      <c r="BU319" s="280"/>
    </row>
    <row r="320" spans="28:73" ht="18.75" customHeight="1" x14ac:dyDescent="0.3">
      <c r="AB320" s="300">
        <f t="shared" si="61"/>
        <v>296</v>
      </c>
      <c r="AC320" s="526"/>
      <c r="AD320" s="527"/>
      <c r="AE320" s="424"/>
      <c r="AF320" s="528"/>
      <c r="AG320" s="528"/>
      <c r="AH320" s="289" t="str">
        <f t="shared" si="59"/>
        <v/>
      </c>
      <c r="BR320" s="291" t="str">
        <f>IFERROR(VLOOKUP(AH320,'FACT COB BASICA'!$BH$5:$BI$115,2,FALSE),"")</f>
        <v/>
      </c>
      <c r="BS320" s="292" t="str">
        <f t="shared" si="60"/>
        <v/>
      </c>
      <c r="BU320" s="280"/>
    </row>
    <row r="321" spans="28:73" ht="18.75" customHeight="1" x14ac:dyDescent="0.3">
      <c r="AB321" s="300">
        <f t="shared" si="61"/>
        <v>297</v>
      </c>
      <c r="AC321" s="526"/>
      <c r="AD321" s="527"/>
      <c r="AE321" s="424"/>
      <c r="AF321" s="528"/>
      <c r="AG321" s="528"/>
      <c r="AH321" s="289" t="str">
        <f t="shared" si="59"/>
        <v/>
      </c>
      <c r="BR321" s="291" t="str">
        <f>IFERROR(VLOOKUP(AH321,'FACT COB BASICA'!$BH$5:$BI$115,2,FALSE),"")</f>
        <v/>
      </c>
      <c r="BS321" s="292" t="str">
        <f t="shared" si="60"/>
        <v/>
      </c>
      <c r="BU321" s="280"/>
    </row>
    <row r="322" spans="28:73" ht="18.75" customHeight="1" x14ac:dyDescent="0.3">
      <c r="AB322" s="300">
        <f t="shared" si="61"/>
        <v>298</v>
      </c>
      <c r="AC322" s="526"/>
      <c r="AD322" s="527"/>
      <c r="AE322" s="424"/>
      <c r="AF322" s="528"/>
      <c r="AG322" s="528"/>
      <c r="AH322" s="289" t="str">
        <f t="shared" si="59"/>
        <v/>
      </c>
      <c r="BR322" s="291" t="str">
        <f>IFERROR(VLOOKUP(AH322,'FACT COB BASICA'!$BH$5:$BI$115,2,FALSE),"")</f>
        <v/>
      </c>
      <c r="BS322" s="292" t="str">
        <f t="shared" si="60"/>
        <v/>
      </c>
      <c r="BU322" s="280"/>
    </row>
    <row r="323" spans="28:73" ht="18.75" customHeight="1" x14ac:dyDescent="0.3">
      <c r="AB323" s="300">
        <f t="shared" si="61"/>
        <v>299</v>
      </c>
      <c r="AC323" s="526"/>
      <c r="AD323" s="527"/>
      <c r="AE323" s="424"/>
      <c r="AF323" s="528"/>
      <c r="AG323" s="528"/>
      <c r="AH323" s="289" t="str">
        <f t="shared" si="59"/>
        <v/>
      </c>
      <c r="BR323" s="291" t="str">
        <f>IFERROR(VLOOKUP(AH323,'FACT COB BASICA'!$BH$5:$BI$115,2,FALSE),"")</f>
        <v/>
      </c>
      <c r="BS323" s="292" t="str">
        <f t="shared" si="60"/>
        <v/>
      </c>
      <c r="BU323" s="280"/>
    </row>
    <row r="324" spans="28:73" ht="18.75" customHeight="1" x14ac:dyDescent="0.3">
      <c r="AB324" s="300">
        <f t="shared" si="61"/>
        <v>300</v>
      </c>
      <c r="AC324" s="526"/>
      <c r="AD324" s="527"/>
      <c r="AE324" s="424"/>
      <c r="AF324" s="528"/>
      <c r="AG324" s="528"/>
      <c r="AH324" s="289" t="str">
        <f t="shared" si="59"/>
        <v/>
      </c>
      <c r="BR324" s="291" t="str">
        <f>IFERROR(VLOOKUP(AH324,'FACT COB BASICA'!$BH$5:$BI$115,2,FALSE),"")</f>
        <v/>
      </c>
      <c r="BS324" s="292" t="str">
        <f t="shared" si="60"/>
        <v/>
      </c>
      <c r="BU324" s="280"/>
    </row>
    <row r="325" spans="28:73" ht="18.75" customHeight="1" x14ac:dyDescent="0.3">
      <c r="AB325" s="300">
        <f t="shared" si="61"/>
        <v>301</v>
      </c>
      <c r="AC325" s="526"/>
      <c r="AD325" s="527"/>
      <c r="AE325" s="424"/>
      <c r="AF325" s="528"/>
      <c r="AG325" s="528"/>
      <c r="AH325" s="289" t="str">
        <f t="shared" si="59"/>
        <v/>
      </c>
      <c r="BR325" s="291" t="str">
        <f>IFERROR(VLOOKUP(AH325,'FACT COB BASICA'!$BH$5:$BI$115,2,FALSE),"")</f>
        <v/>
      </c>
      <c r="BS325" s="292" t="str">
        <f t="shared" si="60"/>
        <v/>
      </c>
      <c r="BU325" s="280"/>
    </row>
    <row r="326" spans="28:73" ht="18.75" customHeight="1" x14ac:dyDescent="0.3">
      <c r="AB326" s="300">
        <f t="shared" si="61"/>
        <v>302</v>
      </c>
      <c r="AC326" s="526"/>
      <c r="AD326" s="527"/>
      <c r="AE326" s="424"/>
      <c r="AF326" s="528"/>
      <c r="AG326" s="528"/>
      <c r="AH326" s="289" t="str">
        <f t="shared" si="59"/>
        <v/>
      </c>
      <c r="BR326" s="291" t="str">
        <f>IFERROR(VLOOKUP(AH326,'FACT COB BASICA'!$BH$5:$BI$115,2,FALSE),"")</f>
        <v/>
      </c>
      <c r="BS326" s="292" t="str">
        <f t="shared" si="60"/>
        <v/>
      </c>
      <c r="BU326" s="280"/>
    </row>
    <row r="327" spans="28:73" ht="18.75" customHeight="1" x14ac:dyDescent="0.3">
      <c r="AB327" s="300">
        <f t="shared" si="61"/>
        <v>303</v>
      </c>
      <c r="AC327" s="526"/>
      <c r="AD327" s="527"/>
      <c r="AE327" s="424"/>
      <c r="AF327" s="528"/>
      <c r="AG327" s="528"/>
      <c r="AH327" s="289" t="str">
        <f t="shared" si="59"/>
        <v/>
      </c>
      <c r="BR327" s="291" t="str">
        <f>IFERROR(VLOOKUP(AH327,'FACT COB BASICA'!$BH$5:$BI$115,2,FALSE),"")</f>
        <v/>
      </c>
      <c r="BS327" s="292" t="str">
        <f t="shared" si="60"/>
        <v/>
      </c>
      <c r="BU327" s="280"/>
    </row>
    <row r="328" spans="28:73" ht="18.75" customHeight="1" x14ac:dyDescent="0.3">
      <c r="AB328" s="300">
        <f t="shared" si="61"/>
        <v>304</v>
      </c>
      <c r="AC328" s="526"/>
      <c r="AD328" s="527"/>
      <c r="AE328" s="424"/>
      <c r="AF328" s="528"/>
      <c r="AG328" s="528"/>
      <c r="AH328" s="289" t="str">
        <f t="shared" si="59"/>
        <v/>
      </c>
      <c r="BR328" s="291" t="str">
        <f>IFERROR(VLOOKUP(AH328,'FACT COB BASICA'!$BH$5:$BI$115,2,FALSE),"")</f>
        <v/>
      </c>
      <c r="BS328" s="292" t="str">
        <f t="shared" si="60"/>
        <v/>
      </c>
      <c r="BU328" s="280"/>
    </row>
    <row r="329" spans="28:73" ht="18.75" customHeight="1" x14ac:dyDescent="0.3">
      <c r="AB329" s="300">
        <f t="shared" si="61"/>
        <v>305</v>
      </c>
      <c r="AC329" s="526"/>
      <c r="AD329" s="527"/>
      <c r="AE329" s="424"/>
      <c r="AF329" s="528"/>
      <c r="AG329" s="528"/>
      <c r="AH329" s="289" t="str">
        <f t="shared" si="59"/>
        <v/>
      </c>
      <c r="BR329" s="291" t="str">
        <f>IFERROR(VLOOKUP(AH329,'FACT COB BASICA'!$BH$5:$BI$115,2,FALSE),"")</f>
        <v/>
      </c>
      <c r="BS329" s="292" t="str">
        <f t="shared" si="60"/>
        <v/>
      </c>
      <c r="BU329" s="280"/>
    </row>
    <row r="330" spans="28:73" ht="18.75" customHeight="1" x14ac:dyDescent="0.3">
      <c r="AB330" s="300">
        <f t="shared" si="61"/>
        <v>306</v>
      </c>
      <c r="AC330" s="526"/>
      <c r="AD330" s="527"/>
      <c r="AE330" s="424"/>
      <c r="AF330" s="528"/>
      <c r="AG330" s="528"/>
      <c r="AH330" s="289" t="str">
        <f t="shared" si="59"/>
        <v/>
      </c>
      <c r="BR330" s="291" t="str">
        <f>IFERROR(VLOOKUP(AH330,'FACT COB BASICA'!$BH$5:$BI$115,2,FALSE),"")</f>
        <v/>
      </c>
      <c r="BS330" s="292" t="str">
        <f t="shared" si="60"/>
        <v/>
      </c>
      <c r="BU330" s="280"/>
    </row>
    <row r="331" spans="28:73" ht="18.75" customHeight="1" x14ac:dyDescent="0.3">
      <c r="AB331" s="300">
        <f t="shared" si="61"/>
        <v>307</v>
      </c>
      <c r="AC331" s="526"/>
      <c r="AD331" s="527"/>
      <c r="AE331" s="424"/>
      <c r="AF331" s="528"/>
      <c r="AG331" s="528"/>
      <c r="AH331" s="289" t="str">
        <f t="shared" si="59"/>
        <v/>
      </c>
      <c r="BR331" s="291" t="str">
        <f>IFERROR(VLOOKUP(AH331,'FACT COB BASICA'!$BH$5:$BI$115,2,FALSE),"")</f>
        <v/>
      </c>
      <c r="BS331" s="292" t="str">
        <f t="shared" si="60"/>
        <v/>
      </c>
      <c r="BU331" s="280"/>
    </row>
    <row r="332" spans="28:73" ht="18.75" customHeight="1" x14ac:dyDescent="0.3">
      <c r="AB332" s="300">
        <f t="shared" si="61"/>
        <v>308</v>
      </c>
      <c r="AC332" s="526"/>
      <c r="AD332" s="527"/>
      <c r="AE332" s="424"/>
      <c r="AF332" s="528"/>
      <c r="AG332" s="528"/>
      <c r="AH332" s="289" t="str">
        <f t="shared" si="59"/>
        <v/>
      </c>
      <c r="BR332" s="291" t="str">
        <f>IFERROR(VLOOKUP(AH332,'FACT COB BASICA'!$BH$5:$BI$115,2,FALSE),"")</f>
        <v/>
      </c>
      <c r="BS332" s="292" t="str">
        <f t="shared" si="60"/>
        <v/>
      </c>
      <c r="BU332" s="280"/>
    </row>
    <row r="333" spans="28:73" ht="18.75" customHeight="1" x14ac:dyDescent="0.3">
      <c r="AB333" s="300">
        <f t="shared" si="61"/>
        <v>309</v>
      </c>
      <c r="AC333" s="526"/>
      <c r="AD333" s="527"/>
      <c r="AE333" s="424"/>
      <c r="AF333" s="528"/>
      <c r="AG333" s="528"/>
      <c r="AH333" s="289" t="str">
        <f t="shared" si="59"/>
        <v/>
      </c>
      <c r="BR333" s="291" t="str">
        <f>IFERROR(VLOOKUP(AH333,'FACT COB BASICA'!$BH$5:$BI$115,2,FALSE),"")</f>
        <v/>
      </c>
      <c r="BS333" s="292" t="str">
        <f t="shared" si="60"/>
        <v/>
      </c>
      <c r="BU333" s="280"/>
    </row>
    <row r="334" spans="28:73" ht="18.75" customHeight="1" x14ac:dyDescent="0.3">
      <c r="AB334" s="300">
        <f t="shared" si="61"/>
        <v>310</v>
      </c>
      <c r="AC334" s="526"/>
      <c r="AD334" s="527"/>
      <c r="AE334" s="424"/>
      <c r="AF334" s="528"/>
      <c r="AG334" s="528"/>
      <c r="AH334" s="289" t="str">
        <f t="shared" si="59"/>
        <v/>
      </c>
      <c r="BR334" s="291" t="str">
        <f>IFERROR(VLOOKUP(AH334,'FACT COB BASICA'!$BH$5:$BI$115,2,FALSE),"")</f>
        <v/>
      </c>
      <c r="BS334" s="292" t="str">
        <f t="shared" si="60"/>
        <v/>
      </c>
      <c r="BU334" s="280"/>
    </row>
    <row r="335" spans="28:73" ht="18.75" customHeight="1" x14ac:dyDescent="0.3">
      <c r="AB335" s="300">
        <f t="shared" si="61"/>
        <v>311</v>
      </c>
      <c r="AC335" s="526"/>
      <c r="AD335" s="527"/>
      <c r="AE335" s="424"/>
      <c r="AF335" s="528"/>
      <c r="AG335" s="528"/>
      <c r="AH335" s="289" t="str">
        <f t="shared" si="59"/>
        <v/>
      </c>
      <c r="BR335" s="291" t="str">
        <f>IFERROR(VLOOKUP(AH335,'FACT COB BASICA'!$BH$5:$BI$115,2,FALSE),"")</f>
        <v/>
      </c>
      <c r="BS335" s="292" t="str">
        <f t="shared" si="60"/>
        <v/>
      </c>
      <c r="BU335" s="280"/>
    </row>
    <row r="336" spans="28:73" ht="18.75" customHeight="1" x14ac:dyDescent="0.3">
      <c r="AB336" s="300">
        <f t="shared" si="61"/>
        <v>312</v>
      </c>
      <c r="AC336" s="526"/>
      <c r="AD336" s="527"/>
      <c r="AE336" s="424"/>
      <c r="AF336" s="528"/>
      <c r="AG336" s="528"/>
      <c r="AH336" s="289" t="str">
        <f t="shared" si="59"/>
        <v/>
      </c>
      <c r="BR336" s="291" t="str">
        <f>IFERROR(VLOOKUP(AH336,'FACT COB BASICA'!$BH$5:$BI$115,2,FALSE),"")</f>
        <v/>
      </c>
      <c r="BS336" s="292" t="str">
        <f t="shared" si="60"/>
        <v/>
      </c>
      <c r="BU336" s="280"/>
    </row>
    <row r="337" spans="28:73" ht="18.75" customHeight="1" x14ac:dyDescent="0.3">
      <c r="AB337" s="300">
        <f t="shared" si="61"/>
        <v>313</v>
      </c>
      <c r="AC337" s="526"/>
      <c r="AD337" s="527"/>
      <c r="AE337" s="424"/>
      <c r="AF337" s="528"/>
      <c r="AG337" s="528"/>
      <c r="AH337" s="289" t="str">
        <f t="shared" si="59"/>
        <v/>
      </c>
      <c r="BR337" s="291" t="str">
        <f>IFERROR(VLOOKUP(AH337,'FACT COB BASICA'!$BH$5:$BI$115,2,FALSE),"")</f>
        <v/>
      </c>
      <c r="BS337" s="292" t="str">
        <f t="shared" si="60"/>
        <v/>
      </c>
      <c r="BU337" s="280"/>
    </row>
    <row r="338" spans="28:73" ht="18.75" customHeight="1" x14ac:dyDescent="0.3">
      <c r="AB338" s="300">
        <f t="shared" si="61"/>
        <v>314</v>
      </c>
      <c r="AC338" s="526"/>
      <c r="AD338" s="527"/>
      <c r="AE338" s="424"/>
      <c r="AF338" s="528"/>
      <c r="AG338" s="528"/>
      <c r="AH338" s="289" t="str">
        <f t="shared" si="59"/>
        <v/>
      </c>
      <c r="BR338" s="291" t="str">
        <f>IFERROR(VLOOKUP(AH338,'FACT COB BASICA'!$BH$5:$BI$115,2,FALSE),"")</f>
        <v/>
      </c>
      <c r="BS338" s="292" t="str">
        <f t="shared" si="60"/>
        <v/>
      </c>
      <c r="BU338" s="280"/>
    </row>
    <row r="339" spans="28:73" ht="18.75" customHeight="1" x14ac:dyDescent="0.3">
      <c r="AB339" s="300">
        <f t="shared" si="61"/>
        <v>315</v>
      </c>
      <c r="AC339" s="526"/>
      <c r="AD339" s="527"/>
      <c r="AE339" s="424"/>
      <c r="AF339" s="528"/>
      <c r="AG339" s="528"/>
      <c r="AH339" s="289" t="str">
        <f t="shared" si="59"/>
        <v/>
      </c>
      <c r="BR339" s="291" t="str">
        <f>IFERROR(VLOOKUP(AH339,'FACT COB BASICA'!$BH$5:$BI$115,2,FALSE),"")</f>
        <v/>
      </c>
      <c r="BS339" s="292" t="str">
        <f t="shared" si="60"/>
        <v/>
      </c>
      <c r="BU339" s="280"/>
    </row>
    <row r="340" spans="28:73" ht="18.75" customHeight="1" x14ac:dyDescent="0.3">
      <c r="AB340" s="300">
        <f t="shared" si="61"/>
        <v>316</v>
      </c>
      <c r="AC340" s="526"/>
      <c r="AD340" s="527"/>
      <c r="AE340" s="424"/>
      <c r="AF340" s="528"/>
      <c r="AG340" s="528"/>
      <c r="AH340" s="289" t="str">
        <f t="shared" si="59"/>
        <v/>
      </c>
      <c r="BR340" s="291" t="str">
        <f>IFERROR(VLOOKUP(AH340,'FACT COB BASICA'!$BH$5:$BI$115,2,FALSE),"")</f>
        <v/>
      </c>
      <c r="BS340" s="292" t="str">
        <f t="shared" si="60"/>
        <v/>
      </c>
      <c r="BU340" s="280"/>
    </row>
    <row r="341" spans="28:73" ht="18.75" customHeight="1" x14ac:dyDescent="0.3">
      <c r="AB341" s="300">
        <f t="shared" si="61"/>
        <v>317</v>
      </c>
      <c r="AC341" s="526"/>
      <c r="AD341" s="527"/>
      <c r="AE341" s="424"/>
      <c r="AF341" s="528"/>
      <c r="AG341" s="528"/>
      <c r="AH341" s="289" t="str">
        <f t="shared" si="59"/>
        <v/>
      </c>
      <c r="BR341" s="291" t="str">
        <f>IFERROR(VLOOKUP(AH341,'FACT COB BASICA'!$BH$5:$BI$115,2,FALSE),"")</f>
        <v/>
      </c>
      <c r="BS341" s="292" t="str">
        <f t="shared" si="60"/>
        <v/>
      </c>
      <c r="BU341" s="280"/>
    </row>
    <row r="342" spans="28:73" ht="18.75" customHeight="1" x14ac:dyDescent="0.3">
      <c r="AB342" s="300">
        <f t="shared" si="61"/>
        <v>318</v>
      </c>
      <c r="AC342" s="526"/>
      <c r="AD342" s="527"/>
      <c r="AE342" s="424"/>
      <c r="AF342" s="528"/>
      <c r="AG342" s="528"/>
      <c r="AH342" s="289" t="str">
        <f t="shared" si="59"/>
        <v/>
      </c>
      <c r="BR342" s="291" t="str">
        <f>IFERROR(VLOOKUP(AH342,'FACT COB BASICA'!$BH$5:$BI$115,2,FALSE),"")</f>
        <v/>
      </c>
      <c r="BS342" s="292" t="str">
        <f t="shared" si="60"/>
        <v/>
      </c>
      <c r="BU342" s="280"/>
    </row>
    <row r="343" spans="28:73" ht="18.75" customHeight="1" x14ac:dyDescent="0.3">
      <c r="AB343" s="300">
        <f t="shared" si="61"/>
        <v>319</v>
      </c>
      <c r="AC343" s="526"/>
      <c r="AD343" s="527"/>
      <c r="AE343" s="424"/>
      <c r="AF343" s="528"/>
      <c r="AG343" s="528"/>
      <c r="AH343" s="289" t="str">
        <f t="shared" si="59"/>
        <v/>
      </c>
      <c r="BR343" s="291" t="str">
        <f>IFERROR(VLOOKUP(AH343,'FACT COB BASICA'!$BH$5:$BI$115,2,FALSE),"")</f>
        <v/>
      </c>
      <c r="BS343" s="292" t="str">
        <f t="shared" si="60"/>
        <v/>
      </c>
      <c r="BU343" s="280"/>
    </row>
    <row r="344" spans="28:73" ht="18.75" customHeight="1" x14ac:dyDescent="0.3">
      <c r="AB344" s="300">
        <f t="shared" si="61"/>
        <v>320</v>
      </c>
      <c r="AC344" s="526"/>
      <c r="AD344" s="527"/>
      <c r="AE344" s="424"/>
      <c r="AF344" s="528"/>
      <c r="AG344" s="528"/>
      <c r="AH344" s="289" t="str">
        <f t="shared" si="59"/>
        <v/>
      </c>
      <c r="BR344" s="291" t="str">
        <f>IFERROR(VLOOKUP(AH344,'FACT COB BASICA'!$BH$5:$BI$115,2,FALSE),"")</f>
        <v/>
      </c>
      <c r="BS344" s="292" t="str">
        <f t="shared" si="60"/>
        <v/>
      </c>
      <c r="BU344" s="280"/>
    </row>
    <row r="345" spans="28:73" ht="18.75" customHeight="1" x14ac:dyDescent="0.3">
      <c r="AB345" s="300">
        <f t="shared" si="61"/>
        <v>321</v>
      </c>
      <c r="AC345" s="526"/>
      <c r="AD345" s="527"/>
      <c r="AE345" s="424"/>
      <c r="AF345" s="528"/>
      <c r="AG345" s="528"/>
      <c r="AH345" s="289" t="str">
        <f t="shared" ref="AH345:AH408" si="62">IF(AND($AE$20="Fecha de nacimiento",AD345&lt;&gt;""),DATEDIF(AD345,$L$4,"Y"),IF(AND($AE$20="Edad",AE345&lt;&gt;""),AE345,""))</f>
        <v/>
      </c>
      <c r="BR345" s="291" t="str">
        <f>IFERROR(VLOOKUP(AH345,'FACT COB BASICA'!$BH$5:$BI$115,2,FALSE),"")</f>
        <v/>
      </c>
      <c r="BS345" s="292" t="str">
        <f t="shared" ref="BS345:BS408" si="63">AC345&amp;AG345&amp;AF345&amp;BR345</f>
        <v/>
      </c>
      <c r="BU345" s="280"/>
    </row>
    <row r="346" spans="28:73" ht="18.75" customHeight="1" x14ac:dyDescent="0.3">
      <c r="AB346" s="300">
        <f t="shared" ref="AB346:AB409" si="64">AB345+1</f>
        <v>322</v>
      </c>
      <c r="AC346" s="526"/>
      <c r="AD346" s="527"/>
      <c r="AE346" s="424"/>
      <c r="AF346" s="528"/>
      <c r="AG346" s="528"/>
      <c r="AH346" s="289" t="str">
        <f t="shared" si="62"/>
        <v/>
      </c>
      <c r="BR346" s="291" t="str">
        <f>IFERROR(VLOOKUP(AH346,'FACT COB BASICA'!$BH$5:$BI$115,2,FALSE),"")</f>
        <v/>
      </c>
      <c r="BS346" s="292" t="str">
        <f t="shared" si="63"/>
        <v/>
      </c>
      <c r="BU346" s="280"/>
    </row>
    <row r="347" spans="28:73" ht="18.75" customHeight="1" x14ac:dyDescent="0.3">
      <c r="AB347" s="300">
        <f t="shared" si="64"/>
        <v>323</v>
      </c>
      <c r="AC347" s="526"/>
      <c r="AD347" s="527"/>
      <c r="AE347" s="424"/>
      <c r="AF347" s="528"/>
      <c r="AG347" s="528"/>
      <c r="AH347" s="289" t="str">
        <f t="shared" si="62"/>
        <v/>
      </c>
      <c r="BR347" s="291" t="str">
        <f>IFERROR(VLOOKUP(AH347,'FACT COB BASICA'!$BH$5:$BI$115,2,FALSE),"")</f>
        <v/>
      </c>
      <c r="BS347" s="292" t="str">
        <f t="shared" si="63"/>
        <v/>
      </c>
      <c r="BU347" s="280"/>
    </row>
    <row r="348" spans="28:73" ht="18.75" customHeight="1" x14ac:dyDescent="0.3">
      <c r="AB348" s="300">
        <f t="shared" si="64"/>
        <v>324</v>
      </c>
      <c r="AC348" s="526"/>
      <c r="AD348" s="527"/>
      <c r="AE348" s="424"/>
      <c r="AF348" s="528"/>
      <c r="AG348" s="528"/>
      <c r="AH348" s="289" t="str">
        <f t="shared" si="62"/>
        <v/>
      </c>
      <c r="BR348" s="291" t="str">
        <f>IFERROR(VLOOKUP(AH348,'FACT COB BASICA'!$BH$5:$BI$115,2,FALSE),"")</f>
        <v/>
      </c>
      <c r="BS348" s="292" t="str">
        <f t="shared" si="63"/>
        <v/>
      </c>
      <c r="BU348" s="280"/>
    </row>
    <row r="349" spans="28:73" ht="18.75" customHeight="1" x14ac:dyDescent="0.3">
      <c r="AB349" s="300">
        <f t="shared" si="64"/>
        <v>325</v>
      </c>
      <c r="AC349" s="526"/>
      <c r="AD349" s="527"/>
      <c r="AE349" s="424"/>
      <c r="AF349" s="528"/>
      <c r="AG349" s="528"/>
      <c r="AH349" s="289" t="str">
        <f t="shared" si="62"/>
        <v/>
      </c>
      <c r="BR349" s="291" t="str">
        <f>IFERROR(VLOOKUP(AH349,'FACT COB BASICA'!$BH$5:$BI$115,2,FALSE),"")</f>
        <v/>
      </c>
      <c r="BS349" s="292" t="str">
        <f t="shared" si="63"/>
        <v/>
      </c>
      <c r="BU349" s="280"/>
    </row>
    <row r="350" spans="28:73" ht="18.75" customHeight="1" x14ac:dyDescent="0.3">
      <c r="AB350" s="300">
        <f t="shared" si="64"/>
        <v>326</v>
      </c>
      <c r="AC350" s="526"/>
      <c r="AD350" s="527"/>
      <c r="AE350" s="424"/>
      <c r="AF350" s="528"/>
      <c r="AG350" s="528"/>
      <c r="AH350" s="289" t="str">
        <f t="shared" si="62"/>
        <v/>
      </c>
      <c r="BR350" s="291" t="str">
        <f>IFERROR(VLOOKUP(AH350,'FACT COB BASICA'!$BH$5:$BI$115,2,FALSE),"")</f>
        <v/>
      </c>
      <c r="BS350" s="292" t="str">
        <f t="shared" si="63"/>
        <v/>
      </c>
      <c r="BU350" s="280"/>
    </row>
    <row r="351" spans="28:73" ht="18.75" customHeight="1" x14ac:dyDescent="0.3">
      <c r="AB351" s="300">
        <f t="shared" si="64"/>
        <v>327</v>
      </c>
      <c r="AC351" s="526"/>
      <c r="AD351" s="527"/>
      <c r="AE351" s="424"/>
      <c r="AF351" s="528"/>
      <c r="AG351" s="528"/>
      <c r="AH351" s="289" t="str">
        <f t="shared" si="62"/>
        <v/>
      </c>
      <c r="BR351" s="291" t="str">
        <f>IFERROR(VLOOKUP(AH351,'FACT COB BASICA'!$BH$5:$BI$115,2,FALSE),"")</f>
        <v/>
      </c>
      <c r="BS351" s="292" t="str">
        <f t="shared" si="63"/>
        <v/>
      </c>
      <c r="BU351" s="280"/>
    </row>
    <row r="352" spans="28:73" ht="18.75" customHeight="1" x14ac:dyDescent="0.3">
      <c r="AB352" s="300">
        <f t="shared" si="64"/>
        <v>328</v>
      </c>
      <c r="AC352" s="526"/>
      <c r="AD352" s="527"/>
      <c r="AE352" s="424"/>
      <c r="AF352" s="528"/>
      <c r="AG352" s="528"/>
      <c r="AH352" s="289" t="str">
        <f t="shared" si="62"/>
        <v/>
      </c>
      <c r="BR352" s="291" t="str">
        <f>IFERROR(VLOOKUP(AH352,'FACT COB BASICA'!$BH$5:$BI$115,2,FALSE),"")</f>
        <v/>
      </c>
      <c r="BS352" s="292" t="str">
        <f t="shared" si="63"/>
        <v/>
      </c>
      <c r="BU352" s="280"/>
    </row>
    <row r="353" spans="28:73" ht="18.75" customHeight="1" x14ac:dyDescent="0.3">
      <c r="AB353" s="300">
        <f t="shared" si="64"/>
        <v>329</v>
      </c>
      <c r="AC353" s="526"/>
      <c r="AD353" s="527"/>
      <c r="AE353" s="424"/>
      <c r="AF353" s="528"/>
      <c r="AG353" s="528"/>
      <c r="AH353" s="289" t="str">
        <f t="shared" si="62"/>
        <v/>
      </c>
      <c r="BR353" s="291" t="str">
        <f>IFERROR(VLOOKUP(AH353,'FACT COB BASICA'!$BH$5:$BI$115,2,FALSE),"")</f>
        <v/>
      </c>
      <c r="BS353" s="292" t="str">
        <f t="shared" si="63"/>
        <v/>
      </c>
      <c r="BU353" s="280"/>
    </row>
    <row r="354" spans="28:73" ht="18.75" customHeight="1" x14ac:dyDescent="0.3">
      <c r="AB354" s="300">
        <f t="shared" si="64"/>
        <v>330</v>
      </c>
      <c r="AC354" s="526"/>
      <c r="AD354" s="527"/>
      <c r="AE354" s="424"/>
      <c r="AF354" s="528"/>
      <c r="AG354" s="528"/>
      <c r="AH354" s="289" t="str">
        <f t="shared" si="62"/>
        <v/>
      </c>
      <c r="BR354" s="291" t="str">
        <f>IFERROR(VLOOKUP(AH354,'FACT COB BASICA'!$BH$5:$BI$115,2,FALSE),"")</f>
        <v/>
      </c>
      <c r="BS354" s="292" t="str">
        <f t="shared" si="63"/>
        <v/>
      </c>
      <c r="BU354" s="280"/>
    </row>
    <row r="355" spans="28:73" ht="18.75" customHeight="1" x14ac:dyDescent="0.3">
      <c r="AB355" s="300">
        <f t="shared" si="64"/>
        <v>331</v>
      </c>
      <c r="AC355" s="526"/>
      <c r="AD355" s="527"/>
      <c r="AE355" s="424"/>
      <c r="AF355" s="528"/>
      <c r="AG355" s="528"/>
      <c r="AH355" s="289" t="str">
        <f t="shared" si="62"/>
        <v/>
      </c>
      <c r="BR355" s="291" t="str">
        <f>IFERROR(VLOOKUP(AH355,'FACT COB BASICA'!$BH$5:$BI$115,2,FALSE),"")</f>
        <v/>
      </c>
      <c r="BS355" s="292" t="str">
        <f t="shared" si="63"/>
        <v/>
      </c>
      <c r="BU355" s="280"/>
    </row>
    <row r="356" spans="28:73" ht="18.75" customHeight="1" x14ac:dyDescent="0.3">
      <c r="AB356" s="300">
        <f t="shared" si="64"/>
        <v>332</v>
      </c>
      <c r="AC356" s="526"/>
      <c r="AD356" s="527"/>
      <c r="AE356" s="424"/>
      <c r="AF356" s="528"/>
      <c r="AG356" s="528"/>
      <c r="AH356" s="289" t="str">
        <f t="shared" si="62"/>
        <v/>
      </c>
      <c r="BR356" s="291" t="str">
        <f>IFERROR(VLOOKUP(AH356,'FACT COB BASICA'!$BH$5:$BI$115,2,FALSE),"")</f>
        <v/>
      </c>
      <c r="BS356" s="292" t="str">
        <f t="shared" si="63"/>
        <v/>
      </c>
      <c r="BU356" s="280"/>
    </row>
    <row r="357" spans="28:73" ht="18.75" customHeight="1" x14ac:dyDescent="0.3">
      <c r="AB357" s="300">
        <f t="shared" si="64"/>
        <v>333</v>
      </c>
      <c r="AC357" s="526"/>
      <c r="AD357" s="527"/>
      <c r="AE357" s="424"/>
      <c r="AF357" s="528"/>
      <c r="AG357" s="528"/>
      <c r="AH357" s="289" t="str">
        <f t="shared" si="62"/>
        <v/>
      </c>
      <c r="BR357" s="291" t="str">
        <f>IFERROR(VLOOKUP(AH357,'FACT COB BASICA'!$BH$5:$BI$115,2,FALSE),"")</f>
        <v/>
      </c>
      <c r="BS357" s="292" t="str">
        <f t="shared" si="63"/>
        <v/>
      </c>
      <c r="BU357" s="280"/>
    </row>
    <row r="358" spans="28:73" ht="18.75" customHeight="1" x14ac:dyDescent="0.3">
      <c r="AB358" s="300">
        <f t="shared" si="64"/>
        <v>334</v>
      </c>
      <c r="AC358" s="526"/>
      <c r="AD358" s="527"/>
      <c r="AE358" s="424"/>
      <c r="AF358" s="528"/>
      <c r="AG358" s="528"/>
      <c r="AH358" s="289" t="str">
        <f t="shared" si="62"/>
        <v/>
      </c>
      <c r="BR358" s="291" t="str">
        <f>IFERROR(VLOOKUP(AH358,'FACT COB BASICA'!$BH$5:$BI$115,2,FALSE),"")</f>
        <v/>
      </c>
      <c r="BS358" s="292" t="str">
        <f t="shared" si="63"/>
        <v/>
      </c>
      <c r="BU358" s="280"/>
    </row>
    <row r="359" spans="28:73" ht="18.75" customHeight="1" x14ac:dyDescent="0.3">
      <c r="AB359" s="300">
        <f t="shared" si="64"/>
        <v>335</v>
      </c>
      <c r="AC359" s="526"/>
      <c r="AD359" s="527"/>
      <c r="AE359" s="424"/>
      <c r="AF359" s="528"/>
      <c r="AG359" s="528"/>
      <c r="AH359" s="289" t="str">
        <f t="shared" si="62"/>
        <v/>
      </c>
      <c r="BR359" s="291" t="str">
        <f>IFERROR(VLOOKUP(AH359,'FACT COB BASICA'!$BH$5:$BI$115,2,FALSE),"")</f>
        <v/>
      </c>
      <c r="BS359" s="292" t="str">
        <f t="shared" si="63"/>
        <v/>
      </c>
      <c r="BU359" s="280"/>
    </row>
    <row r="360" spans="28:73" ht="18.75" customHeight="1" x14ac:dyDescent="0.3">
      <c r="AB360" s="300">
        <f t="shared" si="64"/>
        <v>336</v>
      </c>
      <c r="AC360" s="526"/>
      <c r="AD360" s="527"/>
      <c r="AE360" s="424"/>
      <c r="AF360" s="528"/>
      <c r="AG360" s="528"/>
      <c r="AH360" s="289" t="str">
        <f t="shared" si="62"/>
        <v/>
      </c>
      <c r="BR360" s="291" t="str">
        <f>IFERROR(VLOOKUP(AH360,'FACT COB BASICA'!$BH$5:$BI$115,2,FALSE),"")</f>
        <v/>
      </c>
      <c r="BS360" s="292" t="str">
        <f t="shared" si="63"/>
        <v/>
      </c>
      <c r="BU360" s="280"/>
    </row>
    <row r="361" spans="28:73" ht="18.75" customHeight="1" x14ac:dyDescent="0.3">
      <c r="AB361" s="300">
        <f t="shared" si="64"/>
        <v>337</v>
      </c>
      <c r="AC361" s="526"/>
      <c r="AD361" s="527"/>
      <c r="AE361" s="424"/>
      <c r="AF361" s="528"/>
      <c r="AG361" s="528"/>
      <c r="AH361" s="289" t="str">
        <f t="shared" si="62"/>
        <v/>
      </c>
      <c r="BR361" s="291" t="str">
        <f>IFERROR(VLOOKUP(AH361,'FACT COB BASICA'!$BH$5:$BI$115,2,FALSE),"")</f>
        <v/>
      </c>
      <c r="BS361" s="292" t="str">
        <f t="shared" si="63"/>
        <v/>
      </c>
      <c r="BU361" s="280"/>
    </row>
    <row r="362" spans="28:73" ht="18.75" customHeight="1" x14ac:dyDescent="0.3">
      <c r="AB362" s="300">
        <f t="shared" si="64"/>
        <v>338</v>
      </c>
      <c r="AC362" s="526"/>
      <c r="AD362" s="527"/>
      <c r="AE362" s="424"/>
      <c r="AF362" s="528"/>
      <c r="AG362" s="528"/>
      <c r="AH362" s="289" t="str">
        <f t="shared" si="62"/>
        <v/>
      </c>
      <c r="BR362" s="291" t="str">
        <f>IFERROR(VLOOKUP(AH362,'FACT COB BASICA'!$BH$5:$BI$115,2,FALSE),"")</f>
        <v/>
      </c>
      <c r="BS362" s="292" t="str">
        <f t="shared" si="63"/>
        <v/>
      </c>
      <c r="BU362" s="280"/>
    </row>
    <row r="363" spans="28:73" ht="18.75" customHeight="1" x14ac:dyDescent="0.3">
      <c r="AB363" s="300">
        <f t="shared" si="64"/>
        <v>339</v>
      </c>
      <c r="AC363" s="526"/>
      <c r="AD363" s="527"/>
      <c r="AE363" s="424"/>
      <c r="AF363" s="528"/>
      <c r="AG363" s="528"/>
      <c r="AH363" s="289" t="str">
        <f t="shared" si="62"/>
        <v/>
      </c>
      <c r="BR363" s="291" t="str">
        <f>IFERROR(VLOOKUP(AH363,'FACT COB BASICA'!$BH$5:$BI$115,2,FALSE),"")</f>
        <v/>
      </c>
      <c r="BS363" s="292" t="str">
        <f t="shared" si="63"/>
        <v/>
      </c>
      <c r="BU363" s="280"/>
    </row>
    <row r="364" spans="28:73" ht="18.75" customHeight="1" x14ac:dyDescent="0.3">
      <c r="AB364" s="300">
        <f t="shared" si="64"/>
        <v>340</v>
      </c>
      <c r="AC364" s="526"/>
      <c r="AD364" s="527"/>
      <c r="AE364" s="424"/>
      <c r="AF364" s="528"/>
      <c r="AG364" s="528"/>
      <c r="AH364" s="289" t="str">
        <f t="shared" si="62"/>
        <v/>
      </c>
      <c r="BR364" s="291" t="str">
        <f>IFERROR(VLOOKUP(AH364,'FACT COB BASICA'!$BH$5:$BI$115,2,FALSE),"")</f>
        <v/>
      </c>
      <c r="BS364" s="292" t="str">
        <f t="shared" si="63"/>
        <v/>
      </c>
      <c r="BU364" s="280"/>
    </row>
    <row r="365" spans="28:73" ht="18.75" customHeight="1" x14ac:dyDescent="0.3">
      <c r="AB365" s="300">
        <f t="shared" si="64"/>
        <v>341</v>
      </c>
      <c r="AC365" s="526"/>
      <c r="AD365" s="527"/>
      <c r="AE365" s="424"/>
      <c r="AF365" s="528"/>
      <c r="AG365" s="528"/>
      <c r="AH365" s="289" t="str">
        <f t="shared" si="62"/>
        <v/>
      </c>
      <c r="BR365" s="291" t="str">
        <f>IFERROR(VLOOKUP(AH365,'FACT COB BASICA'!$BH$5:$BI$115,2,FALSE),"")</f>
        <v/>
      </c>
      <c r="BS365" s="292" t="str">
        <f t="shared" si="63"/>
        <v/>
      </c>
      <c r="BU365" s="280"/>
    </row>
    <row r="366" spans="28:73" ht="18.75" customHeight="1" x14ac:dyDescent="0.3">
      <c r="AB366" s="300">
        <f t="shared" si="64"/>
        <v>342</v>
      </c>
      <c r="AC366" s="526"/>
      <c r="AD366" s="527"/>
      <c r="AE366" s="424"/>
      <c r="AF366" s="528"/>
      <c r="AG366" s="528"/>
      <c r="AH366" s="289" t="str">
        <f t="shared" si="62"/>
        <v/>
      </c>
      <c r="BR366" s="291" t="str">
        <f>IFERROR(VLOOKUP(AH366,'FACT COB BASICA'!$BH$5:$BI$115,2,FALSE),"")</f>
        <v/>
      </c>
      <c r="BS366" s="292" t="str">
        <f t="shared" si="63"/>
        <v/>
      </c>
      <c r="BU366" s="280"/>
    </row>
    <row r="367" spans="28:73" ht="18.75" customHeight="1" x14ac:dyDescent="0.3">
      <c r="AB367" s="300">
        <f t="shared" si="64"/>
        <v>343</v>
      </c>
      <c r="AC367" s="526"/>
      <c r="AD367" s="527"/>
      <c r="AE367" s="424"/>
      <c r="AF367" s="528"/>
      <c r="AG367" s="528"/>
      <c r="AH367" s="289" t="str">
        <f t="shared" si="62"/>
        <v/>
      </c>
      <c r="BR367" s="291" t="str">
        <f>IFERROR(VLOOKUP(AH367,'FACT COB BASICA'!$BH$5:$BI$115,2,FALSE),"")</f>
        <v/>
      </c>
      <c r="BS367" s="292" t="str">
        <f t="shared" si="63"/>
        <v/>
      </c>
      <c r="BU367" s="280"/>
    </row>
    <row r="368" spans="28:73" ht="18.75" customHeight="1" x14ac:dyDescent="0.3">
      <c r="AB368" s="300">
        <f t="shared" si="64"/>
        <v>344</v>
      </c>
      <c r="AC368" s="526"/>
      <c r="AD368" s="527"/>
      <c r="AE368" s="424"/>
      <c r="AF368" s="528"/>
      <c r="AG368" s="528"/>
      <c r="AH368" s="289" t="str">
        <f t="shared" si="62"/>
        <v/>
      </c>
      <c r="BR368" s="291" t="str">
        <f>IFERROR(VLOOKUP(AH368,'FACT COB BASICA'!$BH$5:$BI$115,2,FALSE),"")</f>
        <v/>
      </c>
      <c r="BS368" s="292" t="str">
        <f t="shared" si="63"/>
        <v/>
      </c>
      <c r="BU368" s="280"/>
    </row>
    <row r="369" spans="28:73" ht="18.75" customHeight="1" x14ac:dyDescent="0.3">
      <c r="AB369" s="300">
        <f t="shared" si="64"/>
        <v>345</v>
      </c>
      <c r="AC369" s="526"/>
      <c r="AD369" s="527"/>
      <c r="AE369" s="424"/>
      <c r="AF369" s="528"/>
      <c r="AG369" s="528"/>
      <c r="AH369" s="289" t="str">
        <f t="shared" si="62"/>
        <v/>
      </c>
      <c r="BR369" s="291" t="str">
        <f>IFERROR(VLOOKUP(AH369,'FACT COB BASICA'!$BH$5:$BI$115,2,FALSE),"")</f>
        <v/>
      </c>
      <c r="BS369" s="292" t="str">
        <f t="shared" si="63"/>
        <v/>
      </c>
      <c r="BU369" s="280"/>
    </row>
    <row r="370" spans="28:73" ht="18.75" customHeight="1" x14ac:dyDescent="0.3">
      <c r="AB370" s="300">
        <f t="shared" si="64"/>
        <v>346</v>
      </c>
      <c r="AC370" s="526"/>
      <c r="AD370" s="527"/>
      <c r="AE370" s="424"/>
      <c r="AF370" s="528"/>
      <c r="AG370" s="528"/>
      <c r="AH370" s="289" t="str">
        <f t="shared" si="62"/>
        <v/>
      </c>
      <c r="BR370" s="291" t="str">
        <f>IFERROR(VLOOKUP(AH370,'FACT COB BASICA'!$BH$5:$BI$115,2,FALSE),"")</f>
        <v/>
      </c>
      <c r="BS370" s="292" t="str">
        <f t="shared" si="63"/>
        <v/>
      </c>
      <c r="BU370" s="280"/>
    </row>
    <row r="371" spans="28:73" ht="18.75" customHeight="1" x14ac:dyDescent="0.3">
      <c r="AB371" s="300">
        <f t="shared" si="64"/>
        <v>347</v>
      </c>
      <c r="AC371" s="526"/>
      <c r="AD371" s="527"/>
      <c r="AE371" s="424"/>
      <c r="AF371" s="528"/>
      <c r="AG371" s="528"/>
      <c r="AH371" s="289" t="str">
        <f t="shared" si="62"/>
        <v/>
      </c>
      <c r="BR371" s="291" t="str">
        <f>IFERROR(VLOOKUP(AH371,'FACT COB BASICA'!$BH$5:$BI$115,2,FALSE),"")</f>
        <v/>
      </c>
      <c r="BS371" s="292" t="str">
        <f t="shared" si="63"/>
        <v/>
      </c>
      <c r="BU371" s="280"/>
    </row>
    <row r="372" spans="28:73" ht="18.75" customHeight="1" x14ac:dyDescent="0.3">
      <c r="AB372" s="300">
        <f t="shared" si="64"/>
        <v>348</v>
      </c>
      <c r="AC372" s="526"/>
      <c r="AD372" s="527"/>
      <c r="AE372" s="424"/>
      <c r="AF372" s="528"/>
      <c r="AG372" s="528"/>
      <c r="AH372" s="289" t="str">
        <f t="shared" si="62"/>
        <v/>
      </c>
      <c r="BR372" s="291" t="str">
        <f>IFERROR(VLOOKUP(AH372,'FACT COB BASICA'!$BH$5:$BI$115,2,FALSE),"")</f>
        <v/>
      </c>
      <c r="BS372" s="292" t="str">
        <f t="shared" si="63"/>
        <v/>
      </c>
      <c r="BU372" s="280"/>
    </row>
    <row r="373" spans="28:73" ht="18.75" customHeight="1" x14ac:dyDescent="0.3">
      <c r="AB373" s="300">
        <f t="shared" si="64"/>
        <v>349</v>
      </c>
      <c r="AC373" s="526"/>
      <c r="AD373" s="527"/>
      <c r="AE373" s="424"/>
      <c r="AF373" s="528"/>
      <c r="AG373" s="528"/>
      <c r="AH373" s="289" t="str">
        <f t="shared" si="62"/>
        <v/>
      </c>
      <c r="BR373" s="291" t="str">
        <f>IFERROR(VLOOKUP(AH373,'FACT COB BASICA'!$BH$5:$BI$115,2,FALSE),"")</f>
        <v/>
      </c>
      <c r="BS373" s="292" t="str">
        <f t="shared" si="63"/>
        <v/>
      </c>
      <c r="BU373" s="280"/>
    </row>
    <row r="374" spans="28:73" ht="18.75" customHeight="1" x14ac:dyDescent="0.3">
      <c r="AB374" s="300">
        <f t="shared" si="64"/>
        <v>350</v>
      </c>
      <c r="AC374" s="526"/>
      <c r="AD374" s="527"/>
      <c r="AE374" s="424"/>
      <c r="AF374" s="528"/>
      <c r="AG374" s="528"/>
      <c r="AH374" s="289" t="str">
        <f t="shared" si="62"/>
        <v/>
      </c>
      <c r="BR374" s="291" t="str">
        <f>IFERROR(VLOOKUP(AH374,'FACT COB BASICA'!$BH$5:$BI$115,2,FALSE),"")</f>
        <v/>
      </c>
      <c r="BS374" s="292" t="str">
        <f t="shared" si="63"/>
        <v/>
      </c>
      <c r="BU374" s="280"/>
    </row>
    <row r="375" spans="28:73" ht="18.75" customHeight="1" x14ac:dyDescent="0.3">
      <c r="AB375" s="300">
        <f t="shared" si="64"/>
        <v>351</v>
      </c>
      <c r="AC375" s="526"/>
      <c r="AD375" s="527"/>
      <c r="AE375" s="424"/>
      <c r="AF375" s="528"/>
      <c r="AG375" s="528"/>
      <c r="AH375" s="289" t="str">
        <f t="shared" si="62"/>
        <v/>
      </c>
      <c r="BR375" s="291" t="str">
        <f>IFERROR(VLOOKUP(AH375,'FACT COB BASICA'!$BH$5:$BI$115,2,FALSE),"")</f>
        <v/>
      </c>
      <c r="BS375" s="292" t="str">
        <f t="shared" si="63"/>
        <v/>
      </c>
      <c r="BU375" s="280"/>
    </row>
    <row r="376" spans="28:73" ht="18.75" customHeight="1" x14ac:dyDescent="0.3">
      <c r="AB376" s="300">
        <f t="shared" si="64"/>
        <v>352</v>
      </c>
      <c r="AC376" s="526"/>
      <c r="AD376" s="527"/>
      <c r="AE376" s="424"/>
      <c r="AF376" s="528"/>
      <c r="AG376" s="528"/>
      <c r="AH376" s="289" t="str">
        <f t="shared" si="62"/>
        <v/>
      </c>
      <c r="BR376" s="291" t="str">
        <f>IFERROR(VLOOKUP(AH376,'FACT COB BASICA'!$BH$5:$BI$115,2,FALSE),"")</f>
        <v/>
      </c>
      <c r="BS376" s="292" t="str">
        <f t="shared" si="63"/>
        <v/>
      </c>
      <c r="BU376" s="280"/>
    </row>
    <row r="377" spans="28:73" ht="18.75" customHeight="1" x14ac:dyDescent="0.3">
      <c r="AB377" s="300">
        <f t="shared" si="64"/>
        <v>353</v>
      </c>
      <c r="AC377" s="526"/>
      <c r="AD377" s="527"/>
      <c r="AE377" s="424"/>
      <c r="AF377" s="528"/>
      <c r="AG377" s="528"/>
      <c r="AH377" s="289" t="str">
        <f t="shared" si="62"/>
        <v/>
      </c>
      <c r="BR377" s="291" t="str">
        <f>IFERROR(VLOOKUP(AH377,'FACT COB BASICA'!$BH$5:$BI$115,2,FALSE),"")</f>
        <v/>
      </c>
      <c r="BS377" s="292" t="str">
        <f t="shared" si="63"/>
        <v/>
      </c>
      <c r="BU377" s="280"/>
    </row>
    <row r="378" spans="28:73" ht="18.75" customHeight="1" x14ac:dyDescent="0.3">
      <c r="AB378" s="300">
        <f t="shared" si="64"/>
        <v>354</v>
      </c>
      <c r="AC378" s="526"/>
      <c r="AD378" s="527"/>
      <c r="AE378" s="424"/>
      <c r="AF378" s="528"/>
      <c r="AG378" s="528"/>
      <c r="AH378" s="289" t="str">
        <f t="shared" si="62"/>
        <v/>
      </c>
      <c r="BR378" s="291" t="str">
        <f>IFERROR(VLOOKUP(AH378,'FACT COB BASICA'!$BH$5:$BI$115,2,FALSE),"")</f>
        <v/>
      </c>
      <c r="BS378" s="292" t="str">
        <f t="shared" si="63"/>
        <v/>
      </c>
      <c r="BU378" s="280"/>
    </row>
    <row r="379" spans="28:73" ht="18.75" customHeight="1" x14ac:dyDescent="0.3">
      <c r="AB379" s="300">
        <f t="shared" si="64"/>
        <v>355</v>
      </c>
      <c r="AC379" s="526"/>
      <c r="AD379" s="527"/>
      <c r="AE379" s="424"/>
      <c r="AF379" s="528"/>
      <c r="AG379" s="528"/>
      <c r="AH379" s="289" t="str">
        <f t="shared" si="62"/>
        <v/>
      </c>
      <c r="BR379" s="291" t="str">
        <f>IFERROR(VLOOKUP(AH379,'FACT COB BASICA'!$BH$5:$BI$115,2,FALSE),"")</f>
        <v/>
      </c>
      <c r="BS379" s="292" t="str">
        <f t="shared" si="63"/>
        <v/>
      </c>
      <c r="BU379" s="280"/>
    </row>
    <row r="380" spans="28:73" ht="18.75" customHeight="1" x14ac:dyDescent="0.3">
      <c r="AB380" s="300">
        <f t="shared" si="64"/>
        <v>356</v>
      </c>
      <c r="AC380" s="526"/>
      <c r="AD380" s="527"/>
      <c r="AE380" s="424"/>
      <c r="AF380" s="528"/>
      <c r="AG380" s="528"/>
      <c r="AH380" s="289" t="str">
        <f t="shared" si="62"/>
        <v/>
      </c>
      <c r="BR380" s="291" t="str">
        <f>IFERROR(VLOOKUP(AH380,'FACT COB BASICA'!$BH$5:$BI$115,2,FALSE),"")</f>
        <v/>
      </c>
      <c r="BS380" s="292" t="str">
        <f t="shared" si="63"/>
        <v/>
      </c>
      <c r="BU380" s="280"/>
    </row>
    <row r="381" spans="28:73" ht="18.75" customHeight="1" x14ac:dyDescent="0.3">
      <c r="AB381" s="300">
        <f t="shared" si="64"/>
        <v>357</v>
      </c>
      <c r="AC381" s="526"/>
      <c r="AD381" s="527"/>
      <c r="AE381" s="424"/>
      <c r="AF381" s="528"/>
      <c r="AG381" s="528"/>
      <c r="AH381" s="289" t="str">
        <f t="shared" si="62"/>
        <v/>
      </c>
      <c r="BR381" s="291" t="str">
        <f>IFERROR(VLOOKUP(AH381,'FACT COB BASICA'!$BH$5:$BI$115,2,FALSE),"")</f>
        <v/>
      </c>
      <c r="BS381" s="292" t="str">
        <f t="shared" si="63"/>
        <v/>
      </c>
      <c r="BU381" s="280"/>
    </row>
    <row r="382" spans="28:73" ht="18.75" customHeight="1" x14ac:dyDescent="0.3">
      <c r="AB382" s="300">
        <f t="shared" si="64"/>
        <v>358</v>
      </c>
      <c r="AC382" s="526"/>
      <c r="AD382" s="527"/>
      <c r="AE382" s="424"/>
      <c r="AF382" s="528"/>
      <c r="AG382" s="528"/>
      <c r="AH382" s="289" t="str">
        <f t="shared" si="62"/>
        <v/>
      </c>
      <c r="BR382" s="291" t="str">
        <f>IFERROR(VLOOKUP(AH382,'FACT COB BASICA'!$BH$5:$BI$115,2,FALSE),"")</f>
        <v/>
      </c>
      <c r="BS382" s="292" t="str">
        <f t="shared" si="63"/>
        <v/>
      </c>
      <c r="BU382" s="280"/>
    </row>
    <row r="383" spans="28:73" ht="18.75" customHeight="1" x14ac:dyDescent="0.3">
      <c r="AB383" s="300">
        <f t="shared" si="64"/>
        <v>359</v>
      </c>
      <c r="AC383" s="526"/>
      <c r="AD383" s="527"/>
      <c r="AE383" s="424"/>
      <c r="AF383" s="528"/>
      <c r="AG383" s="528"/>
      <c r="AH383" s="289" t="str">
        <f t="shared" si="62"/>
        <v/>
      </c>
      <c r="BR383" s="291" t="str">
        <f>IFERROR(VLOOKUP(AH383,'FACT COB BASICA'!$BH$5:$BI$115,2,FALSE),"")</f>
        <v/>
      </c>
      <c r="BS383" s="292" t="str">
        <f t="shared" si="63"/>
        <v/>
      </c>
      <c r="BU383" s="280"/>
    </row>
    <row r="384" spans="28:73" ht="18.75" customHeight="1" x14ac:dyDescent="0.3">
      <c r="AB384" s="300">
        <f t="shared" si="64"/>
        <v>360</v>
      </c>
      <c r="AC384" s="526"/>
      <c r="AD384" s="527"/>
      <c r="AE384" s="424"/>
      <c r="AF384" s="528"/>
      <c r="AG384" s="528"/>
      <c r="AH384" s="289" t="str">
        <f t="shared" si="62"/>
        <v/>
      </c>
      <c r="BR384" s="291" t="str">
        <f>IFERROR(VLOOKUP(AH384,'FACT COB BASICA'!$BH$5:$BI$115,2,FALSE),"")</f>
        <v/>
      </c>
      <c r="BS384" s="292" t="str">
        <f t="shared" si="63"/>
        <v/>
      </c>
      <c r="BU384" s="280"/>
    </row>
    <row r="385" spans="28:73" ht="18.75" customHeight="1" x14ac:dyDescent="0.3">
      <c r="AB385" s="300">
        <f t="shared" si="64"/>
        <v>361</v>
      </c>
      <c r="AC385" s="526"/>
      <c r="AD385" s="527"/>
      <c r="AE385" s="424"/>
      <c r="AF385" s="528"/>
      <c r="AG385" s="528"/>
      <c r="AH385" s="289" t="str">
        <f t="shared" si="62"/>
        <v/>
      </c>
      <c r="BR385" s="291" t="str">
        <f>IFERROR(VLOOKUP(AH385,'FACT COB BASICA'!$BH$5:$BI$115,2,FALSE),"")</f>
        <v/>
      </c>
      <c r="BS385" s="292" t="str">
        <f t="shared" si="63"/>
        <v/>
      </c>
      <c r="BU385" s="280"/>
    </row>
    <row r="386" spans="28:73" ht="18.75" customHeight="1" x14ac:dyDescent="0.3">
      <c r="AB386" s="300">
        <f t="shared" si="64"/>
        <v>362</v>
      </c>
      <c r="AC386" s="526"/>
      <c r="AD386" s="527"/>
      <c r="AE386" s="424"/>
      <c r="AF386" s="528"/>
      <c r="AG386" s="528"/>
      <c r="AH386" s="289" t="str">
        <f t="shared" si="62"/>
        <v/>
      </c>
      <c r="BR386" s="291" t="str">
        <f>IFERROR(VLOOKUP(AH386,'FACT COB BASICA'!$BH$5:$BI$115,2,FALSE),"")</f>
        <v/>
      </c>
      <c r="BS386" s="292" t="str">
        <f t="shared" si="63"/>
        <v/>
      </c>
      <c r="BU386" s="280"/>
    </row>
    <row r="387" spans="28:73" ht="18.75" customHeight="1" x14ac:dyDescent="0.3">
      <c r="AB387" s="300">
        <f t="shared" si="64"/>
        <v>363</v>
      </c>
      <c r="AC387" s="526"/>
      <c r="AD387" s="527"/>
      <c r="AE387" s="424"/>
      <c r="AF387" s="528"/>
      <c r="AG387" s="528"/>
      <c r="AH387" s="289" t="str">
        <f t="shared" si="62"/>
        <v/>
      </c>
      <c r="BR387" s="291" t="str">
        <f>IFERROR(VLOOKUP(AH387,'FACT COB BASICA'!$BH$5:$BI$115,2,FALSE),"")</f>
        <v/>
      </c>
      <c r="BS387" s="292" t="str">
        <f t="shared" si="63"/>
        <v/>
      </c>
      <c r="BU387" s="280"/>
    </row>
    <row r="388" spans="28:73" ht="18.75" customHeight="1" x14ac:dyDescent="0.3">
      <c r="AB388" s="300">
        <f t="shared" si="64"/>
        <v>364</v>
      </c>
      <c r="AC388" s="526"/>
      <c r="AD388" s="527"/>
      <c r="AE388" s="424"/>
      <c r="AF388" s="528"/>
      <c r="AG388" s="528"/>
      <c r="AH388" s="289" t="str">
        <f t="shared" si="62"/>
        <v/>
      </c>
      <c r="BR388" s="291" t="str">
        <f>IFERROR(VLOOKUP(AH388,'FACT COB BASICA'!$BH$5:$BI$115,2,FALSE),"")</f>
        <v/>
      </c>
      <c r="BS388" s="292" t="str">
        <f t="shared" si="63"/>
        <v/>
      </c>
      <c r="BU388" s="280"/>
    </row>
    <row r="389" spans="28:73" ht="18.75" customHeight="1" x14ac:dyDescent="0.3">
      <c r="AB389" s="300">
        <f t="shared" si="64"/>
        <v>365</v>
      </c>
      <c r="AC389" s="526"/>
      <c r="AD389" s="527"/>
      <c r="AE389" s="424"/>
      <c r="AF389" s="528"/>
      <c r="AG389" s="528"/>
      <c r="AH389" s="289" t="str">
        <f t="shared" si="62"/>
        <v/>
      </c>
      <c r="BR389" s="291" t="str">
        <f>IFERROR(VLOOKUP(AH389,'FACT COB BASICA'!$BH$5:$BI$115,2,FALSE),"")</f>
        <v/>
      </c>
      <c r="BS389" s="292" t="str">
        <f t="shared" si="63"/>
        <v/>
      </c>
      <c r="BU389" s="280"/>
    </row>
    <row r="390" spans="28:73" ht="18.75" customHeight="1" x14ac:dyDescent="0.3">
      <c r="AB390" s="300">
        <f t="shared" si="64"/>
        <v>366</v>
      </c>
      <c r="AC390" s="526"/>
      <c r="AD390" s="527"/>
      <c r="AE390" s="424"/>
      <c r="AF390" s="528"/>
      <c r="AG390" s="528"/>
      <c r="AH390" s="289" t="str">
        <f t="shared" si="62"/>
        <v/>
      </c>
      <c r="BR390" s="291" t="str">
        <f>IFERROR(VLOOKUP(AH390,'FACT COB BASICA'!$BH$5:$BI$115,2,FALSE),"")</f>
        <v/>
      </c>
      <c r="BS390" s="292" t="str">
        <f t="shared" si="63"/>
        <v/>
      </c>
      <c r="BU390" s="280"/>
    </row>
    <row r="391" spans="28:73" ht="18.75" customHeight="1" x14ac:dyDescent="0.3">
      <c r="AB391" s="300">
        <f t="shared" si="64"/>
        <v>367</v>
      </c>
      <c r="AC391" s="526"/>
      <c r="AD391" s="527"/>
      <c r="AE391" s="424"/>
      <c r="AF391" s="528"/>
      <c r="AG391" s="528"/>
      <c r="AH391" s="289" t="str">
        <f t="shared" si="62"/>
        <v/>
      </c>
      <c r="BR391" s="291" t="str">
        <f>IFERROR(VLOOKUP(AH391,'FACT COB BASICA'!$BH$5:$BI$115,2,FALSE),"")</f>
        <v/>
      </c>
      <c r="BS391" s="292" t="str">
        <f t="shared" si="63"/>
        <v/>
      </c>
      <c r="BU391" s="280"/>
    </row>
    <row r="392" spans="28:73" ht="18.75" customHeight="1" x14ac:dyDescent="0.3">
      <c r="AB392" s="300">
        <f t="shared" si="64"/>
        <v>368</v>
      </c>
      <c r="AC392" s="526"/>
      <c r="AD392" s="527"/>
      <c r="AE392" s="424"/>
      <c r="AF392" s="528"/>
      <c r="AG392" s="528"/>
      <c r="AH392" s="289" t="str">
        <f t="shared" si="62"/>
        <v/>
      </c>
      <c r="BR392" s="291" t="str">
        <f>IFERROR(VLOOKUP(AH392,'FACT COB BASICA'!$BH$5:$BI$115,2,FALSE),"")</f>
        <v/>
      </c>
      <c r="BS392" s="292" t="str">
        <f t="shared" si="63"/>
        <v/>
      </c>
      <c r="BU392" s="280"/>
    </row>
    <row r="393" spans="28:73" ht="18.75" customHeight="1" x14ac:dyDescent="0.3">
      <c r="AB393" s="300">
        <f t="shared" si="64"/>
        <v>369</v>
      </c>
      <c r="AC393" s="526"/>
      <c r="AD393" s="527"/>
      <c r="AE393" s="424"/>
      <c r="AF393" s="528"/>
      <c r="AG393" s="528"/>
      <c r="AH393" s="289" t="str">
        <f t="shared" si="62"/>
        <v/>
      </c>
      <c r="BR393" s="291" t="str">
        <f>IFERROR(VLOOKUP(AH393,'FACT COB BASICA'!$BH$5:$BI$115,2,FALSE),"")</f>
        <v/>
      </c>
      <c r="BS393" s="292" t="str">
        <f t="shared" si="63"/>
        <v/>
      </c>
      <c r="BU393" s="280"/>
    </row>
    <row r="394" spans="28:73" ht="18.75" customHeight="1" x14ac:dyDescent="0.3">
      <c r="AB394" s="300">
        <f t="shared" si="64"/>
        <v>370</v>
      </c>
      <c r="AC394" s="526"/>
      <c r="AD394" s="527"/>
      <c r="AE394" s="424"/>
      <c r="AF394" s="528"/>
      <c r="AG394" s="528"/>
      <c r="AH394" s="289" t="str">
        <f t="shared" si="62"/>
        <v/>
      </c>
      <c r="BR394" s="291" t="str">
        <f>IFERROR(VLOOKUP(AH394,'FACT COB BASICA'!$BH$5:$BI$115,2,FALSE),"")</f>
        <v/>
      </c>
      <c r="BS394" s="292" t="str">
        <f t="shared" si="63"/>
        <v/>
      </c>
      <c r="BU394" s="280"/>
    </row>
    <row r="395" spans="28:73" ht="18.75" customHeight="1" x14ac:dyDescent="0.3">
      <c r="AB395" s="300">
        <f t="shared" si="64"/>
        <v>371</v>
      </c>
      <c r="AC395" s="526"/>
      <c r="AD395" s="527"/>
      <c r="AE395" s="424"/>
      <c r="AF395" s="528"/>
      <c r="AG395" s="528"/>
      <c r="AH395" s="289" t="str">
        <f t="shared" si="62"/>
        <v/>
      </c>
      <c r="BR395" s="291" t="str">
        <f>IFERROR(VLOOKUP(AH395,'FACT COB BASICA'!$BH$5:$BI$115,2,FALSE),"")</f>
        <v/>
      </c>
      <c r="BS395" s="292" t="str">
        <f t="shared" si="63"/>
        <v/>
      </c>
      <c r="BU395" s="280"/>
    </row>
    <row r="396" spans="28:73" ht="18.75" customHeight="1" x14ac:dyDescent="0.3">
      <c r="AB396" s="300">
        <f t="shared" si="64"/>
        <v>372</v>
      </c>
      <c r="AC396" s="526"/>
      <c r="AD396" s="527"/>
      <c r="AE396" s="424"/>
      <c r="AF396" s="528"/>
      <c r="AG396" s="528"/>
      <c r="AH396" s="289" t="str">
        <f t="shared" si="62"/>
        <v/>
      </c>
      <c r="BR396" s="291" t="str">
        <f>IFERROR(VLOOKUP(AH396,'FACT COB BASICA'!$BH$5:$BI$115,2,FALSE),"")</f>
        <v/>
      </c>
      <c r="BS396" s="292" t="str">
        <f t="shared" si="63"/>
        <v/>
      </c>
      <c r="BU396" s="280"/>
    </row>
    <row r="397" spans="28:73" ht="18.75" customHeight="1" x14ac:dyDescent="0.3">
      <c r="AB397" s="300">
        <f t="shared" si="64"/>
        <v>373</v>
      </c>
      <c r="AC397" s="526"/>
      <c r="AD397" s="527"/>
      <c r="AE397" s="424"/>
      <c r="AF397" s="528"/>
      <c r="AG397" s="528"/>
      <c r="AH397" s="289" t="str">
        <f t="shared" si="62"/>
        <v/>
      </c>
      <c r="BR397" s="291" t="str">
        <f>IFERROR(VLOOKUP(AH397,'FACT COB BASICA'!$BH$5:$BI$115,2,FALSE),"")</f>
        <v/>
      </c>
      <c r="BS397" s="292" t="str">
        <f t="shared" si="63"/>
        <v/>
      </c>
      <c r="BU397" s="280"/>
    </row>
    <row r="398" spans="28:73" ht="18.75" customHeight="1" x14ac:dyDescent="0.3">
      <c r="AB398" s="300">
        <f t="shared" si="64"/>
        <v>374</v>
      </c>
      <c r="AC398" s="526"/>
      <c r="AD398" s="527"/>
      <c r="AE398" s="424"/>
      <c r="AF398" s="528"/>
      <c r="AG398" s="528"/>
      <c r="AH398" s="289" t="str">
        <f t="shared" si="62"/>
        <v/>
      </c>
      <c r="BR398" s="291" t="str">
        <f>IFERROR(VLOOKUP(AH398,'FACT COB BASICA'!$BH$5:$BI$115,2,FALSE),"")</f>
        <v/>
      </c>
      <c r="BS398" s="292" t="str">
        <f t="shared" si="63"/>
        <v/>
      </c>
      <c r="BU398" s="280"/>
    </row>
    <row r="399" spans="28:73" ht="18.75" customHeight="1" x14ac:dyDescent="0.3">
      <c r="AB399" s="300">
        <f t="shared" si="64"/>
        <v>375</v>
      </c>
      <c r="AC399" s="526"/>
      <c r="AD399" s="527"/>
      <c r="AE399" s="424"/>
      <c r="AF399" s="528"/>
      <c r="AG399" s="528"/>
      <c r="AH399" s="289" t="str">
        <f t="shared" si="62"/>
        <v/>
      </c>
      <c r="BR399" s="291" t="str">
        <f>IFERROR(VLOOKUP(AH399,'FACT COB BASICA'!$BH$5:$BI$115,2,FALSE),"")</f>
        <v/>
      </c>
      <c r="BS399" s="292" t="str">
        <f t="shared" si="63"/>
        <v/>
      </c>
      <c r="BU399" s="280"/>
    </row>
    <row r="400" spans="28:73" ht="18.75" customHeight="1" x14ac:dyDescent="0.3">
      <c r="AB400" s="300">
        <f t="shared" si="64"/>
        <v>376</v>
      </c>
      <c r="AC400" s="526"/>
      <c r="AD400" s="527"/>
      <c r="AE400" s="424"/>
      <c r="AF400" s="528"/>
      <c r="AG400" s="528"/>
      <c r="AH400" s="289" t="str">
        <f t="shared" si="62"/>
        <v/>
      </c>
      <c r="BR400" s="291" t="str">
        <f>IFERROR(VLOOKUP(AH400,'FACT COB BASICA'!$BH$5:$BI$115,2,FALSE),"")</f>
        <v/>
      </c>
      <c r="BS400" s="292" t="str">
        <f t="shared" si="63"/>
        <v/>
      </c>
      <c r="BU400" s="280"/>
    </row>
    <row r="401" spans="28:73" ht="18.75" customHeight="1" x14ac:dyDescent="0.3">
      <c r="AB401" s="300">
        <f t="shared" si="64"/>
        <v>377</v>
      </c>
      <c r="AC401" s="526"/>
      <c r="AD401" s="527"/>
      <c r="AE401" s="424"/>
      <c r="AF401" s="528"/>
      <c r="AG401" s="528"/>
      <c r="AH401" s="289" t="str">
        <f t="shared" si="62"/>
        <v/>
      </c>
      <c r="BR401" s="291" t="str">
        <f>IFERROR(VLOOKUP(AH401,'FACT COB BASICA'!$BH$5:$BI$115,2,FALSE),"")</f>
        <v/>
      </c>
      <c r="BS401" s="292" t="str">
        <f t="shared" si="63"/>
        <v/>
      </c>
      <c r="BU401" s="280"/>
    </row>
    <row r="402" spans="28:73" ht="18.75" customHeight="1" x14ac:dyDescent="0.3">
      <c r="AB402" s="300">
        <f t="shared" si="64"/>
        <v>378</v>
      </c>
      <c r="AC402" s="526"/>
      <c r="AD402" s="527"/>
      <c r="AE402" s="424"/>
      <c r="AF402" s="528"/>
      <c r="AG402" s="528"/>
      <c r="AH402" s="289" t="str">
        <f t="shared" si="62"/>
        <v/>
      </c>
      <c r="BR402" s="291" t="str">
        <f>IFERROR(VLOOKUP(AH402,'FACT COB BASICA'!$BH$5:$BI$115,2,FALSE),"")</f>
        <v/>
      </c>
      <c r="BS402" s="292" t="str">
        <f t="shared" si="63"/>
        <v/>
      </c>
      <c r="BU402" s="280"/>
    </row>
    <row r="403" spans="28:73" ht="18.75" customHeight="1" x14ac:dyDescent="0.3">
      <c r="AB403" s="300">
        <f t="shared" si="64"/>
        <v>379</v>
      </c>
      <c r="AC403" s="526"/>
      <c r="AD403" s="527"/>
      <c r="AE403" s="424"/>
      <c r="AF403" s="528"/>
      <c r="AG403" s="528"/>
      <c r="AH403" s="289" t="str">
        <f t="shared" si="62"/>
        <v/>
      </c>
      <c r="BR403" s="291" t="str">
        <f>IFERROR(VLOOKUP(AH403,'FACT COB BASICA'!$BH$5:$BI$115,2,FALSE),"")</f>
        <v/>
      </c>
      <c r="BS403" s="292" t="str">
        <f t="shared" si="63"/>
        <v/>
      </c>
      <c r="BU403" s="280"/>
    </row>
    <row r="404" spans="28:73" ht="18.75" customHeight="1" x14ac:dyDescent="0.3">
      <c r="AB404" s="300">
        <f t="shared" si="64"/>
        <v>380</v>
      </c>
      <c r="AC404" s="526"/>
      <c r="AD404" s="527"/>
      <c r="AE404" s="424"/>
      <c r="AF404" s="528"/>
      <c r="AG404" s="528"/>
      <c r="AH404" s="289" t="str">
        <f t="shared" si="62"/>
        <v/>
      </c>
      <c r="BR404" s="291" t="str">
        <f>IFERROR(VLOOKUP(AH404,'FACT COB BASICA'!$BH$5:$BI$115,2,FALSE),"")</f>
        <v/>
      </c>
      <c r="BS404" s="292" t="str">
        <f t="shared" si="63"/>
        <v/>
      </c>
      <c r="BU404" s="280"/>
    </row>
    <row r="405" spans="28:73" ht="18.75" customHeight="1" x14ac:dyDescent="0.3">
      <c r="AB405" s="300">
        <f t="shared" si="64"/>
        <v>381</v>
      </c>
      <c r="AC405" s="526"/>
      <c r="AD405" s="527"/>
      <c r="AE405" s="424"/>
      <c r="AF405" s="528"/>
      <c r="AG405" s="528"/>
      <c r="AH405" s="289" t="str">
        <f t="shared" si="62"/>
        <v/>
      </c>
      <c r="BR405" s="291" t="str">
        <f>IFERROR(VLOOKUP(AH405,'FACT COB BASICA'!$BH$5:$BI$115,2,FALSE),"")</f>
        <v/>
      </c>
      <c r="BS405" s="292" t="str">
        <f t="shared" si="63"/>
        <v/>
      </c>
      <c r="BU405" s="280"/>
    </row>
    <row r="406" spans="28:73" ht="18.75" customHeight="1" x14ac:dyDescent="0.3">
      <c r="AB406" s="300">
        <f t="shared" si="64"/>
        <v>382</v>
      </c>
      <c r="AC406" s="526"/>
      <c r="AD406" s="527"/>
      <c r="AE406" s="424"/>
      <c r="AF406" s="528"/>
      <c r="AG406" s="528"/>
      <c r="AH406" s="289" t="str">
        <f t="shared" si="62"/>
        <v/>
      </c>
      <c r="BR406" s="291" t="str">
        <f>IFERROR(VLOOKUP(AH406,'FACT COB BASICA'!$BH$5:$BI$115,2,FALSE),"")</f>
        <v/>
      </c>
      <c r="BS406" s="292" t="str">
        <f t="shared" si="63"/>
        <v/>
      </c>
      <c r="BU406" s="280"/>
    </row>
    <row r="407" spans="28:73" ht="18.75" customHeight="1" x14ac:dyDescent="0.3">
      <c r="AB407" s="300">
        <f t="shared" si="64"/>
        <v>383</v>
      </c>
      <c r="AC407" s="526"/>
      <c r="AD407" s="527"/>
      <c r="AE407" s="424"/>
      <c r="AF407" s="528"/>
      <c r="AG407" s="528"/>
      <c r="AH407" s="289" t="str">
        <f t="shared" si="62"/>
        <v/>
      </c>
      <c r="BR407" s="291" t="str">
        <f>IFERROR(VLOOKUP(AH407,'FACT COB BASICA'!$BH$5:$BI$115,2,FALSE),"")</f>
        <v/>
      </c>
      <c r="BS407" s="292" t="str">
        <f t="shared" si="63"/>
        <v/>
      </c>
      <c r="BU407" s="280"/>
    </row>
    <row r="408" spans="28:73" ht="18.75" customHeight="1" x14ac:dyDescent="0.3">
      <c r="AB408" s="300">
        <f t="shared" si="64"/>
        <v>384</v>
      </c>
      <c r="AC408" s="526"/>
      <c r="AD408" s="527"/>
      <c r="AE408" s="424"/>
      <c r="AF408" s="528"/>
      <c r="AG408" s="528"/>
      <c r="AH408" s="289" t="str">
        <f t="shared" si="62"/>
        <v/>
      </c>
      <c r="BR408" s="291" t="str">
        <f>IFERROR(VLOOKUP(AH408,'FACT COB BASICA'!$BH$5:$BI$115,2,FALSE),"")</f>
        <v/>
      </c>
      <c r="BS408" s="292" t="str">
        <f t="shared" si="63"/>
        <v/>
      </c>
      <c r="BU408" s="280"/>
    </row>
    <row r="409" spans="28:73" ht="18.75" customHeight="1" x14ac:dyDescent="0.3">
      <c r="AB409" s="300">
        <f t="shared" si="64"/>
        <v>385</v>
      </c>
      <c r="AC409" s="526"/>
      <c r="AD409" s="527"/>
      <c r="AE409" s="424"/>
      <c r="AF409" s="528"/>
      <c r="AG409" s="528"/>
      <c r="AH409" s="289" t="str">
        <f t="shared" ref="AH409:AH472" si="65">IF(AND($AE$20="Fecha de nacimiento",AD409&lt;&gt;""),DATEDIF(AD409,$L$4,"Y"),IF(AND($AE$20="Edad",AE409&lt;&gt;""),AE409,""))</f>
        <v/>
      </c>
      <c r="BR409" s="291" t="str">
        <f>IFERROR(VLOOKUP(AH409,'FACT COB BASICA'!$BH$5:$BI$115,2,FALSE),"")</f>
        <v/>
      </c>
      <c r="BS409" s="292" t="str">
        <f t="shared" ref="BS409:BS472" si="66">AC409&amp;AG409&amp;AF409&amp;BR409</f>
        <v/>
      </c>
      <c r="BU409" s="280"/>
    </row>
    <row r="410" spans="28:73" ht="18.75" customHeight="1" x14ac:dyDescent="0.3">
      <c r="AB410" s="300">
        <f t="shared" ref="AB410:AB473" si="67">AB409+1</f>
        <v>386</v>
      </c>
      <c r="AC410" s="526"/>
      <c r="AD410" s="527"/>
      <c r="AE410" s="424"/>
      <c r="AF410" s="528"/>
      <c r="AG410" s="528"/>
      <c r="AH410" s="289" t="str">
        <f t="shared" si="65"/>
        <v/>
      </c>
      <c r="BR410" s="291" t="str">
        <f>IFERROR(VLOOKUP(AH410,'FACT COB BASICA'!$BH$5:$BI$115,2,FALSE),"")</f>
        <v/>
      </c>
      <c r="BS410" s="292" t="str">
        <f t="shared" si="66"/>
        <v/>
      </c>
      <c r="BU410" s="280"/>
    </row>
    <row r="411" spans="28:73" ht="18.75" customHeight="1" x14ac:dyDescent="0.3">
      <c r="AB411" s="300">
        <f t="shared" si="67"/>
        <v>387</v>
      </c>
      <c r="AC411" s="526"/>
      <c r="AD411" s="527"/>
      <c r="AE411" s="424"/>
      <c r="AF411" s="528"/>
      <c r="AG411" s="528"/>
      <c r="AH411" s="289" t="str">
        <f t="shared" si="65"/>
        <v/>
      </c>
      <c r="BR411" s="291" t="str">
        <f>IFERROR(VLOOKUP(AH411,'FACT COB BASICA'!$BH$5:$BI$115,2,FALSE),"")</f>
        <v/>
      </c>
      <c r="BS411" s="292" t="str">
        <f t="shared" si="66"/>
        <v/>
      </c>
      <c r="BU411" s="280"/>
    </row>
    <row r="412" spans="28:73" ht="18.75" customHeight="1" x14ac:dyDescent="0.3">
      <c r="AB412" s="300">
        <f t="shared" si="67"/>
        <v>388</v>
      </c>
      <c r="AC412" s="526"/>
      <c r="AD412" s="527"/>
      <c r="AE412" s="424"/>
      <c r="AF412" s="528"/>
      <c r="AG412" s="528"/>
      <c r="AH412" s="289" t="str">
        <f t="shared" si="65"/>
        <v/>
      </c>
      <c r="BR412" s="291" t="str">
        <f>IFERROR(VLOOKUP(AH412,'FACT COB BASICA'!$BH$5:$BI$115,2,FALSE),"")</f>
        <v/>
      </c>
      <c r="BS412" s="292" t="str">
        <f t="shared" si="66"/>
        <v/>
      </c>
      <c r="BU412" s="280"/>
    </row>
    <row r="413" spans="28:73" ht="18.75" customHeight="1" x14ac:dyDescent="0.3">
      <c r="AB413" s="300">
        <f t="shared" si="67"/>
        <v>389</v>
      </c>
      <c r="AC413" s="526"/>
      <c r="AD413" s="527"/>
      <c r="AE413" s="424"/>
      <c r="AF413" s="528"/>
      <c r="AG413" s="528"/>
      <c r="AH413" s="289" t="str">
        <f t="shared" si="65"/>
        <v/>
      </c>
      <c r="BR413" s="291" t="str">
        <f>IFERROR(VLOOKUP(AH413,'FACT COB BASICA'!$BH$5:$BI$115,2,FALSE),"")</f>
        <v/>
      </c>
      <c r="BS413" s="292" t="str">
        <f t="shared" si="66"/>
        <v/>
      </c>
      <c r="BU413" s="280"/>
    </row>
    <row r="414" spans="28:73" ht="18.75" customHeight="1" x14ac:dyDescent="0.3">
      <c r="AB414" s="300">
        <f t="shared" si="67"/>
        <v>390</v>
      </c>
      <c r="AC414" s="526"/>
      <c r="AD414" s="527"/>
      <c r="AE414" s="424"/>
      <c r="AF414" s="528"/>
      <c r="AG414" s="528"/>
      <c r="AH414" s="289" t="str">
        <f t="shared" si="65"/>
        <v/>
      </c>
      <c r="BR414" s="291" t="str">
        <f>IFERROR(VLOOKUP(AH414,'FACT COB BASICA'!$BH$5:$BI$115,2,FALSE),"")</f>
        <v/>
      </c>
      <c r="BS414" s="292" t="str">
        <f t="shared" si="66"/>
        <v/>
      </c>
      <c r="BU414" s="280"/>
    </row>
    <row r="415" spans="28:73" ht="18.75" customHeight="1" x14ac:dyDescent="0.3">
      <c r="AB415" s="300">
        <f t="shared" si="67"/>
        <v>391</v>
      </c>
      <c r="AC415" s="526"/>
      <c r="AD415" s="527"/>
      <c r="AE415" s="424"/>
      <c r="AF415" s="528"/>
      <c r="AG415" s="528"/>
      <c r="AH415" s="289" t="str">
        <f t="shared" si="65"/>
        <v/>
      </c>
      <c r="BR415" s="291" t="str">
        <f>IFERROR(VLOOKUP(AH415,'FACT COB BASICA'!$BH$5:$BI$115,2,FALSE),"")</f>
        <v/>
      </c>
      <c r="BS415" s="292" t="str">
        <f t="shared" si="66"/>
        <v/>
      </c>
      <c r="BU415" s="280"/>
    </row>
    <row r="416" spans="28:73" ht="18.75" customHeight="1" x14ac:dyDescent="0.3">
      <c r="AB416" s="300">
        <f t="shared" si="67"/>
        <v>392</v>
      </c>
      <c r="AC416" s="526"/>
      <c r="AD416" s="527"/>
      <c r="AE416" s="424"/>
      <c r="AF416" s="528"/>
      <c r="AG416" s="528"/>
      <c r="AH416" s="289" t="str">
        <f t="shared" si="65"/>
        <v/>
      </c>
      <c r="BR416" s="291" t="str">
        <f>IFERROR(VLOOKUP(AH416,'FACT COB BASICA'!$BH$5:$BI$115,2,FALSE),"")</f>
        <v/>
      </c>
      <c r="BS416" s="292" t="str">
        <f t="shared" si="66"/>
        <v/>
      </c>
      <c r="BU416" s="280"/>
    </row>
    <row r="417" spans="28:73" ht="18.75" customHeight="1" x14ac:dyDescent="0.3">
      <c r="AB417" s="300">
        <f t="shared" si="67"/>
        <v>393</v>
      </c>
      <c r="AC417" s="526"/>
      <c r="AD417" s="527"/>
      <c r="AE417" s="424"/>
      <c r="AF417" s="528"/>
      <c r="AG417" s="528"/>
      <c r="AH417" s="289" t="str">
        <f t="shared" si="65"/>
        <v/>
      </c>
      <c r="BR417" s="291" t="str">
        <f>IFERROR(VLOOKUP(AH417,'FACT COB BASICA'!$BH$5:$BI$115,2,FALSE),"")</f>
        <v/>
      </c>
      <c r="BS417" s="292" t="str">
        <f t="shared" si="66"/>
        <v/>
      </c>
      <c r="BU417" s="280"/>
    </row>
    <row r="418" spans="28:73" ht="18.75" customHeight="1" x14ac:dyDescent="0.3">
      <c r="AB418" s="300">
        <f t="shared" si="67"/>
        <v>394</v>
      </c>
      <c r="AC418" s="526"/>
      <c r="AD418" s="527"/>
      <c r="AE418" s="424"/>
      <c r="AF418" s="528"/>
      <c r="AG418" s="528"/>
      <c r="AH418" s="289" t="str">
        <f t="shared" si="65"/>
        <v/>
      </c>
      <c r="BR418" s="291" t="str">
        <f>IFERROR(VLOOKUP(AH418,'FACT COB BASICA'!$BH$5:$BI$115,2,FALSE),"")</f>
        <v/>
      </c>
      <c r="BS418" s="292" t="str">
        <f t="shared" si="66"/>
        <v/>
      </c>
      <c r="BU418" s="280"/>
    </row>
    <row r="419" spans="28:73" ht="18.75" customHeight="1" x14ac:dyDescent="0.3">
      <c r="AB419" s="300">
        <f t="shared" si="67"/>
        <v>395</v>
      </c>
      <c r="AC419" s="526"/>
      <c r="AD419" s="527"/>
      <c r="AE419" s="424"/>
      <c r="AF419" s="528"/>
      <c r="AG419" s="528"/>
      <c r="AH419" s="289" t="str">
        <f t="shared" si="65"/>
        <v/>
      </c>
      <c r="BR419" s="291" t="str">
        <f>IFERROR(VLOOKUP(AH419,'FACT COB BASICA'!$BH$5:$BI$115,2,FALSE),"")</f>
        <v/>
      </c>
      <c r="BS419" s="292" t="str">
        <f t="shared" si="66"/>
        <v/>
      </c>
      <c r="BU419" s="280"/>
    </row>
    <row r="420" spans="28:73" ht="18.75" customHeight="1" x14ac:dyDescent="0.3">
      <c r="AB420" s="300">
        <f t="shared" si="67"/>
        <v>396</v>
      </c>
      <c r="AC420" s="526"/>
      <c r="AD420" s="527"/>
      <c r="AE420" s="424"/>
      <c r="AF420" s="528"/>
      <c r="AG420" s="528"/>
      <c r="AH420" s="289" t="str">
        <f t="shared" si="65"/>
        <v/>
      </c>
      <c r="BR420" s="291" t="str">
        <f>IFERROR(VLOOKUP(AH420,'FACT COB BASICA'!$BH$5:$BI$115,2,FALSE),"")</f>
        <v/>
      </c>
      <c r="BS420" s="292" t="str">
        <f t="shared" si="66"/>
        <v/>
      </c>
      <c r="BU420" s="280"/>
    </row>
    <row r="421" spans="28:73" ht="18.75" customHeight="1" x14ac:dyDescent="0.3">
      <c r="AB421" s="300">
        <f t="shared" si="67"/>
        <v>397</v>
      </c>
      <c r="AC421" s="526"/>
      <c r="AD421" s="527"/>
      <c r="AE421" s="424"/>
      <c r="AF421" s="528"/>
      <c r="AG421" s="528"/>
      <c r="AH421" s="289" t="str">
        <f t="shared" si="65"/>
        <v/>
      </c>
      <c r="BR421" s="291" t="str">
        <f>IFERROR(VLOOKUP(AH421,'FACT COB BASICA'!$BH$5:$BI$115,2,FALSE),"")</f>
        <v/>
      </c>
      <c r="BS421" s="292" t="str">
        <f t="shared" si="66"/>
        <v/>
      </c>
      <c r="BU421" s="280"/>
    </row>
    <row r="422" spans="28:73" ht="18.75" customHeight="1" x14ac:dyDescent="0.3">
      <c r="AB422" s="300">
        <f t="shared" si="67"/>
        <v>398</v>
      </c>
      <c r="AC422" s="526"/>
      <c r="AD422" s="527"/>
      <c r="AE422" s="424"/>
      <c r="AF422" s="528"/>
      <c r="AG422" s="528"/>
      <c r="AH422" s="289" t="str">
        <f t="shared" si="65"/>
        <v/>
      </c>
      <c r="BR422" s="291" t="str">
        <f>IFERROR(VLOOKUP(AH422,'FACT COB BASICA'!$BH$5:$BI$115,2,FALSE),"")</f>
        <v/>
      </c>
      <c r="BS422" s="292" t="str">
        <f t="shared" si="66"/>
        <v/>
      </c>
      <c r="BU422" s="280"/>
    </row>
    <row r="423" spans="28:73" ht="18.75" customHeight="1" x14ac:dyDescent="0.3">
      <c r="AB423" s="300">
        <f t="shared" si="67"/>
        <v>399</v>
      </c>
      <c r="AC423" s="526"/>
      <c r="AD423" s="527"/>
      <c r="AE423" s="424"/>
      <c r="AF423" s="528"/>
      <c r="AG423" s="528"/>
      <c r="AH423" s="289" t="str">
        <f t="shared" si="65"/>
        <v/>
      </c>
      <c r="BR423" s="291" t="str">
        <f>IFERROR(VLOOKUP(AH423,'FACT COB BASICA'!$BH$5:$BI$115,2,FALSE),"")</f>
        <v/>
      </c>
      <c r="BS423" s="292" t="str">
        <f t="shared" si="66"/>
        <v/>
      </c>
      <c r="BU423" s="280"/>
    </row>
    <row r="424" spans="28:73" ht="18.75" customHeight="1" x14ac:dyDescent="0.3">
      <c r="AB424" s="300">
        <f t="shared" si="67"/>
        <v>400</v>
      </c>
      <c r="AC424" s="526"/>
      <c r="AD424" s="527"/>
      <c r="AE424" s="424"/>
      <c r="AF424" s="528"/>
      <c r="AG424" s="528"/>
      <c r="AH424" s="289" t="str">
        <f t="shared" si="65"/>
        <v/>
      </c>
      <c r="BR424" s="291" t="str">
        <f>IFERROR(VLOOKUP(AH424,'FACT COB BASICA'!$BH$5:$BI$115,2,FALSE),"")</f>
        <v/>
      </c>
      <c r="BS424" s="292" t="str">
        <f t="shared" si="66"/>
        <v/>
      </c>
      <c r="BU424" s="280"/>
    </row>
    <row r="425" spans="28:73" ht="18.75" customHeight="1" x14ac:dyDescent="0.3">
      <c r="AB425" s="300">
        <f t="shared" si="67"/>
        <v>401</v>
      </c>
      <c r="AC425" s="526"/>
      <c r="AD425" s="527"/>
      <c r="AE425" s="424"/>
      <c r="AF425" s="528"/>
      <c r="AG425" s="528"/>
      <c r="AH425" s="289" t="str">
        <f t="shared" si="65"/>
        <v/>
      </c>
      <c r="BR425" s="291" t="str">
        <f>IFERROR(VLOOKUP(AH425,'FACT COB BASICA'!$BH$5:$BI$115,2,FALSE),"")</f>
        <v/>
      </c>
      <c r="BS425" s="292" t="str">
        <f t="shared" si="66"/>
        <v/>
      </c>
      <c r="BU425" s="280"/>
    </row>
    <row r="426" spans="28:73" ht="18.75" customHeight="1" x14ac:dyDescent="0.3">
      <c r="AB426" s="300">
        <f t="shared" si="67"/>
        <v>402</v>
      </c>
      <c r="AC426" s="526"/>
      <c r="AD426" s="527"/>
      <c r="AE426" s="424"/>
      <c r="AF426" s="528"/>
      <c r="AG426" s="528"/>
      <c r="AH426" s="289" t="str">
        <f t="shared" si="65"/>
        <v/>
      </c>
      <c r="BR426" s="291" t="str">
        <f>IFERROR(VLOOKUP(AH426,'FACT COB BASICA'!$BH$5:$BI$115,2,FALSE),"")</f>
        <v/>
      </c>
      <c r="BS426" s="292" t="str">
        <f t="shared" si="66"/>
        <v/>
      </c>
      <c r="BU426" s="280"/>
    </row>
    <row r="427" spans="28:73" ht="18.75" customHeight="1" x14ac:dyDescent="0.3">
      <c r="AB427" s="300">
        <f t="shared" si="67"/>
        <v>403</v>
      </c>
      <c r="AC427" s="526"/>
      <c r="AD427" s="527"/>
      <c r="AE427" s="424"/>
      <c r="AF427" s="528"/>
      <c r="AG427" s="528"/>
      <c r="AH427" s="289" t="str">
        <f t="shared" si="65"/>
        <v/>
      </c>
      <c r="BR427" s="291" t="str">
        <f>IFERROR(VLOOKUP(AH427,'FACT COB BASICA'!$BH$5:$BI$115,2,FALSE),"")</f>
        <v/>
      </c>
      <c r="BS427" s="292" t="str">
        <f t="shared" si="66"/>
        <v/>
      </c>
      <c r="BU427" s="280"/>
    </row>
    <row r="428" spans="28:73" ht="18.75" customHeight="1" x14ac:dyDescent="0.3">
      <c r="AB428" s="300">
        <f t="shared" si="67"/>
        <v>404</v>
      </c>
      <c r="AC428" s="526"/>
      <c r="AD428" s="527"/>
      <c r="AE428" s="424"/>
      <c r="AF428" s="528"/>
      <c r="AG428" s="528"/>
      <c r="AH428" s="289" t="str">
        <f t="shared" si="65"/>
        <v/>
      </c>
      <c r="BR428" s="291" t="str">
        <f>IFERROR(VLOOKUP(AH428,'FACT COB BASICA'!$BH$5:$BI$115,2,FALSE),"")</f>
        <v/>
      </c>
      <c r="BS428" s="292" t="str">
        <f t="shared" si="66"/>
        <v/>
      </c>
      <c r="BU428" s="280"/>
    </row>
    <row r="429" spans="28:73" ht="18.75" customHeight="1" x14ac:dyDescent="0.3">
      <c r="AB429" s="300">
        <f t="shared" si="67"/>
        <v>405</v>
      </c>
      <c r="AC429" s="526"/>
      <c r="AD429" s="527"/>
      <c r="AE429" s="424"/>
      <c r="AF429" s="528"/>
      <c r="AG429" s="528"/>
      <c r="AH429" s="289" t="str">
        <f t="shared" si="65"/>
        <v/>
      </c>
      <c r="BR429" s="291" t="str">
        <f>IFERROR(VLOOKUP(AH429,'FACT COB BASICA'!$BH$5:$BI$115,2,FALSE),"")</f>
        <v/>
      </c>
      <c r="BS429" s="292" t="str">
        <f t="shared" si="66"/>
        <v/>
      </c>
      <c r="BU429" s="280"/>
    </row>
    <row r="430" spans="28:73" ht="18.75" customHeight="1" x14ac:dyDescent="0.3">
      <c r="AB430" s="300">
        <f t="shared" si="67"/>
        <v>406</v>
      </c>
      <c r="AC430" s="526"/>
      <c r="AD430" s="527"/>
      <c r="AE430" s="424"/>
      <c r="AF430" s="528"/>
      <c r="AG430" s="528"/>
      <c r="AH430" s="289" t="str">
        <f t="shared" si="65"/>
        <v/>
      </c>
      <c r="BR430" s="291" t="str">
        <f>IFERROR(VLOOKUP(AH430,'FACT COB BASICA'!$BH$5:$BI$115,2,FALSE),"")</f>
        <v/>
      </c>
      <c r="BS430" s="292" t="str">
        <f t="shared" si="66"/>
        <v/>
      </c>
      <c r="BU430" s="280"/>
    </row>
    <row r="431" spans="28:73" ht="18.75" customHeight="1" x14ac:dyDescent="0.3">
      <c r="AB431" s="300">
        <f t="shared" si="67"/>
        <v>407</v>
      </c>
      <c r="AC431" s="526"/>
      <c r="AD431" s="527"/>
      <c r="AE431" s="424"/>
      <c r="AF431" s="528"/>
      <c r="AG431" s="528"/>
      <c r="AH431" s="289" t="str">
        <f t="shared" si="65"/>
        <v/>
      </c>
      <c r="BR431" s="291" t="str">
        <f>IFERROR(VLOOKUP(AH431,'FACT COB BASICA'!$BH$5:$BI$115,2,FALSE),"")</f>
        <v/>
      </c>
      <c r="BS431" s="292" t="str">
        <f t="shared" si="66"/>
        <v/>
      </c>
      <c r="BU431" s="280"/>
    </row>
    <row r="432" spans="28:73" ht="18.75" customHeight="1" x14ac:dyDescent="0.3">
      <c r="AB432" s="300">
        <f t="shared" si="67"/>
        <v>408</v>
      </c>
      <c r="AC432" s="526"/>
      <c r="AD432" s="527"/>
      <c r="AE432" s="424"/>
      <c r="AF432" s="528"/>
      <c r="AG432" s="528"/>
      <c r="AH432" s="289" t="str">
        <f t="shared" si="65"/>
        <v/>
      </c>
      <c r="BR432" s="291" t="str">
        <f>IFERROR(VLOOKUP(AH432,'FACT COB BASICA'!$BH$5:$BI$115,2,FALSE),"")</f>
        <v/>
      </c>
      <c r="BS432" s="292" t="str">
        <f t="shared" si="66"/>
        <v/>
      </c>
      <c r="BU432" s="280"/>
    </row>
    <row r="433" spans="28:73" ht="18.75" customHeight="1" x14ac:dyDescent="0.3">
      <c r="AB433" s="300">
        <f t="shared" si="67"/>
        <v>409</v>
      </c>
      <c r="AC433" s="526"/>
      <c r="AD433" s="527"/>
      <c r="AE433" s="424"/>
      <c r="AF433" s="528"/>
      <c r="AG433" s="528"/>
      <c r="AH433" s="289" t="str">
        <f t="shared" si="65"/>
        <v/>
      </c>
      <c r="BR433" s="291" t="str">
        <f>IFERROR(VLOOKUP(AH433,'FACT COB BASICA'!$BH$5:$BI$115,2,FALSE),"")</f>
        <v/>
      </c>
      <c r="BS433" s="292" t="str">
        <f t="shared" si="66"/>
        <v/>
      </c>
      <c r="BU433" s="280"/>
    </row>
    <row r="434" spans="28:73" ht="18.75" customHeight="1" x14ac:dyDescent="0.3">
      <c r="AB434" s="300">
        <f t="shared" si="67"/>
        <v>410</v>
      </c>
      <c r="AC434" s="526"/>
      <c r="AD434" s="527"/>
      <c r="AE434" s="424"/>
      <c r="AF434" s="528"/>
      <c r="AG434" s="528"/>
      <c r="AH434" s="289" t="str">
        <f t="shared" si="65"/>
        <v/>
      </c>
      <c r="BR434" s="291" t="str">
        <f>IFERROR(VLOOKUP(AH434,'FACT COB BASICA'!$BH$5:$BI$115,2,FALSE),"")</f>
        <v/>
      </c>
      <c r="BS434" s="292" t="str">
        <f t="shared" si="66"/>
        <v/>
      </c>
      <c r="BU434" s="280"/>
    </row>
    <row r="435" spans="28:73" ht="18.75" customHeight="1" x14ac:dyDescent="0.3">
      <c r="AB435" s="300">
        <f t="shared" si="67"/>
        <v>411</v>
      </c>
      <c r="AC435" s="526"/>
      <c r="AD435" s="527"/>
      <c r="AE435" s="424"/>
      <c r="AF435" s="528"/>
      <c r="AG435" s="528"/>
      <c r="AH435" s="289" t="str">
        <f t="shared" si="65"/>
        <v/>
      </c>
      <c r="BR435" s="291" t="str">
        <f>IFERROR(VLOOKUP(AH435,'FACT COB BASICA'!$BH$5:$BI$115,2,FALSE),"")</f>
        <v/>
      </c>
      <c r="BS435" s="292" t="str">
        <f t="shared" si="66"/>
        <v/>
      </c>
      <c r="BU435" s="280"/>
    </row>
    <row r="436" spans="28:73" ht="18.75" customHeight="1" x14ac:dyDescent="0.3">
      <c r="AB436" s="300">
        <f t="shared" si="67"/>
        <v>412</v>
      </c>
      <c r="AC436" s="526"/>
      <c r="AD436" s="527"/>
      <c r="AE436" s="424"/>
      <c r="AF436" s="528"/>
      <c r="AG436" s="528"/>
      <c r="AH436" s="289" t="str">
        <f t="shared" si="65"/>
        <v/>
      </c>
      <c r="BR436" s="291" t="str">
        <f>IFERROR(VLOOKUP(AH436,'FACT COB BASICA'!$BH$5:$BI$115,2,FALSE),"")</f>
        <v/>
      </c>
      <c r="BS436" s="292" t="str">
        <f t="shared" si="66"/>
        <v/>
      </c>
      <c r="BU436" s="280"/>
    </row>
    <row r="437" spans="28:73" ht="18.75" customHeight="1" x14ac:dyDescent="0.3">
      <c r="AB437" s="300">
        <f t="shared" si="67"/>
        <v>413</v>
      </c>
      <c r="AC437" s="526"/>
      <c r="AD437" s="527"/>
      <c r="AE437" s="424"/>
      <c r="AF437" s="528"/>
      <c r="AG437" s="528"/>
      <c r="AH437" s="289" t="str">
        <f t="shared" si="65"/>
        <v/>
      </c>
      <c r="BR437" s="291" t="str">
        <f>IFERROR(VLOOKUP(AH437,'FACT COB BASICA'!$BH$5:$BI$115,2,FALSE),"")</f>
        <v/>
      </c>
      <c r="BS437" s="292" t="str">
        <f t="shared" si="66"/>
        <v/>
      </c>
      <c r="BU437" s="280"/>
    </row>
    <row r="438" spans="28:73" ht="18.75" customHeight="1" x14ac:dyDescent="0.3">
      <c r="AB438" s="300">
        <f t="shared" si="67"/>
        <v>414</v>
      </c>
      <c r="AC438" s="526"/>
      <c r="AD438" s="527"/>
      <c r="AE438" s="424"/>
      <c r="AF438" s="528"/>
      <c r="AG438" s="528"/>
      <c r="AH438" s="289" t="str">
        <f t="shared" si="65"/>
        <v/>
      </c>
      <c r="BR438" s="291" t="str">
        <f>IFERROR(VLOOKUP(AH438,'FACT COB BASICA'!$BH$5:$BI$115,2,FALSE),"")</f>
        <v/>
      </c>
      <c r="BS438" s="292" t="str">
        <f t="shared" si="66"/>
        <v/>
      </c>
      <c r="BU438" s="280"/>
    </row>
    <row r="439" spans="28:73" ht="18.75" customHeight="1" x14ac:dyDescent="0.3">
      <c r="AB439" s="300">
        <f t="shared" si="67"/>
        <v>415</v>
      </c>
      <c r="AC439" s="526"/>
      <c r="AD439" s="527"/>
      <c r="AE439" s="424"/>
      <c r="AF439" s="528"/>
      <c r="AG439" s="528"/>
      <c r="AH439" s="289" t="str">
        <f t="shared" si="65"/>
        <v/>
      </c>
      <c r="BR439" s="291" t="str">
        <f>IFERROR(VLOOKUP(AH439,'FACT COB BASICA'!$BH$5:$BI$115,2,FALSE),"")</f>
        <v/>
      </c>
      <c r="BS439" s="292" t="str">
        <f t="shared" si="66"/>
        <v/>
      </c>
      <c r="BU439" s="280"/>
    </row>
    <row r="440" spans="28:73" ht="18.75" customHeight="1" x14ac:dyDescent="0.3">
      <c r="AB440" s="300">
        <f t="shared" si="67"/>
        <v>416</v>
      </c>
      <c r="AC440" s="526"/>
      <c r="AD440" s="527"/>
      <c r="AE440" s="424"/>
      <c r="AF440" s="528"/>
      <c r="AG440" s="528"/>
      <c r="AH440" s="289" t="str">
        <f t="shared" si="65"/>
        <v/>
      </c>
      <c r="BR440" s="291" t="str">
        <f>IFERROR(VLOOKUP(AH440,'FACT COB BASICA'!$BH$5:$BI$115,2,FALSE),"")</f>
        <v/>
      </c>
      <c r="BS440" s="292" t="str">
        <f t="shared" si="66"/>
        <v/>
      </c>
      <c r="BU440" s="280"/>
    </row>
    <row r="441" spans="28:73" ht="18.75" customHeight="1" x14ac:dyDescent="0.3">
      <c r="AB441" s="300">
        <f t="shared" si="67"/>
        <v>417</v>
      </c>
      <c r="AC441" s="526"/>
      <c r="AD441" s="527"/>
      <c r="AE441" s="424"/>
      <c r="AF441" s="528"/>
      <c r="AG441" s="528"/>
      <c r="AH441" s="289" t="str">
        <f t="shared" si="65"/>
        <v/>
      </c>
      <c r="BR441" s="291" t="str">
        <f>IFERROR(VLOOKUP(AH441,'FACT COB BASICA'!$BH$5:$BI$115,2,FALSE),"")</f>
        <v/>
      </c>
      <c r="BS441" s="292" t="str">
        <f t="shared" si="66"/>
        <v/>
      </c>
      <c r="BU441" s="280"/>
    </row>
    <row r="442" spans="28:73" ht="18.75" customHeight="1" x14ac:dyDescent="0.3">
      <c r="AB442" s="300">
        <f t="shared" si="67"/>
        <v>418</v>
      </c>
      <c r="AC442" s="526"/>
      <c r="AD442" s="527"/>
      <c r="AE442" s="424"/>
      <c r="AF442" s="528"/>
      <c r="AG442" s="528"/>
      <c r="AH442" s="289" t="str">
        <f t="shared" si="65"/>
        <v/>
      </c>
      <c r="BR442" s="291" t="str">
        <f>IFERROR(VLOOKUP(AH442,'FACT COB BASICA'!$BH$5:$BI$115,2,FALSE),"")</f>
        <v/>
      </c>
      <c r="BS442" s="292" t="str">
        <f t="shared" si="66"/>
        <v/>
      </c>
      <c r="BU442" s="280"/>
    </row>
    <row r="443" spans="28:73" ht="18.75" customHeight="1" x14ac:dyDescent="0.3">
      <c r="AB443" s="300">
        <f t="shared" si="67"/>
        <v>419</v>
      </c>
      <c r="AC443" s="526"/>
      <c r="AD443" s="527"/>
      <c r="AE443" s="424"/>
      <c r="AF443" s="528"/>
      <c r="AG443" s="528"/>
      <c r="AH443" s="289" t="str">
        <f t="shared" si="65"/>
        <v/>
      </c>
      <c r="BR443" s="291" t="str">
        <f>IFERROR(VLOOKUP(AH443,'FACT COB BASICA'!$BH$5:$BI$115,2,FALSE),"")</f>
        <v/>
      </c>
      <c r="BS443" s="292" t="str">
        <f t="shared" si="66"/>
        <v/>
      </c>
      <c r="BU443" s="280"/>
    </row>
    <row r="444" spans="28:73" ht="18.75" customHeight="1" x14ac:dyDescent="0.3">
      <c r="AB444" s="300">
        <f t="shared" si="67"/>
        <v>420</v>
      </c>
      <c r="AC444" s="526"/>
      <c r="AD444" s="527"/>
      <c r="AE444" s="424"/>
      <c r="AF444" s="528"/>
      <c r="AG444" s="528"/>
      <c r="AH444" s="289" t="str">
        <f t="shared" si="65"/>
        <v/>
      </c>
      <c r="BR444" s="291" t="str">
        <f>IFERROR(VLOOKUP(AH444,'FACT COB BASICA'!$BH$5:$BI$115,2,FALSE),"")</f>
        <v/>
      </c>
      <c r="BS444" s="292" t="str">
        <f t="shared" si="66"/>
        <v/>
      </c>
      <c r="BU444" s="280"/>
    </row>
    <row r="445" spans="28:73" ht="18.75" customHeight="1" x14ac:dyDescent="0.3">
      <c r="AB445" s="300">
        <f t="shared" si="67"/>
        <v>421</v>
      </c>
      <c r="AC445" s="526"/>
      <c r="AD445" s="527"/>
      <c r="AE445" s="424"/>
      <c r="AF445" s="528"/>
      <c r="AG445" s="528"/>
      <c r="AH445" s="289" t="str">
        <f t="shared" si="65"/>
        <v/>
      </c>
      <c r="BR445" s="291" t="str">
        <f>IFERROR(VLOOKUP(AH445,'FACT COB BASICA'!$BH$5:$BI$115,2,FALSE),"")</f>
        <v/>
      </c>
      <c r="BS445" s="292" t="str">
        <f t="shared" si="66"/>
        <v/>
      </c>
      <c r="BU445" s="280"/>
    </row>
    <row r="446" spans="28:73" ht="18.75" customHeight="1" x14ac:dyDescent="0.3">
      <c r="AB446" s="300">
        <f t="shared" si="67"/>
        <v>422</v>
      </c>
      <c r="AC446" s="526"/>
      <c r="AD446" s="527"/>
      <c r="AE446" s="424"/>
      <c r="AF446" s="528"/>
      <c r="AG446" s="528"/>
      <c r="AH446" s="289" t="str">
        <f t="shared" si="65"/>
        <v/>
      </c>
      <c r="BR446" s="291" t="str">
        <f>IFERROR(VLOOKUP(AH446,'FACT COB BASICA'!$BH$5:$BI$115,2,FALSE),"")</f>
        <v/>
      </c>
      <c r="BS446" s="292" t="str">
        <f t="shared" si="66"/>
        <v/>
      </c>
      <c r="BU446" s="280"/>
    </row>
    <row r="447" spans="28:73" ht="18.75" customHeight="1" x14ac:dyDescent="0.3">
      <c r="AB447" s="300">
        <f t="shared" si="67"/>
        <v>423</v>
      </c>
      <c r="AC447" s="526"/>
      <c r="AD447" s="527"/>
      <c r="AE447" s="424"/>
      <c r="AF447" s="528"/>
      <c r="AG447" s="528"/>
      <c r="AH447" s="289" t="str">
        <f t="shared" si="65"/>
        <v/>
      </c>
      <c r="BR447" s="291" t="str">
        <f>IFERROR(VLOOKUP(AH447,'FACT COB BASICA'!$BH$5:$BI$115,2,FALSE),"")</f>
        <v/>
      </c>
      <c r="BS447" s="292" t="str">
        <f t="shared" si="66"/>
        <v/>
      </c>
      <c r="BU447" s="280"/>
    </row>
    <row r="448" spans="28:73" ht="18.75" customHeight="1" x14ac:dyDescent="0.3">
      <c r="AB448" s="300">
        <f t="shared" si="67"/>
        <v>424</v>
      </c>
      <c r="AC448" s="526"/>
      <c r="AD448" s="527"/>
      <c r="AE448" s="424"/>
      <c r="AF448" s="528"/>
      <c r="AG448" s="528"/>
      <c r="AH448" s="289" t="str">
        <f t="shared" si="65"/>
        <v/>
      </c>
      <c r="BR448" s="291" t="str">
        <f>IFERROR(VLOOKUP(AH448,'FACT COB BASICA'!$BH$5:$BI$115,2,FALSE),"")</f>
        <v/>
      </c>
      <c r="BS448" s="292" t="str">
        <f t="shared" si="66"/>
        <v/>
      </c>
      <c r="BU448" s="280"/>
    </row>
    <row r="449" spans="28:73" ht="18.75" customHeight="1" x14ac:dyDescent="0.3">
      <c r="AB449" s="300">
        <f t="shared" si="67"/>
        <v>425</v>
      </c>
      <c r="AC449" s="526"/>
      <c r="AD449" s="527"/>
      <c r="AE449" s="424"/>
      <c r="AF449" s="528"/>
      <c r="AG449" s="528"/>
      <c r="AH449" s="289" t="str">
        <f t="shared" si="65"/>
        <v/>
      </c>
      <c r="BR449" s="291" t="str">
        <f>IFERROR(VLOOKUP(AH449,'FACT COB BASICA'!$BH$5:$BI$115,2,FALSE),"")</f>
        <v/>
      </c>
      <c r="BS449" s="292" t="str">
        <f t="shared" si="66"/>
        <v/>
      </c>
      <c r="BU449" s="280"/>
    </row>
    <row r="450" spans="28:73" ht="18.75" customHeight="1" x14ac:dyDescent="0.3">
      <c r="AB450" s="300">
        <f t="shared" si="67"/>
        <v>426</v>
      </c>
      <c r="AC450" s="526"/>
      <c r="AD450" s="527"/>
      <c r="AE450" s="424"/>
      <c r="AF450" s="528"/>
      <c r="AG450" s="528"/>
      <c r="AH450" s="289" t="str">
        <f t="shared" si="65"/>
        <v/>
      </c>
      <c r="BR450" s="291" t="str">
        <f>IFERROR(VLOOKUP(AH450,'FACT COB BASICA'!$BH$5:$BI$115,2,FALSE),"")</f>
        <v/>
      </c>
      <c r="BS450" s="292" t="str">
        <f t="shared" si="66"/>
        <v/>
      </c>
      <c r="BU450" s="280"/>
    </row>
    <row r="451" spans="28:73" ht="18.75" customHeight="1" x14ac:dyDescent="0.3">
      <c r="AB451" s="300">
        <f t="shared" si="67"/>
        <v>427</v>
      </c>
      <c r="AC451" s="526"/>
      <c r="AD451" s="527"/>
      <c r="AE451" s="424"/>
      <c r="AF451" s="528"/>
      <c r="AG451" s="528"/>
      <c r="AH451" s="289" t="str">
        <f t="shared" si="65"/>
        <v/>
      </c>
      <c r="BR451" s="291" t="str">
        <f>IFERROR(VLOOKUP(AH451,'FACT COB BASICA'!$BH$5:$BI$115,2,FALSE),"")</f>
        <v/>
      </c>
      <c r="BS451" s="292" t="str">
        <f t="shared" si="66"/>
        <v/>
      </c>
      <c r="BU451" s="280"/>
    </row>
    <row r="452" spans="28:73" ht="18.75" customHeight="1" x14ac:dyDescent="0.3">
      <c r="AB452" s="300">
        <f t="shared" si="67"/>
        <v>428</v>
      </c>
      <c r="AC452" s="526"/>
      <c r="AD452" s="527"/>
      <c r="AE452" s="424"/>
      <c r="AF452" s="528"/>
      <c r="AG452" s="528"/>
      <c r="AH452" s="289" t="str">
        <f t="shared" si="65"/>
        <v/>
      </c>
      <c r="BR452" s="291" t="str">
        <f>IFERROR(VLOOKUP(AH452,'FACT COB BASICA'!$BH$5:$BI$115,2,FALSE),"")</f>
        <v/>
      </c>
      <c r="BS452" s="292" t="str">
        <f t="shared" si="66"/>
        <v/>
      </c>
      <c r="BU452" s="280"/>
    </row>
    <row r="453" spans="28:73" ht="18.75" customHeight="1" x14ac:dyDescent="0.3">
      <c r="AB453" s="300">
        <f t="shared" si="67"/>
        <v>429</v>
      </c>
      <c r="AC453" s="526"/>
      <c r="AD453" s="527"/>
      <c r="AE453" s="424"/>
      <c r="AF453" s="528"/>
      <c r="AG453" s="528"/>
      <c r="AH453" s="289" t="str">
        <f t="shared" si="65"/>
        <v/>
      </c>
      <c r="BR453" s="291" t="str">
        <f>IFERROR(VLOOKUP(AH453,'FACT COB BASICA'!$BH$5:$BI$115,2,FALSE),"")</f>
        <v/>
      </c>
      <c r="BS453" s="292" t="str">
        <f t="shared" si="66"/>
        <v/>
      </c>
      <c r="BU453" s="280"/>
    </row>
    <row r="454" spans="28:73" ht="18.75" customHeight="1" x14ac:dyDescent="0.3">
      <c r="AB454" s="300">
        <f t="shared" si="67"/>
        <v>430</v>
      </c>
      <c r="AC454" s="526"/>
      <c r="AD454" s="527"/>
      <c r="AE454" s="424"/>
      <c r="AF454" s="528"/>
      <c r="AG454" s="528"/>
      <c r="AH454" s="289" t="str">
        <f t="shared" si="65"/>
        <v/>
      </c>
      <c r="BR454" s="291" t="str">
        <f>IFERROR(VLOOKUP(AH454,'FACT COB BASICA'!$BH$5:$BI$115,2,FALSE),"")</f>
        <v/>
      </c>
      <c r="BS454" s="292" t="str">
        <f t="shared" si="66"/>
        <v/>
      </c>
      <c r="BU454" s="280"/>
    </row>
    <row r="455" spans="28:73" ht="18.75" customHeight="1" x14ac:dyDescent="0.3">
      <c r="AB455" s="300">
        <f t="shared" si="67"/>
        <v>431</v>
      </c>
      <c r="AC455" s="526"/>
      <c r="AD455" s="527"/>
      <c r="AE455" s="424"/>
      <c r="AF455" s="528"/>
      <c r="AG455" s="528"/>
      <c r="AH455" s="289" t="str">
        <f t="shared" si="65"/>
        <v/>
      </c>
      <c r="BR455" s="291" t="str">
        <f>IFERROR(VLOOKUP(AH455,'FACT COB BASICA'!$BH$5:$BI$115,2,FALSE),"")</f>
        <v/>
      </c>
      <c r="BS455" s="292" t="str">
        <f t="shared" si="66"/>
        <v/>
      </c>
      <c r="BU455" s="280"/>
    </row>
    <row r="456" spans="28:73" ht="18.75" customHeight="1" x14ac:dyDescent="0.3">
      <c r="AB456" s="300">
        <f t="shared" si="67"/>
        <v>432</v>
      </c>
      <c r="AC456" s="526"/>
      <c r="AD456" s="527"/>
      <c r="AE456" s="424"/>
      <c r="AF456" s="528"/>
      <c r="AG456" s="528"/>
      <c r="AH456" s="289" t="str">
        <f t="shared" si="65"/>
        <v/>
      </c>
      <c r="BR456" s="291" t="str">
        <f>IFERROR(VLOOKUP(AH456,'FACT COB BASICA'!$BH$5:$BI$115,2,FALSE),"")</f>
        <v/>
      </c>
      <c r="BS456" s="292" t="str">
        <f t="shared" si="66"/>
        <v/>
      </c>
      <c r="BU456" s="280"/>
    </row>
    <row r="457" spans="28:73" ht="18.75" customHeight="1" x14ac:dyDescent="0.3">
      <c r="AB457" s="300">
        <f t="shared" si="67"/>
        <v>433</v>
      </c>
      <c r="AC457" s="526"/>
      <c r="AD457" s="527"/>
      <c r="AE457" s="424"/>
      <c r="AF457" s="528"/>
      <c r="AG457" s="528"/>
      <c r="AH457" s="289" t="str">
        <f t="shared" si="65"/>
        <v/>
      </c>
      <c r="BR457" s="291" t="str">
        <f>IFERROR(VLOOKUP(AH457,'FACT COB BASICA'!$BH$5:$BI$115,2,FALSE),"")</f>
        <v/>
      </c>
      <c r="BS457" s="292" t="str">
        <f t="shared" si="66"/>
        <v/>
      </c>
      <c r="BU457" s="280"/>
    </row>
    <row r="458" spans="28:73" ht="18.75" customHeight="1" x14ac:dyDescent="0.3">
      <c r="AB458" s="300">
        <f t="shared" si="67"/>
        <v>434</v>
      </c>
      <c r="AC458" s="526"/>
      <c r="AD458" s="527"/>
      <c r="AE458" s="424"/>
      <c r="AF458" s="528"/>
      <c r="AG458" s="528"/>
      <c r="AH458" s="289" t="str">
        <f t="shared" si="65"/>
        <v/>
      </c>
      <c r="BR458" s="291" t="str">
        <f>IFERROR(VLOOKUP(AH458,'FACT COB BASICA'!$BH$5:$BI$115,2,FALSE),"")</f>
        <v/>
      </c>
      <c r="BS458" s="292" t="str">
        <f t="shared" si="66"/>
        <v/>
      </c>
      <c r="BU458" s="280"/>
    </row>
    <row r="459" spans="28:73" ht="18.75" customHeight="1" x14ac:dyDescent="0.3">
      <c r="AB459" s="300">
        <f t="shared" si="67"/>
        <v>435</v>
      </c>
      <c r="AC459" s="526"/>
      <c r="AD459" s="527"/>
      <c r="AE459" s="424"/>
      <c r="AF459" s="528"/>
      <c r="AG459" s="528"/>
      <c r="AH459" s="289" t="str">
        <f t="shared" si="65"/>
        <v/>
      </c>
      <c r="BR459" s="291" t="str">
        <f>IFERROR(VLOOKUP(AH459,'FACT COB BASICA'!$BH$5:$BI$115,2,FALSE),"")</f>
        <v/>
      </c>
      <c r="BS459" s="292" t="str">
        <f t="shared" si="66"/>
        <v/>
      </c>
      <c r="BU459" s="280"/>
    </row>
    <row r="460" spans="28:73" ht="18.75" customHeight="1" x14ac:dyDescent="0.3">
      <c r="AB460" s="300">
        <f t="shared" si="67"/>
        <v>436</v>
      </c>
      <c r="AC460" s="526"/>
      <c r="AD460" s="527"/>
      <c r="AE460" s="424"/>
      <c r="AF460" s="528"/>
      <c r="AG460" s="528"/>
      <c r="AH460" s="289" t="str">
        <f t="shared" si="65"/>
        <v/>
      </c>
      <c r="BR460" s="291" t="str">
        <f>IFERROR(VLOOKUP(AH460,'FACT COB BASICA'!$BH$5:$BI$115,2,FALSE),"")</f>
        <v/>
      </c>
      <c r="BS460" s="292" t="str">
        <f t="shared" si="66"/>
        <v/>
      </c>
      <c r="BU460" s="280"/>
    </row>
    <row r="461" spans="28:73" ht="18.75" customHeight="1" x14ac:dyDescent="0.3">
      <c r="AB461" s="300">
        <f t="shared" si="67"/>
        <v>437</v>
      </c>
      <c r="AC461" s="526"/>
      <c r="AD461" s="527"/>
      <c r="AE461" s="424"/>
      <c r="AF461" s="528"/>
      <c r="AG461" s="528"/>
      <c r="AH461" s="289" t="str">
        <f t="shared" si="65"/>
        <v/>
      </c>
      <c r="BR461" s="291" t="str">
        <f>IFERROR(VLOOKUP(AH461,'FACT COB BASICA'!$BH$5:$BI$115,2,FALSE),"")</f>
        <v/>
      </c>
      <c r="BS461" s="292" t="str">
        <f t="shared" si="66"/>
        <v/>
      </c>
      <c r="BU461" s="280"/>
    </row>
    <row r="462" spans="28:73" ht="18.75" customHeight="1" x14ac:dyDescent="0.3">
      <c r="AB462" s="300">
        <f t="shared" si="67"/>
        <v>438</v>
      </c>
      <c r="AC462" s="526"/>
      <c r="AD462" s="527"/>
      <c r="AE462" s="424"/>
      <c r="AF462" s="528"/>
      <c r="AG462" s="528"/>
      <c r="AH462" s="289" t="str">
        <f t="shared" si="65"/>
        <v/>
      </c>
      <c r="BR462" s="291" t="str">
        <f>IFERROR(VLOOKUP(AH462,'FACT COB BASICA'!$BH$5:$BI$115,2,FALSE),"")</f>
        <v/>
      </c>
      <c r="BS462" s="292" t="str">
        <f t="shared" si="66"/>
        <v/>
      </c>
      <c r="BU462" s="280"/>
    </row>
    <row r="463" spans="28:73" ht="18.75" customHeight="1" x14ac:dyDescent="0.3">
      <c r="AB463" s="300">
        <f t="shared" si="67"/>
        <v>439</v>
      </c>
      <c r="AC463" s="526"/>
      <c r="AD463" s="527"/>
      <c r="AE463" s="424"/>
      <c r="AF463" s="528"/>
      <c r="AG463" s="528"/>
      <c r="AH463" s="289" t="str">
        <f t="shared" si="65"/>
        <v/>
      </c>
      <c r="BR463" s="291" t="str">
        <f>IFERROR(VLOOKUP(AH463,'FACT COB BASICA'!$BH$5:$BI$115,2,FALSE),"")</f>
        <v/>
      </c>
      <c r="BS463" s="292" t="str">
        <f t="shared" si="66"/>
        <v/>
      </c>
      <c r="BU463" s="280"/>
    </row>
    <row r="464" spans="28:73" ht="18.75" customHeight="1" x14ac:dyDescent="0.3">
      <c r="AB464" s="300">
        <f t="shared" si="67"/>
        <v>440</v>
      </c>
      <c r="AC464" s="526"/>
      <c r="AD464" s="527"/>
      <c r="AE464" s="424"/>
      <c r="AF464" s="528"/>
      <c r="AG464" s="528"/>
      <c r="AH464" s="289" t="str">
        <f t="shared" si="65"/>
        <v/>
      </c>
      <c r="BR464" s="291" t="str">
        <f>IFERROR(VLOOKUP(AH464,'FACT COB BASICA'!$BH$5:$BI$115,2,FALSE),"")</f>
        <v/>
      </c>
      <c r="BS464" s="292" t="str">
        <f t="shared" si="66"/>
        <v/>
      </c>
      <c r="BU464" s="280"/>
    </row>
    <row r="465" spans="28:73" ht="18.75" customHeight="1" x14ac:dyDescent="0.3">
      <c r="AB465" s="300">
        <f t="shared" si="67"/>
        <v>441</v>
      </c>
      <c r="AC465" s="526"/>
      <c r="AD465" s="527"/>
      <c r="AE465" s="424"/>
      <c r="AF465" s="528"/>
      <c r="AG465" s="528"/>
      <c r="AH465" s="289" t="str">
        <f t="shared" si="65"/>
        <v/>
      </c>
      <c r="BR465" s="291" t="str">
        <f>IFERROR(VLOOKUP(AH465,'FACT COB BASICA'!$BH$5:$BI$115,2,FALSE),"")</f>
        <v/>
      </c>
      <c r="BS465" s="292" t="str">
        <f t="shared" si="66"/>
        <v/>
      </c>
      <c r="BU465" s="280"/>
    </row>
    <row r="466" spans="28:73" ht="18.75" customHeight="1" x14ac:dyDescent="0.3">
      <c r="AB466" s="300">
        <f t="shared" si="67"/>
        <v>442</v>
      </c>
      <c r="AC466" s="526"/>
      <c r="AD466" s="527"/>
      <c r="AE466" s="424"/>
      <c r="AF466" s="528"/>
      <c r="AG466" s="528"/>
      <c r="AH466" s="289" t="str">
        <f t="shared" si="65"/>
        <v/>
      </c>
      <c r="BR466" s="291" t="str">
        <f>IFERROR(VLOOKUP(AH466,'FACT COB BASICA'!$BH$5:$BI$115,2,FALSE),"")</f>
        <v/>
      </c>
      <c r="BS466" s="292" t="str">
        <f t="shared" si="66"/>
        <v/>
      </c>
      <c r="BU466" s="280"/>
    </row>
    <row r="467" spans="28:73" ht="18.75" customHeight="1" x14ac:dyDescent="0.3">
      <c r="AB467" s="300">
        <f t="shared" si="67"/>
        <v>443</v>
      </c>
      <c r="AC467" s="526"/>
      <c r="AD467" s="527"/>
      <c r="AE467" s="424"/>
      <c r="AF467" s="528"/>
      <c r="AG467" s="528"/>
      <c r="AH467" s="289" t="str">
        <f t="shared" si="65"/>
        <v/>
      </c>
      <c r="BR467" s="291" t="str">
        <f>IFERROR(VLOOKUP(AH467,'FACT COB BASICA'!$BH$5:$BI$115,2,FALSE),"")</f>
        <v/>
      </c>
      <c r="BS467" s="292" t="str">
        <f t="shared" si="66"/>
        <v/>
      </c>
      <c r="BU467" s="280"/>
    </row>
    <row r="468" spans="28:73" ht="18.75" customHeight="1" x14ac:dyDescent="0.3">
      <c r="AB468" s="300">
        <f t="shared" si="67"/>
        <v>444</v>
      </c>
      <c r="AC468" s="526"/>
      <c r="AD468" s="527"/>
      <c r="AE468" s="424"/>
      <c r="AF468" s="528"/>
      <c r="AG468" s="528"/>
      <c r="AH468" s="289" t="str">
        <f t="shared" si="65"/>
        <v/>
      </c>
      <c r="BR468" s="291" t="str">
        <f>IFERROR(VLOOKUP(AH468,'FACT COB BASICA'!$BH$5:$BI$115,2,FALSE),"")</f>
        <v/>
      </c>
      <c r="BS468" s="292" t="str">
        <f t="shared" si="66"/>
        <v/>
      </c>
      <c r="BU468" s="280"/>
    </row>
    <row r="469" spans="28:73" ht="18.75" customHeight="1" x14ac:dyDescent="0.3">
      <c r="AB469" s="300">
        <f t="shared" si="67"/>
        <v>445</v>
      </c>
      <c r="AC469" s="526"/>
      <c r="AD469" s="527"/>
      <c r="AE469" s="424"/>
      <c r="AF469" s="528"/>
      <c r="AG469" s="528"/>
      <c r="AH469" s="289" t="str">
        <f t="shared" si="65"/>
        <v/>
      </c>
      <c r="BR469" s="291" t="str">
        <f>IFERROR(VLOOKUP(AH469,'FACT COB BASICA'!$BH$5:$BI$115,2,FALSE),"")</f>
        <v/>
      </c>
      <c r="BS469" s="292" t="str">
        <f t="shared" si="66"/>
        <v/>
      </c>
      <c r="BU469" s="280"/>
    </row>
    <row r="470" spans="28:73" ht="18.75" customHeight="1" x14ac:dyDescent="0.3">
      <c r="AB470" s="300">
        <f t="shared" si="67"/>
        <v>446</v>
      </c>
      <c r="AC470" s="526"/>
      <c r="AD470" s="527"/>
      <c r="AE470" s="424"/>
      <c r="AF470" s="528"/>
      <c r="AG470" s="528"/>
      <c r="AH470" s="289" t="str">
        <f t="shared" si="65"/>
        <v/>
      </c>
      <c r="BR470" s="291" t="str">
        <f>IFERROR(VLOOKUP(AH470,'FACT COB BASICA'!$BH$5:$BI$115,2,FALSE),"")</f>
        <v/>
      </c>
      <c r="BS470" s="292" t="str">
        <f t="shared" si="66"/>
        <v/>
      </c>
      <c r="BU470" s="280"/>
    </row>
    <row r="471" spans="28:73" ht="18.75" customHeight="1" x14ac:dyDescent="0.3">
      <c r="AB471" s="300">
        <f t="shared" si="67"/>
        <v>447</v>
      </c>
      <c r="AC471" s="526"/>
      <c r="AD471" s="527"/>
      <c r="AE471" s="424"/>
      <c r="AF471" s="528"/>
      <c r="AG471" s="528"/>
      <c r="AH471" s="289" t="str">
        <f t="shared" si="65"/>
        <v/>
      </c>
      <c r="BR471" s="291" t="str">
        <f>IFERROR(VLOOKUP(AH471,'FACT COB BASICA'!$BH$5:$BI$115,2,FALSE),"")</f>
        <v/>
      </c>
      <c r="BS471" s="292" t="str">
        <f t="shared" si="66"/>
        <v/>
      </c>
      <c r="BU471" s="280"/>
    </row>
    <row r="472" spans="28:73" ht="18.75" customHeight="1" x14ac:dyDescent="0.3">
      <c r="AB472" s="300">
        <f t="shared" si="67"/>
        <v>448</v>
      </c>
      <c r="AC472" s="526"/>
      <c r="AD472" s="527"/>
      <c r="AE472" s="424"/>
      <c r="AF472" s="528"/>
      <c r="AG472" s="528"/>
      <c r="AH472" s="289" t="str">
        <f t="shared" si="65"/>
        <v/>
      </c>
      <c r="BR472" s="291" t="str">
        <f>IFERROR(VLOOKUP(AH472,'FACT COB BASICA'!$BH$5:$BI$115,2,FALSE),"")</f>
        <v/>
      </c>
      <c r="BS472" s="292" t="str">
        <f t="shared" si="66"/>
        <v/>
      </c>
      <c r="BU472" s="280"/>
    </row>
    <row r="473" spans="28:73" ht="18.75" customHeight="1" x14ac:dyDescent="0.3">
      <c r="AB473" s="300">
        <f t="shared" si="67"/>
        <v>449</v>
      </c>
      <c r="AC473" s="526"/>
      <c r="AD473" s="527"/>
      <c r="AE473" s="424"/>
      <c r="AF473" s="528"/>
      <c r="AG473" s="528"/>
      <c r="AH473" s="289" t="str">
        <f t="shared" ref="AH473:AH536" si="68">IF(AND($AE$20="Fecha de nacimiento",AD473&lt;&gt;""),DATEDIF(AD473,$L$4,"Y"),IF(AND($AE$20="Edad",AE473&lt;&gt;""),AE473,""))</f>
        <v/>
      </c>
      <c r="BR473" s="291" t="str">
        <f>IFERROR(VLOOKUP(AH473,'FACT COB BASICA'!$BH$5:$BI$115,2,FALSE),"")</f>
        <v/>
      </c>
      <c r="BS473" s="292" t="str">
        <f t="shared" ref="BS473:BS536" si="69">AC473&amp;AG473&amp;AF473&amp;BR473</f>
        <v/>
      </c>
      <c r="BU473" s="280"/>
    </row>
    <row r="474" spans="28:73" ht="18.75" customHeight="1" x14ac:dyDescent="0.3">
      <c r="AB474" s="300">
        <f t="shared" ref="AB474:AB537" si="70">AB473+1</f>
        <v>450</v>
      </c>
      <c r="AC474" s="526"/>
      <c r="AD474" s="527"/>
      <c r="AE474" s="424"/>
      <c r="AF474" s="528"/>
      <c r="AG474" s="528"/>
      <c r="AH474" s="289" t="str">
        <f t="shared" si="68"/>
        <v/>
      </c>
      <c r="BR474" s="291" t="str">
        <f>IFERROR(VLOOKUP(AH474,'FACT COB BASICA'!$BH$5:$BI$115,2,FALSE),"")</f>
        <v/>
      </c>
      <c r="BS474" s="292" t="str">
        <f t="shared" si="69"/>
        <v/>
      </c>
      <c r="BU474" s="280"/>
    </row>
    <row r="475" spans="28:73" ht="18.75" customHeight="1" x14ac:dyDescent="0.3">
      <c r="AB475" s="300">
        <f t="shared" si="70"/>
        <v>451</v>
      </c>
      <c r="AC475" s="526"/>
      <c r="AD475" s="527"/>
      <c r="AE475" s="424"/>
      <c r="AF475" s="528"/>
      <c r="AG475" s="528"/>
      <c r="AH475" s="289" t="str">
        <f t="shared" si="68"/>
        <v/>
      </c>
      <c r="BR475" s="291" t="str">
        <f>IFERROR(VLOOKUP(AH475,'FACT COB BASICA'!$BH$5:$BI$115,2,FALSE),"")</f>
        <v/>
      </c>
      <c r="BS475" s="292" t="str">
        <f t="shared" si="69"/>
        <v/>
      </c>
      <c r="BU475" s="280"/>
    </row>
    <row r="476" spans="28:73" ht="18.75" customHeight="1" x14ac:dyDescent="0.3">
      <c r="AB476" s="300">
        <f t="shared" si="70"/>
        <v>452</v>
      </c>
      <c r="AC476" s="526"/>
      <c r="AD476" s="527"/>
      <c r="AE476" s="424"/>
      <c r="AF476" s="528"/>
      <c r="AG476" s="528"/>
      <c r="AH476" s="289" t="str">
        <f t="shared" si="68"/>
        <v/>
      </c>
      <c r="BR476" s="291" t="str">
        <f>IFERROR(VLOOKUP(AH476,'FACT COB BASICA'!$BH$5:$BI$115,2,FALSE),"")</f>
        <v/>
      </c>
      <c r="BS476" s="292" t="str">
        <f t="shared" si="69"/>
        <v/>
      </c>
      <c r="BU476" s="280"/>
    </row>
    <row r="477" spans="28:73" ht="18.75" customHeight="1" x14ac:dyDescent="0.3">
      <c r="AB477" s="300">
        <f t="shared" si="70"/>
        <v>453</v>
      </c>
      <c r="AC477" s="526"/>
      <c r="AD477" s="527"/>
      <c r="AE477" s="424"/>
      <c r="AF477" s="528"/>
      <c r="AG477" s="528"/>
      <c r="AH477" s="289" t="str">
        <f t="shared" si="68"/>
        <v/>
      </c>
      <c r="BR477" s="291" t="str">
        <f>IFERROR(VLOOKUP(AH477,'FACT COB BASICA'!$BH$5:$BI$115,2,FALSE),"")</f>
        <v/>
      </c>
      <c r="BS477" s="292" t="str">
        <f t="shared" si="69"/>
        <v/>
      </c>
      <c r="BU477" s="280"/>
    </row>
    <row r="478" spans="28:73" ht="18.75" customHeight="1" x14ac:dyDescent="0.3">
      <c r="AB478" s="300">
        <f t="shared" si="70"/>
        <v>454</v>
      </c>
      <c r="AC478" s="526"/>
      <c r="AD478" s="527"/>
      <c r="AE478" s="424"/>
      <c r="AF478" s="528"/>
      <c r="AG478" s="528"/>
      <c r="AH478" s="289" t="str">
        <f t="shared" si="68"/>
        <v/>
      </c>
      <c r="BR478" s="291" t="str">
        <f>IFERROR(VLOOKUP(AH478,'FACT COB BASICA'!$BH$5:$BI$115,2,FALSE),"")</f>
        <v/>
      </c>
      <c r="BS478" s="292" t="str">
        <f t="shared" si="69"/>
        <v/>
      </c>
      <c r="BU478" s="280"/>
    </row>
    <row r="479" spans="28:73" ht="18.75" customHeight="1" x14ac:dyDescent="0.3">
      <c r="AB479" s="300">
        <f t="shared" si="70"/>
        <v>455</v>
      </c>
      <c r="AC479" s="526"/>
      <c r="AD479" s="527"/>
      <c r="AE479" s="424"/>
      <c r="AF479" s="528"/>
      <c r="AG479" s="528"/>
      <c r="AH479" s="289" t="str">
        <f t="shared" si="68"/>
        <v/>
      </c>
      <c r="BR479" s="291" t="str">
        <f>IFERROR(VLOOKUP(AH479,'FACT COB BASICA'!$BH$5:$BI$115,2,FALSE),"")</f>
        <v/>
      </c>
      <c r="BS479" s="292" t="str">
        <f t="shared" si="69"/>
        <v/>
      </c>
      <c r="BU479" s="280"/>
    </row>
    <row r="480" spans="28:73" ht="18.75" customHeight="1" x14ac:dyDescent="0.3">
      <c r="AB480" s="300">
        <f t="shared" si="70"/>
        <v>456</v>
      </c>
      <c r="AC480" s="526"/>
      <c r="AD480" s="527"/>
      <c r="AE480" s="424"/>
      <c r="AF480" s="528"/>
      <c r="AG480" s="528"/>
      <c r="AH480" s="289" t="str">
        <f t="shared" si="68"/>
        <v/>
      </c>
      <c r="BR480" s="291" t="str">
        <f>IFERROR(VLOOKUP(AH480,'FACT COB BASICA'!$BH$5:$BI$115,2,FALSE),"")</f>
        <v/>
      </c>
      <c r="BS480" s="292" t="str">
        <f t="shared" si="69"/>
        <v/>
      </c>
      <c r="BU480" s="280"/>
    </row>
    <row r="481" spans="28:73" ht="18.75" customHeight="1" x14ac:dyDescent="0.3">
      <c r="AB481" s="300">
        <f t="shared" si="70"/>
        <v>457</v>
      </c>
      <c r="AC481" s="526"/>
      <c r="AD481" s="527"/>
      <c r="AE481" s="424"/>
      <c r="AF481" s="528"/>
      <c r="AG481" s="528"/>
      <c r="AH481" s="289" t="str">
        <f t="shared" si="68"/>
        <v/>
      </c>
      <c r="BR481" s="291" t="str">
        <f>IFERROR(VLOOKUP(AH481,'FACT COB BASICA'!$BH$5:$BI$115,2,FALSE),"")</f>
        <v/>
      </c>
      <c r="BS481" s="292" t="str">
        <f t="shared" si="69"/>
        <v/>
      </c>
      <c r="BU481" s="280"/>
    </row>
    <row r="482" spans="28:73" ht="18.75" customHeight="1" x14ac:dyDescent="0.3">
      <c r="AB482" s="300">
        <f t="shared" si="70"/>
        <v>458</v>
      </c>
      <c r="AC482" s="526"/>
      <c r="AD482" s="527"/>
      <c r="AE482" s="424"/>
      <c r="AF482" s="528"/>
      <c r="AG482" s="528"/>
      <c r="AH482" s="289" t="str">
        <f t="shared" si="68"/>
        <v/>
      </c>
      <c r="BR482" s="291" t="str">
        <f>IFERROR(VLOOKUP(AH482,'FACT COB BASICA'!$BH$5:$BI$115,2,FALSE),"")</f>
        <v/>
      </c>
      <c r="BS482" s="292" t="str">
        <f t="shared" si="69"/>
        <v/>
      </c>
      <c r="BU482" s="280"/>
    </row>
    <row r="483" spans="28:73" ht="18.75" customHeight="1" x14ac:dyDescent="0.3">
      <c r="AB483" s="300">
        <f t="shared" si="70"/>
        <v>459</v>
      </c>
      <c r="AC483" s="526"/>
      <c r="AD483" s="527"/>
      <c r="AE483" s="424"/>
      <c r="AF483" s="528"/>
      <c r="AG483" s="528"/>
      <c r="AH483" s="289" t="str">
        <f t="shared" si="68"/>
        <v/>
      </c>
      <c r="BR483" s="291" t="str">
        <f>IFERROR(VLOOKUP(AH483,'FACT COB BASICA'!$BH$5:$BI$115,2,FALSE),"")</f>
        <v/>
      </c>
      <c r="BS483" s="292" t="str">
        <f t="shared" si="69"/>
        <v/>
      </c>
      <c r="BU483" s="280"/>
    </row>
    <row r="484" spans="28:73" ht="18.75" customHeight="1" x14ac:dyDescent="0.3">
      <c r="AB484" s="300">
        <f t="shared" si="70"/>
        <v>460</v>
      </c>
      <c r="AC484" s="526"/>
      <c r="AD484" s="527"/>
      <c r="AE484" s="424"/>
      <c r="AF484" s="528"/>
      <c r="AG484" s="528"/>
      <c r="AH484" s="289" t="str">
        <f t="shared" si="68"/>
        <v/>
      </c>
      <c r="BR484" s="291" t="str">
        <f>IFERROR(VLOOKUP(AH484,'FACT COB BASICA'!$BH$5:$BI$115,2,FALSE),"")</f>
        <v/>
      </c>
      <c r="BS484" s="292" t="str">
        <f t="shared" si="69"/>
        <v/>
      </c>
      <c r="BU484" s="280"/>
    </row>
    <row r="485" spans="28:73" ht="18.75" customHeight="1" x14ac:dyDescent="0.3">
      <c r="AB485" s="300">
        <f t="shared" si="70"/>
        <v>461</v>
      </c>
      <c r="AC485" s="526"/>
      <c r="AD485" s="527"/>
      <c r="AE485" s="424"/>
      <c r="AF485" s="528"/>
      <c r="AG485" s="528"/>
      <c r="AH485" s="289" t="str">
        <f t="shared" si="68"/>
        <v/>
      </c>
      <c r="BR485" s="291" t="str">
        <f>IFERROR(VLOOKUP(AH485,'FACT COB BASICA'!$BH$5:$BI$115,2,FALSE),"")</f>
        <v/>
      </c>
      <c r="BS485" s="292" t="str">
        <f t="shared" si="69"/>
        <v/>
      </c>
      <c r="BU485" s="280"/>
    </row>
    <row r="486" spans="28:73" ht="18.75" customHeight="1" x14ac:dyDescent="0.3">
      <c r="AB486" s="300">
        <f t="shared" si="70"/>
        <v>462</v>
      </c>
      <c r="AC486" s="526"/>
      <c r="AD486" s="527"/>
      <c r="AE486" s="424"/>
      <c r="AF486" s="528"/>
      <c r="AG486" s="528"/>
      <c r="AH486" s="289" t="str">
        <f t="shared" si="68"/>
        <v/>
      </c>
      <c r="BR486" s="291" t="str">
        <f>IFERROR(VLOOKUP(AH486,'FACT COB BASICA'!$BH$5:$BI$115,2,FALSE),"")</f>
        <v/>
      </c>
      <c r="BS486" s="292" t="str">
        <f t="shared" si="69"/>
        <v/>
      </c>
      <c r="BU486" s="280"/>
    </row>
    <row r="487" spans="28:73" ht="18.75" customHeight="1" x14ac:dyDescent="0.3">
      <c r="AB487" s="300">
        <f t="shared" si="70"/>
        <v>463</v>
      </c>
      <c r="AC487" s="526"/>
      <c r="AD487" s="527"/>
      <c r="AE487" s="424"/>
      <c r="AF487" s="528"/>
      <c r="AG487" s="528"/>
      <c r="AH487" s="289" t="str">
        <f t="shared" si="68"/>
        <v/>
      </c>
      <c r="BR487" s="291" t="str">
        <f>IFERROR(VLOOKUP(AH487,'FACT COB BASICA'!$BH$5:$BI$115,2,FALSE),"")</f>
        <v/>
      </c>
      <c r="BS487" s="292" t="str">
        <f t="shared" si="69"/>
        <v/>
      </c>
      <c r="BU487" s="280"/>
    </row>
    <row r="488" spans="28:73" ht="18.75" customHeight="1" x14ac:dyDescent="0.3">
      <c r="AB488" s="300">
        <f t="shared" si="70"/>
        <v>464</v>
      </c>
      <c r="AC488" s="526"/>
      <c r="AD488" s="527"/>
      <c r="AE488" s="424"/>
      <c r="AF488" s="528"/>
      <c r="AG488" s="528"/>
      <c r="AH488" s="289" t="str">
        <f t="shared" si="68"/>
        <v/>
      </c>
      <c r="BR488" s="291" t="str">
        <f>IFERROR(VLOOKUP(AH488,'FACT COB BASICA'!$BH$5:$BI$115,2,FALSE),"")</f>
        <v/>
      </c>
      <c r="BS488" s="292" t="str">
        <f t="shared" si="69"/>
        <v/>
      </c>
      <c r="BU488" s="280"/>
    </row>
    <row r="489" spans="28:73" ht="18.75" customHeight="1" x14ac:dyDescent="0.3">
      <c r="AB489" s="300">
        <f t="shared" si="70"/>
        <v>465</v>
      </c>
      <c r="AC489" s="526"/>
      <c r="AD489" s="527"/>
      <c r="AE489" s="424"/>
      <c r="AF489" s="528"/>
      <c r="AG489" s="528"/>
      <c r="AH489" s="289" t="str">
        <f t="shared" si="68"/>
        <v/>
      </c>
      <c r="BR489" s="291" t="str">
        <f>IFERROR(VLOOKUP(AH489,'FACT COB BASICA'!$BH$5:$BI$115,2,FALSE),"")</f>
        <v/>
      </c>
      <c r="BS489" s="292" t="str">
        <f t="shared" si="69"/>
        <v/>
      </c>
      <c r="BU489" s="280"/>
    </row>
    <row r="490" spans="28:73" ht="18.75" customHeight="1" x14ac:dyDescent="0.3">
      <c r="AB490" s="300">
        <f t="shared" si="70"/>
        <v>466</v>
      </c>
      <c r="AC490" s="526"/>
      <c r="AD490" s="527"/>
      <c r="AE490" s="424"/>
      <c r="AF490" s="528"/>
      <c r="AG490" s="528"/>
      <c r="AH490" s="289" t="str">
        <f t="shared" si="68"/>
        <v/>
      </c>
      <c r="BR490" s="291" t="str">
        <f>IFERROR(VLOOKUP(AH490,'FACT COB BASICA'!$BH$5:$BI$115,2,FALSE),"")</f>
        <v/>
      </c>
      <c r="BS490" s="292" t="str">
        <f t="shared" si="69"/>
        <v/>
      </c>
      <c r="BU490" s="280"/>
    </row>
    <row r="491" spans="28:73" ht="18.75" customHeight="1" x14ac:dyDescent="0.3">
      <c r="AB491" s="300">
        <f t="shared" si="70"/>
        <v>467</v>
      </c>
      <c r="AC491" s="526"/>
      <c r="AD491" s="527"/>
      <c r="AE491" s="424"/>
      <c r="AF491" s="528"/>
      <c r="AG491" s="528"/>
      <c r="AH491" s="289" t="str">
        <f t="shared" si="68"/>
        <v/>
      </c>
      <c r="BR491" s="291" t="str">
        <f>IFERROR(VLOOKUP(AH491,'FACT COB BASICA'!$BH$5:$BI$115,2,FALSE),"")</f>
        <v/>
      </c>
      <c r="BS491" s="292" t="str">
        <f t="shared" si="69"/>
        <v/>
      </c>
      <c r="BU491" s="280"/>
    </row>
    <row r="492" spans="28:73" ht="18.75" customHeight="1" x14ac:dyDescent="0.3">
      <c r="AB492" s="300">
        <f t="shared" si="70"/>
        <v>468</v>
      </c>
      <c r="AC492" s="526"/>
      <c r="AD492" s="527"/>
      <c r="AE492" s="424"/>
      <c r="AF492" s="528"/>
      <c r="AG492" s="528"/>
      <c r="AH492" s="289" t="str">
        <f t="shared" si="68"/>
        <v/>
      </c>
      <c r="BR492" s="291" t="str">
        <f>IFERROR(VLOOKUP(AH492,'FACT COB BASICA'!$BH$5:$BI$115,2,FALSE),"")</f>
        <v/>
      </c>
      <c r="BS492" s="292" t="str">
        <f t="shared" si="69"/>
        <v/>
      </c>
      <c r="BU492" s="280"/>
    </row>
    <row r="493" spans="28:73" ht="18.75" customHeight="1" x14ac:dyDescent="0.3">
      <c r="AB493" s="300">
        <f t="shared" si="70"/>
        <v>469</v>
      </c>
      <c r="AC493" s="526"/>
      <c r="AD493" s="527"/>
      <c r="AE493" s="424"/>
      <c r="AF493" s="528"/>
      <c r="AG493" s="528"/>
      <c r="AH493" s="289" t="str">
        <f t="shared" si="68"/>
        <v/>
      </c>
      <c r="BR493" s="291" t="str">
        <f>IFERROR(VLOOKUP(AH493,'FACT COB BASICA'!$BH$5:$BI$115,2,FALSE),"")</f>
        <v/>
      </c>
      <c r="BS493" s="292" t="str">
        <f t="shared" si="69"/>
        <v/>
      </c>
      <c r="BU493" s="280"/>
    </row>
    <row r="494" spans="28:73" ht="18.75" customHeight="1" x14ac:dyDescent="0.3">
      <c r="AB494" s="300">
        <f t="shared" si="70"/>
        <v>470</v>
      </c>
      <c r="AC494" s="526"/>
      <c r="AD494" s="527"/>
      <c r="AE494" s="424"/>
      <c r="AF494" s="528"/>
      <c r="AG494" s="528"/>
      <c r="AH494" s="289" t="str">
        <f t="shared" si="68"/>
        <v/>
      </c>
      <c r="BR494" s="291" t="str">
        <f>IFERROR(VLOOKUP(AH494,'FACT COB BASICA'!$BH$5:$BI$115,2,FALSE),"")</f>
        <v/>
      </c>
      <c r="BS494" s="292" t="str">
        <f t="shared" si="69"/>
        <v/>
      </c>
      <c r="BU494" s="280"/>
    </row>
    <row r="495" spans="28:73" ht="18.75" customHeight="1" x14ac:dyDescent="0.3">
      <c r="AB495" s="300">
        <f t="shared" si="70"/>
        <v>471</v>
      </c>
      <c r="AC495" s="526"/>
      <c r="AD495" s="527"/>
      <c r="AE495" s="424"/>
      <c r="AF495" s="528"/>
      <c r="AG495" s="528"/>
      <c r="AH495" s="289" t="str">
        <f t="shared" si="68"/>
        <v/>
      </c>
      <c r="BR495" s="291" t="str">
        <f>IFERROR(VLOOKUP(AH495,'FACT COB BASICA'!$BH$5:$BI$115,2,FALSE),"")</f>
        <v/>
      </c>
      <c r="BS495" s="292" t="str">
        <f t="shared" si="69"/>
        <v/>
      </c>
      <c r="BU495" s="280"/>
    </row>
    <row r="496" spans="28:73" ht="18.75" customHeight="1" x14ac:dyDescent="0.3">
      <c r="AB496" s="300">
        <f t="shared" si="70"/>
        <v>472</v>
      </c>
      <c r="AC496" s="526"/>
      <c r="AD496" s="527"/>
      <c r="AE496" s="424"/>
      <c r="AF496" s="528"/>
      <c r="AG496" s="528"/>
      <c r="AH496" s="289" t="str">
        <f t="shared" si="68"/>
        <v/>
      </c>
      <c r="BR496" s="291" t="str">
        <f>IFERROR(VLOOKUP(AH496,'FACT COB BASICA'!$BH$5:$BI$115,2,FALSE),"")</f>
        <v/>
      </c>
      <c r="BS496" s="292" t="str">
        <f t="shared" si="69"/>
        <v/>
      </c>
      <c r="BU496" s="280"/>
    </row>
    <row r="497" spans="28:73" ht="18.75" customHeight="1" x14ac:dyDescent="0.3">
      <c r="AB497" s="300">
        <f t="shared" si="70"/>
        <v>473</v>
      </c>
      <c r="AC497" s="526"/>
      <c r="AD497" s="527"/>
      <c r="AE497" s="424"/>
      <c r="AF497" s="528"/>
      <c r="AG497" s="528"/>
      <c r="AH497" s="289" t="str">
        <f t="shared" si="68"/>
        <v/>
      </c>
      <c r="BR497" s="291" t="str">
        <f>IFERROR(VLOOKUP(AH497,'FACT COB BASICA'!$BH$5:$BI$115,2,FALSE),"")</f>
        <v/>
      </c>
      <c r="BS497" s="292" t="str">
        <f t="shared" si="69"/>
        <v/>
      </c>
      <c r="BU497" s="280"/>
    </row>
    <row r="498" spans="28:73" ht="18.75" customHeight="1" x14ac:dyDescent="0.3">
      <c r="AB498" s="300">
        <f t="shared" si="70"/>
        <v>474</v>
      </c>
      <c r="AC498" s="526"/>
      <c r="AD498" s="527"/>
      <c r="AE498" s="424"/>
      <c r="AF498" s="528"/>
      <c r="AG498" s="528"/>
      <c r="AH498" s="289" t="str">
        <f t="shared" si="68"/>
        <v/>
      </c>
      <c r="BR498" s="291" t="str">
        <f>IFERROR(VLOOKUP(AH498,'FACT COB BASICA'!$BH$5:$BI$115,2,FALSE),"")</f>
        <v/>
      </c>
      <c r="BS498" s="292" t="str">
        <f t="shared" si="69"/>
        <v/>
      </c>
      <c r="BU498" s="280"/>
    </row>
    <row r="499" spans="28:73" ht="18.75" customHeight="1" x14ac:dyDescent="0.3">
      <c r="AB499" s="300">
        <f t="shared" si="70"/>
        <v>475</v>
      </c>
      <c r="AC499" s="526"/>
      <c r="AD499" s="527"/>
      <c r="AE499" s="424"/>
      <c r="AF499" s="528"/>
      <c r="AG499" s="528"/>
      <c r="AH499" s="289" t="str">
        <f t="shared" si="68"/>
        <v/>
      </c>
      <c r="BR499" s="291" t="str">
        <f>IFERROR(VLOOKUP(AH499,'FACT COB BASICA'!$BH$5:$BI$115,2,FALSE),"")</f>
        <v/>
      </c>
      <c r="BS499" s="292" t="str">
        <f t="shared" si="69"/>
        <v/>
      </c>
      <c r="BU499" s="280"/>
    </row>
    <row r="500" spans="28:73" ht="18.75" customHeight="1" x14ac:dyDescent="0.3">
      <c r="AB500" s="300">
        <f t="shared" si="70"/>
        <v>476</v>
      </c>
      <c r="AC500" s="526"/>
      <c r="AD500" s="527"/>
      <c r="AE500" s="424"/>
      <c r="AF500" s="528"/>
      <c r="AG500" s="528"/>
      <c r="AH500" s="289" t="str">
        <f t="shared" si="68"/>
        <v/>
      </c>
      <c r="BR500" s="291" t="str">
        <f>IFERROR(VLOOKUP(AH500,'FACT COB BASICA'!$BH$5:$BI$115,2,FALSE),"")</f>
        <v/>
      </c>
      <c r="BS500" s="292" t="str">
        <f t="shared" si="69"/>
        <v/>
      </c>
      <c r="BU500" s="280"/>
    </row>
    <row r="501" spans="28:73" ht="18.75" customHeight="1" x14ac:dyDescent="0.3">
      <c r="AB501" s="300">
        <f t="shared" si="70"/>
        <v>477</v>
      </c>
      <c r="AC501" s="526"/>
      <c r="AD501" s="527"/>
      <c r="AE501" s="424"/>
      <c r="AF501" s="528"/>
      <c r="AG501" s="528"/>
      <c r="AH501" s="289" t="str">
        <f t="shared" si="68"/>
        <v/>
      </c>
      <c r="BR501" s="291" t="str">
        <f>IFERROR(VLOOKUP(AH501,'FACT COB BASICA'!$BH$5:$BI$115,2,FALSE),"")</f>
        <v/>
      </c>
      <c r="BS501" s="292" t="str">
        <f t="shared" si="69"/>
        <v/>
      </c>
      <c r="BU501" s="280"/>
    </row>
    <row r="502" spans="28:73" ht="18.75" customHeight="1" x14ac:dyDescent="0.3">
      <c r="AB502" s="300">
        <f t="shared" si="70"/>
        <v>478</v>
      </c>
      <c r="AC502" s="526"/>
      <c r="AD502" s="527"/>
      <c r="AE502" s="424"/>
      <c r="AF502" s="528"/>
      <c r="AG502" s="528"/>
      <c r="AH502" s="289" t="str">
        <f t="shared" si="68"/>
        <v/>
      </c>
      <c r="BR502" s="291" t="str">
        <f>IFERROR(VLOOKUP(AH502,'FACT COB BASICA'!$BH$5:$BI$115,2,FALSE),"")</f>
        <v/>
      </c>
      <c r="BS502" s="292" t="str">
        <f t="shared" si="69"/>
        <v/>
      </c>
      <c r="BU502" s="280"/>
    </row>
    <row r="503" spans="28:73" ht="18.75" customHeight="1" x14ac:dyDescent="0.3">
      <c r="AB503" s="300">
        <f t="shared" si="70"/>
        <v>479</v>
      </c>
      <c r="AC503" s="526"/>
      <c r="AD503" s="527"/>
      <c r="AE503" s="424"/>
      <c r="AF503" s="528"/>
      <c r="AG503" s="528"/>
      <c r="AH503" s="289" t="str">
        <f t="shared" si="68"/>
        <v/>
      </c>
      <c r="BR503" s="291" t="str">
        <f>IFERROR(VLOOKUP(AH503,'FACT COB BASICA'!$BH$5:$BI$115,2,FALSE),"")</f>
        <v/>
      </c>
      <c r="BS503" s="292" t="str">
        <f t="shared" si="69"/>
        <v/>
      </c>
      <c r="BU503" s="280"/>
    </row>
    <row r="504" spans="28:73" ht="18.75" customHeight="1" x14ac:dyDescent="0.3">
      <c r="AB504" s="300">
        <f t="shared" si="70"/>
        <v>480</v>
      </c>
      <c r="AC504" s="526"/>
      <c r="AD504" s="527"/>
      <c r="AE504" s="424"/>
      <c r="AF504" s="528"/>
      <c r="AG504" s="528"/>
      <c r="AH504" s="289" t="str">
        <f t="shared" si="68"/>
        <v/>
      </c>
      <c r="BR504" s="291" t="str">
        <f>IFERROR(VLOOKUP(AH504,'FACT COB BASICA'!$BH$5:$BI$115,2,FALSE),"")</f>
        <v/>
      </c>
      <c r="BS504" s="292" t="str">
        <f t="shared" si="69"/>
        <v/>
      </c>
      <c r="BU504" s="280"/>
    </row>
    <row r="505" spans="28:73" ht="18.75" customHeight="1" x14ac:dyDescent="0.3">
      <c r="AB505" s="300">
        <f t="shared" si="70"/>
        <v>481</v>
      </c>
      <c r="AC505" s="526"/>
      <c r="AD505" s="527"/>
      <c r="AE505" s="424"/>
      <c r="AF505" s="528"/>
      <c r="AG505" s="528"/>
      <c r="AH505" s="289" t="str">
        <f t="shared" si="68"/>
        <v/>
      </c>
      <c r="BR505" s="291" t="str">
        <f>IFERROR(VLOOKUP(AH505,'FACT COB BASICA'!$BH$5:$BI$115,2,FALSE),"")</f>
        <v/>
      </c>
      <c r="BS505" s="292" t="str">
        <f t="shared" si="69"/>
        <v/>
      </c>
      <c r="BU505" s="280"/>
    </row>
    <row r="506" spans="28:73" ht="18.75" customHeight="1" x14ac:dyDescent="0.3">
      <c r="AB506" s="300">
        <f t="shared" si="70"/>
        <v>482</v>
      </c>
      <c r="AC506" s="526"/>
      <c r="AD506" s="527"/>
      <c r="AE506" s="424"/>
      <c r="AF506" s="528"/>
      <c r="AG506" s="528"/>
      <c r="AH506" s="289" t="str">
        <f t="shared" si="68"/>
        <v/>
      </c>
      <c r="BR506" s="291" t="str">
        <f>IFERROR(VLOOKUP(AH506,'FACT COB BASICA'!$BH$5:$BI$115,2,FALSE),"")</f>
        <v/>
      </c>
      <c r="BS506" s="292" t="str">
        <f t="shared" si="69"/>
        <v/>
      </c>
      <c r="BU506" s="280"/>
    </row>
    <row r="507" spans="28:73" ht="18.75" customHeight="1" x14ac:dyDescent="0.3">
      <c r="AB507" s="300">
        <f t="shared" si="70"/>
        <v>483</v>
      </c>
      <c r="AC507" s="526"/>
      <c r="AD507" s="527"/>
      <c r="AE507" s="424"/>
      <c r="AF507" s="528"/>
      <c r="AG507" s="528"/>
      <c r="AH507" s="289" t="str">
        <f t="shared" si="68"/>
        <v/>
      </c>
      <c r="BR507" s="291" t="str">
        <f>IFERROR(VLOOKUP(AH507,'FACT COB BASICA'!$BH$5:$BI$115,2,FALSE),"")</f>
        <v/>
      </c>
      <c r="BS507" s="292" t="str">
        <f t="shared" si="69"/>
        <v/>
      </c>
      <c r="BU507" s="280"/>
    </row>
    <row r="508" spans="28:73" ht="18.75" customHeight="1" x14ac:dyDescent="0.3">
      <c r="AB508" s="300">
        <f t="shared" si="70"/>
        <v>484</v>
      </c>
      <c r="AC508" s="526"/>
      <c r="AD508" s="527"/>
      <c r="AE508" s="424"/>
      <c r="AF508" s="528"/>
      <c r="AG508" s="528"/>
      <c r="AH508" s="289" t="str">
        <f t="shared" si="68"/>
        <v/>
      </c>
      <c r="BR508" s="291" t="str">
        <f>IFERROR(VLOOKUP(AH508,'FACT COB BASICA'!$BH$5:$BI$115,2,FALSE),"")</f>
        <v/>
      </c>
      <c r="BS508" s="292" t="str">
        <f t="shared" si="69"/>
        <v/>
      </c>
      <c r="BU508" s="280"/>
    </row>
    <row r="509" spans="28:73" ht="18.75" customHeight="1" x14ac:dyDescent="0.3">
      <c r="AB509" s="300">
        <f t="shared" si="70"/>
        <v>485</v>
      </c>
      <c r="AC509" s="526"/>
      <c r="AD509" s="527"/>
      <c r="AE509" s="424"/>
      <c r="AF509" s="528"/>
      <c r="AG509" s="528"/>
      <c r="AH509" s="289" t="str">
        <f t="shared" si="68"/>
        <v/>
      </c>
      <c r="BR509" s="291" t="str">
        <f>IFERROR(VLOOKUP(AH509,'FACT COB BASICA'!$BH$5:$BI$115,2,FALSE),"")</f>
        <v/>
      </c>
      <c r="BS509" s="292" t="str">
        <f t="shared" si="69"/>
        <v/>
      </c>
      <c r="BU509" s="280"/>
    </row>
    <row r="510" spans="28:73" ht="18.75" customHeight="1" x14ac:dyDescent="0.3">
      <c r="AB510" s="300">
        <f t="shared" si="70"/>
        <v>486</v>
      </c>
      <c r="AC510" s="526"/>
      <c r="AD510" s="527"/>
      <c r="AE510" s="424"/>
      <c r="AF510" s="528"/>
      <c r="AG510" s="528"/>
      <c r="AH510" s="289" t="str">
        <f t="shared" si="68"/>
        <v/>
      </c>
      <c r="BR510" s="291" t="str">
        <f>IFERROR(VLOOKUP(AH510,'FACT COB BASICA'!$BH$5:$BI$115,2,FALSE),"")</f>
        <v/>
      </c>
      <c r="BS510" s="292" t="str">
        <f t="shared" si="69"/>
        <v/>
      </c>
      <c r="BU510" s="280"/>
    </row>
    <row r="511" spans="28:73" ht="18.75" customHeight="1" x14ac:dyDescent="0.3">
      <c r="AB511" s="300">
        <f t="shared" si="70"/>
        <v>487</v>
      </c>
      <c r="AC511" s="526"/>
      <c r="AD511" s="527"/>
      <c r="AE511" s="424"/>
      <c r="AF511" s="528"/>
      <c r="AG511" s="528"/>
      <c r="AH511" s="289" t="str">
        <f t="shared" si="68"/>
        <v/>
      </c>
      <c r="BR511" s="291" t="str">
        <f>IFERROR(VLOOKUP(AH511,'FACT COB BASICA'!$BH$5:$BI$115,2,FALSE),"")</f>
        <v/>
      </c>
      <c r="BS511" s="292" t="str">
        <f t="shared" si="69"/>
        <v/>
      </c>
      <c r="BU511" s="280"/>
    </row>
    <row r="512" spans="28:73" ht="18.75" customHeight="1" x14ac:dyDescent="0.3">
      <c r="AB512" s="300">
        <f t="shared" si="70"/>
        <v>488</v>
      </c>
      <c r="AC512" s="526"/>
      <c r="AD512" s="527"/>
      <c r="AE512" s="424"/>
      <c r="AF512" s="528"/>
      <c r="AG512" s="528"/>
      <c r="AH512" s="289" t="str">
        <f t="shared" si="68"/>
        <v/>
      </c>
      <c r="BR512" s="291" t="str">
        <f>IFERROR(VLOOKUP(AH512,'FACT COB BASICA'!$BH$5:$BI$115,2,FALSE),"")</f>
        <v/>
      </c>
      <c r="BS512" s="292" t="str">
        <f t="shared" si="69"/>
        <v/>
      </c>
      <c r="BU512" s="280"/>
    </row>
    <row r="513" spans="28:73" ht="18.75" customHeight="1" x14ac:dyDescent="0.3">
      <c r="AB513" s="300">
        <f t="shared" si="70"/>
        <v>489</v>
      </c>
      <c r="AC513" s="526"/>
      <c r="AD513" s="527"/>
      <c r="AE513" s="424"/>
      <c r="AF513" s="528"/>
      <c r="AG513" s="528"/>
      <c r="AH513" s="289" t="str">
        <f t="shared" si="68"/>
        <v/>
      </c>
      <c r="BR513" s="291" t="str">
        <f>IFERROR(VLOOKUP(AH513,'FACT COB BASICA'!$BH$5:$BI$115,2,FALSE),"")</f>
        <v/>
      </c>
      <c r="BS513" s="292" t="str">
        <f t="shared" si="69"/>
        <v/>
      </c>
      <c r="BU513" s="280"/>
    </row>
    <row r="514" spans="28:73" ht="18.75" customHeight="1" x14ac:dyDescent="0.3">
      <c r="AB514" s="300">
        <f t="shared" si="70"/>
        <v>490</v>
      </c>
      <c r="AC514" s="526"/>
      <c r="AD514" s="527"/>
      <c r="AE514" s="424"/>
      <c r="AF514" s="528"/>
      <c r="AG514" s="528"/>
      <c r="AH514" s="289" t="str">
        <f t="shared" si="68"/>
        <v/>
      </c>
      <c r="BR514" s="291" t="str">
        <f>IFERROR(VLOOKUP(AH514,'FACT COB BASICA'!$BH$5:$BI$115,2,FALSE),"")</f>
        <v/>
      </c>
      <c r="BS514" s="292" t="str">
        <f t="shared" si="69"/>
        <v/>
      </c>
      <c r="BU514" s="280"/>
    </row>
    <row r="515" spans="28:73" ht="18.75" customHeight="1" x14ac:dyDescent="0.3">
      <c r="AB515" s="300">
        <f t="shared" si="70"/>
        <v>491</v>
      </c>
      <c r="AC515" s="526"/>
      <c r="AD515" s="527"/>
      <c r="AE515" s="424"/>
      <c r="AF515" s="528"/>
      <c r="AG515" s="528"/>
      <c r="AH515" s="289" t="str">
        <f t="shared" si="68"/>
        <v/>
      </c>
      <c r="BR515" s="291" t="str">
        <f>IFERROR(VLOOKUP(AH515,'FACT COB BASICA'!$BH$5:$BI$115,2,FALSE),"")</f>
        <v/>
      </c>
      <c r="BS515" s="292" t="str">
        <f t="shared" si="69"/>
        <v/>
      </c>
      <c r="BU515" s="280"/>
    </row>
    <row r="516" spans="28:73" ht="18.75" customHeight="1" x14ac:dyDescent="0.3">
      <c r="AB516" s="300">
        <f t="shared" si="70"/>
        <v>492</v>
      </c>
      <c r="AC516" s="526"/>
      <c r="AD516" s="527"/>
      <c r="AE516" s="424"/>
      <c r="AF516" s="528"/>
      <c r="AG516" s="528"/>
      <c r="AH516" s="289" t="str">
        <f t="shared" si="68"/>
        <v/>
      </c>
      <c r="BR516" s="291" t="str">
        <f>IFERROR(VLOOKUP(AH516,'FACT COB BASICA'!$BH$5:$BI$115,2,FALSE),"")</f>
        <v/>
      </c>
      <c r="BS516" s="292" t="str">
        <f t="shared" si="69"/>
        <v/>
      </c>
      <c r="BU516" s="280"/>
    </row>
    <row r="517" spans="28:73" ht="18.75" customHeight="1" x14ac:dyDescent="0.3">
      <c r="AB517" s="300">
        <f t="shared" si="70"/>
        <v>493</v>
      </c>
      <c r="AC517" s="526"/>
      <c r="AD517" s="527"/>
      <c r="AE517" s="424"/>
      <c r="AF517" s="528"/>
      <c r="AG517" s="528"/>
      <c r="AH517" s="289" t="str">
        <f t="shared" si="68"/>
        <v/>
      </c>
      <c r="BR517" s="291" t="str">
        <f>IFERROR(VLOOKUP(AH517,'FACT COB BASICA'!$BH$5:$BI$115,2,FALSE),"")</f>
        <v/>
      </c>
      <c r="BS517" s="292" t="str">
        <f t="shared" si="69"/>
        <v/>
      </c>
      <c r="BU517" s="280"/>
    </row>
    <row r="518" spans="28:73" ht="18.75" customHeight="1" x14ac:dyDescent="0.3">
      <c r="AB518" s="300">
        <f t="shared" si="70"/>
        <v>494</v>
      </c>
      <c r="AC518" s="526"/>
      <c r="AD518" s="527"/>
      <c r="AE518" s="424"/>
      <c r="AF518" s="528"/>
      <c r="AG518" s="528"/>
      <c r="AH518" s="289" t="str">
        <f t="shared" si="68"/>
        <v/>
      </c>
      <c r="BR518" s="291" t="str">
        <f>IFERROR(VLOOKUP(AH518,'FACT COB BASICA'!$BH$5:$BI$115,2,FALSE),"")</f>
        <v/>
      </c>
      <c r="BS518" s="292" t="str">
        <f t="shared" si="69"/>
        <v/>
      </c>
      <c r="BU518" s="280"/>
    </row>
    <row r="519" spans="28:73" ht="18.75" customHeight="1" x14ac:dyDescent="0.3">
      <c r="AB519" s="300">
        <f t="shared" si="70"/>
        <v>495</v>
      </c>
      <c r="AC519" s="526"/>
      <c r="AD519" s="527"/>
      <c r="AE519" s="424"/>
      <c r="AF519" s="528"/>
      <c r="AG519" s="528"/>
      <c r="AH519" s="289" t="str">
        <f t="shared" si="68"/>
        <v/>
      </c>
      <c r="BR519" s="291" t="str">
        <f>IFERROR(VLOOKUP(AH519,'FACT COB BASICA'!$BH$5:$BI$115,2,FALSE),"")</f>
        <v/>
      </c>
      <c r="BS519" s="292" t="str">
        <f t="shared" si="69"/>
        <v/>
      </c>
      <c r="BU519" s="280"/>
    </row>
    <row r="520" spans="28:73" ht="18.75" customHeight="1" x14ac:dyDescent="0.3">
      <c r="AB520" s="300">
        <f t="shared" si="70"/>
        <v>496</v>
      </c>
      <c r="AC520" s="526"/>
      <c r="AD520" s="527"/>
      <c r="AE520" s="424"/>
      <c r="AF520" s="528"/>
      <c r="AG520" s="528"/>
      <c r="AH520" s="289" t="str">
        <f t="shared" si="68"/>
        <v/>
      </c>
      <c r="BR520" s="291" t="str">
        <f>IFERROR(VLOOKUP(AH520,'FACT COB BASICA'!$BH$5:$BI$115,2,FALSE),"")</f>
        <v/>
      </c>
      <c r="BS520" s="292" t="str">
        <f t="shared" si="69"/>
        <v/>
      </c>
      <c r="BU520" s="280"/>
    </row>
    <row r="521" spans="28:73" ht="18.75" customHeight="1" x14ac:dyDescent="0.3">
      <c r="AB521" s="300">
        <f t="shared" si="70"/>
        <v>497</v>
      </c>
      <c r="AC521" s="526"/>
      <c r="AD521" s="527"/>
      <c r="AE521" s="424"/>
      <c r="AF521" s="528"/>
      <c r="AG521" s="528"/>
      <c r="AH521" s="289" t="str">
        <f t="shared" si="68"/>
        <v/>
      </c>
      <c r="BR521" s="291" t="str">
        <f>IFERROR(VLOOKUP(AH521,'FACT COB BASICA'!$BH$5:$BI$115,2,FALSE),"")</f>
        <v/>
      </c>
      <c r="BS521" s="292" t="str">
        <f t="shared" si="69"/>
        <v/>
      </c>
      <c r="BU521" s="280"/>
    </row>
    <row r="522" spans="28:73" ht="18.75" customHeight="1" x14ac:dyDescent="0.3">
      <c r="AB522" s="300">
        <f t="shared" si="70"/>
        <v>498</v>
      </c>
      <c r="AC522" s="526"/>
      <c r="AD522" s="527"/>
      <c r="AE522" s="424"/>
      <c r="AF522" s="528"/>
      <c r="AG522" s="528"/>
      <c r="AH522" s="289" t="str">
        <f t="shared" si="68"/>
        <v/>
      </c>
      <c r="BR522" s="291" t="str">
        <f>IFERROR(VLOOKUP(AH522,'FACT COB BASICA'!$BH$5:$BI$115,2,FALSE),"")</f>
        <v/>
      </c>
      <c r="BS522" s="292" t="str">
        <f t="shared" si="69"/>
        <v/>
      </c>
      <c r="BU522" s="280"/>
    </row>
    <row r="523" spans="28:73" ht="18.75" customHeight="1" x14ac:dyDescent="0.3">
      <c r="AB523" s="300">
        <f t="shared" si="70"/>
        <v>499</v>
      </c>
      <c r="AC523" s="526"/>
      <c r="AD523" s="527"/>
      <c r="AE523" s="424"/>
      <c r="AF523" s="528"/>
      <c r="AG523" s="528"/>
      <c r="AH523" s="289" t="str">
        <f t="shared" si="68"/>
        <v/>
      </c>
      <c r="BR523" s="291" t="str">
        <f>IFERROR(VLOOKUP(AH523,'FACT COB BASICA'!$BH$5:$BI$115,2,FALSE),"")</f>
        <v/>
      </c>
      <c r="BS523" s="292" t="str">
        <f t="shared" si="69"/>
        <v/>
      </c>
      <c r="BU523" s="280"/>
    </row>
    <row r="524" spans="28:73" ht="18.75" customHeight="1" x14ac:dyDescent="0.3">
      <c r="AB524" s="300">
        <f t="shared" si="70"/>
        <v>500</v>
      </c>
      <c r="AC524" s="526"/>
      <c r="AD524" s="527"/>
      <c r="AE524" s="424"/>
      <c r="AF524" s="528"/>
      <c r="AG524" s="528"/>
      <c r="AH524" s="289" t="str">
        <f t="shared" si="68"/>
        <v/>
      </c>
      <c r="BR524" s="291" t="str">
        <f>IFERROR(VLOOKUP(AH524,'FACT COB BASICA'!$BH$5:$BI$115,2,FALSE),"")</f>
        <v/>
      </c>
      <c r="BS524" s="292" t="str">
        <f t="shared" si="69"/>
        <v/>
      </c>
      <c r="BU524" s="280"/>
    </row>
    <row r="525" spans="28:73" ht="18.75" customHeight="1" x14ac:dyDescent="0.3">
      <c r="AB525" s="300">
        <f t="shared" si="70"/>
        <v>501</v>
      </c>
      <c r="AC525" s="526"/>
      <c r="AD525" s="527"/>
      <c r="AE525" s="424"/>
      <c r="AF525" s="528"/>
      <c r="AG525" s="528"/>
      <c r="AH525" s="289" t="str">
        <f t="shared" si="68"/>
        <v/>
      </c>
      <c r="BR525" s="291" t="str">
        <f>IFERROR(VLOOKUP(AH525,'FACT COB BASICA'!$BH$5:$BI$115,2,FALSE),"")</f>
        <v/>
      </c>
      <c r="BS525" s="292" t="str">
        <f t="shared" si="69"/>
        <v/>
      </c>
      <c r="BU525" s="280"/>
    </row>
    <row r="526" spans="28:73" ht="18.75" customHeight="1" x14ac:dyDescent="0.3">
      <c r="AB526" s="300">
        <f t="shared" si="70"/>
        <v>502</v>
      </c>
      <c r="AC526" s="526"/>
      <c r="AD526" s="527"/>
      <c r="AE526" s="424"/>
      <c r="AF526" s="528"/>
      <c r="AG526" s="528"/>
      <c r="AH526" s="289" t="str">
        <f t="shared" si="68"/>
        <v/>
      </c>
      <c r="BR526" s="291" t="str">
        <f>IFERROR(VLOOKUP(AH526,'FACT COB BASICA'!$BH$5:$BI$115,2,FALSE),"")</f>
        <v/>
      </c>
      <c r="BS526" s="292" t="str">
        <f t="shared" si="69"/>
        <v/>
      </c>
      <c r="BU526" s="280"/>
    </row>
    <row r="527" spans="28:73" ht="18.75" customHeight="1" x14ac:dyDescent="0.3">
      <c r="AB527" s="300">
        <f t="shared" si="70"/>
        <v>503</v>
      </c>
      <c r="AC527" s="526"/>
      <c r="AD527" s="527"/>
      <c r="AE527" s="424"/>
      <c r="AF527" s="528"/>
      <c r="AG527" s="528"/>
      <c r="AH527" s="289" t="str">
        <f t="shared" si="68"/>
        <v/>
      </c>
      <c r="BR527" s="291" t="str">
        <f>IFERROR(VLOOKUP(AH527,'FACT COB BASICA'!$BH$5:$BI$115,2,FALSE),"")</f>
        <v/>
      </c>
      <c r="BS527" s="292" t="str">
        <f t="shared" si="69"/>
        <v/>
      </c>
      <c r="BU527" s="280"/>
    </row>
    <row r="528" spans="28:73" ht="18.75" customHeight="1" x14ac:dyDescent="0.3">
      <c r="AB528" s="300">
        <f t="shared" si="70"/>
        <v>504</v>
      </c>
      <c r="AC528" s="526"/>
      <c r="AD528" s="527"/>
      <c r="AE528" s="424"/>
      <c r="AF528" s="528"/>
      <c r="AG528" s="528"/>
      <c r="AH528" s="289" t="str">
        <f t="shared" si="68"/>
        <v/>
      </c>
      <c r="BR528" s="291" t="str">
        <f>IFERROR(VLOOKUP(AH528,'FACT COB BASICA'!$BH$5:$BI$115,2,FALSE),"")</f>
        <v/>
      </c>
      <c r="BS528" s="292" t="str">
        <f t="shared" si="69"/>
        <v/>
      </c>
      <c r="BU528" s="280"/>
    </row>
    <row r="529" spans="28:73" ht="18.75" customHeight="1" x14ac:dyDescent="0.3">
      <c r="AB529" s="300">
        <f t="shared" si="70"/>
        <v>505</v>
      </c>
      <c r="AC529" s="526"/>
      <c r="AD529" s="527"/>
      <c r="AE529" s="424"/>
      <c r="AF529" s="528"/>
      <c r="AG529" s="528"/>
      <c r="AH529" s="289" t="str">
        <f t="shared" si="68"/>
        <v/>
      </c>
      <c r="BR529" s="291" t="str">
        <f>IFERROR(VLOOKUP(AH529,'FACT COB BASICA'!$BH$5:$BI$115,2,FALSE),"")</f>
        <v/>
      </c>
      <c r="BS529" s="292" t="str">
        <f t="shared" si="69"/>
        <v/>
      </c>
      <c r="BU529" s="280"/>
    </row>
    <row r="530" spans="28:73" ht="18.75" customHeight="1" x14ac:dyDescent="0.3">
      <c r="AB530" s="300">
        <f t="shared" si="70"/>
        <v>506</v>
      </c>
      <c r="AC530" s="526"/>
      <c r="AD530" s="527"/>
      <c r="AE530" s="424"/>
      <c r="AF530" s="528"/>
      <c r="AG530" s="528"/>
      <c r="AH530" s="289" t="str">
        <f t="shared" si="68"/>
        <v/>
      </c>
      <c r="BR530" s="291" t="str">
        <f>IFERROR(VLOOKUP(AH530,'FACT COB BASICA'!$BH$5:$BI$115,2,FALSE),"")</f>
        <v/>
      </c>
      <c r="BS530" s="292" t="str">
        <f t="shared" si="69"/>
        <v/>
      </c>
      <c r="BU530" s="280"/>
    </row>
    <row r="531" spans="28:73" ht="18.75" customHeight="1" x14ac:dyDescent="0.3">
      <c r="AB531" s="300">
        <f t="shared" si="70"/>
        <v>507</v>
      </c>
      <c r="AC531" s="526"/>
      <c r="AD531" s="527"/>
      <c r="AE531" s="424"/>
      <c r="AF531" s="528"/>
      <c r="AG531" s="528"/>
      <c r="AH531" s="289" t="str">
        <f t="shared" si="68"/>
        <v/>
      </c>
      <c r="BR531" s="291" t="str">
        <f>IFERROR(VLOOKUP(AH531,'FACT COB BASICA'!$BH$5:$BI$115,2,FALSE),"")</f>
        <v/>
      </c>
      <c r="BS531" s="292" t="str">
        <f t="shared" si="69"/>
        <v/>
      </c>
      <c r="BU531" s="280"/>
    </row>
    <row r="532" spans="28:73" ht="18.75" customHeight="1" x14ac:dyDescent="0.3">
      <c r="AB532" s="300">
        <f t="shared" si="70"/>
        <v>508</v>
      </c>
      <c r="AC532" s="526"/>
      <c r="AD532" s="527"/>
      <c r="AE532" s="424"/>
      <c r="AF532" s="528"/>
      <c r="AG532" s="528"/>
      <c r="AH532" s="289" t="str">
        <f t="shared" si="68"/>
        <v/>
      </c>
      <c r="BR532" s="291" t="str">
        <f>IFERROR(VLOOKUP(AH532,'FACT COB BASICA'!$BH$5:$BI$115,2,FALSE),"")</f>
        <v/>
      </c>
      <c r="BS532" s="292" t="str">
        <f t="shared" si="69"/>
        <v/>
      </c>
      <c r="BU532" s="280"/>
    </row>
    <row r="533" spans="28:73" ht="18.75" customHeight="1" x14ac:dyDescent="0.3">
      <c r="AB533" s="300">
        <f t="shared" si="70"/>
        <v>509</v>
      </c>
      <c r="AC533" s="526"/>
      <c r="AD533" s="527"/>
      <c r="AE533" s="424"/>
      <c r="AF533" s="528"/>
      <c r="AG533" s="528"/>
      <c r="AH533" s="289" t="str">
        <f t="shared" si="68"/>
        <v/>
      </c>
      <c r="BR533" s="291" t="str">
        <f>IFERROR(VLOOKUP(AH533,'FACT COB BASICA'!$BH$5:$BI$115,2,FALSE),"")</f>
        <v/>
      </c>
      <c r="BS533" s="292" t="str">
        <f t="shared" si="69"/>
        <v/>
      </c>
      <c r="BU533" s="280"/>
    </row>
    <row r="534" spans="28:73" ht="18.75" customHeight="1" x14ac:dyDescent="0.3">
      <c r="AB534" s="300">
        <f t="shared" si="70"/>
        <v>510</v>
      </c>
      <c r="AC534" s="526"/>
      <c r="AD534" s="527"/>
      <c r="AE534" s="424"/>
      <c r="AF534" s="528"/>
      <c r="AG534" s="528"/>
      <c r="AH534" s="289" t="str">
        <f t="shared" si="68"/>
        <v/>
      </c>
      <c r="BR534" s="291" t="str">
        <f>IFERROR(VLOOKUP(AH534,'FACT COB BASICA'!$BH$5:$BI$115,2,FALSE),"")</f>
        <v/>
      </c>
      <c r="BS534" s="292" t="str">
        <f t="shared" si="69"/>
        <v/>
      </c>
      <c r="BU534" s="280"/>
    </row>
    <row r="535" spans="28:73" ht="18.75" customHeight="1" x14ac:dyDescent="0.3">
      <c r="AB535" s="300">
        <f t="shared" si="70"/>
        <v>511</v>
      </c>
      <c r="AC535" s="526"/>
      <c r="AD535" s="527"/>
      <c r="AE535" s="424"/>
      <c r="AF535" s="528"/>
      <c r="AG535" s="528"/>
      <c r="AH535" s="289" t="str">
        <f t="shared" si="68"/>
        <v/>
      </c>
      <c r="BR535" s="291" t="str">
        <f>IFERROR(VLOOKUP(AH535,'FACT COB BASICA'!$BH$5:$BI$115,2,FALSE),"")</f>
        <v/>
      </c>
      <c r="BS535" s="292" t="str">
        <f t="shared" si="69"/>
        <v/>
      </c>
      <c r="BU535" s="280"/>
    </row>
    <row r="536" spans="28:73" ht="18.75" customHeight="1" x14ac:dyDescent="0.3">
      <c r="AB536" s="300">
        <f t="shared" si="70"/>
        <v>512</v>
      </c>
      <c r="AC536" s="526"/>
      <c r="AD536" s="527"/>
      <c r="AE536" s="424"/>
      <c r="AF536" s="528"/>
      <c r="AG536" s="528"/>
      <c r="AH536" s="289" t="str">
        <f t="shared" si="68"/>
        <v/>
      </c>
      <c r="BR536" s="291" t="str">
        <f>IFERROR(VLOOKUP(AH536,'FACT COB BASICA'!$BH$5:$BI$115,2,FALSE),"")</f>
        <v/>
      </c>
      <c r="BS536" s="292" t="str">
        <f t="shared" si="69"/>
        <v/>
      </c>
      <c r="BU536" s="280"/>
    </row>
    <row r="537" spans="28:73" ht="18.75" customHeight="1" x14ac:dyDescent="0.3">
      <c r="AB537" s="300">
        <f t="shared" si="70"/>
        <v>513</v>
      </c>
      <c r="AC537" s="526"/>
      <c r="AD537" s="527"/>
      <c r="AE537" s="424"/>
      <c r="AF537" s="528"/>
      <c r="AG537" s="528"/>
      <c r="AH537" s="289" t="str">
        <f t="shared" ref="AH537:AH600" si="71">IF(AND($AE$20="Fecha de nacimiento",AD537&lt;&gt;""),DATEDIF(AD537,$L$4,"Y"),IF(AND($AE$20="Edad",AE537&lt;&gt;""),AE537,""))</f>
        <v/>
      </c>
      <c r="BR537" s="291" t="str">
        <f>IFERROR(VLOOKUP(AH537,'FACT COB BASICA'!$BH$5:$BI$115,2,FALSE),"")</f>
        <v/>
      </c>
      <c r="BS537" s="292" t="str">
        <f t="shared" ref="BS537:BS600" si="72">AC537&amp;AG537&amp;AF537&amp;BR537</f>
        <v/>
      </c>
      <c r="BU537" s="280"/>
    </row>
    <row r="538" spans="28:73" ht="18.75" customHeight="1" x14ac:dyDescent="0.3">
      <c r="AB538" s="300">
        <f t="shared" ref="AB538:AB601" si="73">AB537+1</f>
        <v>514</v>
      </c>
      <c r="AC538" s="526"/>
      <c r="AD538" s="527"/>
      <c r="AE538" s="424"/>
      <c r="AF538" s="528"/>
      <c r="AG538" s="528"/>
      <c r="AH538" s="289" t="str">
        <f t="shared" si="71"/>
        <v/>
      </c>
      <c r="BR538" s="291" t="str">
        <f>IFERROR(VLOOKUP(AH538,'FACT COB BASICA'!$BH$5:$BI$115,2,FALSE),"")</f>
        <v/>
      </c>
      <c r="BS538" s="292" t="str">
        <f t="shared" si="72"/>
        <v/>
      </c>
      <c r="BU538" s="280"/>
    </row>
    <row r="539" spans="28:73" ht="18.75" customHeight="1" x14ac:dyDescent="0.3">
      <c r="AB539" s="300">
        <f t="shared" si="73"/>
        <v>515</v>
      </c>
      <c r="AC539" s="526"/>
      <c r="AD539" s="527"/>
      <c r="AE539" s="424"/>
      <c r="AF539" s="528"/>
      <c r="AG539" s="528"/>
      <c r="AH539" s="289" t="str">
        <f t="shared" si="71"/>
        <v/>
      </c>
      <c r="BR539" s="291" t="str">
        <f>IFERROR(VLOOKUP(AH539,'FACT COB BASICA'!$BH$5:$BI$115,2,FALSE),"")</f>
        <v/>
      </c>
      <c r="BS539" s="292" t="str">
        <f t="shared" si="72"/>
        <v/>
      </c>
      <c r="BU539" s="280"/>
    </row>
    <row r="540" spans="28:73" ht="18.75" customHeight="1" x14ac:dyDescent="0.3">
      <c r="AB540" s="300">
        <f t="shared" si="73"/>
        <v>516</v>
      </c>
      <c r="AC540" s="526"/>
      <c r="AD540" s="527"/>
      <c r="AE540" s="424"/>
      <c r="AF540" s="528"/>
      <c r="AG540" s="528"/>
      <c r="AH540" s="289" t="str">
        <f t="shared" si="71"/>
        <v/>
      </c>
      <c r="BR540" s="291" t="str">
        <f>IFERROR(VLOOKUP(AH540,'FACT COB BASICA'!$BH$5:$BI$115,2,FALSE),"")</f>
        <v/>
      </c>
      <c r="BS540" s="292" t="str">
        <f t="shared" si="72"/>
        <v/>
      </c>
      <c r="BU540" s="280"/>
    </row>
    <row r="541" spans="28:73" ht="18.75" customHeight="1" x14ac:dyDescent="0.3">
      <c r="AB541" s="300">
        <f t="shared" si="73"/>
        <v>517</v>
      </c>
      <c r="AC541" s="526"/>
      <c r="AD541" s="527"/>
      <c r="AE541" s="424"/>
      <c r="AF541" s="528"/>
      <c r="AG541" s="528"/>
      <c r="AH541" s="289" t="str">
        <f t="shared" si="71"/>
        <v/>
      </c>
      <c r="BR541" s="291" t="str">
        <f>IFERROR(VLOOKUP(AH541,'FACT COB BASICA'!$BH$5:$BI$115,2,FALSE),"")</f>
        <v/>
      </c>
      <c r="BS541" s="292" t="str">
        <f t="shared" si="72"/>
        <v/>
      </c>
      <c r="BU541" s="280"/>
    </row>
    <row r="542" spans="28:73" ht="18.75" customHeight="1" x14ac:dyDescent="0.3">
      <c r="AB542" s="300">
        <f t="shared" si="73"/>
        <v>518</v>
      </c>
      <c r="AC542" s="526"/>
      <c r="AD542" s="527"/>
      <c r="AE542" s="424"/>
      <c r="AF542" s="528"/>
      <c r="AG542" s="528"/>
      <c r="AH542" s="289" t="str">
        <f t="shared" si="71"/>
        <v/>
      </c>
      <c r="BR542" s="291" t="str">
        <f>IFERROR(VLOOKUP(AH542,'FACT COB BASICA'!$BH$5:$BI$115,2,FALSE),"")</f>
        <v/>
      </c>
      <c r="BS542" s="292" t="str">
        <f t="shared" si="72"/>
        <v/>
      </c>
      <c r="BU542" s="280"/>
    </row>
    <row r="543" spans="28:73" ht="18.75" customHeight="1" x14ac:dyDescent="0.3">
      <c r="AB543" s="300">
        <f t="shared" si="73"/>
        <v>519</v>
      </c>
      <c r="AC543" s="526"/>
      <c r="AD543" s="527"/>
      <c r="AE543" s="424"/>
      <c r="AF543" s="528"/>
      <c r="AG543" s="528"/>
      <c r="AH543" s="289" t="str">
        <f t="shared" si="71"/>
        <v/>
      </c>
      <c r="BR543" s="291" t="str">
        <f>IFERROR(VLOOKUP(AH543,'FACT COB BASICA'!$BH$5:$BI$115,2,FALSE),"")</f>
        <v/>
      </c>
      <c r="BS543" s="292" t="str">
        <f t="shared" si="72"/>
        <v/>
      </c>
      <c r="BU543" s="280"/>
    </row>
    <row r="544" spans="28:73" ht="18.75" customHeight="1" x14ac:dyDescent="0.3">
      <c r="AB544" s="300">
        <f t="shared" si="73"/>
        <v>520</v>
      </c>
      <c r="AC544" s="526"/>
      <c r="AD544" s="527"/>
      <c r="AE544" s="424"/>
      <c r="AF544" s="528"/>
      <c r="AG544" s="528"/>
      <c r="AH544" s="289" t="str">
        <f t="shared" si="71"/>
        <v/>
      </c>
      <c r="BR544" s="291" t="str">
        <f>IFERROR(VLOOKUP(AH544,'FACT COB BASICA'!$BH$5:$BI$115,2,FALSE),"")</f>
        <v/>
      </c>
      <c r="BS544" s="292" t="str">
        <f t="shared" si="72"/>
        <v/>
      </c>
      <c r="BU544" s="280"/>
    </row>
    <row r="545" spans="28:73" ht="18.75" customHeight="1" x14ac:dyDescent="0.3">
      <c r="AB545" s="300">
        <f t="shared" si="73"/>
        <v>521</v>
      </c>
      <c r="AC545" s="526"/>
      <c r="AD545" s="527"/>
      <c r="AE545" s="424"/>
      <c r="AF545" s="528"/>
      <c r="AG545" s="528"/>
      <c r="AH545" s="289" t="str">
        <f t="shared" si="71"/>
        <v/>
      </c>
      <c r="BR545" s="291" t="str">
        <f>IFERROR(VLOOKUP(AH545,'FACT COB BASICA'!$BH$5:$BI$115,2,FALSE),"")</f>
        <v/>
      </c>
      <c r="BS545" s="292" t="str">
        <f t="shared" si="72"/>
        <v/>
      </c>
      <c r="BU545" s="280"/>
    </row>
    <row r="546" spans="28:73" ht="18.75" customHeight="1" x14ac:dyDescent="0.3">
      <c r="AB546" s="300">
        <f t="shared" si="73"/>
        <v>522</v>
      </c>
      <c r="AC546" s="526"/>
      <c r="AD546" s="527"/>
      <c r="AE546" s="424"/>
      <c r="AF546" s="528"/>
      <c r="AG546" s="528"/>
      <c r="AH546" s="289" t="str">
        <f t="shared" si="71"/>
        <v/>
      </c>
      <c r="BR546" s="291" t="str">
        <f>IFERROR(VLOOKUP(AH546,'FACT COB BASICA'!$BH$5:$BI$115,2,FALSE),"")</f>
        <v/>
      </c>
      <c r="BS546" s="292" t="str">
        <f t="shared" si="72"/>
        <v/>
      </c>
      <c r="BU546" s="280"/>
    </row>
    <row r="547" spans="28:73" ht="18.75" customHeight="1" x14ac:dyDescent="0.3">
      <c r="AB547" s="300">
        <f t="shared" si="73"/>
        <v>523</v>
      </c>
      <c r="AC547" s="526"/>
      <c r="AD547" s="527"/>
      <c r="AE547" s="424"/>
      <c r="AF547" s="528"/>
      <c r="AG547" s="528"/>
      <c r="AH547" s="289" t="str">
        <f t="shared" si="71"/>
        <v/>
      </c>
      <c r="BR547" s="291" t="str">
        <f>IFERROR(VLOOKUP(AH547,'FACT COB BASICA'!$BH$5:$BI$115,2,FALSE),"")</f>
        <v/>
      </c>
      <c r="BS547" s="292" t="str">
        <f t="shared" si="72"/>
        <v/>
      </c>
      <c r="BU547" s="280"/>
    </row>
    <row r="548" spans="28:73" ht="18.75" customHeight="1" x14ac:dyDescent="0.3">
      <c r="AB548" s="300">
        <f t="shared" si="73"/>
        <v>524</v>
      </c>
      <c r="AC548" s="526"/>
      <c r="AD548" s="527"/>
      <c r="AE548" s="424"/>
      <c r="AF548" s="528"/>
      <c r="AG548" s="528"/>
      <c r="AH548" s="289" t="str">
        <f t="shared" si="71"/>
        <v/>
      </c>
      <c r="BR548" s="291" t="str">
        <f>IFERROR(VLOOKUP(AH548,'FACT COB BASICA'!$BH$5:$BI$115,2,FALSE),"")</f>
        <v/>
      </c>
      <c r="BS548" s="292" t="str">
        <f t="shared" si="72"/>
        <v/>
      </c>
      <c r="BU548" s="280"/>
    </row>
    <row r="549" spans="28:73" ht="18.75" customHeight="1" x14ac:dyDescent="0.3">
      <c r="AB549" s="300">
        <f t="shared" si="73"/>
        <v>525</v>
      </c>
      <c r="AC549" s="526"/>
      <c r="AD549" s="527"/>
      <c r="AE549" s="424"/>
      <c r="AF549" s="528"/>
      <c r="AG549" s="528"/>
      <c r="AH549" s="289" t="str">
        <f t="shared" si="71"/>
        <v/>
      </c>
      <c r="BR549" s="291" t="str">
        <f>IFERROR(VLOOKUP(AH549,'FACT COB BASICA'!$BH$5:$BI$115,2,FALSE),"")</f>
        <v/>
      </c>
      <c r="BS549" s="292" t="str">
        <f t="shared" si="72"/>
        <v/>
      </c>
      <c r="BU549" s="280"/>
    </row>
    <row r="550" spans="28:73" ht="18.75" customHeight="1" x14ac:dyDescent="0.3">
      <c r="AB550" s="300">
        <f t="shared" si="73"/>
        <v>526</v>
      </c>
      <c r="AC550" s="526"/>
      <c r="AD550" s="527"/>
      <c r="AE550" s="424"/>
      <c r="AF550" s="528"/>
      <c r="AG550" s="528"/>
      <c r="AH550" s="289" t="str">
        <f t="shared" si="71"/>
        <v/>
      </c>
      <c r="BR550" s="291" t="str">
        <f>IFERROR(VLOOKUP(AH550,'FACT COB BASICA'!$BH$5:$BI$115,2,FALSE),"")</f>
        <v/>
      </c>
      <c r="BS550" s="292" t="str">
        <f t="shared" si="72"/>
        <v/>
      </c>
      <c r="BU550" s="280"/>
    </row>
    <row r="551" spans="28:73" ht="18.75" customHeight="1" x14ac:dyDescent="0.3">
      <c r="AB551" s="300">
        <f t="shared" si="73"/>
        <v>527</v>
      </c>
      <c r="AC551" s="526"/>
      <c r="AD551" s="527"/>
      <c r="AE551" s="424"/>
      <c r="AF551" s="528"/>
      <c r="AG551" s="528"/>
      <c r="AH551" s="289" t="str">
        <f t="shared" si="71"/>
        <v/>
      </c>
      <c r="BR551" s="291" t="str">
        <f>IFERROR(VLOOKUP(AH551,'FACT COB BASICA'!$BH$5:$BI$115,2,FALSE),"")</f>
        <v/>
      </c>
      <c r="BS551" s="292" t="str">
        <f t="shared" si="72"/>
        <v/>
      </c>
      <c r="BU551" s="280"/>
    </row>
    <row r="552" spans="28:73" ht="18.75" customHeight="1" x14ac:dyDescent="0.3">
      <c r="AB552" s="300">
        <f t="shared" si="73"/>
        <v>528</v>
      </c>
      <c r="AC552" s="526"/>
      <c r="AD552" s="527"/>
      <c r="AE552" s="424"/>
      <c r="AF552" s="528"/>
      <c r="AG552" s="528"/>
      <c r="AH552" s="289" t="str">
        <f t="shared" si="71"/>
        <v/>
      </c>
      <c r="BR552" s="291" t="str">
        <f>IFERROR(VLOOKUP(AH552,'FACT COB BASICA'!$BH$5:$BI$115,2,FALSE),"")</f>
        <v/>
      </c>
      <c r="BS552" s="292" t="str">
        <f t="shared" si="72"/>
        <v/>
      </c>
      <c r="BU552" s="280"/>
    </row>
    <row r="553" spans="28:73" ht="18.75" customHeight="1" x14ac:dyDescent="0.3">
      <c r="AB553" s="300">
        <f t="shared" si="73"/>
        <v>529</v>
      </c>
      <c r="AC553" s="526"/>
      <c r="AD553" s="527"/>
      <c r="AE553" s="424"/>
      <c r="AF553" s="528"/>
      <c r="AG553" s="528"/>
      <c r="AH553" s="289" t="str">
        <f t="shared" si="71"/>
        <v/>
      </c>
      <c r="BR553" s="291" t="str">
        <f>IFERROR(VLOOKUP(AH553,'FACT COB BASICA'!$BH$5:$BI$115,2,FALSE),"")</f>
        <v/>
      </c>
      <c r="BS553" s="292" t="str">
        <f t="shared" si="72"/>
        <v/>
      </c>
      <c r="BU553" s="280"/>
    </row>
    <row r="554" spans="28:73" ht="18.75" customHeight="1" x14ac:dyDescent="0.3">
      <c r="AB554" s="300">
        <f t="shared" si="73"/>
        <v>530</v>
      </c>
      <c r="AC554" s="526"/>
      <c r="AD554" s="527"/>
      <c r="AE554" s="424"/>
      <c r="AF554" s="528"/>
      <c r="AG554" s="528"/>
      <c r="AH554" s="289" t="str">
        <f t="shared" si="71"/>
        <v/>
      </c>
      <c r="BR554" s="291" t="str">
        <f>IFERROR(VLOOKUP(AH554,'FACT COB BASICA'!$BH$5:$BI$115,2,FALSE),"")</f>
        <v/>
      </c>
      <c r="BS554" s="292" t="str">
        <f t="shared" si="72"/>
        <v/>
      </c>
      <c r="BU554" s="280"/>
    </row>
    <row r="555" spans="28:73" ht="18.75" customHeight="1" x14ac:dyDescent="0.3">
      <c r="AB555" s="300">
        <f t="shared" si="73"/>
        <v>531</v>
      </c>
      <c r="AC555" s="526"/>
      <c r="AD555" s="527"/>
      <c r="AE555" s="424"/>
      <c r="AF555" s="528"/>
      <c r="AG555" s="528"/>
      <c r="AH555" s="289" t="str">
        <f t="shared" si="71"/>
        <v/>
      </c>
      <c r="BR555" s="291" t="str">
        <f>IFERROR(VLOOKUP(AH555,'FACT COB BASICA'!$BH$5:$BI$115,2,FALSE),"")</f>
        <v/>
      </c>
      <c r="BS555" s="292" t="str">
        <f t="shared" si="72"/>
        <v/>
      </c>
      <c r="BU555" s="280"/>
    </row>
    <row r="556" spans="28:73" ht="18.75" customHeight="1" x14ac:dyDescent="0.3">
      <c r="AB556" s="300">
        <f t="shared" si="73"/>
        <v>532</v>
      </c>
      <c r="AC556" s="526"/>
      <c r="AD556" s="527"/>
      <c r="AE556" s="424"/>
      <c r="AF556" s="528"/>
      <c r="AG556" s="528"/>
      <c r="AH556" s="289" t="str">
        <f t="shared" si="71"/>
        <v/>
      </c>
      <c r="BR556" s="291" t="str">
        <f>IFERROR(VLOOKUP(AH556,'FACT COB BASICA'!$BH$5:$BI$115,2,FALSE),"")</f>
        <v/>
      </c>
      <c r="BS556" s="292" t="str">
        <f t="shared" si="72"/>
        <v/>
      </c>
      <c r="BU556" s="280"/>
    </row>
    <row r="557" spans="28:73" ht="18.75" customHeight="1" x14ac:dyDescent="0.3">
      <c r="AB557" s="300">
        <f t="shared" si="73"/>
        <v>533</v>
      </c>
      <c r="AC557" s="526"/>
      <c r="AD557" s="527"/>
      <c r="AE557" s="424"/>
      <c r="AF557" s="528"/>
      <c r="AG557" s="528"/>
      <c r="AH557" s="289" t="str">
        <f t="shared" si="71"/>
        <v/>
      </c>
      <c r="BR557" s="291" t="str">
        <f>IFERROR(VLOOKUP(AH557,'FACT COB BASICA'!$BH$5:$BI$115,2,FALSE),"")</f>
        <v/>
      </c>
      <c r="BS557" s="292" t="str">
        <f t="shared" si="72"/>
        <v/>
      </c>
      <c r="BU557" s="280"/>
    </row>
    <row r="558" spans="28:73" ht="18.75" customHeight="1" x14ac:dyDescent="0.3">
      <c r="AB558" s="300">
        <f t="shared" si="73"/>
        <v>534</v>
      </c>
      <c r="AC558" s="526"/>
      <c r="AD558" s="527"/>
      <c r="AE558" s="424"/>
      <c r="AF558" s="528"/>
      <c r="AG558" s="528"/>
      <c r="AH558" s="289" t="str">
        <f t="shared" si="71"/>
        <v/>
      </c>
      <c r="BR558" s="291" t="str">
        <f>IFERROR(VLOOKUP(AH558,'FACT COB BASICA'!$BH$5:$BI$115,2,FALSE),"")</f>
        <v/>
      </c>
      <c r="BS558" s="292" t="str">
        <f t="shared" si="72"/>
        <v/>
      </c>
      <c r="BU558" s="280"/>
    </row>
    <row r="559" spans="28:73" ht="18.75" customHeight="1" x14ac:dyDescent="0.3">
      <c r="AB559" s="300">
        <f t="shared" si="73"/>
        <v>535</v>
      </c>
      <c r="AC559" s="526"/>
      <c r="AD559" s="527"/>
      <c r="AE559" s="424"/>
      <c r="AF559" s="528"/>
      <c r="AG559" s="528"/>
      <c r="AH559" s="289" t="str">
        <f t="shared" si="71"/>
        <v/>
      </c>
      <c r="BR559" s="291" t="str">
        <f>IFERROR(VLOOKUP(AH559,'FACT COB BASICA'!$BH$5:$BI$115,2,FALSE),"")</f>
        <v/>
      </c>
      <c r="BS559" s="292" t="str">
        <f t="shared" si="72"/>
        <v/>
      </c>
      <c r="BU559" s="280"/>
    </row>
    <row r="560" spans="28:73" ht="18.75" customHeight="1" x14ac:dyDescent="0.3">
      <c r="AB560" s="300">
        <f t="shared" si="73"/>
        <v>536</v>
      </c>
      <c r="AC560" s="526"/>
      <c r="AD560" s="527"/>
      <c r="AE560" s="424"/>
      <c r="AF560" s="528"/>
      <c r="AG560" s="528"/>
      <c r="AH560" s="289" t="str">
        <f t="shared" si="71"/>
        <v/>
      </c>
      <c r="BR560" s="291" t="str">
        <f>IFERROR(VLOOKUP(AH560,'FACT COB BASICA'!$BH$5:$BI$115,2,FALSE),"")</f>
        <v/>
      </c>
      <c r="BS560" s="292" t="str">
        <f t="shared" si="72"/>
        <v/>
      </c>
      <c r="BU560" s="280"/>
    </row>
    <row r="561" spans="28:73" ht="18.75" customHeight="1" x14ac:dyDescent="0.3">
      <c r="AB561" s="300">
        <f t="shared" si="73"/>
        <v>537</v>
      </c>
      <c r="AC561" s="526"/>
      <c r="AD561" s="527"/>
      <c r="AE561" s="424"/>
      <c r="AF561" s="528"/>
      <c r="AG561" s="528"/>
      <c r="AH561" s="289" t="str">
        <f t="shared" si="71"/>
        <v/>
      </c>
      <c r="BR561" s="291" t="str">
        <f>IFERROR(VLOOKUP(AH561,'FACT COB BASICA'!$BH$5:$BI$115,2,FALSE),"")</f>
        <v/>
      </c>
      <c r="BS561" s="292" t="str">
        <f t="shared" si="72"/>
        <v/>
      </c>
      <c r="BU561" s="280"/>
    </row>
    <row r="562" spans="28:73" ht="18.75" customHeight="1" x14ac:dyDescent="0.3">
      <c r="AB562" s="300">
        <f t="shared" si="73"/>
        <v>538</v>
      </c>
      <c r="AC562" s="526"/>
      <c r="AD562" s="527"/>
      <c r="AE562" s="424"/>
      <c r="AF562" s="528"/>
      <c r="AG562" s="528"/>
      <c r="AH562" s="289" t="str">
        <f t="shared" si="71"/>
        <v/>
      </c>
      <c r="BR562" s="291" t="str">
        <f>IFERROR(VLOOKUP(AH562,'FACT COB BASICA'!$BH$5:$BI$115,2,FALSE),"")</f>
        <v/>
      </c>
      <c r="BS562" s="292" t="str">
        <f t="shared" si="72"/>
        <v/>
      </c>
      <c r="BU562" s="280"/>
    </row>
    <row r="563" spans="28:73" ht="18.75" customHeight="1" x14ac:dyDescent="0.3">
      <c r="AB563" s="300">
        <f t="shared" si="73"/>
        <v>539</v>
      </c>
      <c r="AC563" s="526"/>
      <c r="AD563" s="527"/>
      <c r="AE563" s="424"/>
      <c r="AF563" s="528"/>
      <c r="AG563" s="528"/>
      <c r="AH563" s="289" t="str">
        <f t="shared" si="71"/>
        <v/>
      </c>
      <c r="BR563" s="291" t="str">
        <f>IFERROR(VLOOKUP(AH563,'FACT COB BASICA'!$BH$5:$BI$115,2,FALSE),"")</f>
        <v/>
      </c>
      <c r="BS563" s="292" t="str">
        <f t="shared" si="72"/>
        <v/>
      </c>
      <c r="BU563" s="280"/>
    </row>
    <row r="564" spans="28:73" ht="18.75" customHeight="1" x14ac:dyDescent="0.3">
      <c r="AB564" s="300">
        <f t="shared" si="73"/>
        <v>540</v>
      </c>
      <c r="AC564" s="526"/>
      <c r="AD564" s="527"/>
      <c r="AE564" s="424"/>
      <c r="AF564" s="528"/>
      <c r="AG564" s="528"/>
      <c r="AH564" s="289" t="str">
        <f t="shared" si="71"/>
        <v/>
      </c>
      <c r="BR564" s="291" t="str">
        <f>IFERROR(VLOOKUP(AH564,'FACT COB BASICA'!$BH$5:$BI$115,2,FALSE),"")</f>
        <v/>
      </c>
      <c r="BS564" s="292" t="str">
        <f t="shared" si="72"/>
        <v/>
      </c>
      <c r="BU564" s="280"/>
    </row>
    <row r="565" spans="28:73" ht="18.75" customHeight="1" x14ac:dyDescent="0.3">
      <c r="AB565" s="300">
        <f t="shared" si="73"/>
        <v>541</v>
      </c>
      <c r="AC565" s="526"/>
      <c r="AD565" s="527"/>
      <c r="AE565" s="424"/>
      <c r="AF565" s="528"/>
      <c r="AG565" s="528"/>
      <c r="AH565" s="289" t="str">
        <f t="shared" si="71"/>
        <v/>
      </c>
      <c r="BR565" s="291" t="str">
        <f>IFERROR(VLOOKUP(AH565,'FACT COB BASICA'!$BH$5:$BI$115,2,FALSE),"")</f>
        <v/>
      </c>
      <c r="BS565" s="292" t="str">
        <f t="shared" si="72"/>
        <v/>
      </c>
      <c r="BU565" s="280"/>
    </row>
    <row r="566" spans="28:73" ht="18.75" customHeight="1" x14ac:dyDescent="0.3">
      <c r="AB566" s="300">
        <f t="shared" si="73"/>
        <v>542</v>
      </c>
      <c r="AC566" s="526"/>
      <c r="AD566" s="527"/>
      <c r="AE566" s="424"/>
      <c r="AF566" s="528"/>
      <c r="AG566" s="528"/>
      <c r="AH566" s="289" t="str">
        <f t="shared" si="71"/>
        <v/>
      </c>
      <c r="BR566" s="291" t="str">
        <f>IFERROR(VLOOKUP(AH566,'FACT COB BASICA'!$BH$5:$BI$115,2,FALSE),"")</f>
        <v/>
      </c>
      <c r="BS566" s="292" t="str">
        <f t="shared" si="72"/>
        <v/>
      </c>
      <c r="BU566" s="280"/>
    </row>
    <row r="567" spans="28:73" ht="18.75" customHeight="1" x14ac:dyDescent="0.3">
      <c r="AB567" s="300">
        <f t="shared" si="73"/>
        <v>543</v>
      </c>
      <c r="AC567" s="526"/>
      <c r="AD567" s="527"/>
      <c r="AE567" s="424"/>
      <c r="AF567" s="528"/>
      <c r="AG567" s="528"/>
      <c r="AH567" s="289" t="str">
        <f t="shared" si="71"/>
        <v/>
      </c>
      <c r="BR567" s="291" t="str">
        <f>IFERROR(VLOOKUP(AH567,'FACT COB BASICA'!$BH$5:$BI$115,2,FALSE),"")</f>
        <v/>
      </c>
      <c r="BS567" s="292" t="str">
        <f t="shared" si="72"/>
        <v/>
      </c>
      <c r="BU567" s="280"/>
    </row>
    <row r="568" spans="28:73" ht="18.75" customHeight="1" x14ac:dyDescent="0.3">
      <c r="AB568" s="300">
        <f t="shared" si="73"/>
        <v>544</v>
      </c>
      <c r="AC568" s="526"/>
      <c r="AD568" s="527"/>
      <c r="AE568" s="424"/>
      <c r="AF568" s="528"/>
      <c r="AG568" s="528"/>
      <c r="AH568" s="289" t="str">
        <f t="shared" si="71"/>
        <v/>
      </c>
      <c r="BR568" s="291" t="str">
        <f>IFERROR(VLOOKUP(AH568,'FACT COB BASICA'!$BH$5:$BI$115,2,FALSE),"")</f>
        <v/>
      </c>
      <c r="BS568" s="292" t="str">
        <f t="shared" si="72"/>
        <v/>
      </c>
      <c r="BU568" s="280"/>
    </row>
    <row r="569" spans="28:73" ht="18.75" customHeight="1" x14ac:dyDescent="0.3">
      <c r="AB569" s="300">
        <f t="shared" si="73"/>
        <v>545</v>
      </c>
      <c r="AC569" s="526"/>
      <c r="AD569" s="527"/>
      <c r="AE569" s="424"/>
      <c r="AF569" s="528"/>
      <c r="AG569" s="528"/>
      <c r="AH569" s="289" t="str">
        <f t="shared" si="71"/>
        <v/>
      </c>
      <c r="BR569" s="291" t="str">
        <f>IFERROR(VLOOKUP(AH569,'FACT COB BASICA'!$BH$5:$BI$115,2,FALSE),"")</f>
        <v/>
      </c>
      <c r="BS569" s="292" t="str">
        <f t="shared" si="72"/>
        <v/>
      </c>
      <c r="BU569" s="280"/>
    </row>
    <row r="570" spans="28:73" ht="18.75" customHeight="1" x14ac:dyDescent="0.3">
      <c r="AB570" s="300">
        <f t="shared" si="73"/>
        <v>546</v>
      </c>
      <c r="AC570" s="526"/>
      <c r="AD570" s="527"/>
      <c r="AE570" s="424"/>
      <c r="AF570" s="528"/>
      <c r="AG570" s="528"/>
      <c r="AH570" s="289" t="str">
        <f t="shared" si="71"/>
        <v/>
      </c>
      <c r="BR570" s="291" t="str">
        <f>IFERROR(VLOOKUP(AH570,'FACT COB BASICA'!$BH$5:$BI$115,2,FALSE),"")</f>
        <v/>
      </c>
      <c r="BS570" s="292" t="str">
        <f t="shared" si="72"/>
        <v/>
      </c>
      <c r="BU570" s="280"/>
    </row>
    <row r="571" spans="28:73" ht="18.75" customHeight="1" x14ac:dyDescent="0.3">
      <c r="AB571" s="300">
        <f t="shared" si="73"/>
        <v>547</v>
      </c>
      <c r="AC571" s="526"/>
      <c r="AD571" s="527"/>
      <c r="AE571" s="424"/>
      <c r="AF571" s="528"/>
      <c r="AG571" s="528"/>
      <c r="AH571" s="289" t="str">
        <f t="shared" si="71"/>
        <v/>
      </c>
      <c r="BR571" s="291" t="str">
        <f>IFERROR(VLOOKUP(AH571,'FACT COB BASICA'!$BH$5:$BI$115,2,FALSE),"")</f>
        <v/>
      </c>
      <c r="BS571" s="292" t="str">
        <f t="shared" si="72"/>
        <v/>
      </c>
      <c r="BU571" s="280"/>
    </row>
    <row r="572" spans="28:73" ht="18.75" customHeight="1" x14ac:dyDescent="0.3">
      <c r="AB572" s="300">
        <f t="shared" si="73"/>
        <v>548</v>
      </c>
      <c r="AC572" s="526"/>
      <c r="AD572" s="527"/>
      <c r="AE572" s="424"/>
      <c r="AF572" s="528"/>
      <c r="AG572" s="528"/>
      <c r="AH572" s="289" t="str">
        <f t="shared" si="71"/>
        <v/>
      </c>
      <c r="BR572" s="291" t="str">
        <f>IFERROR(VLOOKUP(AH572,'FACT COB BASICA'!$BH$5:$BI$115,2,FALSE),"")</f>
        <v/>
      </c>
      <c r="BS572" s="292" t="str">
        <f t="shared" si="72"/>
        <v/>
      </c>
      <c r="BU572" s="280"/>
    </row>
    <row r="573" spans="28:73" ht="18.75" customHeight="1" x14ac:dyDescent="0.3">
      <c r="AB573" s="300">
        <f t="shared" si="73"/>
        <v>549</v>
      </c>
      <c r="AC573" s="526"/>
      <c r="AD573" s="527"/>
      <c r="AE573" s="424"/>
      <c r="AF573" s="528"/>
      <c r="AG573" s="528"/>
      <c r="AH573" s="289" t="str">
        <f t="shared" si="71"/>
        <v/>
      </c>
      <c r="BR573" s="291" t="str">
        <f>IFERROR(VLOOKUP(AH573,'FACT COB BASICA'!$BH$5:$BI$115,2,FALSE),"")</f>
        <v/>
      </c>
      <c r="BS573" s="292" t="str">
        <f t="shared" si="72"/>
        <v/>
      </c>
      <c r="BU573" s="280"/>
    </row>
    <row r="574" spans="28:73" ht="18.75" customHeight="1" x14ac:dyDescent="0.3">
      <c r="AB574" s="300">
        <f t="shared" si="73"/>
        <v>550</v>
      </c>
      <c r="AC574" s="526"/>
      <c r="AD574" s="527"/>
      <c r="AE574" s="424"/>
      <c r="AF574" s="528"/>
      <c r="AG574" s="528"/>
      <c r="AH574" s="289" t="str">
        <f t="shared" si="71"/>
        <v/>
      </c>
      <c r="BR574" s="291" t="str">
        <f>IFERROR(VLOOKUP(AH574,'FACT COB BASICA'!$BH$5:$BI$115,2,FALSE),"")</f>
        <v/>
      </c>
      <c r="BS574" s="292" t="str">
        <f t="shared" si="72"/>
        <v/>
      </c>
      <c r="BU574" s="280"/>
    </row>
    <row r="575" spans="28:73" ht="18.75" customHeight="1" x14ac:dyDescent="0.3">
      <c r="AB575" s="300">
        <f t="shared" si="73"/>
        <v>551</v>
      </c>
      <c r="AC575" s="526"/>
      <c r="AD575" s="527"/>
      <c r="AE575" s="424"/>
      <c r="AF575" s="528"/>
      <c r="AG575" s="528"/>
      <c r="AH575" s="289" t="str">
        <f t="shared" si="71"/>
        <v/>
      </c>
      <c r="BR575" s="291" t="str">
        <f>IFERROR(VLOOKUP(AH575,'FACT COB BASICA'!$BH$5:$BI$115,2,FALSE),"")</f>
        <v/>
      </c>
      <c r="BS575" s="292" t="str">
        <f t="shared" si="72"/>
        <v/>
      </c>
      <c r="BU575" s="280"/>
    </row>
    <row r="576" spans="28:73" ht="18.75" customHeight="1" x14ac:dyDescent="0.3">
      <c r="AB576" s="300">
        <f t="shared" si="73"/>
        <v>552</v>
      </c>
      <c r="AC576" s="526"/>
      <c r="AD576" s="527"/>
      <c r="AE576" s="424"/>
      <c r="AF576" s="528"/>
      <c r="AG576" s="528"/>
      <c r="AH576" s="289" t="str">
        <f t="shared" si="71"/>
        <v/>
      </c>
      <c r="BR576" s="291" t="str">
        <f>IFERROR(VLOOKUP(AH576,'FACT COB BASICA'!$BH$5:$BI$115,2,FALSE),"")</f>
        <v/>
      </c>
      <c r="BS576" s="292" t="str">
        <f t="shared" si="72"/>
        <v/>
      </c>
      <c r="BU576" s="280"/>
    </row>
    <row r="577" spans="28:73" ht="18.75" customHeight="1" x14ac:dyDescent="0.3">
      <c r="AB577" s="300">
        <f t="shared" si="73"/>
        <v>553</v>
      </c>
      <c r="AC577" s="526"/>
      <c r="AD577" s="527"/>
      <c r="AE577" s="424"/>
      <c r="AF577" s="528"/>
      <c r="AG577" s="528"/>
      <c r="AH577" s="289" t="str">
        <f t="shared" si="71"/>
        <v/>
      </c>
      <c r="BR577" s="291" t="str">
        <f>IFERROR(VLOOKUP(AH577,'FACT COB BASICA'!$BH$5:$BI$115,2,FALSE),"")</f>
        <v/>
      </c>
      <c r="BS577" s="292" t="str">
        <f t="shared" si="72"/>
        <v/>
      </c>
      <c r="BU577" s="280"/>
    </row>
    <row r="578" spans="28:73" ht="18.75" customHeight="1" x14ac:dyDescent="0.3">
      <c r="AB578" s="300">
        <f t="shared" si="73"/>
        <v>554</v>
      </c>
      <c r="AC578" s="526"/>
      <c r="AD578" s="527"/>
      <c r="AE578" s="424"/>
      <c r="AF578" s="528"/>
      <c r="AG578" s="528"/>
      <c r="AH578" s="289" t="str">
        <f t="shared" si="71"/>
        <v/>
      </c>
      <c r="BR578" s="291" t="str">
        <f>IFERROR(VLOOKUP(AH578,'FACT COB BASICA'!$BH$5:$BI$115,2,FALSE),"")</f>
        <v/>
      </c>
      <c r="BS578" s="292" t="str">
        <f t="shared" si="72"/>
        <v/>
      </c>
      <c r="BU578" s="280"/>
    </row>
    <row r="579" spans="28:73" ht="18.75" customHeight="1" x14ac:dyDescent="0.3">
      <c r="AB579" s="300">
        <f t="shared" si="73"/>
        <v>555</v>
      </c>
      <c r="AC579" s="526"/>
      <c r="AD579" s="527"/>
      <c r="AE579" s="424"/>
      <c r="AF579" s="528"/>
      <c r="AG579" s="528"/>
      <c r="AH579" s="289" t="str">
        <f t="shared" si="71"/>
        <v/>
      </c>
      <c r="BR579" s="291" t="str">
        <f>IFERROR(VLOOKUP(AH579,'FACT COB BASICA'!$BH$5:$BI$115,2,FALSE),"")</f>
        <v/>
      </c>
      <c r="BS579" s="292" t="str">
        <f t="shared" si="72"/>
        <v/>
      </c>
      <c r="BU579" s="280"/>
    </row>
    <row r="580" spans="28:73" ht="18.75" customHeight="1" x14ac:dyDescent="0.3">
      <c r="AB580" s="300">
        <f t="shared" si="73"/>
        <v>556</v>
      </c>
      <c r="AC580" s="526"/>
      <c r="AD580" s="527"/>
      <c r="AE580" s="424"/>
      <c r="AF580" s="528"/>
      <c r="AG580" s="528"/>
      <c r="AH580" s="289" t="str">
        <f t="shared" si="71"/>
        <v/>
      </c>
      <c r="BR580" s="291" t="str">
        <f>IFERROR(VLOOKUP(AH580,'FACT COB BASICA'!$BH$5:$BI$115,2,FALSE),"")</f>
        <v/>
      </c>
      <c r="BS580" s="292" t="str">
        <f t="shared" si="72"/>
        <v/>
      </c>
      <c r="BU580" s="280"/>
    </row>
    <row r="581" spans="28:73" ht="18.75" customHeight="1" x14ac:dyDescent="0.3">
      <c r="AB581" s="300">
        <f t="shared" si="73"/>
        <v>557</v>
      </c>
      <c r="AC581" s="526"/>
      <c r="AD581" s="527"/>
      <c r="AE581" s="424"/>
      <c r="AF581" s="528"/>
      <c r="AG581" s="528"/>
      <c r="AH581" s="289" t="str">
        <f t="shared" si="71"/>
        <v/>
      </c>
      <c r="BR581" s="291" t="str">
        <f>IFERROR(VLOOKUP(AH581,'FACT COB BASICA'!$BH$5:$BI$115,2,FALSE),"")</f>
        <v/>
      </c>
      <c r="BS581" s="292" t="str">
        <f t="shared" si="72"/>
        <v/>
      </c>
      <c r="BU581" s="280"/>
    </row>
    <row r="582" spans="28:73" ht="18.75" customHeight="1" x14ac:dyDescent="0.3">
      <c r="AB582" s="300">
        <f t="shared" si="73"/>
        <v>558</v>
      </c>
      <c r="AC582" s="526"/>
      <c r="AD582" s="527"/>
      <c r="AE582" s="424"/>
      <c r="AF582" s="528"/>
      <c r="AG582" s="528"/>
      <c r="AH582" s="289" t="str">
        <f t="shared" si="71"/>
        <v/>
      </c>
      <c r="BR582" s="291" t="str">
        <f>IFERROR(VLOOKUP(AH582,'FACT COB BASICA'!$BH$5:$BI$115,2,FALSE),"")</f>
        <v/>
      </c>
      <c r="BS582" s="292" t="str">
        <f t="shared" si="72"/>
        <v/>
      </c>
      <c r="BU582" s="280"/>
    </row>
    <row r="583" spans="28:73" ht="18.75" customHeight="1" x14ac:dyDescent="0.3">
      <c r="AB583" s="300">
        <f t="shared" si="73"/>
        <v>559</v>
      </c>
      <c r="AC583" s="526"/>
      <c r="AD583" s="527"/>
      <c r="AE583" s="424"/>
      <c r="AF583" s="528"/>
      <c r="AG583" s="528"/>
      <c r="AH583" s="289" t="str">
        <f t="shared" si="71"/>
        <v/>
      </c>
      <c r="BR583" s="291" t="str">
        <f>IFERROR(VLOOKUP(AH583,'FACT COB BASICA'!$BH$5:$BI$115,2,FALSE),"")</f>
        <v/>
      </c>
      <c r="BS583" s="292" t="str">
        <f t="shared" si="72"/>
        <v/>
      </c>
      <c r="BU583" s="280"/>
    </row>
    <row r="584" spans="28:73" ht="18.75" customHeight="1" x14ac:dyDescent="0.3">
      <c r="AB584" s="300">
        <f t="shared" si="73"/>
        <v>560</v>
      </c>
      <c r="AC584" s="526"/>
      <c r="AD584" s="527"/>
      <c r="AE584" s="424"/>
      <c r="AF584" s="528"/>
      <c r="AG584" s="528"/>
      <c r="AH584" s="289" t="str">
        <f t="shared" si="71"/>
        <v/>
      </c>
      <c r="BR584" s="291" t="str">
        <f>IFERROR(VLOOKUP(AH584,'FACT COB BASICA'!$BH$5:$BI$115,2,FALSE),"")</f>
        <v/>
      </c>
      <c r="BS584" s="292" t="str">
        <f t="shared" si="72"/>
        <v/>
      </c>
      <c r="BU584" s="280"/>
    </row>
    <row r="585" spans="28:73" ht="18.75" customHeight="1" x14ac:dyDescent="0.3">
      <c r="AB585" s="300">
        <f t="shared" si="73"/>
        <v>561</v>
      </c>
      <c r="AC585" s="526"/>
      <c r="AD585" s="527"/>
      <c r="AE585" s="424"/>
      <c r="AF585" s="528"/>
      <c r="AG585" s="528"/>
      <c r="AH585" s="289" t="str">
        <f t="shared" si="71"/>
        <v/>
      </c>
      <c r="BR585" s="291" t="str">
        <f>IFERROR(VLOOKUP(AH585,'FACT COB BASICA'!$BH$5:$BI$115,2,FALSE),"")</f>
        <v/>
      </c>
      <c r="BS585" s="292" t="str">
        <f t="shared" si="72"/>
        <v/>
      </c>
      <c r="BU585" s="280"/>
    </row>
    <row r="586" spans="28:73" ht="18.75" customHeight="1" x14ac:dyDescent="0.3">
      <c r="AB586" s="300">
        <f t="shared" si="73"/>
        <v>562</v>
      </c>
      <c r="AC586" s="526"/>
      <c r="AD586" s="527"/>
      <c r="AE586" s="424"/>
      <c r="AF586" s="528"/>
      <c r="AG586" s="528"/>
      <c r="AH586" s="289" t="str">
        <f t="shared" si="71"/>
        <v/>
      </c>
      <c r="BR586" s="291" t="str">
        <f>IFERROR(VLOOKUP(AH586,'FACT COB BASICA'!$BH$5:$BI$115,2,FALSE),"")</f>
        <v/>
      </c>
      <c r="BS586" s="292" t="str">
        <f t="shared" si="72"/>
        <v/>
      </c>
      <c r="BU586" s="280"/>
    </row>
    <row r="587" spans="28:73" ht="18.75" customHeight="1" x14ac:dyDescent="0.3">
      <c r="AB587" s="300">
        <f t="shared" si="73"/>
        <v>563</v>
      </c>
      <c r="AC587" s="526"/>
      <c r="AD587" s="527"/>
      <c r="AE587" s="424"/>
      <c r="AF587" s="528"/>
      <c r="AG587" s="528"/>
      <c r="AH587" s="289" t="str">
        <f t="shared" si="71"/>
        <v/>
      </c>
      <c r="BR587" s="291" t="str">
        <f>IFERROR(VLOOKUP(AH587,'FACT COB BASICA'!$BH$5:$BI$115,2,FALSE),"")</f>
        <v/>
      </c>
      <c r="BS587" s="292" t="str">
        <f t="shared" si="72"/>
        <v/>
      </c>
      <c r="BU587" s="280"/>
    </row>
    <row r="588" spans="28:73" ht="18.75" customHeight="1" x14ac:dyDescent="0.3">
      <c r="AB588" s="300">
        <f t="shared" si="73"/>
        <v>564</v>
      </c>
      <c r="AC588" s="526"/>
      <c r="AD588" s="527"/>
      <c r="AE588" s="424"/>
      <c r="AF588" s="528"/>
      <c r="AG588" s="528"/>
      <c r="AH588" s="289" t="str">
        <f t="shared" si="71"/>
        <v/>
      </c>
      <c r="BR588" s="291" t="str">
        <f>IFERROR(VLOOKUP(AH588,'FACT COB BASICA'!$BH$5:$BI$115,2,FALSE),"")</f>
        <v/>
      </c>
      <c r="BS588" s="292" t="str">
        <f t="shared" si="72"/>
        <v/>
      </c>
      <c r="BU588" s="280"/>
    </row>
    <row r="589" spans="28:73" ht="18.75" customHeight="1" x14ac:dyDescent="0.3">
      <c r="AB589" s="300">
        <f t="shared" si="73"/>
        <v>565</v>
      </c>
      <c r="AC589" s="526"/>
      <c r="AD589" s="527"/>
      <c r="AE589" s="424"/>
      <c r="AF589" s="528"/>
      <c r="AG589" s="528"/>
      <c r="AH589" s="289" t="str">
        <f t="shared" si="71"/>
        <v/>
      </c>
      <c r="BR589" s="291" t="str">
        <f>IFERROR(VLOOKUP(AH589,'FACT COB BASICA'!$BH$5:$BI$115,2,FALSE),"")</f>
        <v/>
      </c>
      <c r="BS589" s="292" t="str">
        <f t="shared" si="72"/>
        <v/>
      </c>
      <c r="BU589" s="280"/>
    </row>
    <row r="590" spans="28:73" ht="18.75" customHeight="1" x14ac:dyDescent="0.3">
      <c r="AB590" s="300">
        <f t="shared" si="73"/>
        <v>566</v>
      </c>
      <c r="AC590" s="526"/>
      <c r="AD590" s="527"/>
      <c r="AE590" s="424"/>
      <c r="AF590" s="528"/>
      <c r="AG590" s="528"/>
      <c r="AH590" s="289" t="str">
        <f t="shared" si="71"/>
        <v/>
      </c>
      <c r="BR590" s="291" t="str">
        <f>IFERROR(VLOOKUP(AH590,'FACT COB BASICA'!$BH$5:$BI$115,2,FALSE),"")</f>
        <v/>
      </c>
      <c r="BS590" s="292" t="str">
        <f t="shared" si="72"/>
        <v/>
      </c>
      <c r="BU590" s="280"/>
    </row>
    <row r="591" spans="28:73" ht="18.75" customHeight="1" x14ac:dyDescent="0.3">
      <c r="AB591" s="300">
        <f t="shared" si="73"/>
        <v>567</v>
      </c>
      <c r="AC591" s="526"/>
      <c r="AD591" s="527"/>
      <c r="AE591" s="424"/>
      <c r="AF591" s="528"/>
      <c r="AG591" s="528"/>
      <c r="AH591" s="289" t="str">
        <f t="shared" si="71"/>
        <v/>
      </c>
      <c r="BR591" s="291" t="str">
        <f>IFERROR(VLOOKUP(AH591,'FACT COB BASICA'!$BH$5:$BI$115,2,FALSE),"")</f>
        <v/>
      </c>
      <c r="BS591" s="292" t="str">
        <f t="shared" si="72"/>
        <v/>
      </c>
      <c r="BU591" s="280"/>
    </row>
    <row r="592" spans="28:73" ht="18.75" customHeight="1" x14ac:dyDescent="0.3">
      <c r="AB592" s="300">
        <f t="shared" si="73"/>
        <v>568</v>
      </c>
      <c r="AC592" s="526"/>
      <c r="AD592" s="527"/>
      <c r="AE592" s="424"/>
      <c r="AF592" s="528"/>
      <c r="AG592" s="528"/>
      <c r="AH592" s="289" t="str">
        <f t="shared" si="71"/>
        <v/>
      </c>
      <c r="BR592" s="291" t="str">
        <f>IFERROR(VLOOKUP(AH592,'FACT COB BASICA'!$BH$5:$BI$115,2,FALSE),"")</f>
        <v/>
      </c>
      <c r="BS592" s="292" t="str">
        <f t="shared" si="72"/>
        <v/>
      </c>
      <c r="BU592" s="280"/>
    </row>
    <row r="593" spans="28:73" ht="18.75" customHeight="1" x14ac:dyDescent="0.3">
      <c r="AB593" s="300">
        <f t="shared" si="73"/>
        <v>569</v>
      </c>
      <c r="AC593" s="526"/>
      <c r="AD593" s="527"/>
      <c r="AE593" s="424"/>
      <c r="AF593" s="528"/>
      <c r="AG593" s="528"/>
      <c r="AH593" s="289" t="str">
        <f t="shared" si="71"/>
        <v/>
      </c>
      <c r="BR593" s="291" t="str">
        <f>IFERROR(VLOOKUP(AH593,'FACT COB BASICA'!$BH$5:$BI$115,2,FALSE),"")</f>
        <v/>
      </c>
      <c r="BS593" s="292" t="str">
        <f t="shared" si="72"/>
        <v/>
      </c>
      <c r="BU593" s="280"/>
    </row>
    <row r="594" spans="28:73" ht="18.75" customHeight="1" x14ac:dyDescent="0.3">
      <c r="AB594" s="300">
        <f t="shared" si="73"/>
        <v>570</v>
      </c>
      <c r="AC594" s="526"/>
      <c r="AD594" s="527"/>
      <c r="AE594" s="424"/>
      <c r="AF594" s="528"/>
      <c r="AG594" s="528"/>
      <c r="AH594" s="289" t="str">
        <f t="shared" si="71"/>
        <v/>
      </c>
      <c r="BR594" s="291" t="str">
        <f>IFERROR(VLOOKUP(AH594,'FACT COB BASICA'!$BH$5:$BI$115,2,FALSE),"")</f>
        <v/>
      </c>
      <c r="BS594" s="292" t="str">
        <f t="shared" si="72"/>
        <v/>
      </c>
      <c r="BU594" s="280"/>
    </row>
    <row r="595" spans="28:73" ht="18.75" customHeight="1" x14ac:dyDescent="0.3">
      <c r="AB595" s="300">
        <f t="shared" si="73"/>
        <v>571</v>
      </c>
      <c r="AC595" s="526"/>
      <c r="AD595" s="527"/>
      <c r="AE595" s="424"/>
      <c r="AF595" s="528"/>
      <c r="AG595" s="528"/>
      <c r="AH595" s="289" t="str">
        <f t="shared" si="71"/>
        <v/>
      </c>
      <c r="BR595" s="291" t="str">
        <f>IFERROR(VLOOKUP(AH595,'FACT COB BASICA'!$BH$5:$BI$115,2,FALSE),"")</f>
        <v/>
      </c>
      <c r="BS595" s="292" t="str">
        <f t="shared" si="72"/>
        <v/>
      </c>
      <c r="BU595" s="280"/>
    </row>
    <row r="596" spans="28:73" ht="18.75" customHeight="1" x14ac:dyDescent="0.3">
      <c r="AB596" s="300">
        <f t="shared" si="73"/>
        <v>572</v>
      </c>
      <c r="AC596" s="526"/>
      <c r="AD596" s="527"/>
      <c r="AE596" s="424"/>
      <c r="AF596" s="528"/>
      <c r="AG596" s="528"/>
      <c r="AH596" s="289" t="str">
        <f t="shared" si="71"/>
        <v/>
      </c>
      <c r="BR596" s="291" t="str">
        <f>IFERROR(VLOOKUP(AH596,'FACT COB BASICA'!$BH$5:$BI$115,2,FALSE),"")</f>
        <v/>
      </c>
      <c r="BS596" s="292" t="str">
        <f t="shared" si="72"/>
        <v/>
      </c>
      <c r="BU596" s="280"/>
    </row>
    <row r="597" spans="28:73" ht="18.75" customHeight="1" x14ac:dyDescent="0.3">
      <c r="AB597" s="300">
        <f t="shared" si="73"/>
        <v>573</v>
      </c>
      <c r="AC597" s="526"/>
      <c r="AD597" s="527"/>
      <c r="AE597" s="424"/>
      <c r="AF597" s="528"/>
      <c r="AG597" s="528"/>
      <c r="AH597" s="289" t="str">
        <f t="shared" si="71"/>
        <v/>
      </c>
      <c r="BR597" s="291" t="str">
        <f>IFERROR(VLOOKUP(AH597,'FACT COB BASICA'!$BH$5:$BI$115,2,FALSE),"")</f>
        <v/>
      </c>
      <c r="BS597" s="292" t="str">
        <f t="shared" si="72"/>
        <v/>
      </c>
      <c r="BU597" s="280"/>
    </row>
    <row r="598" spans="28:73" ht="18.75" customHeight="1" x14ac:dyDescent="0.3">
      <c r="AB598" s="300">
        <f t="shared" si="73"/>
        <v>574</v>
      </c>
      <c r="AC598" s="526"/>
      <c r="AD598" s="527"/>
      <c r="AE598" s="424"/>
      <c r="AF598" s="528"/>
      <c r="AG598" s="528"/>
      <c r="AH598" s="289" t="str">
        <f t="shared" si="71"/>
        <v/>
      </c>
      <c r="BR598" s="291" t="str">
        <f>IFERROR(VLOOKUP(AH598,'FACT COB BASICA'!$BH$5:$BI$115,2,FALSE),"")</f>
        <v/>
      </c>
      <c r="BS598" s="292" t="str">
        <f t="shared" si="72"/>
        <v/>
      </c>
      <c r="BU598" s="280"/>
    </row>
    <row r="599" spans="28:73" ht="18.75" customHeight="1" x14ac:dyDescent="0.3">
      <c r="AB599" s="300">
        <f t="shared" si="73"/>
        <v>575</v>
      </c>
      <c r="AC599" s="526"/>
      <c r="AD599" s="527"/>
      <c r="AE599" s="424"/>
      <c r="AF599" s="528"/>
      <c r="AG599" s="528"/>
      <c r="AH599" s="289" t="str">
        <f t="shared" si="71"/>
        <v/>
      </c>
      <c r="BR599" s="291" t="str">
        <f>IFERROR(VLOOKUP(AH599,'FACT COB BASICA'!$BH$5:$BI$115,2,FALSE),"")</f>
        <v/>
      </c>
      <c r="BS599" s="292" t="str">
        <f t="shared" si="72"/>
        <v/>
      </c>
      <c r="BU599" s="280"/>
    </row>
    <row r="600" spans="28:73" ht="18.75" customHeight="1" x14ac:dyDescent="0.3">
      <c r="AB600" s="300">
        <f t="shared" si="73"/>
        <v>576</v>
      </c>
      <c r="AC600" s="526"/>
      <c r="AD600" s="527"/>
      <c r="AE600" s="424"/>
      <c r="AF600" s="528"/>
      <c r="AG600" s="528"/>
      <c r="AH600" s="289" t="str">
        <f t="shared" si="71"/>
        <v/>
      </c>
      <c r="BR600" s="291" t="str">
        <f>IFERROR(VLOOKUP(AH600,'FACT COB BASICA'!$BH$5:$BI$115,2,FALSE),"")</f>
        <v/>
      </c>
      <c r="BS600" s="292" t="str">
        <f t="shared" si="72"/>
        <v/>
      </c>
      <c r="BU600" s="280"/>
    </row>
    <row r="601" spans="28:73" ht="18.75" customHeight="1" x14ac:dyDescent="0.3">
      <c r="AB601" s="300">
        <f t="shared" si="73"/>
        <v>577</v>
      </c>
      <c r="AC601" s="526"/>
      <c r="AD601" s="527"/>
      <c r="AE601" s="424"/>
      <c r="AF601" s="528"/>
      <c r="AG601" s="528"/>
      <c r="AH601" s="289" t="str">
        <f t="shared" ref="AH601:AH664" si="74">IF(AND($AE$20="Fecha de nacimiento",AD601&lt;&gt;""),DATEDIF(AD601,$L$4,"Y"),IF(AND($AE$20="Edad",AE601&lt;&gt;""),AE601,""))</f>
        <v/>
      </c>
      <c r="BR601" s="291" t="str">
        <f>IFERROR(VLOOKUP(AH601,'FACT COB BASICA'!$BH$5:$BI$115,2,FALSE),"")</f>
        <v/>
      </c>
      <c r="BS601" s="292" t="str">
        <f t="shared" ref="BS601:BS664" si="75">AC601&amp;AG601&amp;AF601&amp;BR601</f>
        <v/>
      </c>
      <c r="BU601" s="280"/>
    </row>
    <row r="602" spans="28:73" ht="18.75" customHeight="1" x14ac:dyDescent="0.3">
      <c r="AB602" s="300">
        <f t="shared" ref="AB602:AB665" si="76">AB601+1</f>
        <v>578</v>
      </c>
      <c r="AC602" s="526"/>
      <c r="AD602" s="527"/>
      <c r="AE602" s="424"/>
      <c r="AF602" s="528"/>
      <c r="AG602" s="528"/>
      <c r="AH602" s="289" t="str">
        <f t="shared" si="74"/>
        <v/>
      </c>
      <c r="BR602" s="291" t="str">
        <f>IFERROR(VLOOKUP(AH602,'FACT COB BASICA'!$BH$5:$BI$115,2,FALSE),"")</f>
        <v/>
      </c>
      <c r="BS602" s="292" t="str">
        <f t="shared" si="75"/>
        <v/>
      </c>
      <c r="BU602" s="280"/>
    </row>
    <row r="603" spans="28:73" ht="18.75" customHeight="1" x14ac:dyDescent="0.3">
      <c r="AB603" s="300">
        <f t="shared" si="76"/>
        <v>579</v>
      </c>
      <c r="AC603" s="526"/>
      <c r="AD603" s="527"/>
      <c r="AE603" s="424"/>
      <c r="AF603" s="528"/>
      <c r="AG603" s="528"/>
      <c r="AH603" s="289" t="str">
        <f t="shared" si="74"/>
        <v/>
      </c>
      <c r="BR603" s="291" t="str">
        <f>IFERROR(VLOOKUP(AH603,'FACT COB BASICA'!$BH$5:$BI$115,2,FALSE),"")</f>
        <v/>
      </c>
      <c r="BS603" s="292" t="str">
        <f t="shared" si="75"/>
        <v/>
      </c>
      <c r="BU603" s="280"/>
    </row>
    <row r="604" spans="28:73" ht="18.75" customHeight="1" x14ac:dyDescent="0.3">
      <c r="AB604" s="300">
        <f t="shared" si="76"/>
        <v>580</v>
      </c>
      <c r="AC604" s="526"/>
      <c r="AD604" s="527"/>
      <c r="AE604" s="424"/>
      <c r="AF604" s="528"/>
      <c r="AG604" s="528"/>
      <c r="AH604" s="289" t="str">
        <f t="shared" si="74"/>
        <v/>
      </c>
      <c r="BR604" s="291" t="str">
        <f>IFERROR(VLOOKUP(AH604,'FACT COB BASICA'!$BH$5:$BI$115,2,FALSE),"")</f>
        <v/>
      </c>
      <c r="BS604" s="292" t="str">
        <f t="shared" si="75"/>
        <v/>
      </c>
      <c r="BU604" s="280"/>
    </row>
    <row r="605" spans="28:73" ht="18.75" customHeight="1" x14ac:dyDescent="0.3">
      <c r="AB605" s="300">
        <f t="shared" si="76"/>
        <v>581</v>
      </c>
      <c r="AC605" s="526"/>
      <c r="AD605" s="527"/>
      <c r="AE605" s="424"/>
      <c r="AF605" s="528"/>
      <c r="AG605" s="528"/>
      <c r="AH605" s="289" t="str">
        <f t="shared" si="74"/>
        <v/>
      </c>
      <c r="BR605" s="291" t="str">
        <f>IFERROR(VLOOKUP(AH605,'FACT COB BASICA'!$BH$5:$BI$115,2,FALSE),"")</f>
        <v/>
      </c>
      <c r="BS605" s="292" t="str">
        <f t="shared" si="75"/>
        <v/>
      </c>
      <c r="BU605" s="280"/>
    </row>
    <row r="606" spans="28:73" ht="18.75" customHeight="1" x14ac:dyDescent="0.3">
      <c r="AB606" s="300">
        <f t="shared" si="76"/>
        <v>582</v>
      </c>
      <c r="AC606" s="526"/>
      <c r="AD606" s="527"/>
      <c r="AE606" s="424"/>
      <c r="AF606" s="528"/>
      <c r="AG606" s="528"/>
      <c r="AH606" s="289" t="str">
        <f t="shared" si="74"/>
        <v/>
      </c>
      <c r="BR606" s="291" t="str">
        <f>IFERROR(VLOOKUP(AH606,'FACT COB BASICA'!$BH$5:$BI$115,2,FALSE),"")</f>
        <v/>
      </c>
      <c r="BS606" s="292" t="str">
        <f t="shared" si="75"/>
        <v/>
      </c>
      <c r="BU606" s="280"/>
    </row>
    <row r="607" spans="28:73" ht="18.75" customHeight="1" x14ac:dyDescent="0.3">
      <c r="AB607" s="300">
        <f t="shared" si="76"/>
        <v>583</v>
      </c>
      <c r="AC607" s="526"/>
      <c r="AD607" s="527"/>
      <c r="AE607" s="424"/>
      <c r="AF607" s="528"/>
      <c r="AG607" s="528"/>
      <c r="AH607" s="289" t="str">
        <f t="shared" si="74"/>
        <v/>
      </c>
      <c r="BR607" s="291" t="str">
        <f>IFERROR(VLOOKUP(AH607,'FACT COB BASICA'!$BH$5:$BI$115,2,FALSE),"")</f>
        <v/>
      </c>
      <c r="BS607" s="292" t="str">
        <f t="shared" si="75"/>
        <v/>
      </c>
      <c r="BU607" s="280"/>
    </row>
    <row r="608" spans="28:73" ht="18.75" customHeight="1" x14ac:dyDescent="0.3">
      <c r="AB608" s="300">
        <f t="shared" si="76"/>
        <v>584</v>
      </c>
      <c r="AC608" s="526"/>
      <c r="AD608" s="527"/>
      <c r="AE608" s="424"/>
      <c r="AF608" s="528"/>
      <c r="AG608" s="528"/>
      <c r="AH608" s="289" t="str">
        <f t="shared" si="74"/>
        <v/>
      </c>
      <c r="BR608" s="291" t="str">
        <f>IFERROR(VLOOKUP(AH608,'FACT COB BASICA'!$BH$5:$BI$115,2,FALSE),"")</f>
        <v/>
      </c>
      <c r="BS608" s="292" t="str">
        <f t="shared" si="75"/>
        <v/>
      </c>
      <c r="BU608" s="280"/>
    </row>
    <row r="609" spans="28:73" ht="18.75" customHeight="1" x14ac:dyDescent="0.3">
      <c r="AB609" s="300">
        <f t="shared" si="76"/>
        <v>585</v>
      </c>
      <c r="AC609" s="526"/>
      <c r="AD609" s="527"/>
      <c r="AE609" s="424"/>
      <c r="AF609" s="528"/>
      <c r="AG609" s="528"/>
      <c r="AH609" s="289" t="str">
        <f t="shared" si="74"/>
        <v/>
      </c>
      <c r="BR609" s="291" t="str">
        <f>IFERROR(VLOOKUP(AH609,'FACT COB BASICA'!$BH$5:$BI$115,2,FALSE),"")</f>
        <v/>
      </c>
      <c r="BS609" s="292" t="str">
        <f t="shared" si="75"/>
        <v/>
      </c>
      <c r="BU609" s="280"/>
    </row>
    <row r="610" spans="28:73" ht="18.75" customHeight="1" x14ac:dyDescent="0.3">
      <c r="AB610" s="300">
        <f t="shared" si="76"/>
        <v>586</v>
      </c>
      <c r="AC610" s="526"/>
      <c r="AD610" s="527"/>
      <c r="AE610" s="424"/>
      <c r="AF610" s="528"/>
      <c r="AG610" s="528"/>
      <c r="AH610" s="289" t="str">
        <f t="shared" si="74"/>
        <v/>
      </c>
      <c r="BR610" s="291" t="str">
        <f>IFERROR(VLOOKUP(AH610,'FACT COB BASICA'!$BH$5:$BI$115,2,FALSE),"")</f>
        <v/>
      </c>
      <c r="BS610" s="292" t="str">
        <f t="shared" si="75"/>
        <v/>
      </c>
      <c r="BU610" s="280"/>
    </row>
    <row r="611" spans="28:73" ht="18.75" customHeight="1" x14ac:dyDescent="0.3">
      <c r="AB611" s="300">
        <f t="shared" si="76"/>
        <v>587</v>
      </c>
      <c r="AC611" s="526"/>
      <c r="AD611" s="527"/>
      <c r="AE611" s="424"/>
      <c r="AF611" s="528"/>
      <c r="AG611" s="528"/>
      <c r="AH611" s="289" t="str">
        <f t="shared" si="74"/>
        <v/>
      </c>
      <c r="BR611" s="291" t="str">
        <f>IFERROR(VLOOKUP(AH611,'FACT COB BASICA'!$BH$5:$BI$115,2,FALSE),"")</f>
        <v/>
      </c>
      <c r="BS611" s="292" t="str">
        <f t="shared" si="75"/>
        <v/>
      </c>
      <c r="BU611" s="280"/>
    </row>
    <row r="612" spans="28:73" ht="18.75" customHeight="1" x14ac:dyDescent="0.3">
      <c r="AB612" s="300">
        <f t="shared" si="76"/>
        <v>588</v>
      </c>
      <c r="AC612" s="526"/>
      <c r="AD612" s="527"/>
      <c r="AE612" s="424"/>
      <c r="AF612" s="528"/>
      <c r="AG612" s="528"/>
      <c r="AH612" s="289" t="str">
        <f t="shared" si="74"/>
        <v/>
      </c>
      <c r="BR612" s="291" t="str">
        <f>IFERROR(VLOOKUP(AH612,'FACT COB BASICA'!$BH$5:$BI$115,2,FALSE),"")</f>
        <v/>
      </c>
      <c r="BS612" s="292" t="str">
        <f t="shared" si="75"/>
        <v/>
      </c>
      <c r="BU612" s="280"/>
    </row>
    <row r="613" spans="28:73" ht="18.75" customHeight="1" x14ac:dyDescent="0.3">
      <c r="AB613" s="300">
        <f t="shared" si="76"/>
        <v>589</v>
      </c>
      <c r="AC613" s="526"/>
      <c r="AD613" s="527"/>
      <c r="AE613" s="424"/>
      <c r="AF613" s="528"/>
      <c r="AG613" s="528"/>
      <c r="AH613" s="289" t="str">
        <f t="shared" si="74"/>
        <v/>
      </c>
      <c r="BR613" s="291" t="str">
        <f>IFERROR(VLOOKUP(AH613,'FACT COB BASICA'!$BH$5:$BI$115,2,FALSE),"")</f>
        <v/>
      </c>
      <c r="BS613" s="292" t="str">
        <f t="shared" si="75"/>
        <v/>
      </c>
      <c r="BU613" s="280"/>
    </row>
    <row r="614" spans="28:73" ht="18.75" customHeight="1" x14ac:dyDescent="0.3">
      <c r="AB614" s="300">
        <f t="shared" si="76"/>
        <v>590</v>
      </c>
      <c r="AC614" s="526"/>
      <c r="AD614" s="527"/>
      <c r="AE614" s="424"/>
      <c r="AF614" s="528"/>
      <c r="AG614" s="528"/>
      <c r="AH614" s="289" t="str">
        <f t="shared" si="74"/>
        <v/>
      </c>
      <c r="BR614" s="291" t="str">
        <f>IFERROR(VLOOKUP(AH614,'FACT COB BASICA'!$BH$5:$BI$115,2,FALSE),"")</f>
        <v/>
      </c>
      <c r="BS614" s="292" t="str">
        <f t="shared" si="75"/>
        <v/>
      </c>
      <c r="BU614" s="280"/>
    </row>
    <row r="615" spans="28:73" ht="18.75" customHeight="1" x14ac:dyDescent="0.3">
      <c r="AB615" s="300">
        <f t="shared" si="76"/>
        <v>591</v>
      </c>
      <c r="AC615" s="526"/>
      <c r="AD615" s="527"/>
      <c r="AE615" s="424"/>
      <c r="AF615" s="528"/>
      <c r="AG615" s="528"/>
      <c r="AH615" s="289" t="str">
        <f t="shared" si="74"/>
        <v/>
      </c>
      <c r="BR615" s="291" t="str">
        <f>IFERROR(VLOOKUP(AH615,'FACT COB BASICA'!$BH$5:$BI$115,2,FALSE),"")</f>
        <v/>
      </c>
      <c r="BS615" s="292" t="str">
        <f t="shared" si="75"/>
        <v/>
      </c>
      <c r="BU615" s="280"/>
    </row>
    <row r="616" spans="28:73" ht="18.75" customHeight="1" x14ac:dyDescent="0.3">
      <c r="AB616" s="300">
        <f t="shared" si="76"/>
        <v>592</v>
      </c>
      <c r="AC616" s="526"/>
      <c r="AD616" s="527"/>
      <c r="AE616" s="424"/>
      <c r="AF616" s="528"/>
      <c r="AG616" s="528"/>
      <c r="AH616" s="289" t="str">
        <f t="shared" si="74"/>
        <v/>
      </c>
      <c r="BR616" s="291" t="str">
        <f>IFERROR(VLOOKUP(AH616,'FACT COB BASICA'!$BH$5:$BI$115,2,FALSE),"")</f>
        <v/>
      </c>
      <c r="BS616" s="292" t="str">
        <f t="shared" si="75"/>
        <v/>
      </c>
      <c r="BU616" s="280"/>
    </row>
    <row r="617" spans="28:73" ht="18.75" customHeight="1" x14ac:dyDescent="0.3">
      <c r="AB617" s="300">
        <f t="shared" si="76"/>
        <v>593</v>
      </c>
      <c r="AC617" s="526"/>
      <c r="AD617" s="527"/>
      <c r="AE617" s="424"/>
      <c r="AF617" s="528"/>
      <c r="AG617" s="528"/>
      <c r="AH617" s="289" t="str">
        <f t="shared" si="74"/>
        <v/>
      </c>
      <c r="BR617" s="291" t="str">
        <f>IFERROR(VLOOKUP(AH617,'FACT COB BASICA'!$BH$5:$BI$115,2,FALSE),"")</f>
        <v/>
      </c>
      <c r="BS617" s="292" t="str">
        <f t="shared" si="75"/>
        <v/>
      </c>
      <c r="BU617" s="280"/>
    </row>
    <row r="618" spans="28:73" ht="18.75" customHeight="1" x14ac:dyDescent="0.3">
      <c r="AB618" s="300">
        <f t="shared" si="76"/>
        <v>594</v>
      </c>
      <c r="AC618" s="526"/>
      <c r="AD618" s="527"/>
      <c r="AE618" s="424"/>
      <c r="AF618" s="528"/>
      <c r="AG618" s="528"/>
      <c r="AH618" s="289" t="str">
        <f t="shared" si="74"/>
        <v/>
      </c>
      <c r="BR618" s="291" t="str">
        <f>IFERROR(VLOOKUP(AH618,'FACT COB BASICA'!$BH$5:$BI$115,2,FALSE),"")</f>
        <v/>
      </c>
      <c r="BS618" s="292" t="str">
        <f t="shared" si="75"/>
        <v/>
      </c>
      <c r="BU618" s="280"/>
    </row>
    <row r="619" spans="28:73" ht="18.75" customHeight="1" x14ac:dyDescent="0.3">
      <c r="AB619" s="300">
        <f t="shared" si="76"/>
        <v>595</v>
      </c>
      <c r="AC619" s="526"/>
      <c r="AD619" s="527"/>
      <c r="AE619" s="424"/>
      <c r="AF619" s="528"/>
      <c r="AG619" s="528"/>
      <c r="AH619" s="289" t="str">
        <f t="shared" si="74"/>
        <v/>
      </c>
      <c r="BR619" s="291" t="str">
        <f>IFERROR(VLOOKUP(AH619,'FACT COB BASICA'!$BH$5:$BI$115,2,FALSE),"")</f>
        <v/>
      </c>
      <c r="BS619" s="292" t="str">
        <f t="shared" si="75"/>
        <v/>
      </c>
      <c r="BU619" s="280"/>
    </row>
    <row r="620" spans="28:73" ht="18.75" customHeight="1" x14ac:dyDescent="0.3">
      <c r="AB620" s="300">
        <f t="shared" si="76"/>
        <v>596</v>
      </c>
      <c r="AC620" s="526"/>
      <c r="AD620" s="527"/>
      <c r="AE620" s="424"/>
      <c r="AF620" s="528"/>
      <c r="AG620" s="528"/>
      <c r="AH620" s="289" t="str">
        <f t="shared" si="74"/>
        <v/>
      </c>
      <c r="BR620" s="291" t="str">
        <f>IFERROR(VLOOKUP(AH620,'FACT COB BASICA'!$BH$5:$BI$115,2,FALSE),"")</f>
        <v/>
      </c>
      <c r="BS620" s="292" t="str">
        <f t="shared" si="75"/>
        <v/>
      </c>
      <c r="BU620" s="280"/>
    </row>
    <row r="621" spans="28:73" ht="18.75" customHeight="1" x14ac:dyDescent="0.3">
      <c r="AB621" s="300">
        <f t="shared" si="76"/>
        <v>597</v>
      </c>
      <c r="AC621" s="526"/>
      <c r="AD621" s="527"/>
      <c r="AE621" s="424"/>
      <c r="AF621" s="528"/>
      <c r="AG621" s="528"/>
      <c r="AH621" s="289" t="str">
        <f t="shared" si="74"/>
        <v/>
      </c>
      <c r="BR621" s="291" t="str">
        <f>IFERROR(VLOOKUP(AH621,'FACT COB BASICA'!$BH$5:$BI$115,2,FALSE),"")</f>
        <v/>
      </c>
      <c r="BS621" s="292" t="str">
        <f t="shared" si="75"/>
        <v/>
      </c>
      <c r="BU621" s="280"/>
    </row>
    <row r="622" spans="28:73" ht="18.75" customHeight="1" x14ac:dyDescent="0.3">
      <c r="AB622" s="300">
        <f t="shared" si="76"/>
        <v>598</v>
      </c>
      <c r="AC622" s="526"/>
      <c r="AD622" s="527"/>
      <c r="AE622" s="424"/>
      <c r="AF622" s="528"/>
      <c r="AG622" s="528"/>
      <c r="AH622" s="289" t="str">
        <f t="shared" si="74"/>
        <v/>
      </c>
      <c r="BR622" s="291" t="str">
        <f>IFERROR(VLOOKUP(AH622,'FACT COB BASICA'!$BH$5:$BI$115,2,FALSE),"")</f>
        <v/>
      </c>
      <c r="BS622" s="292" t="str">
        <f t="shared" si="75"/>
        <v/>
      </c>
      <c r="BU622" s="280"/>
    </row>
    <row r="623" spans="28:73" ht="18.75" customHeight="1" x14ac:dyDescent="0.3">
      <c r="AB623" s="300">
        <f t="shared" si="76"/>
        <v>599</v>
      </c>
      <c r="AC623" s="526"/>
      <c r="AD623" s="527"/>
      <c r="AE623" s="424"/>
      <c r="AF623" s="528"/>
      <c r="AG623" s="528"/>
      <c r="AH623" s="289" t="str">
        <f t="shared" si="74"/>
        <v/>
      </c>
      <c r="BR623" s="291" t="str">
        <f>IFERROR(VLOOKUP(AH623,'FACT COB BASICA'!$BH$5:$BI$115,2,FALSE),"")</f>
        <v/>
      </c>
      <c r="BS623" s="292" t="str">
        <f t="shared" si="75"/>
        <v/>
      </c>
      <c r="BU623" s="280"/>
    </row>
    <row r="624" spans="28:73" ht="18.75" customHeight="1" x14ac:dyDescent="0.3">
      <c r="AB624" s="300">
        <f t="shared" si="76"/>
        <v>600</v>
      </c>
      <c r="AC624" s="526"/>
      <c r="AD624" s="527"/>
      <c r="AE624" s="424"/>
      <c r="AF624" s="528"/>
      <c r="AG624" s="528"/>
      <c r="AH624" s="289" t="str">
        <f t="shared" si="74"/>
        <v/>
      </c>
      <c r="BR624" s="291" t="str">
        <f>IFERROR(VLOOKUP(AH624,'FACT COB BASICA'!$BH$5:$BI$115,2,FALSE),"")</f>
        <v/>
      </c>
      <c r="BS624" s="292" t="str">
        <f t="shared" si="75"/>
        <v/>
      </c>
      <c r="BU624" s="280"/>
    </row>
    <row r="625" spans="28:73" ht="18.75" customHeight="1" x14ac:dyDescent="0.3">
      <c r="AB625" s="300">
        <f t="shared" si="76"/>
        <v>601</v>
      </c>
      <c r="AC625" s="526"/>
      <c r="AD625" s="527"/>
      <c r="AE625" s="424"/>
      <c r="AF625" s="528"/>
      <c r="AG625" s="528"/>
      <c r="AH625" s="289" t="str">
        <f t="shared" si="74"/>
        <v/>
      </c>
      <c r="BR625" s="291" t="str">
        <f>IFERROR(VLOOKUP(AH625,'FACT COB BASICA'!$BH$5:$BI$115,2,FALSE),"")</f>
        <v/>
      </c>
      <c r="BS625" s="292" t="str">
        <f t="shared" si="75"/>
        <v/>
      </c>
      <c r="BU625" s="280"/>
    </row>
    <row r="626" spans="28:73" ht="18.75" customHeight="1" x14ac:dyDescent="0.3">
      <c r="AB626" s="300">
        <f t="shared" si="76"/>
        <v>602</v>
      </c>
      <c r="AC626" s="526"/>
      <c r="AD626" s="527"/>
      <c r="AE626" s="424"/>
      <c r="AF626" s="528"/>
      <c r="AG626" s="528"/>
      <c r="AH626" s="289" t="str">
        <f t="shared" si="74"/>
        <v/>
      </c>
      <c r="BR626" s="291" t="str">
        <f>IFERROR(VLOOKUP(AH626,'FACT COB BASICA'!$BH$5:$BI$115,2,FALSE),"")</f>
        <v/>
      </c>
      <c r="BS626" s="292" t="str">
        <f t="shared" si="75"/>
        <v/>
      </c>
      <c r="BU626" s="280"/>
    </row>
    <row r="627" spans="28:73" ht="18.75" customHeight="1" x14ac:dyDescent="0.3">
      <c r="AB627" s="300">
        <f t="shared" si="76"/>
        <v>603</v>
      </c>
      <c r="AC627" s="526"/>
      <c r="AD627" s="527"/>
      <c r="AE627" s="424"/>
      <c r="AF627" s="528"/>
      <c r="AG627" s="528"/>
      <c r="AH627" s="289" t="str">
        <f t="shared" si="74"/>
        <v/>
      </c>
      <c r="BR627" s="291" t="str">
        <f>IFERROR(VLOOKUP(AH627,'FACT COB BASICA'!$BH$5:$BI$115,2,FALSE),"")</f>
        <v/>
      </c>
      <c r="BS627" s="292" t="str">
        <f t="shared" si="75"/>
        <v/>
      </c>
      <c r="BU627" s="280"/>
    </row>
    <row r="628" spans="28:73" ht="18.75" customHeight="1" x14ac:dyDescent="0.3">
      <c r="AB628" s="300">
        <f t="shared" si="76"/>
        <v>604</v>
      </c>
      <c r="AC628" s="526"/>
      <c r="AD628" s="527"/>
      <c r="AE628" s="424"/>
      <c r="AF628" s="528"/>
      <c r="AG628" s="528"/>
      <c r="AH628" s="289" t="str">
        <f t="shared" si="74"/>
        <v/>
      </c>
      <c r="BR628" s="291" t="str">
        <f>IFERROR(VLOOKUP(AH628,'FACT COB BASICA'!$BH$5:$BI$115,2,FALSE),"")</f>
        <v/>
      </c>
      <c r="BS628" s="292" t="str">
        <f t="shared" si="75"/>
        <v/>
      </c>
      <c r="BU628" s="280"/>
    </row>
    <row r="629" spans="28:73" ht="18.75" customHeight="1" x14ac:dyDescent="0.3">
      <c r="AB629" s="300">
        <f t="shared" si="76"/>
        <v>605</v>
      </c>
      <c r="AC629" s="526"/>
      <c r="AD629" s="527"/>
      <c r="AE629" s="424"/>
      <c r="AF629" s="528"/>
      <c r="AG629" s="528"/>
      <c r="AH629" s="289" t="str">
        <f t="shared" si="74"/>
        <v/>
      </c>
      <c r="BR629" s="291" t="str">
        <f>IFERROR(VLOOKUP(AH629,'FACT COB BASICA'!$BH$5:$BI$115,2,FALSE),"")</f>
        <v/>
      </c>
      <c r="BS629" s="292" t="str">
        <f t="shared" si="75"/>
        <v/>
      </c>
      <c r="BU629" s="280"/>
    </row>
    <row r="630" spans="28:73" ht="18.75" customHeight="1" x14ac:dyDescent="0.3">
      <c r="AB630" s="300">
        <f t="shared" si="76"/>
        <v>606</v>
      </c>
      <c r="AC630" s="526"/>
      <c r="AD630" s="527"/>
      <c r="AE630" s="424"/>
      <c r="AF630" s="528"/>
      <c r="AG630" s="528"/>
      <c r="AH630" s="289" t="str">
        <f t="shared" si="74"/>
        <v/>
      </c>
      <c r="BR630" s="291" t="str">
        <f>IFERROR(VLOOKUP(AH630,'FACT COB BASICA'!$BH$5:$BI$115,2,FALSE),"")</f>
        <v/>
      </c>
      <c r="BS630" s="292" t="str">
        <f t="shared" si="75"/>
        <v/>
      </c>
      <c r="BU630" s="280"/>
    </row>
    <row r="631" spans="28:73" ht="18.75" customHeight="1" x14ac:dyDescent="0.3">
      <c r="AB631" s="300">
        <f t="shared" si="76"/>
        <v>607</v>
      </c>
      <c r="AC631" s="526"/>
      <c r="AD631" s="527"/>
      <c r="AE631" s="424"/>
      <c r="AF631" s="528"/>
      <c r="AG631" s="528"/>
      <c r="AH631" s="289" t="str">
        <f t="shared" si="74"/>
        <v/>
      </c>
      <c r="BR631" s="291" t="str">
        <f>IFERROR(VLOOKUP(AH631,'FACT COB BASICA'!$BH$5:$BI$115,2,FALSE),"")</f>
        <v/>
      </c>
      <c r="BS631" s="292" t="str">
        <f t="shared" si="75"/>
        <v/>
      </c>
      <c r="BU631" s="280"/>
    </row>
    <row r="632" spans="28:73" ht="18.75" customHeight="1" x14ac:dyDescent="0.3">
      <c r="AB632" s="300">
        <f t="shared" si="76"/>
        <v>608</v>
      </c>
      <c r="AC632" s="526"/>
      <c r="AD632" s="527"/>
      <c r="AE632" s="424"/>
      <c r="AF632" s="528"/>
      <c r="AG632" s="528"/>
      <c r="AH632" s="289" t="str">
        <f t="shared" si="74"/>
        <v/>
      </c>
      <c r="BR632" s="291" t="str">
        <f>IFERROR(VLOOKUP(AH632,'FACT COB BASICA'!$BH$5:$BI$115,2,FALSE),"")</f>
        <v/>
      </c>
      <c r="BS632" s="292" t="str">
        <f t="shared" si="75"/>
        <v/>
      </c>
      <c r="BU632" s="280"/>
    </row>
    <row r="633" spans="28:73" ht="18.75" customHeight="1" x14ac:dyDescent="0.3">
      <c r="AB633" s="300">
        <f t="shared" si="76"/>
        <v>609</v>
      </c>
      <c r="AC633" s="526"/>
      <c r="AD633" s="527"/>
      <c r="AE633" s="424"/>
      <c r="AF633" s="528"/>
      <c r="AG633" s="528"/>
      <c r="AH633" s="289" t="str">
        <f t="shared" si="74"/>
        <v/>
      </c>
      <c r="BR633" s="291" t="str">
        <f>IFERROR(VLOOKUP(AH633,'FACT COB BASICA'!$BH$5:$BI$115,2,FALSE),"")</f>
        <v/>
      </c>
      <c r="BS633" s="292" t="str">
        <f t="shared" si="75"/>
        <v/>
      </c>
      <c r="BU633" s="280"/>
    </row>
    <row r="634" spans="28:73" ht="18.75" customHeight="1" x14ac:dyDescent="0.3">
      <c r="AB634" s="300">
        <f t="shared" si="76"/>
        <v>610</v>
      </c>
      <c r="AC634" s="526"/>
      <c r="AD634" s="527"/>
      <c r="AE634" s="424"/>
      <c r="AF634" s="528"/>
      <c r="AG634" s="528"/>
      <c r="AH634" s="289" t="str">
        <f t="shared" si="74"/>
        <v/>
      </c>
      <c r="BR634" s="291" t="str">
        <f>IFERROR(VLOOKUP(AH634,'FACT COB BASICA'!$BH$5:$BI$115,2,FALSE),"")</f>
        <v/>
      </c>
      <c r="BS634" s="292" t="str">
        <f t="shared" si="75"/>
        <v/>
      </c>
      <c r="BU634" s="280"/>
    </row>
    <row r="635" spans="28:73" ht="18.75" customHeight="1" x14ac:dyDescent="0.3">
      <c r="AB635" s="300">
        <f t="shared" si="76"/>
        <v>611</v>
      </c>
      <c r="AC635" s="526"/>
      <c r="AD635" s="527"/>
      <c r="AE635" s="424"/>
      <c r="AF635" s="528"/>
      <c r="AG635" s="528"/>
      <c r="AH635" s="289" t="str">
        <f t="shared" si="74"/>
        <v/>
      </c>
      <c r="BR635" s="291" t="str">
        <f>IFERROR(VLOOKUP(AH635,'FACT COB BASICA'!$BH$5:$BI$115,2,FALSE),"")</f>
        <v/>
      </c>
      <c r="BS635" s="292" t="str">
        <f t="shared" si="75"/>
        <v/>
      </c>
      <c r="BU635" s="280"/>
    </row>
    <row r="636" spans="28:73" ht="18.75" customHeight="1" x14ac:dyDescent="0.3">
      <c r="AB636" s="300">
        <f t="shared" si="76"/>
        <v>612</v>
      </c>
      <c r="AC636" s="526"/>
      <c r="AD636" s="527"/>
      <c r="AE636" s="424"/>
      <c r="AF636" s="528"/>
      <c r="AG636" s="528"/>
      <c r="AH636" s="289" t="str">
        <f t="shared" si="74"/>
        <v/>
      </c>
      <c r="BR636" s="291" t="str">
        <f>IFERROR(VLOOKUP(AH636,'FACT COB BASICA'!$BH$5:$BI$115,2,FALSE),"")</f>
        <v/>
      </c>
      <c r="BS636" s="292" t="str">
        <f t="shared" si="75"/>
        <v/>
      </c>
      <c r="BU636" s="280"/>
    </row>
    <row r="637" spans="28:73" ht="18.75" customHeight="1" x14ac:dyDescent="0.3">
      <c r="AB637" s="300">
        <f t="shared" si="76"/>
        <v>613</v>
      </c>
      <c r="AC637" s="526"/>
      <c r="AD637" s="527"/>
      <c r="AE637" s="424"/>
      <c r="AF637" s="528"/>
      <c r="AG637" s="528"/>
      <c r="AH637" s="289" t="str">
        <f t="shared" si="74"/>
        <v/>
      </c>
      <c r="BR637" s="291" t="str">
        <f>IFERROR(VLOOKUP(AH637,'FACT COB BASICA'!$BH$5:$BI$115,2,FALSE),"")</f>
        <v/>
      </c>
      <c r="BS637" s="292" t="str">
        <f t="shared" si="75"/>
        <v/>
      </c>
      <c r="BU637" s="280"/>
    </row>
    <row r="638" spans="28:73" ht="18.75" customHeight="1" x14ac:dyDescent="0.3">
      <c r="AB638" s="300">
        <f t="shared" si="76"/>
        <v>614</v>
      </c>
      <c r="AC638" s="526"/>
      <c r="AD638" s="527"/>
      <c r="AE638" s="424"/>
      <c r="AF638" s="528"/>
      <c r="AG638" s="528"/>
      <c r="AH638" s="289" t="str">
        <f t="shared" si="74"/>
        <v/>
      </c>
      <c r="BR638" s="291" t="str">
        <f>IFERROR(VLOOKUP(AH638,'FACT COB BASICA'!$BH$5:$BI$115,2,FALSE),"")</f>
        <v/>
      </c>
      <c r="BS638" s="292" t="str">
        <f t="shared" si="75"/>
        <v/>
      </c>
      <c r="BU638" s="280"/>
    </row>
    <row r="639" spans="28:73" ht="18.75" customHeight="1" x14ac:dyDescent="0.3">
      <c r="AB639" s="300">
        <f t="shared" si="76"/>
        <v>615</v>
      </c>
      <c r="AC639" s="526"/>
      <c r="AD639" s="527"/>
      <c r="AE639" s="424"/>
      <c r="AF639" s="528"/>
      <c r="AG639" s="528"/>
      <c r="AH639" s="289" t="str">
        <f t="shared" si="74"/>
        <v/>
      </c>
      <c r="BR639" s="291" t="str">
        <f>IFERROR(VLOOKUP(AH639,'FACT COB BASICA'!$BH$5:$BI$115,2,FALSE),"")</f>
        <v/>
      </c>
      <c r="BS639" s="292" t="str">
        <f t="shared" si="75"/>
        <v/>
      </c>
      <c r="BU639" s="280"/>
    </row>
    <row r="640" spans="28:73" ht="18.75" customHeight="1" x14ac:dyDescent="0.3">
      <c r="AB640" s="300">
        <f t="shared" si="76"/>
        <v>616</v>
      </c>
      <c r="AC640" s="526"/>
      <c r="AD640" s="527"/>
      <c r="AE640" s="424"/>
      <c r="AF640" s="528"/>
      <c r="AG640" s="528"/>
      <c r="AH640" s="289" t="str">
        <f t="shared" si="74"/>
        <v/>
      </c>
      <c r="BR640" s="291" t="str">
        <f>IFERROR(VLOOKUP(AH640,'FACT COB BASICA'!$BH$5:$BI$115,2,FALSE),"")</f>
        <v/>
      </c>
      <c r="BS640" s="292" t="str">
        <f t="shared" si="75"/>
        <v/>
      </c>
      <c r="BU640" s="280"/>
    </row>
    <row r="641" spans="28:73" ht="18.75" customHeight="1" x14ac:dyDescent="0.3">
      <c r="AB641" s="300">
        <f t="shared" si="76"/>
        <v>617</v>
      </c>
      <c r="AC641" s="526"/>
      <c r="AD641" s="527"/>
      <c r="AE641" s="424"/>
      <c r="AF641" s="528"/>
      <c r="AG641" s="528"/>
      <c r="AH641" s="289" t="str">
        <f t="shared" si="74"/>
        <v/>
      </c>
      <c r="BR641" s="291" t="str">
        <f>IFERROR(VLOOKUP(AH641,'FACT COB BASICA'!$BH$5:$BI$115,2,FALSE),"")</f>
        <v/>
      </c>
      <c r="BS641" s="292" t="str">
        <f t="shared" si="75"/>
        <v/>
      </c>
      <c r="BU641" s="280"/>
    </row>
    <row r="642" spans="28:73" ht="18.75" customHeight="1" x14ac:dyDescent="0.3">
      <c r="AB642" s="300">
        <f t="shared" si="76"/>
        <v>618</v>
      </c>
      <c r="AC642" s="526"/>
      <c r="AD642" s="527"/>
      <c r="AE642" s="424"/>
      <c r="AF642" s="528"/>
      <c r="AG642" s="528"/>
      <c r="AH642" s="289" t="str">
        <f t="shared" si="74"/>
        <v/>
      </c>
      <c r="BR642" s="291" t="str">
        <f>IFERROR(VLOOKUP(AH642,'FACT COB BASICA'!$BH$5:$BI$115,2,FALSE),"")</f>
        <v/>
      </c>
      <c r="BS642" s="292" t="str">
        <f t="shared" si="75"/>
        <v/>
      </c>
      <c r="BU642" s="280"/>
    </row>
    <row r="643" spans="28:73" ht="18.75" customHeight="1" x14ac:dyDescent="0.3">
      <c r="AB643" s="300">
        <f t="shared" si="76"/>
        <v>619</v>
      </c>
      <c r="AC643" s="526"/>
      <c r="AD643" s="527"/>
      <c r="AE643" s="424"/>
      <c r="AF643" s="528"/>
      <c r="AG643" s="528"/>
      <c r="AH643" s="289" t="str">
        <f t="shared" si="74"/>
        <v/>
      </c>
      <c r="BR643" s="291" t="str">
        <f>IFERROR(VLOOKUP(AH643,'FACT COB BASICA'!$BH$5:$BI$115,2,FALSE),"")</f>
        <v/>
      </c>
      <c r="BS643" s="292" t="str">
        <f t="shared" si="75"/>
        <v/>
      </c>
      <c r="BU643" s="280"/>
    </row>
    <row r="644" spans="28:73" ht="18.75" customHeight="1" x14ac:dyDescent="0.3">
      <c r="AB644" s="300">
        <f t="shared" si="76"/>
        <v>620</v>
      </c>
      <c r="AC644" s="526"/>
      <c r="AD644" s="527"/>
      <c r="AE644" s="424"/>
      <c r="AF644" s="528"/>
      <c r="AG644" s="528"/>
      <c r="AH644" s="289" t="str">
        <f t="shared" si="74"/>
        <v/>
      </c>
      <c r="BR644" s="291" t="str">
        <f>IFERROR(VLOOKUP(AH644,'FACT COB BASICA'!$BH$5:$BI$115,2,FALSE),"")</f>
        <v/>
      </c>
      <c r="BS644" s="292" t="str">
        <f t="shared" si="75"/>
        <v/>
      </c>
      <c r="BU644" s="280"/>
    </row>
    <row r="645" spans="28:73" ht="18.75" customHeight="1" x14ac:dyDescent="0.3">
      <c r="AB645" s="300">
        <f t="shared" si="76"/>
        <v>621</v>
      </c>
      <c r="AC645" s="526"/>
      <c r="AD645" s="527"/>
      <c r="AE645" s="424"/>
      <c r="AF645" s="528"/>
      <c r="AG645" s="528"/>
      <c r="AH645" s="289" t="str">
        <f t="shared" si="74"/>
        <v/>
      </c>
      <c r="BR645" s="291" t="str">
        <f>IFERROR(VLOOKUP(AH645,'FACT COB BASICA'!$BH$5:$BI$115,2,FALSE),"")</f>
        <v/>
      </c>
      <c r="BS645" s="292" t="str">
        <f t="shared" si="75"/>
        <v/>
      </c>
      <c r="BU645" s="280"/>
    </row>
    <row r="646" spans="28:73" ht="18.75" customHeight="1" x14ac:dyDescent="0.3">
      <c r="AB646" s="300">
        <f t="shared" si="76"/>
        <v>622</v>
      </c>
      <c r="AC646" s="526"/>
      <c r="AD646" s="527"/>
      <c r="AE646" s="424"/>
      <c r="AF646" s="528"/>
      <c r="AG646" s="528"/>
      <c r="AH646" s="289" t="str">
        <f t="shared" si="74"/>
        <v/>
      </c>
      <c r="BR646" s="291" t="str">
        <f>IFERROR(VLOOKUP(AH646,'FACT COB BASICA'!$BH$5:$BI$115,2,FALSE),"")</f>
        <v/>
      </c>
      <c r="BS646" s="292" t="str">
        <f t="shared" si="75"/>
        <v/>
      </c>
      <c r="BU646" s="280"/>
    </row>
    <row r="647" spans="28:73" ht="18.75" customHeight="1" x14ac:dyDescent="0.3">
      <c r="AB647" s="300">
        <f t="shared" si="76"/>
        <v>623</v>
      </c>
      <c r="AC647" s="526"/>
      <c r="AD647" s="527"/>
      <c r="AE647" s="424"/>
      <c r="AF647" s="528"/>
      <c r="AG647" s="528"/>
      <c r="AH647" s="289" t="str">
        <f t="shared" si="74"/>
        <v/>
      </c>
      <c r="BR647" s="291" t="str">
        <f>IFERROR(VLOOKUP(AH647,'FACT COB BASICA'!$BH$5:$BI$115,2,FALSE),"")</f>
        <v/>
      </c>
      <c r="BS647" s="292" t="str">
        <f t="shared" si="75"/>
        <v/>
      </c>
      <c r="BU647" s="280"/>
    </row>
    <row r="648" spans="28:73" ht="18.75" customHeight="1" x14ac:dyDescent="0.3">
      <c r="AB648" s="300">
        <f t="shared" si="76"/>
        <v>624</v>
      </c>
      <c r="AC648" s="526"/>
      <c r="AD648" s="527"/>
      <c r="AE648" s="424"/>
      <c r="AF648" s="528"/>
      <c r="AG648" s="528"/>
      <c r="AH648" s="289" t="str">
        <f t="shared" si="74"/>
        <v/>
      </c>
      <c r="BR648" s="291" t="str">
        <f>IFERROR(VLOOKUP(AH648,'FACT COB BASICA'!$BH$5:$BI$115,2,FALSE),"")</f>
        <v/>
      </c>
      <c r="BS648" s="292" t="str">
        <f t="shared" si="75"/>
        <v/>
      </c>
      <c r="BU648" s="280"/>
    </row>
    <row r="649" spans="28:73" ht="18.75" customHeight="1" x14ac:dyDescent="0.3">
      <c r="AB649" s="300">
        <f t="shared" si="76"/>
        <v>625</v>
      </c>
      <c r="AC649" s="526"/>
      <c r="AD649" s="527"/>
      <c r="AE649" s="424"/>
      <c r="AF649" s="528"/>
      <c r="AG649" s="528"/>
      <c r="AH649" s="289" t="str">
        <f t="shared" si="74"/>
        <v/>
      </c>
      <c r="BR649" s="291" t="str">
        <f>IFERROR(VLOOKUP(AH649,'FACT COB BASICA'!$BH$5:$BI$115,2,FALSE),"")</f>
        <v/>
      </c>
      <c r="BS649" s="292" t="str">
        <f t="shared" si="75"/>
        <v/>
      </c>
      <c r="BU649" s="280"/>
    </row>
    <row r="650" spans="28:73" ht="18.75" customHeight="1" x14ac:dyDescent="0.3">
      <c r="AB650" s="300">
        <f t="shared" si="76"/>
        <v>626</v>
      </c>
      <c r="AC650" s="526"/>
      <c r="AD650" s="527"/>
      <c r="AE650" s="424"/>
      <c r="AF650" s="528"/>
      <c r="AG650" s="528"/>
      <c r="AH650" s="289" t="str">
        <f t="shared" si="74"/>
        <v/>
      </c>
      <c r="BR650" s="291" t="str">
        <f>IFERROR(VLOOKUP(AH650,'FACT COB BASICA'!$BH$5:$BI$115,2,FALSE),"")</f>
        <v/>
      </c>
      <c r="BS650" s="292" t="str">
        <f t="shared" si="75"/>
        <v/>
      </c>
      <c r="BU650" s="280"/>
    </row>
    <row r="651" spans="28:73" ht="18.75" customHeight="1" x14ac:dyDescent="0.3">
      <c r="AB651" s="300">
        <f t="shared" si="76"/>
        <v>627</v>
      </c>
      <c r="AC651" s="526"/>
      <c r="AD651" s="527"/>
      <c r="AE651" s="424"/>
      <c r="AF651" s="528"/>
      <c r="AG651" s="528"/>
      <c r="AH651" s="289" t="str">
        <f t="shared" si="74"/>
        <v/>
      </c>
      <c r="BR651" s="291" t="str">
        <f>IFERROR(VLOOKUP(AH651,'FACT COB BASICA'!$BH$5:$BI$115,2,FALSE),"")</f>
        <v/>
      </c>
      <c r="BS651" s="292" t="str">
        <f t="shared" si="75"/>
        <v/>
      </c>
      <c r="BU651" s="280"/>
    </row>
    <row r="652" spans="28:73" ht="18.75" customHeight="1" x14ac:dyDescent="0.3">
      <c r="AB652" s="300">
        <f t="shared" si="76"/>
        <v>628</v>
      </c>
      <c r="AC652" s="526"/>
      <c r="AD652" s="527"/>
      <c r="AE652" s="424"/>
      <c r="AF652" s="528"/>
      <c r="AG652" s="528"/>
      <c r="AH652" s="289" t="str">
        <f t="shared" si="74"/>
        <v/>
      </c>
      <c r="BR652" s="291" t="str">
        <f>IFERROR(VLOOKUP(AH652,'FACT COB BASICA'!$BH$5:$BI$115,2,FALSE),"")</f>
        <v/>
      </c>
      <c r="BS652" s="292" t="str">
        <f t="shared" si="75"/>
        <v/>
      </c>
      <c r="BU652" s="280"/>
    </row>
    <row r="653" spans="28:73" ht="18.75" customHeight="1" x14ac:dyDescent="0.3">
      <c r="AB653" s="300">
        <f t="shared" si="76"/>
        <v>629</v>
      </c>
      <c r="AC653" s="526"/>
      <c r="AD653" s="527"/>
      <c r="AE653" s="424"/>
      <c r="AF653" s="528"/>
      <c r="AG653" s="528"/>
      <c r="AH653" s="289" t="str">
        <f t="shared" si="74"/>
        <v/>
      </c>
      <c r="BR653" s="291" t="str">
        <f>IFERROR(VLOOKUP(AH653,'FACT COB BASICA'!$BH$5:$BI$115,2,FALSE),"")</f>
        <v/>
      </c>
      <c r="BS653" s="292" t="str">
        <f t="shared" si="75"/>
        <v/>
      </c>
      <c r="BU653" s="280"/>
    </row>
    <row r="654" spans="28:73" ht="18.75" customHeight="1" x14ac:dyDescent="0.3">
      <c r="AB654" s="300">
        <f t="shared" si="76"/>
        <v>630</v>
      </c>
      <c r="AC654" s="526"/>
      <c r="AD654" s="527"/>
      <c r="AE654" s="424"/>
      <c r="AF654" s="528"/>
      <c r="AG654" s="528"/>
      <c r="AH654" s="289" t="str">
        <f t="shared" si="74"/>
        <v/>
      </c>
      <c r="BR654" s="291" t="str">
        <f>IFERROR(VLOOKUP(AH654,'FACT COB BASICA'!$BH$5:$BI$115,2,FALSE),"")</f>
        <v/>
      </c>
      <c r="BS654" s="292" t="str">
        <f t="shared" si="75"/>
        <v/>
      </c>
      <c r="BU654" s="280"/>
    </row>
    <row r="655" spans="28:73" ht="18.75" customHeight="1" x14ac:dyDescent="0.3">
      <c r="AB655" s="300">
        <f t="shared" si="76"/>
        <v>631</v>
      </c>
      <c r="AC655" s="526"/>
      <c r="AD655" s="527"/>
      <c r="AE655" s="424"/>
      <c r="AF655" s="528"/>
      <c r="AG655" s="528"/>
      <c r="AH655" s="289" t="str">
        <f t="shared" si="74"/>
        <v/>
      </c>
      <c r="BR655" s="291" t="str">
        <f>IFERROR(VLOOKUP(AH655,'FACT COB BASICA'!$BH$5:$BI$115,2,FALSE),"")</f>
        <v/>
      </c>
      <c r="BS655" s="292" t="str">
        <f t="shared" si="75"/>
        <v/>
      </c>
      <c r="BU655" s="280"/>
    </row>
    <row r="656" spans="28:73" ht="18.75" customHeight="1" x14ac:dyDescent="0.3">
      <c r="AB656" s="300">
        <f t="shared" si="76"/>
        <v>632</v>
      </c>
      <c r="AC656" s="526"/>
      <c r="AD656" s="527"/>
      <c r="AE656" s="424"/>
      <c r="AF656" s="528"/>
      <c r="AG656" s="528"/>
      <c r="AH656" s="289" t="str">
        <f t="shared" si="74"/>
        <v/>
      </c>
      <c r="BR656" s="291" t="str">
        <f>IFERROR(VLOOKUP(AH656,'FACT COB BASICA'!$BH$5:$BI$115,2,FALSE),"")</f>
        <v/>
      </c>
      <c r="BS656" s="292" t="str">
        <f t="shared" si="75"/>
        <v/>
      </c>
      <c r="BU656" s="280"/>
    </row>
    <row r="657" spans="28:73" ht="18.75" customHeight="1" x14ac:dyDescent="0.3">
      <c r="AB657" s="300">
        <f t="shared" si="76"/>
        <v>633</v>
      </c>
      <c r="AC657" s="526"/>
      <c r="AD657" s="527"/>
      <c r="AE657" s="424"/>
      <c r="AF657" s="528"/>
      <c r="AG657" s="528"/>
      <c r="AH657" s="289" t="str">
        <f t="shared" si="74"/>
        <v/>
      </c>
      <c r="BR657" s="291" t="str">
        <f>IFERROR(VLOOKUP(AH657,'FACT COB BASICA'!$BH$5:$BI$115,2,FALSE),"")</f>
        <v/>
      </c>
      <c r="BS657" s="292" t="str">
        <f t="shared" si="75"/>
        <v/>
      </c>
      <c r="BU657" s="280"/>
    </row>
    <row r="658" spans="28:73" ht="18.75" customHeight="1" x14ac:dyDescent="0.3">
      <c r="AB658" s="300">
        <f t="shared" si="76"/>
        <v>634</v>
      </c>
      <c r="AC658" s="526"/>
      <c r="AD658" s="527"/>
      <c r="AE658" s="424"/>
      <c r="AF658" s="528"/>
      <c r="AG658" s="528"/>
      <c r="AH658" s="289" t="str">
        <f t="shared" si="74"/>
        <v/>
      </c>
      <c r="BR658" s="291" t="str">
        <f>IFERROR(VLOOKUP(AH658,'FACT COB BASICA'!$BH$5:$BI$115,2,FALSE),"")</f>
        <v/>
      </c>
      <c r="BS658" s="292" t="str">
        <f t="shared" si="75"/>
        <v/>
      </c>
      <c r="BU658" s="280"/>
    </row>
    <row r="659" spans="28:73" ht="18.75" customHeight="1" x14ac:dyDescent="0.3">
      <c r="AB659" s="300">
        <f t="shared" si="76"/>
        <v>635</v>
      </c>
      <c r="AC659" s="526"/>
      <c r="AD659" s="527"/>
      <c r="AE659" s="424"/>
      <c r="AF659" s="528"/>
      <c r="AG659" s="528"/>
      <c r="AH659" s="289" t="str">
        <f t="shared" si="74"/>
        <v/>
      </c>
      <c r="BR659" s="291" t="str">
        <f>IFERROR(VLOOKUP(AH659,'FACT COB BASICA'!$BH$5:$BI$115,2,FALSE),"")</f>
        <v/>
      </c>
      <c r="BS659" s="292" t="str">
        <f t="shared" si="75"/>
        <v/>
      </c>
      <c r="BU659" s="280"/>
    </row>
    <row r="660" spans="28:73" ht="18.75" customHeight="1" x14ac:dyDescent="0.3">
      <c r="AB660" s="300">
        <f t="shared" si="76"/>
        <v>636</v>
      </c>
      <c r="AC660" s="526"/>
      <c r="AD660" s="527"/>
      <c r="AE660" s="424"/>
      <c r="AF660" s="528"/>
      <c r="AG660" s="528"/>
      <c r="AH660" s="289" t="str">
        <f t="shared" si="74"/>
        <v/>
      </c>
      <c r="BR660" s="291" t="str">
        <f>IFERROR(VLOOKUP(AH660,'FACT COB BASICA'!$BH$5:$BI$115,2,FALSE),"")</f>
        <v/>
      </c>
      <c r="BS660" s="292" t="str">
        <f t="shared" si="75"/>
        <v/>
      </c>
      <c r="BU660" s="280"/>
    </row>
    <row r="661" spans="28:73" ht="18.75" customHeight="1" x14ac:dyDescent="0.3">
      <c r="AB661" s="300">
        <f t="shared" si="76"/>
        <v>637</v>
      </c>
      <c r="AC661" s="526"/>
      <c r="AD661" s="527"/>
      <c r="AE661" s="424"/>
      <c r="AF661" s="528"/>
      <c r="AG661" s="528"/>
      <c r="AH661" s="289" t="str">
        <f t="shared" si="74"/>
        <v/>
      </c>
      <c r="BR661" s="291" t="str">
        <f>IFERROR(VLOOKUP(AH661,'FACT COB BASICA'!$BH$5:$BI$115,2,FALSE),"")</f>
        <v/>
      </c>
      <c r="BS661" s="292" t="str">
        <f t="shared" si="75"/>
        <v/>
      </c>
      <c r="BU661" s="280"/>
    </row>
    <row r="662" spans="28:73" ht="18.75" customHeight="1" x14ac:dyDescent="0.3">
      <c r="AB662" s="300">
        <f t="shared" si="76"/>
        <v>638</v>
      </c>
      <c r="AC662" s="526"/>
      <c r="AD662" s="527"/>
      <c r="AE662" s="424"/>
      <c r="AF662" s="528"/>
      <c r="AG662" s="528"/>
      <c r="AH662" s="289" t="str">
        <f t="shared" si="74"/>
        <v/>
      </c>
      <c r="BR662" s="291" t="str">
        <f>IFERROR(VLOOKUP(AH662,'FACT COB BASICA'!$BH$5:$BI$115,2,FALSE),"")</f>
        <v/>
      </c>
      <c r="BS662" s="292" t="str">
        <f t="shared" si="75"/>
        <v/>
      </c>
      <c r="BU662" s="280"/>
    </row>
    <row r="663" spans="28:73" ht="18.75" customHeight="1" x14ac:dyDescent="0.3">
      <c r="AB663" s="300">
        <f t="shared" si="76"/>
        <v>639</v>
      </c>
      <c r="AC663" s="526"/>
      <c r="AD663" s="527"/>
      <c r="AE663" s="424"/>
      <c r="AF663" s="528"/>
      <c r="AG663" s="528"/>
      <c r="AH663" s="289" t="str">
        <f t="shared" si="74"/>
        <v/>
      </c>
      <c r="BR663" s="291" t="str">
        <f>IFERROR(VLOOKUP(AH663,'FACT COB BASICA'!$BH$5:$BI$115,2,FALSE),"")</f>
        <v/>
      </c>
      <c r="BS663" s="292" t="str">
        <f t="shared" si="75"/>
        <v/>
      </c>
      <c r="BU663" s="280"/>
    </row>
    <row r="664" spans="28:73" ht="18.75" customHeight="1" x14ac:dyDescent="0.3">
      <c r="AB664" s="300">
        <f t="shared" si="76"/>
        <v>640</v>
      </c>
      <c r="AC664" s="526"/>
      <c r="AD664" s="527"/>
      <c r="AE664" s="424"/>
      <c r="AF664" s="528"/>
      <c r="AG664" s="528"/>
      <c r="AH664" s="289" t="str">
        <f t="shared" si="74"/>
        <v/>
      </c>
      <c r="BR664" s="291" t="str">
        <f>IFERROR(VLOOKUP(AH664,'FACT COB BASICA'!$BH$5:$BI$115,2,FALSE),"")</f>
        <v/>
      </c>
      <c r="BS664" s="292" t="str">
        <f t="shared" si="75"/>
        <v/>
      </c>
      <c r="BU664" s="280"/>
    </row>
    <row r="665" spans="28:73" ht="18.75" customHeight="1" x14ac:dyDescent="0.3">
      <c r="AB665" s="300">
        <f t="shared" si="76"/>
        <v>641</v>
      </c>
      <c r="AC665" s="526"/>
      <c r="AD665" s="527"/>
      <c r="AE665" s="424"/>
      <c r="AF665" s="528"/>
      <c r="AG665" s="528"/>
      <c r="AH665" s="289" t="str">
        <f t="shared" ref="AH665:AH728" si="77">IF(AND($AE$20="Fecha de nacimiento",AD665&lt;&gt;""),DATEDIF(AD665,$L$4,"Y"),IF(AND($AE$20="Edad",AE665&lt;&gt;""),AE665,""))</f>
        <v/>
      </c>
      <c r="BR665" s="291" t="str">
        <f>IFERROR(VLOOKUP(AH665,'FACT COB BASICA'!$BH$5:$BI$115,2,FALSE),"")</f>
        <v/>
      </c>
      <c r="BS665" s="292" t="str">
        <f t="shared" ref="BS665:BS728" si="78">AC665&amp;AG665&amp;AF665&amp;BR665</f>
        <v/>
      </c>
      <c r="BU665" s="280"/>
    </row>
    <row r="666" spans="28:73" ht="18.75" customHeight="1" x14ac:dyDescent="0.3">
      <c r="AB666" s="300">
        <f t="shared" ref="AB666:AB729" si="79">AB665+1</f>
        <v>642</v>
      </c>
      <c r="AC666" s="526"/>
      <c r="AD666" s="527"/>
      <c r="AE666" s="424"/>
      <c r="AF666" s="528"/>
      <c r="AG666" s="528"/>
      <c r="AH666" s="289" t="str">
        <f t="shared" si="77"/>
        <v/>
      </c>
      <c r="BR666" s="291" t="str">
        <f>IFERROR(VLOOKUP(AH666,'FACT COB BASICA'!$BH$5:$BI$115,2,FALSE),"")</f>
        <v/>
      </c>
      <c r="BS666" s="292" t="str">
        <f t="shared" si="78"/>
        <v/>
      </c>
      <c r="BU666" s="280"/>
    </row>
    <row r="667" spans="28:73" ht="18.75" customHeight="1" x14ac:dyDescent="0.3">
      <c r="AB667" s="300">
        <f t="shared" si="79"/>
        <v>643</v>
      </c>
      <c r="AC667" s="526"/>
      <c r="AD667" s="527"/>
      <c r="AE667" s="424"/>
      <c r="AF667" s="528"/>
      <c r="AG667" s="528"/>
      <c r="AH667" s="289" t="str">
        <f t="shared" si="77"/>
        <v/>
      </c>
      <c r="BR667" s="291" t="str">
        <f>IFERROR(VLOOKUP(AH667,'FACT COB BASICA'!$BH$5:$BI$115,2,FALSE),"")</f>
        <v/>
      </c>
      <c r="BS667" s="292" t="str">
        <f t="shared" si="78"/>
        <v/>
      </c>
      <c r="BU667" s="280"/>
    </row>
    <row r="668" spans="28:73" ht="18.75" customHeight="1" x14ac:dyDescent="0.3">
      <c r="AB668" s="300">
        <f t="shared" si="79"/>
        <v>644</v>
      </c>
      <c r="AC668" s="526"/>
      <c r="AD668" s="527"/>
      <c r="AE668" s="424"/>
      <c r="AF668" s="528"/>
      <c r="AG668" s="528"/>
      <c r="AH668" s="289" t="str">
        <f t="shared" si="77"/>
        <v/>
      </c>
      <c r="BR668" s="291" t="str">
        <f>IFERROR(VLOOKUP(AH668,'FACT COB BASICA'!$BH$5:$BI$115,2,FALSE),"")</f>
        <v/>
      </c>
      <c r="BS668" s="292" t="str">
        <f t="shared" si="78"/>
        <v/>
      </c>
      <c r="BU668" s="280"/>
    </row>
    <row r="669" spans="28:73" ht="18.75" customHeight="1" x14ac:dyDescent="0.3">
      <c r="AB669" s="300">
        <f t="shared" si="79"/>
        <v>645</v>
      </c>
      <c r="AC669" s="526"/>
      <c r="AD669" s="527"/>
      <c r="AE669" s="424"/>
      <c r="AF669" s="528"/>
      <c r="AG669" s="528"/>
      <c r="AH669" s="289" t="str">
        <f t="shared" si="77"/>
        <v/>
      </c>
      <c r="BR669" s="291" t="str">
        <f>IFERROR(VLOOKUP(AH669,'FACT COB BASICA'!$BH$5:$BI$115,2,FALSE),"")</f>
        <v/>
      </c>
      <c r="BS669" s="292" t="str">
        <f t="shared" si="78"/>
        <v/>
      </c>
      <c r="BU669" s="280"/>
    </row>
    <row r="670" spans="28:73" ht="18.75" customHeight="1" x14ac:dyDescent="0.3">
      <c r="AB670" s="300">
        <f t="shared" si="79"/>
        <v>646</v>
      </c>
      <c r="AC670" s="526"/>
      <c r="AD670" s="527"/>
      <c r="AE670" s="424"/>
      <c r="AF670" s="528"/>
      <c r="AG670" s="528"/>
      <c r="AH670" s="289" t="str">
        <f t="shared" si="77"/>
        <v/>
      </c>
      <c r="BR670" s="291" t="str">
        <f>IFERROR(VLOOKUP(AH670,'FACT COB BASICA'!$BH$5:$BI$115,2,FALSE),"")</f>
        <v/>
      </c>
      <c r="BS670" s="292" t="str">
        <f t="shared" si="78"/>
        <v/>
      </c>
      <c r="BU670" s="280"/>
    </row>
    <row r="671" spans="28:73" ht="18.75" customHeight="1" x14ac:dyDescent="0.3">
      <c r="AB671" s="300">
        <f t="shared" si="79"/>
        <v>647</v>
      </c>
      <c r="AC671" s="526"/>
      <c r="AD671" s="527"/>
      <c r="AE671" s="424"/>
      <c r="AF671" s="528"/>
      <c r="AG671" s="528"/>
      <c r="AH671" s="289" t="str">
        <f t="shared" si="77"/>
        <v/>
      </c>
      <c r="BR671" s="291" t="str">
        <f>IFERROR(VLOOKUP(AH671,'FACT COB BASICA'!$BH$5:$BI$115,2,FALSE),"")</f>
        <v/>
      </c>
      <c r="BS671" s="292" t="str">
        <f t="shared" si="78"/>
        <v/>
      </c>
      <c r="BU671" s="280"/>
    </row>
    <row r="672" spans="28:73" ht="18.75" customHeight="1" x14ac:dyDescent="0.3">
      <c r="AB672" s="300">
        <f t="shared" si="79"/>
        <v>648</v>
      </c>
      <c r="AC672" s="526"/>
      <c r="AD672" s="527"/>
      <c r="AE672" s="424"/>
      <c r="AF672" s="528"/>
      <c r="AG672" s="528"/>
      <c r="AH672" s="289" t="str">
        <f t="shared" si="77"/>
        <v/>
      </c>
      <c r="BR672" s="291" t="str">
        <f>IFERROR(VLOOKUP(AH672,'FACT COB BASICA'!$BH$5:$BI$115,2,FALSE),"")</f>
        <v/>
      </c>
      <c r="BS672" s="292" t="str">
        <f t="shared" si="78"/>
        <v/>
      </c>
      <c r="BU672" s="280"/>
    </row>
    <row r="673" spans="28:73" ht="18.75" customHeight="1" x14ac:dyDescent="0.3">
      <c r="AB673" s="300">
        <f t="shared" si="79"/>
        <v>649</v>
      </c>
      <c r="AC673" s="526"/>
      <c r="AD673" s="527"/>
      <c r="AE673" s="424"/>
      <c r="AF673" s="528"/>
      <c r="AG673" s="528"/>
      <c r="AH673" s="289" t="str">
        <f t="shared" si="77"/>
        <v/>
      </c>
      <c r="BR673" s="291" t="str">
        <f>IFERROR(VLOOKUP(AH673,'FACT COB BASICA'!$BH$5:$BI$115,2,FALSE),"")</f>
        <v/>
      </c>
      <c r="BS673" s="292" t="str">
        <f t="shared" si="78"/>
        <v/>
      </c>
      <c r="BU673" s="280"/>
    </row>
    <row r="674" spans="28:73" ht="18.75" customHeight="1" x14ac:dyDescent="0.3">
      <c r="AB674" s="300">
        <f t="shared" si="79"/>
        <v>650</v>
      </c>
      <c r="AC674" s="526"/>
      <c r="AD674" s="527"/>
      <c r="AE674" s="424"/>
      <c r="AF674" s="528"/>
      <c r="AG674" s="528"/>
      <c r="AH674" s="289" t="str">
        <f t="shared" si="77"/>
        <v/>
      </c>
      <c r="BR674" s="291" t="str">
        <f>IFERROR(VLOOKUP(AH674,'FACT COB BASICA'!$BH$5:$BI$115,2,FALSE),"")</f>
        <v/>
      </c>
      <c r="BS674" s="292" t="str">
        <f t="shared" si="78"/>
        <v/>
      </c>
      <c r="BU674" s="280"/>
    </row>
    <row r="675" spans="28:73" ht="18.75" customHeight="1" x14ac:dyDescent="0.3">
      <c r="AB675" s="300">
        <f t="shared" si="79"/>
        <v>651</v>
      </c>
      <c r="AC675" s="526"/>
      <c r="AD675" s="527"/>
      <c r="AE675" s="424"/>
      <c r="AF675" s="528"/>
      <c r="AG675" s="528"/>
      <c r="AH675" s="289" t="str">
        <f t="shared" si="77"/>
        <v/>
      </c>
      <c r="BR675" s="291" t="str">
        <f>IFERROR(VLOOKUP(AH675,'FACT COB BASICA'!$BH$5:$BI$115,2,FALSE),"")</f>
        <v/>
      </c>
      <c r="BS675" s="292" t="str">
        <f t="shared" si="78"/>
        <v/>
      </c>
      <c r="BU675" s="280"/>
    </row>
    <row r="676" spans="28:73" ht="18.75" customHeight="1" x14ac:dyDescent="0.3">
      <c r="AB676" s="300">
        <f t="shared" si="79"/>
        <v>652</v>
      </c>
      <c r="AC676" s="526"/>
      <c r="AD676" s="527"/>
      <c r="AE676" s="424"/>
      <c r="AF676" s="528"/>
      <c r="AG676" s="528"/>
      <c r="AH676" s="289" t="str">
        <f t="shared" si="77"/>
        <v/>
      </c>
      <c r="BR676" s="291" t="str">
        <f>IFERROR(VLOOKUP(AH676,'FACT COB BASICA'!$BH$5:$BI$115,2,FALSE),"")</f>
        <v/>
      </c>
      <c r="BS676" s="292" t="str">
        <f t="shared" si="78"/>
        <v/>
      </c>
      <c r="BU676" s="280"/>
    </row>
    <row r="677" spans="28:73" ht="18.75" customHeight="1" x14ac:dyDescent="0.3">
      <c r="AB677" s="300">
        <f t="shared" si="79"/>
        <v>653</v>
      </c>
      <c r="AC677" s="526"/>
      <c r="AD677" s="527"/>
      <c r="AE677" s="424"/>
      <c r="AF677" s="528"/>
      <c r="AG677" s="528"/>
      <c r="AH677" s="289" t="str">
        <f t="shared" si="77"/>
        <v/>
      </c>
      <c r="BR677" s="291" t="str">
        <f>IFERROR(VLOOKUP(AH677,'FACT COB BASICA'!$BH$5:$BI$115,2,FALSE),"")</f>
        <v/>
      </c>
      <c r="BS677" s="292" t="str">
        <f t="shared" si="78"/>
        <v/>
      </c>
      <c r="BU677" s="280"/>
    </row>
    <row r="678" spans="28:73" ht="18.75" customHeight="1" x14ac:dyDescent="0.3">
      <c r="AB678" s="300">
        <f t="shared" si="79"/>
        <v>654</v>
      </c>
      <c r="AC678" s="526"/>
      <c r="AD678" s="527"/>
      <c r="AE678" s="424"/>
      <c r="AF678" s="528"/>
      <c r="AG678" s="528"/>
      <c r="AH678" s="289" t="str">
        <f t="shared" si="77"/>
        <v/>
      </c>
      <c r="BR678" s="291" t="str">
        <f>IFERROR(VLOOKUP(AH678,'FACT COB BASICA'!$BH$5:$BI$115,2,FALSE),"")</f>
        <v/>
      </c>
      <c r="BS678" s="292" t="str">
        <f t="shared" si="78"/>
        <v/>
      </c>
      <c r="BU678" s="280"/>
    </row>
    <row r="679" spans="28:73" ht="18.75" customHeight="1" x14ac:dyDescent="0.3">
      <c r="AB679" s="300">
        <f t="shared" si="79"/>
        <v>655</v>
      </c>
      <c r="AC679" s="526"/>
      <c r="AD679" s="527"/>
      <c r="AE679" s="424"/>
      <c r="AF679" s="528"/>
      <c r="AG679" s="528"/>
      <c r="AH679" s="289" t="str">
        <f t="shared" si="77"/>
        <v/>
      </c>
      <c r="BR679" s="291" t="str">
        <f>IFERROR(VLOOKUP(AH679,'FACT COB BASICA'!$BH$5:$BI$115,2,FALSE),"")</f>
        <v/>
      </c>
      <c r="BS679" s="292" t="str">
        <f t="shared" si="78"/>
        <v/>
      </c>
      <c r="BU679" s="280"/>
    </row>
    <row r="680" spans="28:73" ht="18.75" customHeight="1" x14ac:dyDescent="0.3">
      <c r="AB680" s="300">
        <f t="shared" si="79"/>
        <v>656</v>
      </c>
      <c r="AC680" s="526"/>
      <c r="AD680" s="527"/>
      <c r="AE680" s="424"/>
      <c r="AF680" s="528"/>
      <c r="AG680" s="528"/>
      <c r="AH680" s="289" t="str">
        <f t="shared" si="77"/>
        <v/>
      </c>
      <c r="BR680" s="291" t="str">
        <f>IFERROR(VLOOKUP(AH680,'FACT COB BASICA'!$BH$5:$BI$115,2,FALSE),"")</f>
        <v/>
      </c>
      <c r="BS680" s="292" t="str">
        <f t="shared" si="78"/>
        <v/>
      </c>
      <c r="BU680" s="280"/>
    </row>
    <row r="681" spans="28:73" ht="18.75" customHeight="1" x14ac:dyDescent="0.3">
      <c r="AB681" s="300">
        <f t="shared" si="79"/>
        <v>657</v>
      </c>
      <c r="AC681" s="526"/>
      <c r="AD681" s="527"/>
      <c r="AE681" s="424"/>
      <c r="AF681" s="528"/>
      <c r="AG681" s="528"/>
      <c r="AH681" s="289" t="str">
        <f t="shared" si="77"/>
        <v/>
      </c>
      <c r="BR681" s="291" t="str">
        <f>IFERROR(VLOOKUP(AH681,'FACT COB BASICA'!$BH$5:$BI$115,2,FALSE),"")</f>
        <v/>
      </c>
      <c r="BS681" s="292" t="str">
        <f t="shared" si="78"/>
        <v/>
      </c>
      <c r="BU681" s="280"/>
    </row>
    <row r="682" spans="28:73" ht="18.75" customHeight="1" x14ac:dyDescent="0.3">
      <c r="AB682" s="300">
        <f t="shared" si="79"/>
        <v>658</v>
      </c>
      <c r="AC682" s="526"/>
      <c r="AD682" s="527"/>
      <c r="AE682" s="424"/>
      <c r="AF682" s="528"/>
      <c r="AG682" s="528"/>
      <c r="AH682" s="289" t="str">
        <f t="shared" si="77"/>
        <v/>
      </c>
      <c r="BR682" s="291" t="str">
        <f>IFERROR(VLOOKUP(AH682,'FACT COB BASICA'!$BH$5:$BI$115,2,FALSE),"")</f>
        <v/>
      </c>
      <c r="BS682" s="292" t="str">
        <f t="shared" si="78"/>
        <v/>
      </c>
      <c r="BU682" s="280"/>
    </row>
    <row r="683" spans="28:73" ht="18.75" customHeight="1" x14ac:dyDescent="0.3">
      <c r="AB683" s="300">
        <f t="shared" si="79"/>
        <v>659</v>
      </c>
      <c r="AC683" s="526"/>
      <c r="AD683" s="527"/>
      <c r="AE683" s="424"/>
      <c r="AF683" s="528"/>
      <c r="AG683" s="528"/>
      <c r="AH683" s="289" t="str">
        <f t="shared" si="77"/>
        <v/>
      </c>
      <c r="BR683" s="291" t="str">
        <f>IFERROR(VLOOKUP(AH683,'FACT COB BASICA'!$BH$5:$BI$115,2,FALSE),"")</f>
        <v/>
      </c>
      <c r="BS683" s="292" t="str">
        <f t="shared" si="78"/>
        <v/>
      </c>
      <c r="BU683" s="280"/>
    </row>
    <row r="684" spans="28:73" ht="18.75" customHeight="1" x14ac:dyDescent="0.3">
      <c r="AB684" s="300">
        <f t="shared" si="79"/>
        <v>660</v>
      </c>
      <c r="AC684" s="526"/>
      <c r="AD684" s="527"/>
      <c r="AE684" s="424"/>
      <c r="AF684" s="528"/>
      <c r="AG684" s="528"/>
      <c r="AH684" s="289" t="str">
        <f t="shared" si="77"/>
        <v/>
      </c>
      <c r="BR684" s="291" t="str">
        <f>IFERROR(VLOOKUP(AH684,'FACT COB BASICA'!$BH$5:$BI$115,2,FALSE),"")</f>
        <v/>
      </c>
      <c r="BS684" s="292" t="str">
        <f t="shared" si="78"/>
        <v/>
      </c>
      <c r="BU684" s="280"/>
    </row>
    <row r="685" spans="28:73" ht="18.75" customHeight="1" x14ac:dyDescent="0.3">
      <c r="AB685" s="300">
        <f t="shared" si="79"/>
        <v>661</v>
      </c>
      <c r="AC685" s="526"/>
      <c r="AD685" s="527"/>
      <c r="AE685" s="424"/>
      <c r="AF685" s="528"/>
      <c r="AG685" s="528"/>
      <c r="AH685" s="289" t="str">
        <f t="shared" si="77"/>
        <v/>
      </c>
      <c r="BR685" s="291" t="str">
        <f>IFERROR(VLOOKUP(AH685,'FACT COB BASICA'!$BH$5:$BI$115,2,FALSE),"")</f>
        <v/>
      </c>
      <c r="BS685" s="292" t="str">
        <f t="shared" si="78"/>
        <v/>
      </c>
      <c r="BU685" s="280"/>
    </row>
    <row r="686" spans="28:73" ht="18.75" customHeight="1" x14ac:dyDescent="0.3">
      <c r="AB686" s="300">
        <f t="shared" si="79"/>
        <v>662</v>
      </c>
      <c r="AC686" s="526"/>
      <c r="AD686" s="527"/>
      <c r="AE686" s="424"/>
      <c r="AF686" s="528"/>
      <c r="AG686" s="528"/>
      <c r="AH686" s="289" t="str">
        <f t="shared" si="77"/>
        <v/>
      </c>
      <c r="BR686" s="291" t="str">
        <f>IFERROR(VLOOKUP(AH686,'FACT COB BASICA'!$BH$5:$BI$115,2,FALSE),"")</f>
        <v/>
      </c>
      <c r="BS686" s="292" t="str">
        <f t="shared" si="78"/>
        <v/>
      </c>
      <c r="BU686" s="280"/>
    </row>
    <row r="687" spans="28:73" ht="18.75" customHeight="1" x14ac:dyDescent="0.3">
      <c r="AB687" s="300">
        <f t="shared" si="79"/>
        <v>663</v>
      </c>
      <c r="AC687" s="526"/>
      <c r="AD687" s="527"/>
      <c r="AE687" s="424"/>
      <c r="AF687" s="528"/>
      <c r="AG687" s="528"/>
      <c r="AH687" s="289" t="str">
        <f t="shared" si="77"/>
        <v/>
      </c>
      <c r="BR687" s="291" t="str">
        <f>IFERROR(VLOOKUP(AH687,'FACT COB BASICA'!$BH$5:$BI$115,2,FALSE),"")</f>
        <v/>
      </c>
      <c r="BS687" s="292" t="str">
        <f t="shared" si="78"/>
        <v/>
      </c>
      <c r="BU687" s="280"/>
    </row>
    <row r="688" spans="28:73" ht="18.75" customHeight="1" x14ac:dyDescent="0.3">
      <c r="AB688" s="300">
        <f t="shared" si="79"/>
        <v>664</v>
      </c>
      <c r="AC688" s="526"/>
      <c r="AD688" s="527"/>
      <c r="AE688" s="424"/>
      <c r="AF688" s="528"/>
      <c r="AG688" s="528"/>
      <c r="AH688" s="289" t="str">
        <f t="shared" si="77"/>
        <v/>
      </c>
      <c r="BR688" s="291" t="str">
        <f>IFERROR(VLOOKUP(AH688,'FACT COB BASICA'!$BH$5:$BI$115,2,FALSE),"")</f>
        <v/>
      </c>
      <c r="BS688" s="292" t="str">
        <f t="shared" si="78"/>
        <v/>
      </c>
      <c r="BU688" s="280"/>
    </row>
    <row r="689" spans="28:73" ht="18.75" customHeight="1" x14ac:dyDescent="0.3">
      <c r="AB689" s="300">
        <f t="shared" si="79"/>
        <v>665</v>
      </c>
      <c r="AC689" s="526"/>
      <c r="AD689" s="527"/>
      <c r="AE689" s="424"/>
      <c r="AF689" s="528"/>
      <c r="AG689" s="528"/>
      <c r="AH689" s="289" t="str">
        <f t="shared" si="77"/>
        <v/>
      </c>
      <c r="BR689" s="291" t="str">
        <f>IFERROR(VLOOKUP(AH689,'FACT COB BASICA'!$BH$5:$BI$115,2,FALSE),"")</f>
        <v/>
      </c>
      <c r="BS689" s="292" t="str">
        <f t="shared" si="78"/>
        <v/>
      </c>
      <c r="BU689" s="280"/>
    </row>
    <row r="690" spans="28:73" ht="18.75" customHeight="1" x14ac:dyDescent="0.3">
      <c r="AB690" s="300">
        <f t="shared" si="79"/>
        <v>666</v>
      </c>
      <c r="AC690" s="526"/>
      <c r="AD690" s="527"/>
      <c r="AE690" s="424"/>
      <c r="AF690" s="528"/>
      <c r="AG690" s="528"/>
      <c r="AH690" s="289" t="str">
        <f t="shared" si="77"/>
        <v/>
      </c>
      <c r="BR690" s="291" t="str">
        <f>IFERROR(VLOOKUP(AH690,'FACT COB BASICA'!$BH$5:$BI$115,2,FALSE),"")</f>
        <v/>
      </c>
      <c r="BS690" s="292" t="str">
        <f t="shared" si="78"/>
        <v/>
      </c>
      <c r="BU690" s="280"/>
    </row>
    <row r="691" spans="28:73" ht="18.75" customHeight="1" x14ac:dyDescent="0.3">
      <c r="AB691" s="300">
        <f t="shared" si="79"/>
        <v>667</v>
      </c>
      <c r="AC691" s="526"/>
      <c r="AD691" s="527"/>
      <c r="AE691" s="424"/>
      <c r="AF691" s="528"/>
      <c r="AG691" s="528"/>
      <c r="AH691" s="289" t="str">
        <f t="shared" si="77"/>
        <v/>
      </c>
      <c r="BR691" s="291" t="str">
        <f>IFERROR(VLOOKUP(AH691,'FACT COB BASICA'!$BH$5:$BI$115,2,FALSE),"")</f>
        <v/>
      </c>
      <c r="BS691" s="292" t="str">
        <f t="shared" si="78"/>
        <v/>
      </c>
      <c r="BU691" s="280"/>
    </row>
    <row r="692" spans="28:73" ht="18.75" customHeight="1" x14ac:dyDescent="0.3">
      <c r="AB692" s="300">
        <f t="shared" si="79"/>
        <v>668</v>
      </c>
      <c r="AC692" s="526"/>
      <c r="AD692" s="527"/>
      <c r="AE692" s="424"/>
      <c r="AF692" s="528"/>
      <c r="AG692" s="528"/>
      <c r="AH692" s="289" t="str">
        <f t="shared" si="77"/>
        <v/>
      </c>
      <c r="BR692" s="291" t="str">
        <f>IFERROR(VLOOKUP(AH692,'FACT COB BASICA'!$BH$5:$BI$115,2,FALSE),"")</f>
        <v/>
      </c>
      <c r="BS692" s="292" t="str">
        <f t="shared" si="78"/>
        <v/>
      </c>
      <c r="BU692" s="280"/>
    </row>
    <row r="693" spans="28:73" ht="18.75" customHeight="1" x14ac:dyDescent="0.3">
      <c r="AB693" s="300">
        <f t="shared" si="79"/>
        <v>669</v>
      </c>
      <c r="AC693" s="526"/>
      <c r="AD693" s="527"/>
      <c r="AE693" s="424"/>
      <c r="AF693" s="528"/>
      <c r="AG693" s="528"/>
      <c r="AH693" s="289" t="str">
        <f t="shared" si="77"/>
        <v/>
      </c>
      <c r="BR693" s="291" t="str">
        <f>IFERROR(VLOOKUP(AH693,'FACT COB BASICA'!$BH$5:$BI$115,2,FALSE),"")</f>
        <v/>
      </c>
      <c r="BS693" s="292" t="str">
        <f t="shared" si="78"/>
        <v/>
      </c>
      <c r="BU693" s="280"/>
    </row>
    <row r="694" spans="28:73" ht="18.75" customHeight="1" x14ac:dyDescent="0.3">
      <c r="AB694" s="300">
        <f t="shared" si="79"/>
        <v>670</v>
      </c>
      <c r="AC694" s="526"/>
      <c r="AD694" s="527"/>
      <c r="AE694" s="424"/>
      <c r="AF694" s="528"/>
      <c r="AG694" s="528"/>
      <c r="AH694" s="289" t="str">
        <f t="shared" si="77"/>
        <v/>
      </c>
      <c r="BR694" s="291" t="str">
        <f>IFERROR(VLOOKUP(AH694,'FACT COB BASICA'!$BH$5:$BI$115,2,FALSE),"")</f>
        <v/>
      </c>
      <c r="BS694" s="292" t="str">
        <f t="shared" si="78"/>
        <v/>
      </c>
      <c r="BU694" s="280"/>
    </row>
    <row r="695" spans="28:73" ht="18.75" customHeight="1" x14ac:dyDescent="0.3">
      <c r="AB695" s="300">
        <f t="shared" si="79"/>
        <v>671</v>
      </c>
      <c r="AC695" s="526"/>
      <c r="AD695" s="527"/>
      <c r="AE695" s="424"/>
      <c r="AF695" s="528"/>
      <c r="AG695" s="528"/>
      <c r="AH695" s="289" t="str">
        <f t="shared" si="77"/>
        <v/>
      </c>
      <c r="BR695" s="291" t="str">
        <f>IFERROR(VLOOKUP(AH695,'FACT COB BASICA'!$BH$5:$BI$115,2,FALSE),"")</f>
        <v/>
      </c>
      <c r="BS695" s="292" t="str">
        <f t="shared" si="78"/>
        <v/>
      </c>
      <c r="BU695" s="280"/>
    </row>
    <row r="696" spans="28:73" ht="18.75" customHeight="1" x14ac:dyDescent="0.3">
      <c r="AB696" s="300">
        <f t="shared" si="79"/>
        <v>672</v>
      </c>
      <c r="AC696" s="526"/>
      <c r="AD696" s="527"/>
      <c r="AE696" s="424"/>
      <c r="AF696" s="528"/>
      <c r="AG696" s="528"/>
      <c r="AH696" s="289" t="str">
        <f t="shared" si="77"/>
        <v/>
      </c>
      <c r="BR696" s="291" t="str">
        <f>IFERROR(VLOOKUP(AH696,'FACT COB BASICA'!$BH$5:$BI$115,2,FALSE),"")</f>
        <v/>
      </c>
      <c r="BS696" s="292" t="str">
        <f t="shared" si="78"/>
        <v/>
      </c>
      <c r="BU696" s="280"/>
    </row>
    <row r="697" spans="28:73" ht="18.75" customHeight="1" x14ac:dyDescent="0.3">
      <c r="AB697" s="300">
        <f t="shared" si="79"/>
        <v>673</v>
      </c>
      <c r="AC697" s="526"/>
      <c r="AD697" s="527"/>
      <c r="AE697" s="424"/>
      <c r="AF697" s="528"/>
      <c r="AG697" s="528"/>
      <c r="AH697" s="289" t="str">
        <f t="shared" si="77"/>
        <v/>
      </c>
      <c r="BR697" s="291" t="str">
        <f>IFERROR(VLOOKUP(AH697,'FACT COB BASICA'!$BH$5:$BI$115,2,FALSE),"")</f>
        <v/>
      </c>
      <c r="BS697" s="292" t="str">
        <f t="shared" si="78"/>
        <v/>
      </c>
      <c r="BU697" s="280"/>
    </row>
    <row r="698" spans="28:73" ht="18.75" customHeight="1" x14ac:dyDescent="0.3">
      <c r="AB698" s="300">
        <f t="shared" si="79"/>
        <v>674</v>
      </c>
      <c r="AC698" s="526"/>
      <c r="AD698" s="527"/>
      <c r="AE698" s="424"/>
      <c r="AF698" s="528"/>
      <c r="AG698" s="528"/>
      <c r="AH698" s="289" t="str">
        <f t="shared" si="77"/>
        <v/>
      </c>
      <c r="BR698" s="291" t="str">
        <f>IFERROR(VLOOKUP(AH698,'FACT COB BASICA'!$BH$5:$BI$115,2,FALSE),"")</f>
        <v/>
      </c>
      <c r="BS698" s="292" t="str">
        <f t="shared" si="78"/>
        <v/>
      </c>
      <c r="BU698" s="280"/>
    </row>
    <row r="699" spans="28:73" ht="18.75" customHeight="1" x14ac:dyDescent="0.3">
      <c r="AB699" s="300">
        <f t="shared" si="79"/>
        <v>675</v>
      </c>
      <c r="AC699" s="526"/>
      <c r="AD699" s="527"/>
      <c r="AE699" s="424"/>
      <c r="AF699" s="528"/>
      <c r="AG699" s="528"/>
      <c r="AH699" s="289" t="str">
        <f t="shared" si="77"/>
        <v/>
      </c>
      <c r="BR699" s="291" t="str">
        <f>IFERROR(VLOOKUP(AH699,'FACT COB BASICA'!$BH$5:$BI$115,2,FALSE),"")</f>
        <v/>
      </c>
      <c r="BS699" s="292" t="str">
        <f t="shared" si="78"/>
        <v/>
      </c>
      <c r="BU699" s="280"/>
    </row>
    <row r="700" spans="28:73" ht="18.75" customHeight="1" x14ac:dyDescent="0.3">
      <c r="AB700" s="300">
        <f t="shared" si="79"/>
        <v>676</v>
      </c>
      <c r="AC700" s="526"/>
      <c r="AD700" s="527"/>
      <c r="AE700" s="424"/>
      <c r="AF700" s="528"/>
      <c r="AG700" s="528"/>
      <c r="AH700" s="289" t="str">
        <f t="shared" si="77"/>
        <v/>
      </c>
      <c r="BR700" s="291" t="str">
        <f>IFERROR(VLOOKUP(AH700,'FACT COB BASICA'!$BH$5:$BI$115,2,FALSE),"")</f>
        <v/>
      </c>
      <c r="BS700" s="292" t="str">
        <f t="shared" si="78"/>
        <v/>
      </c>
      <c r="BU700" s="280"/>
    </row>
    <row r="701" spans="28:73" ht="18.75" customHeight="1" x14ac:dyDescent="0.3">
      <c r="AB701" s="300">
        <f t="shared" si="79"/>
        <v>677</v>
      </c>
      <c r="AC701" s="526"/>
      <c r="AD701" s="527"/>
      <c r="AE701" s="424"/>
      <c r="AF701" s="528"/>
      <c r="AG701" s="528"/>
      <c r="AH701" s="289" t="str">
        <f t="shared" si="77"/>
        <v/>
      </c>
      <c r="BR701" s="291" t="str">
        <f>IFERROR(VLOOKUP(AH701,'FACT COB BASICA'!$BH$5:$BI$115,2,FALSE),"")</f>
        <v/>
      </c>
      <c r="BS701" s="292" t="str">
        <f t="shared" si="78"/>
        <v/>
      </c>
      <c r="BU701" s="280"/>
    </row>
    <row r="702" spans="28:73" ht="18.75" customHeight="1" x14ac:dyDescent="0.3">
      <c r="AB702" s="300">
        <f t="shared" si="79"/>
        <v>678</v>
      </c>
      <c r="AC702" s="526"/>
      <c r="AD702" s="527"/>
      <c r="AE702" s="424"/>
      <c r="AF702" s="528"/>
      <c r="AG702" s="528"/>
      <c r="AH702" s="289" t="str">
        <f t="shared" si="77"/>
        <v/>
      </c>
      <c r="BR702" s="291" t="str">
        <f>IFERROR(VLOOKUP(AH702,'FACT COB BASICA'!$BH$5:$BI$115,2,FALSE),"")</f>
        <v/>
      </c>
      <c r="BS702" s="292" t="str">
        <f t="shared" si="78"/>
        <v/>
      </c>
      <c r="BU702" s="280"/>
    </row>
    <row r="703" spans="28:73" ht="18.75" customHeight="1" x14ac:dyDescent="0.3">
      <c r="AB703" s="300">
        <f t="shared" si="79"/>
        <v>679</v>
      </c>
      <c r="AC703" s="526"/>
      <c r="AD703" s="527"/>
      <c r="AE703" s="424"/>
      <c r="AF703" s="528"/>
      <c r="AG703" s="528"/>
      <c r="AH703" s="289" t="str">
        <f t="shared" si="77"/>
        <v/>
      </c>
      <c r="BR703" s="291" t="str">
        <f>IFERROR(VLOOKUP(AH703,'FACT COB BASICA'!$BH$5:$BI$115,2,FALSE),"")</f>
        <v/>
      </c>
      <c r="BS703" s="292" t="str">
        <f t="shared" si="78"/>
        <v/>
      </c>
      <c r="BU703" s="280"/>
    </row>
    <row r="704" spans="28:73" ht="18.75" customHeight="1" x14ac:dyDescent="0.3">
      <c r="AB704" s="300">
        <f t="shared" si="79"/>
        <v>680</v>
      </c>
      <c r="AC704" s="526"/>
      <c r="AD704" s="527"/>
      <c r="AE704" s="424"/>
      <c r="AF704" s="528"/>
      <c r="AG704" s="528"/>
      <c r="AH704" s="289" t="str">
        <f t="shared" si="77"/>
        <v/>
      </c>
      <c r="BR704" s="291" t="str">
        <f>IFERROR(VLOOKUP(AH704,'FACT COB BASICA'!$BH$5:$BI$115,2,FALSE),"")</f>
        <v/>
      </c>
      <c r="BS704" s="292" t="str">
        <f t="shared" si="78"/>
        <v/>
      </c>
      <c r="BU704" s="280"/>
    </row>
    <row r="705" spans="28:73" ht="18.75" customHeight="1" x14ac:dyDescent="0.3">
      <c r="AB705" s="300">
        <f t="shared" si="79"/>
        <v>681</v>
      </c>
      <c r="AC705" s="526"/>
      <c r="AD705" s="527"/>
      <c r="AE705" s="424"/>
      <c r="AF705" s="528"/>
      <c r="AG705" s="528"/>
      <c r="AH705" s="289" t="str">
        <f t="shared" si="77"/>
        <v/>
      </c>
      <c r="BR705" s="291" t="str">
        <f>IFERROR(VLOOKUP(AH705,'FACT COB BASICA'!$BH$5:$BI$115,2,FALSE),"")</f>
        <v/>
      </c>
      <c r="BS705" s="292" t="str">
        <f t="shared" si="78"/>
        <v/>
      </c>
      <c r="BU705" s="280"/>
    </row>
    <row r="706" spans="28:73" ht="18.75" customHeight="1" x14ac:dyDescent="0.3">
      <c r="AB706" s="300">
        <f t="shared" si="79"/>
        <v>682</v>
      </c>
      <c r="AC706" s="526"/>
      <c r="AD706" s="527"/>
      <c r="AE706" s="424"/>
      <c r="AF706" s="528"/>
      <c r="AG706" s="528"/>
      <c r="AH706" s="289" t="str">
        <f t="shared" si="77"/>
        <v/>
      </c>
      <c r="BR706" s="291" t="str">
        <f>IFERROR(VLOOKUP(AH706,'FACT COB BASICA'!$BH$5:$BI$115,2,FALSE),"")</f>
        <v/>
      </c>
      <c r="BS706" s="292" t="str">
        <f t="shared" si="78"/>
        <v/>
      </c>
      <c r="BU706" s="280"/>
    </row>
    <row r="707" spans="28:73" ht="18.75" customHeight="1" x14ac:dyDescent="0.3">
      <c r="AB707" s="300">
        <f t="shared" si="79"/>
        <v>683</v>
      </c>
      <c r="AC707" s="526"/>
      <c r="AD707" s="527"/>
      <c r="AE707" s="424"/>
      <c r="AF707" s="528"/>
      <c r="AG707" s="528"/>
      <c r="AH707" s="289" t="str">
        <f t="shared" si="77"/>
        <v/>
      </c>
      <c r="BR707" s="291" t="str">
        <f>IFERROR(VLOOKUP(AH707,'FACT COB BASICA'!$BH$5:$BI$115,2,FALSE),"")</f>
        <v/>
      </c>
      <c r="BS707" s="292" t="str">
        <f t="shared" si="78"/>
        <v/>
      </c>
      <c r="BU707" s="280"/>
    </row>
    <row r="708" spans="28:73" ht="18.75" customHeight="1" x14ac:dyDescent="0.3">
      <c r="AB708" s="300">
        <f t="shared" si="79"/>
        <v>684</v>
      </c>
      <c r="AC708" s="526"/>
      <c r="AD708" s="527"/>
      <c r="AE708" s="424"/>
      <c r="AF708" s="528"/>
      <c r="AG708" s="528"/>
      <c r="AH708" s="289" t="str">
        <f t="shared" si="77"/>
        <v/>
      </c>
      <c r="BR708" s="291" t="str">
        <f>IFERROR(VLOOKUP(AH708,'FACT COB BASICA'!$BH$5:$BI$115,2,FALSE),"")</f>
        <v/>
      </c>
      <c r="BS708" s="292" t="str">
        <f t="shared" si="78"/>
        <v/>
      </c>
      <c r="BU708" s="280"/>
    </row>
    <row r="709" spans="28:73" ht="18.75" customHeight="1" x14ac:dyDescent="0.3">
      <c r="AB709" s="300">
        <f t="shared" si="79"/>
        <v>685</v>
      </c>
      <c r="AC709" s="526"/>
      <c r="AD709" s="527"/>
      <c r="AE709" s="424"/>
      <c r="AF709" s="528"/>
      <c r="AG709" s="528"/>
      <c r="AH709" s="289" t="str">
        <f t="shared" si="77"/>
        <v/>
      </c>
      <c r="BR709" s="291" t="str">
        <f>IFERROR(VLOOKUP(AH709,'FACT COB BASICA'!$BH$5:$BI$115,2,FALSE),"")</f>
        <v/>
      </c>
      <c r="BS709" s="292" t="str">
        <f t="shared" si="78"/>
        <v/>
      </c>
      <c r="BU709" s="280"/>
    </row>
    <row r="710" spans="28:73" ht="18.75" customHeight="1" x14ac:dyDescent="0.3">
      <c r="AB710" s="300">
        <f t="shared" si="79"/>
        <v>686</v>
      </c>
      <c r="AC710" s="526"/>
      <c r="AD710" s="527"/>
      <c r="AE710" s="424"/>
      <c r="AF710" s="528"/>
      <c r="AG710" s="528"/>
      <c r="AH710" s="289" t="str">
        <f t="shared" si="77"/>
        <v/>
      </c>
      <c r="BR710" s="291" t="str">
        <f>IFERROR(VLOOKUP(AH710,'FACT COB BASICA'!$BH$5:$BI$115,2,FALSE),"")</f>
        <v/>
      </c>
      <c r="BS710" s="292" t="str">
        <f t="shared" si="78"/>
        <v/>
      </c>
      <c r="BU710" s="280"/>
    </row>
    <row r="711" spans="28:73" ht="18.75" customHeight="1" x14ac:dyDescent="0.3">
      <c r="AB711" s="300">
        <f t="shared" si="79"/>
        <v>687</v>
      </c>
      <c r="AC711" s="526"/>
      <c r="AD711" s="527"/>
      <c r="AE711" s="424"/>
      <c r="AF711" s="528"/>
      <c r="AG711" s="528"/>
      <c r="AH711" s="289" t="str">
        <f t="shared" si="77"/>
        <v/>
      </c>
      <c r="BR711" s="291" t="str">
        <f>IFERROR(VLOOKUP(AH711,'FACT COB BASICA'!$BH$5:$BI$115,2,FALSE),"")</f>
        <v/>
      </c>
      <c r="BS711" s="292" t="str">
        <f t="shared" si="78"/>
        <v/>
      </c>
      <c r="BU711" s="280"/>
    </row>
    <row r="712" spans="28:73" ht="18.75" customHeight="1" x14ac:dyDescent="0.3">
      <c r="AB712" s="300">
        <f t="shared" si="79"/>
        <v>688</v>
      </c>
      <c r="AC712" s="526"/>
      <c r="AD712" s="527"/>
      <c r="AE712" s="424"/>
      <c r="AF712" s="528"/>
      <c r="AG712" s="528"/>
      <c r="AH712" s="289" t="str">
        <f t="shared" si="77"/>
        <v/>
      </c>
      <c r="BR712" s="291" t="str">
        <f>IFERROR(VLOOKUP(AH712,'FACT COB BASICA'!$BH$5:$BI$115,2,FALSE),"")</f>
        <v/>
      </c>
      <c r="BS712" s="292" t="str">
        <f t="shared" si="78"/>
        <v/>
      </c>
      <c r="BU712" s="280"/>
    </row>
    <row r="713" spans="28:73" ht="18.75" customHeight="1" x14ac:dyDescent="0.3">
      <c r="AB713" s="300">
        <f t="shared" si="79"/>
        <v>689</v>
      </c>
      <c r="AC713" s="526"/>
      <c r="AD713" s="527"/>
      <c r="AE713" s="424"/>
      <c r="AF713" s="528"/>
      <c r="AG713" s="528"/>
      <c r="AH713" s="289" t="str">
        <f t="shared" si="77"/>
        <v/>
      </c>
      <c r="BR713" s="291" t="str">
        <f>IFERROR(VLOOKUP(AH713,'FACT COB BASICA'!$BH$5:$BI$115,2,FALSE),"")</f>
        <v/>
      </c>
      <c r="BS713" s="292" t="str">
        <f t="shared" si="78"/>
        <v/>
      </c>
      <c r="BU713" s="280"/>
    </row>
    <row r="714" spans="28:73" ht="18.75" customHeight="1" x14ac:dyDescent="0.3">
      <c r="AB714" s="300">
        <f t="shared" si="79"/>
        <v>690</v>
      </c>
      <c r="AC714" s="526"/>
      <c r="AD714" s="527"/>
      <c r="AE714" s="424"/>
      <c r="AF714" s="528"/>
      <c r="AG714" s="528"/>
      <c r="AH714" s="289" t="str">
        <f t="shared" si="77"/>
        <v/>
      </c>
      <c r="BR714" s="291" t="str">
        <f>IFERROR(VLOOKUP(AH714,'FACT COB BASICA'!$BH$5:$BI$115,2,FALSE),"")</f>
        <v/>
      </c>
      <c r="BS714" s="292" t="str">
        <f t="shared" si="78"/>
        <v/>
      </c>
      <c r="BU714" s="280"/>
    </row>
    <row r="715" spans="28:73" ht="18.75" customHeight="1" x14ac:dyDescent="0.3">
      <c r="AB715" s="300">
        <f t="shared" si="79"/>
        <v>691</v>
      </c>
      <c r="AC715" s="526"/>
      <c r="AD715" s="527"/>
      <c r="AE715" s="424"/>
      <c r="AF715" s="528"/>
      <c r="AG715" s="528"/>
      <c r="AH715" s="289" t="str">
        <f t="shared" si="77"/>
        <v/>
      </c>
      <c r="BR715" s="291" t="str">
        <f>IFERROR(VLOOKUP(AH715,'FACT COB BASICA'!$BH$5:$BI$115,2,FALSE),"")</f>
        <v/>
      </c>
      <c r="BS715" s="292" t="str">
        <f t="shared" si="78"/>
        <v/>
      </c>
      <c r="BU715" s="280"/>
    </row>
    <row r="716" spans="28:73" ht="18.75" customHeight="1" x14ac:dyDescent="0.3">
      <c r="AB716" s="300">
        <f t="shared" si="79"/>
        <v>692</v>
      </c>
      <c r="AC716" s="526"/>
      <c r="AD716" s="527"/>
      <c r="AE716" s="424"/>
      <c r="AF716" s="528"/>
      <c r="AG716" s="528"/>
      <c r="AH716" s="289" t="str">
        <f t="shared" si="77"/>
        <v/>
      </c>
      <c r="BR716" s="291" t="str">
        <f>IFERROR(VLOOKUP(AH716,'FACT COB BASICA'!$BH$5:$BI$115,2,FALSE),"")</f>
        <v/>
      </c>
      <c r="BS716" s="292" t="str">
        <f t="shared" si="78"/>
        <v/>
      </c>
      <c r="BU716" s="280"/>
    </row>
    <row r="717" spans="28:73" ht="18.75" customHeight="1" x14ac:dyDescent="0.3">
      <c r="AB717" s="300">
        <f t="shared" si="79"/>
        <v>693</v>
      </c>
      <c r="AC717" s="526"/>
      <c r="AD717" s="527"/>
      <c r="AE717" s="424"/>
      <c r="AF717" s="528"/>
      <c r="AG717" s="528"/>
      <c r="AH717" s="289" t="str">
        <f t="shared" si="77"/>
        <v/>
      </c>
      <c r="BR717" s="291" t="str">
        <f>IFERROR(VLOOKUP(AH717,'FACT COB BASICA'!$BH$5:$BI$115,2,FALSE),"")</f>
        <v/>
      </c>
      <c r="BS717" s="292" t="str">
        <f t="shared" si="78"/>
        <v/>
      </c>
      <c r="BU717" s="280"/>
    </row>
    <row r="718" spans="28:73" ht="18.75" customHeight="1" x14ac:dyDescent="0.3">
      <c r="AB718" s="300">
        <f t="shared" si="79"/>
        <v>694</v>
      </c>
      <c r="AC718" s="526"/>
      <c r="AD718" s="527"/>
      <c r="AE718" s="424"/>
      <c r="AF718" s="528"/>
      <c r="AG718" s="528"/>
      <c r="AH718" s="289" t="str">
        <f t="shared" si="77"/>
        <v/>
      </c>
      <c r="BR718" s="291" t="str">
        <f>IFERROR(VLOOKUP(AH718,'FACT COB BASICA'!$BH$5:$BI$115,2,FALSE),"")</f>
        <v/>
      </c>
      <c r="BS718" s="292" t="str">
        <f t="shared" si="78"/>
        <v/>
      </c>
      <c r="BU718" s="280"/>
    </row>
    <row r="719" spans="28:73" ht="18.75" customHeight="1" x14ac:dyDescent="0.3">
      <c r="AB719" s="300">
        <f t="shared" si="79"/>
        <v>695</v>
      </c>
      <c r="AC719" s="526"/>
      <c r="AD719" s="527"/>
      <c r="AE719" s="424"/>
      <c r="AF719" s="528"/>
      <c r="AG719" s="528"/>
      <c r="AH719" s="289" t="str">
        <f t="shared" si="77"/>
        <v/>
      </c>
      <c r="BR719" s="291" t="str">
        <f>IFERROR(VLOOKUP(AH719,'FACT COB BASICA'!$BH$5:$BI$115,2,FALSE),"")</f>
        <v/>
      </c>
      <c r="BS719" s="292" t="str">
        <f t="shared" si="78"/>
        <v/>
      </c>
      <c r="BU719" s="280"/>
    </row>
    <row r="720" spans="28:73" ht="18.75" customHeight="1" x14ac:dyDescent="0.3">
      <c r="AB720" s="300">
        <f t="shared" si="79"/>
        <v>696</v>
      </c>
      <c r="AC720" s="526"/>
      <c r="AD720" s="527"/>
      <c r="AE720" s="424"/>
      <c r="AF720" s="528"/>
      <c r="AG720" s="528"/>
      <c r="AH720" s="289" t="str">
        <f t="shared" si="77"/>
        <v/>
      </c>
      <c r="BR720" s="291" t="str">
        <f>IFERROR(VLOOKUP(AH720,'FACT COB BASICA'!$BH$5:$BI$115,2,FALSE),"")</f>
        <v/>
      </c>
      <c r="BS720" s="292" t="str">
        <f t="shared" si="78"/>
        <v/>
      </c>
      <c r="BU720" s="280"/>
    </row>
    <row r="721" spans="28:73" ht="18.75" customHeight="1" x14ac:dyDescent="0.3">
      <c r="AB721" s="300">
        <f t="shared" si="79"/>
        <v>697</v>
      </c>
      <c r="AC721" s="526"/>
      <c r="AD721" s="527"/>
      <c r="AE721" s="424"/>
      <c r="AF721" s="528"/>
      <c r="AG721" s="528"/>
      <c r="AH721" s="289" t="str">
        <f t="shared" si="77"/>
        <v/>
      </c>
      <c r="BR721" s="291" t="str">
        <f>IFERROR(VLOOKUP(AH721,'FACT COB BASICA'!$BH$5:$BI$115,2,FALSE),"")</f>
        <v/>
      </c>
      <c r="BS721" s="292" t="str">
        <f t="shared" si="78"/>
        <v/>
      </c>
      <c r="BU721" s="280"/>
    </row>
    <row r="722" spans="28:73" ht="18.75" customHeight="1" x14ac:dyDescent="0.3">
      <c r="AB722" s="300">
        <f t="shared" si="79"/>
        <v>698</v>
      </c>
      <c r="AC722" s="526"/>
      <c r="AD722" s="527"/>
      <c r="AE722" s="424"/>
      <c r="AF722" s="528"/>
      <c r="AG722" s="528"/>
      <c r="AH722" s="289" t="str">
        <f t="shared" si="77"/>
        <v/>
      </c>
      <c r="BR722" s="291" t="str">
        <f>IFERROR(VLOOKUP(AH722,'FACT COB BASICA'!$BH$5:$BI$115,2,FALSE),"")</f>
        <v/>
      </c>
      <c r="BS722" s="292" t="str">
        <f t="shared" si="78"/>
        <v/>
      </c>
      <c r="BU722" s="280"/>
    </row>
    <row r="723" spans="28:73" ht="18.75" customHeight="1" x14ac:dyDescent="0.3">
      <c r="AB723" s="300">
        <f t="shared" si="79"/>
        <v>699</v>
      </c>
      <c r="AC723" s="526"/>
      <c r="AD723" s="527"/>
      <c r="AE723" s="424"/>
      <c r="AF723" s="528"/>
      <c r="AG723" s="528"/>
      <c r="AH723" s="289" t="str">
        <f t="shared" si="77"/>
        <v/>
      </c>
      <c r="BR723" s="291" t="str">
        <f>IFERROR(VLOOKUP(AH723,'FACT COB BASICA'!$BH$5:$BI$115,2,FALSE),"")</f>
        <v/>
      </c>
      <c r="BS723" s="292" t="str">
        <f t="shared" si="78"/>
        <v/>
      </c>
      <c r="BU723" s="280"/>
    </row>
    <row r="724" spans="28:73" ht="18.75" customHeight="1" x14ac:dyDescent="0.3">
      <c r="AB724" s="300">
        <f t="shared" si="79"/>
        <v>700</v>
      </c>
      <c r="AC724" s="526"/>
      <c r="AD724" s="527"/>
      <c r="AE724" s="424"/>
      <c r="AF724" s="528"/>
      <c r="AG724" s="528"/>
      <c r="AH724" s="289" t="str">
        <f t="shared" si="77"/>
        <v/>
      </c>
      <c r="BR724" s="291" t="str">
        <f>IFERROR(VLOOKUP(AH724,'FACT COB BASICA'!$BH$5:$BI$115,2,FALSE),"")</f>
        <v/>
      </c>
      <c r="BS724" s="292" t="str">
        <f t="shared" si="78"/>
        <v/>
      </c>
      <c r="BU724" s="280"/>
    </row>
    <row r="725" spans="28:73" ht="18.75" customHeight="1" x14ac:dyDescent="0.3">
      <c r="AB725" s="300">
        <f t="shared" si="79"/>
        <v>701</v>
      </c>
      <c r="AC725" s="526"/>
      <c r="AD725" s="527"/>
      <c r="AE725" s="424"/>
      <c r="AF725" s="528"/>
      <c r="AG725" s="528"/>
      <c r="AH725" s="289" t="str">
        <f t="shared" si="77"/>
        <v/>
      </c>
      <c r="BR725" s="291" t="str">
        <f>IFERROR(VLOOKUP(AH725,'FACT COB BASICA'!$BH$5:$BI$115,2,FALSE),"")</f>
        <v/>
      </c>
      <c r="BS725" s="292" t="str">
        <f t="shared" si="78"/>
        <v/>
      </c>
      <c r="BU725" s="280"/>
    </row>
    <row r="726" spans="28:73" ht="18.75" customHeight="1" x14ac:dyDescent="0.3">
      <c r="AB726" s="300">
        <f t="shared" si="79"/>
        <v>702</v>
      </c>
      <c r="AC726" s="526"/>
      <c r="AD726" s="527"/>
      <c r="AE726" s="424"/>
      <c r="AF726" s="528"/>
      <c r="AG726" s="528"/>
      <c r="AH726" s="289" t="str">
        <f t="shared" si="77"/>
        <v/>
      </c>
      <c r="BR726" s="291" t="str">
        <f>IFERROR(VLOOKUP(AH726,'FACT COB BASICA'!$BH$5:$BI$115,2,FALSE),"")</f>
        <v/>
      </c>
      <c r="BS726" s="292" t="str">
        <f t="shared" si="78"/>
        <v/>
      </c>
      <c r="BU726" s="280"/>
    </row>
    <row r="727" spans="28:73" ht="18.75" customHeight="1" x14ac:dyDescent="0.3">
      <c r="AB727" s="300">
        <f t="shared" si="79"/>
        <v>703</v>
      </c>
      <c r="AC727" s="526"/>
      <c r="AD727" s="527"/>
      <c r="AE727" s="424"/>
      <c r="AF727" s="528"/>
      <c r="AG727" s="528"/>
      <c r="AH727" s="289" t="str">
        <f t="shared" si="77"/>
        <v/>
      </c>
      <c r="BR727" s="291" t="str">
        <f>IFERROR(VLOOKUP(AH727,'FACT COB BASICA'!$BH$5:$BI$115,2,FALSE),"")</f>
        <v/>
      </c>
      <c r="BS727" s="292" t="str">
        <f t="shared" si="78"/>
        <v/>
      </c>
      <c r="BU727" s="280"/>
    </row>
    <row r="728" spans="28:73" ht="18.75" customHeight="1" x14ac:dyDescent="0.3">
      <c r="AB728" s="300">
        <f t="shared" si="79"/>
        <v>704</v>
      </c>
      <c r="AC728" s="526"/>
      <c r="AD728" s="527"/>
      <c r="AE728" s="424"/>
      <c r="AF728" s="528"/>
      <c r="AG728" s="528"/>
      <c r="AH728" s="289" t="str">
        <f t="shared" si="77"/>
        <v/>
      </c>
      <c r="BR728" s="291" t="str">
        <f>IFERROR(VLOOKUP(AH728,'FACT COB BASICA'!$BH$5:$BI$115,2,FALSE),"")</f>
        <v/>
      </c>
      <c r="BS728" s="292" t="str">
        <f t="shared" si="78"/>
        <v/>
      </c>
      <c r="BU728" s="280"/>
    </row>
    <row r="729" spans="28:73" ht="18.75" customHeight="1" x14ac:dyDescent="0.3">
      <c r="AB729" s="300">
        <f t="shared" si="79"/>
        <v>705</v>
      </c>
      <c r="AC729" s="526"/>
      <c r="AD729" s="527"/>
      <c r="AE729" s="424"/>
      <c r="AF729" s="528"/>
      <c r="AG729" s="528"/>
      <c r="AH729" s="289" t="str">
        <f t="shared" ref="AH729:AH792" si="80">IF(AND($AE$20="Fecha de nacimiento",AD729&lt;&gt;""),DATEDIF(AD729,$L$4,"Y"),IF(AND($AE$20="Edad",AE729&lt;&gt;""),AE729,""))</f>
        <v/>
      </c>
      <c r="BR729" s="291" t="str">
        <f>IFERROR(VLOOKUP(AH729,'FACT COB BASICA'!$BH$5:$BI$115,2,FALSE),"")</f>
        <v/>
      </c>
      <c r="BS729" s="292" t="str">
        <f t="shared" ref="BS729:BS792" si="81">AC729&amp;AG729&amp;AF729&amp;BR729</f>
        <v/>
      </c>
      <c r="BU729" s="280"/>
    </row>
    <row r="730" spans="28:73" ht="18.75" customHeight="1" x14ac:dyDescent="0.3">
      <c r="AB730" s="300">
        <f t="shared" ref="AB730:AB793" si="82">AB729+1</f>
        <v>706</v>
      </c>
      <c r="AC730" s="526"/>
      <c r="AD730" s="527"/>
      <c r="AE730" s="424"/>
      <c r="AF730" s="528"/>
      <c r="AG730" s="528"/>
      <c r="AH730" s="289" t="str">
        <f t="shared" si="80"/>
        <v/>
      </c>
      <c r="BR730" s="291" t="str">
        <f>IFERROR(VLOOKUP(AH730,'FACT COB BASICA'!$BH$5:$BI$115,2,FALSE),"")</f>
        <v/>
      </c>
      <c r="BS730" s="292" t="str">
        <f t="shared" si="81"/>
        <v/>
      </c>
      <c r="BU730" s="280"/>
    </row>
    <row r="731" spans="28:73" ht="18.75" customHeight="1" x14ac:dyDescent="0.3">
      <c r="AB731" s="300">
        <f t="shared" si="82"/>
        <v>707</v>
      </c>
      <c r="AC731" s="526"/>
      <c r="AD731" s="527"/>
      <c r="AE731" s="424"/>
      <c r="AF731" s="528"/>
      <c r="AG731" s="528"/>
      <c r="AH731" s="289" t="str">
        <f t="shared" si="80"/>
        <v/>
      </c>
      <c r="BR731" s="291" t="str">
        <f>IFERROR(VLOOKUP(AH731,'FACT COB BASICA'!$BH$5:$BI$115,2,FALSE),"")</f>
        <v/>
      </c>
      <c r="BS731" s="292" t="str">
        <f t="shared" si="81"/>
        <v/>
      </c>
      <c r="BU731" s="280"/>
    </row>
    <row r="732" spans="28:73" ht="18.75" customHeight="1" x14ac:dyDescent="0.3">
      <c r="AB732" s="300">
        <f t="shared" si="82"/>
        <v>708</v>
      </c>
      <c r="AC732" s="526"/>
      <c r="AD732" s="527"/>
      <c r="AE732" s="424"/>
      <c r="AF732" s="528"/>
      <c r="AG732" s="528"/>
      <c r="AH732" s="289" t="str">
        <f t="shared" si="80"/>
        <v/>
      </c>
      <c r="BR732" s="291" t="str">
        <f>IFERROR(VLOOKUP(AH732,'FACT COB BASICA'!$BH$5:$BI$115,2,FALSE),"")</f>
        <v/>
      </c>
      <c r="BS732" s="292" t="str">
        <f t="shared" si="81"/>
        <v/>
      </c>
      <c r="BU732" s="280"/>
    </row>
    <row r="733" spans="28:73" ht="18.75" customHeight="1" x14ac:dyDescent="0.3">
      <c r="AB733" s="300">
        <f t="shared" si="82"/>
        <v>709</v>
      </c>
      <c r="AC733" s="526"/>
      <c r="AD733" s="527"/>
      <c r="AE733" s="424"/>
      <c r="AF733" s="528"/>
      <c r="AG733" s="528"/>
      <c r="AH733" s="289" t="str">
        <f t="shared" si="80"/>
        <v/>
      </c>
      <c r="BR733" s="291" t="str">
        <f>IFERROR(VLOOKUP(AH733,'FACT COB BASICA'!$BH$5:$BI$115,2,FALSE),"")</f>
        <v/>
      </c>
      <c r="BS733" s="292" t="str">
        <f t="shared" si="81"/>
        <v/>
      </c>
      <c r="BU733" s="280"/>
    </row>
    <row r="734" spans="28:73" ht="18.75" customHeight="1" x14ac:dyDescent="0.3">
      <c r="AB734" s="300">
        <f t="shared" si="82"/>
        <v>710</v>
      </c>
      <c r="AC734" s="526"/>
      <c r="AD734" s="527"/>
      <c r="AE734" s="424"/>
      <c r="AF734" s="528"/>
      <c r="AG734" s="528"/>
      <c r="AH734" s="289" t="str">
        <f t="shared" si="80"/>
        <v/>
      </c>
      <c r="BR734" s="291" t="str">
        <f>IFERROR(VLOOKUP(AH734,'FACT COB BASICA'!$BH$5:$BI$115,2,FALSE),"")</f>
        <v/>
      </c>
      <c r="BS734" s="292" t="str">
        <f t="shared" si="81"/>
        <v/>
      </c>
      <c r="BU734" s="280"/>
    </row>
    <row r="735" spans="28:73" ht="18.75" customHeight="1" x14ac:dyDescent="0.3">
      <c r="AB735" s="300">
        <f t="shared" si="82"/>
        <v>711</v>
      </c>
      <c r="AC735" s="526"/>
      <c r="AD735" s="527"/>
      <c r="AE735" s="424"/>
      <c r="AF735" s="528"/>
      <c r="AG735" s="528"/>
      <c r="AH735" s="289" t="str">
        <f t="shared" si="80"/>
        <v/>
      </c>
      <c r="BR735" s="291" t="str">
        <f>IFERROR(VLOOKUP(AH735,'FACT COB BASICA'!$BH$5:$BI$115,2,FALSE),"")</f>
        <v/>
      </c>
      <c r="BS735" s="292" t="str">
        <f t="shared" si="81"/>
        <v/>
      </c>
      <c r="BU735" s="280"/>
    </row>
    <row r="736" spans="28:73" ht="18.75" customHeight="1" x14ac:dyDescent="0.3">
      <c r="AB736" s="300">
        <f t="shared" si="82"/>
        <v>712</v>
      </c>
      <c r="AC736" s="526"/>
      <c r="AD736" s="527"/>
      <c r="AE736" s="424"/>
      <c r="AF736" s="528"/>
      <c r="AG736" s="528"/>
      <c r="AH736" s="289" t="str">
        <f t="shared" si="80"/>
        <v/>
      </c>
      <c r="BR736" s="291" t="str">
        <f>IFERROR(VLOOKUP(AH736,'FACT COB BASICA'!$BH$5:$BI$115,2,FALSE),"")</f>
        <v/>
      </c>
      <c r="BS736" s="292" t="str">
        <f t="shared" si="81"/>
        <v/>
      </c>
      <c r="BU736" s="280"/>
    </row>
    <row r="737" spans="28:73" ht="18.75" customHeight="1" x14ac:dyDescent="0.3">
      <c r="AB737" s="300">
        <f t="shared" si="82"/>
        <v>713</v>
      </c>
      <c r="AC737" s="526"/>
      <c r="AD737" s="527"/>
      <c r="AE737" s="424"/>
      <c r="AF737" s="528"/>
      <c r="AG737" s="528"/>
      <c r="AH737" s="289" t="str">
        <f t="shared" si="80"/>
        <v/>
      </c>
      <c r="BR737" s="291" t="str">
        <f>IFERROR(VLOOKUP(AH737,'FACT COB BASICA'!$BH$5:$BI$115,2,FALSE),"")</f>
        <v/>
      </c>
      <c r="BS737" s="292" t="str">
        <f t="shared" si="81"/>
        <v/>
      </c>
      <c r="BU737" s="280"/>
    </row>
    <row r="738" spans="28:73" ht="18.75" customHeight="1" x14ac:dyDescent="0.3">
      <c r="AB738" s="300">
        <f t="shared" si="82"/>
        <v>714</v>
      </c>
      <c r="AC738" s="526"/>
      <c r="AD738" s="527"/>
      <c r="AE738" s="424"/>
      <c r="AF738" s="528"/>
      <c r="AG738" s="528"/>
      <c r="AH738" s="289" t="str">
        <f t="shared" si="80"/>
        <v/>
      </c>
      <c r="BR738" s="291" t="str">
        <f>IFERROR(VLOOKUP(AH738,'FACT COB BASICA'!$BH$5:$BI$115,2,FALSE),"")</f>
        <v/>
      </c>
      <c r="BS738" s="292" t="str">
        <f t="shared" si="81"/>
        <v/>
      </c>
      <c r="BU738" s="280"/>
    </row>
    <row r="739" spans="28:73" ht="18.75" customHeight="1" x14ac:dyDescent="0.3">
      <c r="AB739" s="300">
        <f t="shared" si="82"/>
        <v>715</v>
      </c>
      <c r="AC739" s="526"/>
      <c r="AD739" s="527"/>
      <c r="AE739" s="424"/>
      <c r="AF739" s="528"/>
      <c r="AG739" s="528"/>
      <c r="AH739" s="289" t="str">
        <f t="shared" si="80"/>
        <v/>
      </c>
      <c r="BR739" s="291" t="str">
        <f>IFERROR(VLOOKUP(AH739,'FACT COB BASICA'!$BH$5:$BI$115,2,FALSE),"")</f>
        <v/>
      </c>
      <c r="BS739" s="292" t="str">
        <f t="shared" si="81"/>
        <v/>
      </c>
      <c r="BU739" s="280"/>
    </row>
    <row r="740" spans="28:73" ht="18.75" customHeight="1" x14ac:dyDescent="0.3">
      <c r="AB740" s="300">
        <f t="shared" si="82"/>
        <v>716</v>
      </c>
      <c r="AC740" s="526"/>
      <c r="AD740" s="527"/>
      <c r="AE740" s="424"/>
      <c r="AF740" s="528"/>
      <c r="AG740" s="528"/>
      <c r="AH740" s="289" t="str">
        <f t="shared" si="80"/>
        <v/>
      </c>
      <c r="BR740" s="291" t="str">
        <f>IFERROR(VLOOKUP(AH740,'FACT COB BASICA'!$BH$5:$BI$115,2,FALSE),"")</f>
        <v/>
      </c>
      <c r="BS740" s="292" t="str">
        <f t="shared" si="81"/>
        <v/>
      </c>
      <c r="BU740" s="280"/>
    </row>
    <row r="741" spans="28:73" ht="18.75" customHeight="1" x14ac:dyDescent="0.3">
      <c r="AB741" s="300">
        <f t="shared" si="82"/>
        <v>717</v>
      </c>
      <c r="AC741" s="526"/>
      <c r="AD741" s="527"/>
      <c r="AE741" s="424"/>
      <c r="AF741" s="528"/>
      <c r="AG741" s="528"/>
      <c r="AH741" s="289" t="str">
        <f t="shared" si="80"/>
        <v/>
      </c>
      <c r="BR741" s="291" t="str">
        <f>IFERROR(VLOOKUP(AH741,'FACT COB BASICA'!$BH$5:$BI$115,2,FALSE),"")</f>
        <v/>
      </c>
      <c r="BS741" s="292" t="str">
        <f t="shared" si="81"/>
        <v/>
      </c>
      <c r="BU741" s="280"/>
    </row>
    <row r="742" spans="28:73" ht="18.75" customHeight="1" x14ac:dyDescent="0.3">
      <c r="AB742" s="300">
        <f t="shared" si="82"/>
        <v>718</v>
      </c>
      <c r="AC742" s="526"/>
      <c r="AD742" s="527"/>
      <c r="AE742" s="424"/>
      <c r="AF742" s="528"/>
      <c r="AG742" s="528"/>
      <c r="AH742" s="289" t="str">
        <f t="shared" si="80"/>
        <v/>
      </c>
      <c r="BR742" s="291" t="str">
        <f>IFERROR(VLOOKUP(AH742,'FACT COB BASICA'!$BH$5:$BI$115,2,FALSE),"")</f>
        <v/>
      </c>
      <c r="BS742" s="292" t="str">
        <f t="shared" si="81"/>
        <v/>
      </c>
      <c r="BU742" s="280"/>
    </row>
    <row r="743" spans="28:73" ht="18.75" customHeight="1" x14ac:dyDescent="0.3">
      <c r="AB743" s="300">
        <f t="shared" si="82"/>
        <v>719</v>
      </c>
      <c r="AC743" s="526"/>
      <c r="AD743" s="527"/>
      <c r="AE743" s="424"/>
      <c r="AF743" s="528"/>
      <c r="AG743" s="528"/>
      <c r="AH743" s="289" t="str">
        <f t="shared" si="80"/>
        <v/>
      </c>
      <c r="BR743" s="291" t="str">
        <f>IFERROR(VLOOKUP(AH743,'FACT COB BASICA'!$BH$5:$BI$115,2,FALSE),"")</f>
        <v/>
      </c>
      <c r="BS743" s="292" t="str">
        <f t="shared" si="81"/>
        <v/>
      </c>
      <c r="BU743" s="280"/>
    </row>
    <row r="744" spans="28:73" ht="18.75" customHeight="1" x14ac:dyDescent="0.3">
      <c r="AB744" s="300">
        <f t="shared" si="82"/>
        <v>720</v>
      </c>
      <c r="AC744" s="526"/>
      <c r="AD744" s="527"/>
      <c r="AE744" s="424"/>
      <c r="AF744" s="528"/>
      <c r="AG744" s="528"/>
      <c r="AH744" s="289" t="str">
        <f t="shared" si="80"/>
        <v/>
      </c>
      <c r="BR744" s="291" t="str">
        <f>IFERROR(VLOOKUP(AH744,'FACT COB BASICA'!$BH$5:$BI$115,2,FALSE),"")</f>
        <v/>
      </c>
      <c r="BS744" s="292" t="str">
        <f t="shared" si="81"/>
        <v/>
      </c>
      <c r="BU744" s="280"/>
    </row>
    <row r="745" spans="28:73" ht="18.75" customHeight="1" x14ac:dyDescent="0.3">
      <c r="AB745" s="300">
        <f t="shared" si="82"/>
        <v>721</v>
      </c>
      <c r="AC745" s="526"/>
      <c r="AD745" s="527"/>
      <c r="AE745" s="424"/>
      <c r="AF745" s="528"/>
      <c r="AG745" s="528"/>
      <c r="AH745" s="289" t="str">
        <f t="shared" si="80"/>
        <v/>
      </c>
      <c r="BR745" s="291" t="str">
        <f>IFERROR(VLOOKUP(AH745,'FACT COB BASICA'!$BH$5:$BI$115,2,FALSE),"")</f>
        <v/>
      </c>
      <c r="BS745" s="292" t="str">
        <f t="shared" si="81"/>
        <v/>
      </c>
      <c r="BU745" s="280"/>
    </row>
    <row r="746" spans="28:73" ht="18.75" customHeight="1" x14ac:dyDescent="0.3">
      <c r="AB746" s="300">
        <f t="shared" si="82"/>
        <v>722</v>
      </c>
      <c r="AC746" s="526"/>
      <c r="AD746" s="527"/>
      <c r="AE746" s="424"/>
      <c r="AF746" s="528"/>
      <c r="AG746" s="528"/>
      <c r="AH746" s="289" t="str">
        <f t="shared" si="80"/>
        <v/>
      </c>
      <c r="BR746" s="291" t="str">
        <f>IFERROR(VLOOKUP(AH746,'FACT COB BASICA'!$BH$5:$BI$115,2,FALSE),"")</f>
        <v/>
      </c>
      <c r="BS746" s="292" t="str">
        <f t="shared" si="81"/>
        <v/>
      </c>
      <c r="BU746" s="280"/>
    </row>
    <row r="747" spans="28:73" ht="18.75" customHeight="1" x14ac:dyDescent="0.3">
      <c r="AB747" s="300">
        <f t="shared" si="82"/>
        <v>723</v>
      </c>
      <c r="AC747" s="526"/>
      <c r="AD747" s="527"/>
      <c r="AE747" s="424"/>
      <c r="AF747" s="528"/>
      <c r="AG747" s="528"/>
      <c r="AH747" s="289" t="str">
        <f t="shared" si="80"/>
        <v/>
      </c>
      <c r="BR747" s="291" t="str">
        <f>IFERROR(VLOOKUP(AH747,'FACT COB BASICA'!$BH$5:$BI$115,2,FALSE),"")</f>
        <v/>
      </c>
      <c r="BS747" s="292" t="str">
        <f t="shared" si="81"/>
        <v/>
      </c>
      <c r="BU747" s="280"/>
    </row>
    <row r="748" spans="28:73" ht="18.75" customHeight="1" x14ac:dyDescent="0.3">
      <c r="AB748" s="300">
        <f t="shared" si="82"/>
        <v>724</v>
      </c>
      <c r="AC748" s="526"/>
      <c r="AD748" s="527"/>
      <c r="AE748" s="424"/>
      <c r="AF748" s="528"/>
      <c r="AG748" s="528"/>
      <c r="AH748" s="289" t="str">
        <f t="shared" si="80"/>
        <v/>
      </c>
      <c r="BR748" s="291" t="str">
        <f>IFERROR(VLOOKUP(AH748,'FACT COB BASICA'!$BH$5:$BI$115,2,FALSE),"")</f>
        <v/>
      </c>
      <c r="BS748" s="292" t="str">
        <f t="shared" si="81"/>
        <v/>
      </c>
      <c r="BU748" s="280"/>
    </row>
    <row r="749" spans="28:73" ht="18.75" customHeight="1" x14ac:dyDescent="0.3">
      <c r="AB749" s="300">
        <f t="shared" si="82"/>
        <v>725</v>
      </c>
      <c r="AC749" s="526"/>
      <c r="AD749" s="527"/>
      <c r="AE749" s="424"/>
      <c r="AF749" s="528"/>
      <c r="AG749" s="528"/>
      <c r="AH749" s="289" t="str">
        <f t="shared" si="80"/>
        <v/>
      </c>
      <c r="BR749" s="291" t="str">
        <f>IFERROR(VLOOKUP(AH749,'FACT COB BASICA'!$BH$5:$BI$115,2,FALSE),"")</f>
        <v/>
      </c>
      <c r="BS749" s="292" t="str">
        <f t="shared" si="81"/>
        <v/>
      </c>
      <c r="BU749" s="280"/>
    </row>
    <row r="750" spans="28:73" ht="18.75" customHeight="1" x14ac:dyDescent="0.3">
      <c r="AB750" s="300">
        <f t="shared" si="82"/>
        <v>726</v>
      </c>
      <c r="AC750" s="526"/>
      <c r="AD750" s="527"/>
      <c r="AE750" s="424"/>
      <c r="AF750" s="528"/>
      <c r="AG750" s="528"/>
      <c r="AH750" s="289" t="str">
        <f t="shared" si="80"/>
        <v/>
      </c>
      <c r="BR750" s="291" t="str">
        <f>IFERROR(VLOOKUP(AH750,'FACT COB BASICA'!$BH$5:$BI$115,2,FALSE),"")</f>
        <v/>
      </c>
      <c r="BS750" s="292" t="str">
        <f t="shared" si="81"/>
        <v/>
      </c>
      <c r="BU750" s="280"/>
    </row>
    <row r="751" spans="28:73" ht="18.75" customHeight="1" x14ac:dyDescent="0.3">
      <c r="AB751" s="300">
        <f t="shared" si="82"/>
        <v>727</v>
      </c>
      <c r="AC751" s="526"/>
      <c r="AD751" s="527"/>
      <c r="AE751" s="424"/>
      <c r="AF751" s="528"/>
      <c r="AG751" s="528"/>
      <c r="AH751" s="289" t="str">
        <f t="shared" si="80"/>
        <v/>
      </c>
      <c r="BR751" s="291" t="str">
        <f>IFERROR(VLOOKUP(AH751,'FACT COB BASICA'!$BH$5:$BI$115,2,FALSE),"")</f>
        <v/>
      </c>
      <c r="BS751" s="292" t="str">
        <f t="shared" si="81"/>
        <v/>
      </c>
      <c r="BU751" s="280"/>
    </row>
    <row r="752" spans="28:73" ht="18.75" customHeight="1" x14ac:dyDescent="0.3">
      <c r="AB752" s="300">
        <f t="shared" si="82"/>
        <v>728</v>
      </c>
      <c r="AC752" s="526"/>
      <c r="AD752" s="527"/>
      <c r="AE752" s="424"/>
      <c r="AF752" s="528"/>
      <c r="AG752" s="528"/>
      <c r="AH752" s="289" t="str">
        <f t="shared" si="80"/>
        <v/>
      </c>
      <c r="BR752" s="291" t="str">
        <f>IFERROR(VLOOKUP(AH752,'FACT COB BASICA'!$BH$5:$BI$115,2,FALSE),"")</f>
        <v/>
      </c>
      <c r="BS752" s="292" t="str">
        <f t="shared" si="81"/>
        <v/>
      </c>
      <c r="BU752" s="280"/>
    </row>
    <row r="753" spans="28:73" ht="18.75" customHeight="1" x14ac:dyDescent="0.3">
      <c r="AB753" s="300">
        <f t="shared" si="82"/>
        <v>729</v>
      </c>
      <c r="AC753" s="526"/>
      <c r="AD753" s="527"/>
      <c r="AE753" s="424"/>
      <c r="AF753" s="528"/>
      <c r="AG753" s="528"/>
      <c r="AH753" s="289" t="str">
        <f t="shared" si="80"/>
        <v/>
      </c>
      <c r="BR753" s="291" t="str">
        <f>IFERROR(VLOOKUP(AH753,'FACT COB BASICA'!$BH$5:$BI$115,2,FALSE),"")</f>
        <v/>
      </c>
      <c r="BS753" s="292" t="str">
        <f t="shared" si="81"/>
        <v/>
      </c>
      <c r="BU753" s="280"/>
    </row>
    <row r="754" spans="28:73" ht="18.75" customHeight="1" x14ac:dyDescent="0.3">
      <c r="AB754" s="300">
        <f t="shared" si="82"/>
        <v>730</v>
      </c>
      <c r="AC754" s="526"/>
      <c r="AD754" s="527"/>
      <c r="AE754" s="424"/>
      <c r="AF754" s="528"/>
      <c r="AG754" s="528"/>
      <c r="AH754" s="289" t="str">
        <f t="shared" si="80"/>
        <v/>
      </c>
      <c r="BR754" s="291" t="str">
        <f>IFERROR(VLOOKUP(AH754,'FACT COB BASICA'!$BH$5:$BI$115,2,FALSE),"")</f>
        <v/>
      </c>
      <c r="BS754" s="292" t="str">
        <f t="shared" si="81"/>
        <v/>
      </c>
      <c r="BU754" s="280"/>
    </row>
    <row r="755" spans="28:73" ht="18.75" customHeight="1" x14ac:dyDescent="0.3">
      <c r="AB755" s="300">
        <f t="shared" si="82"/>
        <v>731</v>
      </c>
      <c r="AC755" s="526"/>
      <c r="AD755" s="527"/>
      <c r="AE755" s="424"/>
      <c r="AF755" s="528"/>
      <c r="AG755" s="528"/>
      <c r="AH755" s="289" t="str">
        <f t="shared" si="80"/>
        <v/>
      </c>
      <c r="BR755" s="291" t="str">
        <f>IFERROR(VLOOKUP(AH755,'FACT COB BASICA'!$BH$5:$BI$115,2,FALSE),"")</f>
        <v/>
      </c>
      <c r="BS755" s="292" t="str">
        <f t="shared" si="81"/>
        <v/>
      </c>
      <c r="BU755" s="280"/>
    </row>
    <row r="756" spans="28:73" ht="18.75" customHeight="1" x14ac:dyDescent="0.3">
      <c r="AB756" s="300">
        <f t="shared" si="82"/>
        <v>732</v>
      </c>
      <c r="AC756" s="526"/>
      <c r="AD756" s="527"/>
      <c r="AE756" s="424"/>
      <c r="AF756" s="528"/>
      <c r="AG756" s="528"/>
      <c r="AH756" s="289" t="str">
        <f t="shared" si="80"/>
        <v/>
      </c>
      <c r="BR756" s="291" t="str">
        <f>IFERROR(VLOOKUP(AH756,'FACT COB BASICA'!$BH$5:$BI$115,2,FALSE),"")</f>
        <v/>
      </c>
      <c r="BS756" s="292" t="str">
        <f t="shared" si="81"/>
        <v/>
      </c>
      <c r="BU756" s="280"/>
    </row>
    <row r="757" spans="28:73" ht="18.75" customHeight="1" x14ac:dyDescent="0.3">
      <c r="AB757" s="300">
        <f t="shared" si="82"/>
        <v>733</v>
      </c>
      <c r="AC757" s="526"/>
      <c r="AD757" s="527"/>
      <c r="AE757" s="424"/>
      <c r="AF757" s="528"/>
      <c r="AG757" s="528"/>
      <c r="AH757" s="289" t="str">
        <f t="shared" si="80"/>
        <v/>
      </c>
      <c r="BR757" s="291" t="str">
        <f>IFERROR(VLOOKUP(AH757,'FACT COB BASICA'!$BH$5:$BI$115,2,FALSE),"")</f>
        <v/>
      </c>
      <c r="BS757" s="292" t="str">
        <f t="shared" si="81"/>
        <v/>
      </c>
      <c r="BU757" s="280"/>
    </row>
    <row r="758" spans="28:73" ht="18.75" customHeight="1" x14ac:dyDescent="0.3">
      <c r="AB758" s="300">
        <f t="shared" si="82"/>
        <v>734</v>
      </c>
      <c r="AC758" s="526"/>
      <c r="AD758" s="527"/>
      <c r="AE758" s="424"/>
      <c r="AF758" s="528"/>
      <c r="AG758" s="528"/>
      <c r="AH758" s="289" t="str">
        <f t="shared" si="80"/>
        <v/>
      </c>
      <c r="BR758" s="291" t="str">
        <f>IFERROR(VLOOKUP(AH758,'FACT COB BASICA'!$BH$5:$BI$115,2,FALSE),"")</f>
        <v/>
      </c>
      <c r="BS758" s="292" t="str">
        <f t="shared" si="81"/>
        <v/>
      </c>
      <c r="BU758" s="280"/>
    </row>
    <row r="759" spans="28:73" ht="18.75" customHeight="1" x14ac:dyDescent="0.3">
      <c r="AB759" s="300">
        <f t="shared" si="82"/>
        <v>735</v>
      </c>
      <c r="AC759" s="526"/>
      <c r="AD759" s="527"/>
      <c r="AE759" s="424"/>
      <c r="AF759" s="528"/>
      <c r="AG759" s="528"/>
      <c r="AH759" s="289" t="str">
        <f t="shared" si="80"/>
        <v/>
      </c>
      <c r="BR759" s="291" t="str">
        <f>IFERROR(VLOOKUP(AH759,'FACT COB BASICA'!$BH$5:$BI$115,2,FALSE),"")</f>
        <v/>
      </c>
      <c r="BS759" s="292" t="str">
        <f t="shared" si="81"/>
        <v/>
      </c>
      <c r="BU759" s="280"/>
    </row>
    <row r="760" spans="28:73" ht="18.75" customHeight="1" x14ac:dyDescent="0.3">
      <c r="AB760" s="300">
        <f t="shared" si="82"/>
        <v>736</v>
      </c>
      <c r="AC760" s="526"/>
      <c r="AD760" s="527"/>
      <c r="AE760" s="424"/>
      <c r="AF760" s="528"/>
      <c r="AG760" s="528"/>
      <c r="AH760" s="289" t="str">
        <f t="shared" si="80"/>
        <v/>
      </c>
      <c r="BR760" s="291" t="str">
        <f>IFERROR(VLOOKUP(AH760,'FACT COB BASICA'!$BH$5:$BI$115,2,FALSE),"")</f>
        <v/>
      </c>
      <c r="BS760" s="292" t="str">
        <f t="shared" si="81"/>
        <v/>
      </c>
      <c r="BU760" s="280"/>
    </row>
    <row r="761" spans="28:73" ht="18.75" customHeight="1" x14ac:dyDescent="0.3">
      <c r="AB761" s="300">
        <f t="shared" si="82"/>
        <v>737</v>
      </c>
      <c r="AC761" s="526"/>
      <c r="AD761" s="527"/>
      <c r="AE761" s="424"/>
      <c r="AF761" s="528"/>
      <c r="AG761" s="528"/>
      <c r="AH761" s="289" t="str">
        <f t="shared" si="80"/>
        <v/>
      </c>
      <c r="BR761" s="291" t="str">
        <f>IFERROR(VLOOKUP(AH761,'FACT COB BASICA'!$BH$5:$BI$115,2,FALSE),"")</f>
        <v/>
      </c>
      <c r="BS761" s="292" t="str">
        <f t="shared" si="81"/>
        <v/>
      </c>
      <c r="BU761" s="280"/>
    </row>
    <row r="762" spans="28:73" ht="18.75" customHeight="1" x14ac:dyDescent="0.3">
      <c r="AB762" s="300">
        <f t="shared" si="82"/>
        <v>738</v>
      </c>
      <c r="AC762" s="526"/>
      <c r="AD762" s="527"/>
      <c r="AE762" s="424"/>
      <c r="AF762" s="528"/>
      <c r="AG762" s="528"/>
      <c r="AH762" s="289" t="str">
        <f t="shared" si="80"/>
        <v/>
      </c>
      <c r="BR762" s="291" t="str">
        <f>IFERROR(VLOOKUP(AH762,'FACT COB BASICA'!$BH$5:$BI$115,2,FALSE),"")</f>
        <v/>
      </c>
      <c r="BS762" s="292" t="str">
        <f t="shared" si="81"/>
        <v/>
      </c>
      <c r="BU762" s="280"/>
    </row>
    <row r="763" spans="28:73" ht="18.75" customHeight="1" x14ac:dyDescent="0.3">
      <c r="AB763" s="300">
        <f t="shared" si="82"/>
        <v>739</v>
      </c>
      <c r="AC763" s="526"/>
      <c r="AD763" s="527"/>
      <c r="AE763" s="424"/>
      <c r="AF763" s="528"/>
      <c r="AG763" s="528"/>
      <c r="AH763" s="289" t="str">
        <f t="shared" si="80"/>
        <v/>
      </c>
      <c r="BR763" s="291" t="str">
        <f>IFERROR(VLOOKUP(AH763,'FACT COB BASICA'!$BH$5:$BI$115,2,FALSE),"")</f>
        <v/>
      </c>
      <c r="BS763" s="292" t="str">
        <f t="shared" si="81"/>
        <v/>
      </c>
      <c r="BU763" s="280"/>
    </row>
    <row r="764" spans="28:73" ht="18.75" customHeight="1" x14ac:dyDescent="0.3">
      <c r="AB764" s="300">
        <f t="shared" si="82"/>
        <v>740</v>
      </c>
      <c r="AC764" s="526"/>
      <c r="AD764" s="527"/>
      <c r="AE764" s="424"/>
      <c r="AF764" s="528"/>
      <c r="AG764" s="528"/>
      <c r="AH764" s="289" t="str">
        <f t="shared" si="80"/>
        <v/>
      </c>
      <c r="BR764" s="291" t="str">
        <f>IFERROR(VLOOKUP(AH764,'FACT COB BASICA'!$BH$5:$BI$115,2,FALSE),"")</f>
        <v/>
      </c>
      <c r="BS764" s="292" t="str">
        <f t="shared" si="81"/>
        <v/>
      </c>
      <c r="BU764" s="280"/>
    </row>
    <row r="765" spans="28:73" ht="18.75" customHeight="1" x14ac:dyDescent="0.3">
      <c r="AB765" s="300">
        <f t="shared" si="82"/>
        <v>741</v>
      </c>
      <c r="AC765" s="526"/>
      <c r="AD765" s="527"/>
      <c r="AE765" s="424"/>
      <c r="AF765" s="528"/>
      <c r="AG765" s="528"/>
      <c r="AH765" s="289" t="str">
        <f t="shared" si="80"/>
        <v/>
      </c>
      <c r="BR765" s="291" t="str">
        <f>IFERROR(VLOOKUP(AH765,'FACT COB BASICA'!$BH$5:$BI$115,2,FALSE),"")</f>
        <v/>
      </c>
      <c r="BS765" s="292" t="str">
        <f t="shared" si="81"/>
        <v/>
      </c>
      <c r="BU765" s="280"/>
    </row>
    <row r="766" spans="28:73" ht="18.75" customHeight="1" x14ac:dyDescent="0.3">
      <c r="AB766" s="300">
        <f t="shared" si="82"/>
        <v>742</v>
      </c>
      <c r="AC766" s="526"/>
      <c r="AD766" s="527"/>
      <c r="AE766" s="424"/>
      <c r="AF766" s="528"/>
      <c r="AG766" s="528"/>
      <c r="AH766" s="289" t="str">
        <f t="shared" si="80"/>
        <v/>
      </c>
      <c r="BR766" s="291" t="str">
        <f>IFERROR(VLOOKUP(AH766,'FACT COB BASICA'!$BH$5:$BI$115,2,FALSE),"")</f>
        <v/>
      </c>
      <c r="BS766" s="292" t="str">
        <f t="shared" si="81"/>
        <v/>
      </c>
      <c r="BU766" s="280"/>
    </row>
    <row r="767" spans="28:73" ht="18.75" customHeight="1" x14ac:dyDescent="0.3">
      <c r="AB767" s="300">
        <f t="shared" si="82"/>
        <v>743</v>
      </c>
      <c r="AC767" s="526"/>
      <c r="AD767" s="527"/>
      <c r="AE767" s="424"/>
      <c r="AF767" s="528"/>
      <c r="AG767" s="528"/>
      <c r="AH767" s="289" t="str">
        <f t="shared" si="80"/>
        <v/>
      </c>
      <c r="BR767" s="291" t="str">
        <f>IFERROR(VLOOKUP(AH767,'FACT COB BASICA'!$BH$5:$BI$115,2,FALSE),"")</f>
        <v/>
      </c>
      <c r="BS767" s="292" t="str">
        <f t="shared" si="81"/>
        <v/>
      </c>
      <c r="BU767" s="280"/>
    </row>
    <row r="768" spans="28:73" ht="18.75" customHeight="1" x14ac:dyDescent="0.3">
      <c r="AB768" s="300">
        <f t="shared" si="82"/>
        <v>744</v>
      </c>
      <c r="AC768" s="526"/>
      <c r="AD768" s="527"/>
      <c r="AE768" s="424"/>
      <c r="AF768" s="528"/>
      <c r="AG768" s="528"/>
      <c r="AH768" s="289" t="str">
        <f t="shared" si="80"/>
        <v/>
      </c>
      <c r="BR768" s="291" t="str">
        <f>IFERROR(VLOOKUP(AH768,'FACT COB BASICA'!$BH$5:$BI$115,2,FALSE),"")</f>
        <v/>
      </c>
      <c r="BS768" s="292" t="str">
        <f t="shared" si="81"/>
        <v/>
      </c>
      <c r="BU768" s="280"/>
    </row>
    <row r="769" spans="28:73" ht="18.75" customHeight="1" x14ac:dyDescent="0.3">
      <c r="AB769" s="300">
        <f t="shared" si="82"/>
        <v>745</v>
      </c>
      <c r="AC769" s="526"/>
      <c r="AD769" s="527"/>
      <c r="AE769" s="424"/>
      <c r="AF769" s="528"/>
      <c r="AG769" s="528"/>
      <c r="AH769" s="289" t="str">
        <f t="shared" si="80"/>
        <v/>
      </c>
      <c r="BR769" s="291" t="str">
        <f>IFERROR(VLOOKUP(AH769,'FACT COB BASICA'!$BH$5:$BI$115,2,FALSE),"")</f>
        <v/>
      </c>
      <c r="BS769" s="292" t="str">
        <f t="shared" si="81"/>
        <v/>
      </c>
      <c r="BU769" s="280"/>
    </row>
    <row r="770" spans="28:73" ht="18.75" customHeight="1" x14ac:dyDescent="0.3">
      <c r="AB770" s="300">
        <f t="shared" si="82"/>
        <v>746</v>
      </c>
      <c r="AC770" s="526"/>
      <c r="AD770" s="527"/>
      <c r="AE770" s="424"/>
      <c r="AF770" s="528"/>
      <c r="AG770" s="528"/>
      <c r="AH770" s="289" t="str">
        <f t="shared" si="80"/>
        <v/>
      </c>
      <c r="BR770" s="291" t="str">
        <f>IFERROR(VLOOKUP(AH770,'FACT COB BASICA'!$BH$5:$BI$115,2,FALSE),"")</f>
        <v/>
      </c>
      <c r="BS770" s="292" t="str">
        <f t="shared" si="81"/>
        <v/>
      </c>
      <c r="BU770" s="280"/>
    </row>
    <row r="771" spans="28:73" ht="18.75" customHeight="1" x14ac:dyDescent="0.3">
      <c r="AB771" s="300">
        <f t="shared" si="82"/>
        <v>747</v>
      </c>
      <c r="AC771" s="526"/>
      <c r="AD771" s="527"/>
      <c r="AE771" s="424"/>
      <c r="AF771" s="528"/>
      <c r="AG771" s="528"/>
      <c r="AH771" s="289" t="str">
        <f t="shared" si="80"/>
        <v/>
      </c>
      <c r="BR771" s="291" t="str">
        <f>IFERROR(VLOOKUP(AH771,'FACT COB BASICA'!$BH$5:$BI$115,2,FALSE),"")</f>
        <v/>
      </c>
      <c r="BS771" s="292" t="str">
        <f t="shared" si="81"/>
        <v/>
      </c>
      <c r="BU771" s="280"/>
    </row>
    <row r="772" spans="28:73" ht="18.75" customHeight="1" x14ac:dyDescent="0.3">
      <c r="AB772" s="300">
        <f t="shared" si="82"/>
        <v>748</v>
      </c>
      <c r="AC772" s="526"/>
      <c r="AD772" s="527"/>
      <c r="AE772" s="424"/>
      <c r="AF772" s="528"/>
      <c r="AG772" s="528"/>
      <c r="AH772" s="289" t="str">
        <f t="shared" si="80"/>
        <v/>
      </c>
      <c r="BR772" s="291" t="str">
        <f>IFERROR(VLOOKUP(AH772,'FACT COB BASICA'!$BH$5:$BI$115,2,FALSE),"")</f>
        <v/>
      </c>
      <c r="BS772" s="292" t="str">
        <f t="shared" si="81"/>
        <v/>
      </c>
      <c r="BU772" s="280"/>
    </row>
    <row r="773" spans="28:73" ht="18.75" customHeight="1" x14ac:dyDescent="0.3">
      <c r="AB773" s="300">
        <f t="shared" si="82"/>
        <v>749</v>
      </c>
      <c r="AC773" s="526"/>
      <c r="AD773" s="527"/>
      <c r="AE773" s="424"/>
      <c r="AF773" s="528"/>
      <c r="AG773" s="528"/>
      <c r="AH773" s="289" t="str">
        <f t="shared" si="80"/>
        <v/>
      </c>
      <c r="BR773" s="291" t="str">
        <f>IFERROR(VLOOKUP(AH773,'FACT COB BASICA'!$BH$5:$BI$115,2,FALSE),"")</f>
        <v/>
      </c>
      <c r="BS773" s="292" t="str">
        <f t="shared" si="81"/>
        <v/>
      </c>
      <c r="BU773" s="280"/>
    </row>
    <row r="774" spans="28:73" ht="18.75" customHeight="1" x14ac:dyDescent="0.3">
      <c r="AB774" s="300">
        <f t="shared" si="82"/>
        <v>750</v>
      </c>
      <c r="AC774" s="526"/>
      <c r="AD774" s="527"/>
      <c r="AE774" s="424"/>
      <c r="AF774" s="528"/>
      <c r="AG774" s="528"/>
      <c r="AH774" s="289" t="str">
        <f t="shared" si="80"/>
        <v/>
      </c>
      <c r="BR774" s="291" t="str">
        <f>IFERROR(VLOOKUP(AH774,'FACT COB BASICA'!$BH$5:$BI$115,2,FALSE),"")</f>
        <v/>
      </c>
      <c r="BS774" s="292" t="str">
        <f t="shared" si="81"/>
        <v/>
      </c>
      <c r="BU774" s="280"/>
    </row>
    <row r="775" spans="28:73" ht="18.75" customHeight="1" x14ac:dyDescent="0.3">
      <c r="AB775" s="300">
        <f t="shared" si="82"/>
        <v>751</v>
      </c>
      <c r="AC775" s="526"/>
      <c r="AD775" s="527"/>
      <c r="AE775" s="424"/>
      <c r="AF775" s="528"/>
      <c r="AG775" s="528"/>
      <c r="AH775" s="289" t="str">
        <f t="shared" si="80"/>
        <v/>
      </c>
      <c r="BR775" s="291" t="str">
        <f>IFERROR(VLOOKUP(AH775,'FACT COB BASICA'!$BH$5:$BI$115,2,FALSE),"")</f>
        <v/>
      </c>
      <c r="BS775" s="292" t="str">
        <f t="shared" si="81"/>
        <v/>
      </c>
      <c r="BU775" s="280"/>
    </row>
    <row r="776" spans="28:73" ht="18.75" customHeight="1" x14ac:dyDescent="0.3">
      <c r="AB776" s="300">
        <f t="shared" si="82"/>
        <v>752</v>
      </c>
      <c r="AC776" s="526"/>
      <c r="AD776" s="527"/>
      <c r="AE776" s="424"/>
      <c r="AF776" s="528"/>
      <c r="AG776" s="528"/>
      <c r="AH776" s="289" t="str">
        <f t="shared" si="80"/>
        <v/>
      </c>
      <c r="BR776" s="291" t="str">
        <f>IFERROR(VLOOKUP(AH776,'FACT COB BASICA'!$BH$5:$BI$115,2,FALSE),"")</f>
        <v/>
      </c>
      <c r="BS776" s="292" t="str">
        <f t="shared" si="81"/>
        <v/>
      </c>
      <c r="BU776" s="280"/>
    </row>
    <row r="777" spans="28:73" ht="18.75" customHeight="1" x14ac:dyDescent="0.3">
      <c r="AB777" s="300">
        <f t="shared" si="82"/>
        <v>753</v>
      </c>
      <c r="AC777" s="526"/>
      <c r="AD777" s="527"/>
      <c r="AE777" s="424"/>
      <c r="AF777" s="528"/>
      <c r="AG777" s="528"/>
      <c r="AH777" s="289" t="str">
        <f t="shared" si="80"/>
        <v/>
      </c>
      <c r="BR777" s="291" t="str">
        <f>IFERROR(VLOOKUP(AH777,'FACT COB BASICA'!$BH$5:$BI$115,2,FALSE),"")</f>
        <v/>
      </c>
      <c r="BS777" s="292" t="str">
        <f t="shared" si="81"/>
        <v/>
      </c>
      <c r="BU777" s="280"/>
    </row>
    <row r="778" spans="28:73" ht="18.75" customHeight="1" x14ac:dyDescent="0.3">
      <c r="AB778" s="300">
        <f t="shared" si="82"/>
        <v>754</v>
      </c>
      <c r="AC778" s="526"/>
      <c r="AD778" s="527"/>
      <c r="AE778" s="424"/>
      <c r="AF778" s="528"/>
      <c r="AG778" s="528"/>
      <c r="AH778" s="289" t="str">
        <f t="shared" si="80"/>
        <v/>
      </c>
      <c r="BR778" s="291" t="str">
        <f>IFERROR(VLOOKUP(AH778,'FACT COB BASICA'!$BH$5:$BI$115,2,FALSE),"")</f>
        <v/>
      </c>
      <c r="BS778" s="292" t="str">
        <f t="shared" si="81"/>
        <v/>
      </c>
      <c r="BU778" s="280"/>
    </row>
    <row r="779" spans="28:73" ht="18.75" customHeight="1" x14ac:dyDescent="0.3">
      <c r="AB779" s="300">
        <f t="shared" si="82"/>
        <v>755</v>
      </c>
      <c r="AC779" s="526"/>
      <c r="AD779" s="527"/>
      <c r="AE779" s="424"/>
      <c r="AF779" s="528"/>
      <c r="AG779" s="528"/>
      <c r="AH779" s="289" t="str">
        <f t="shared" si="80"/>
        <v/>
      </c>
      <c r="BR779" s="291" t="str">
        <f>IFERROR(VLOOKUP(AH779,'FACT COB BASICA'!$BH$5:$BI$115,2,FALSE),"")</f>
        <v/>
      </c>
      <c r="BS779" s="292" t="str">
        <f t="shared" si="81"/>
        <v/>
      </c>
      <c r="BU779" s="280"/>
    </row>
    <row r="780" spans="28:73" ht="18.75" customHeight="1" x14ac:dyDescent="0.3">
      <c r="AB780" s="300">
        <f t="shared" si="82"/>
        <v>756</v>
      </c>
      <c r="AC780" s="526"/>
      <c r="AD780" s="527"/>
      <c r="AE780" s="424"/>
      <c r="AF780" s="528"/>
      <c r="AG780" s="528"/>
      <c r="AH780" s="289" t="str">
        <f t="shared" si="80"/>
        <v/>
      </c>
      <c r="BR780" s="291" t="str">
        <f>IFERROR(VLOOKUP(AH780,'FACT COB BASICA'!$BH$5:$BI$115,2,FALSE),"")</f>
        <v/>
      </c>
      <c r="BS780" s="292" t="str">
        <f t="shared" si="81"/>
        <v/>
      </c>
      <c r="BU780" s="280"/>
    </row>
    <row r="781" spans="28:73" ht="18.75" customHeight="1" x14ac:dyDescent="0.3">
      <c r="AB781" s="300">
        <f t="shared" si="82"/>
        <v>757</v>
      </c>
      <c r="AC781" s="526"/>
      <c r="AD781" s="527"/>
      <c r="AE781" s="424"/>
      <c r="AF781" s="528"/>
      <c r="AG781" s="528"/>
      <c r="AH781" s="289" t="str">
        <f t="shared" si="80"/>
        <v/>
      </c>
      <c r="BR781" s="291" t="str">
        <f>IFERROR(VLOOKUP(AH781,'FACT COB BASICA'!$BH$5:$BI$115,2,FALSE),"")</f>
        <v/>
      </c>
      <c r="BS781" s="292" t="str">
        <f t="shared" si="81"/>
        <v/>
      </c>
      <c r="BU781" s="280"/>
    </row>
    <row r="782" spans="28:73" ht="18.75" customHeight="1" x14ac:dyDescent="0.3">
      <c r="AB782" s="300">
        <f t="shared" si="82"/>
        <v>758</v>
      </c>
      <c r="AC782" s="526"/>
      <c r="AD782" s="527"/>
      <c r="AE782" s="424"/>
      <c r="AF782" s="528"/>
      <c r="AG782" s="528"/>
      <c r="AH782" s="289" t="str">
        <f t="shared" si="80"/>
        <v/>
      </c>
      <c r="BR782" s="291" t="str">
        <f>IFERROR(VLOOKUP(AH782,'FACT COB BASICA'!$BH$5:$BI$115,2,FALSE),"")</f>
        <v/>
      </c>
      <c r="BS782" s="292" t="str">
        <f t="shared" si="81"/>
        <v/>
      </c>
      <c r="BU782" s="280"/>
    </row>
    <row r="783" spans="28:73" ht="18.75" customHeight="1" x14ac:dyDescent="0.3">
      <c r="AB783" s="300">
        <f t="shared" si="82"/>
        <v>759</v>
      </c>
      <c r="AC783" s="526"/>
      <c r="AD783" s="527"/>
      <c r="AE783" s="424"/>
      <c r="AF783" s="528"/>
      <c r="AG783" s="528"/>
      <c r="AH783" s="289" t="str">
        <f t="shared" si="80"/>
        <v/>
      </c>
      <c r="BR783" s="291" t="str">
        <f>IFERROR(VLOOKUP(AH783,'FACT COB BASICA'!$BH$5:$BI$115,2,FALSE),"")</f>
        <v/>
      </c>
      <c r="BS783" s="292" t="str">
        <f t="shared" si="81"/>
        <v/>
      </c>
      <c r="BU783" s="280"/>
    </row>
    <row r="784" spans="28:73" ht="18.75" customHeight="1" x14ac:dyDescent="0.3">
      <c r="AB784" s="300">
        <f t="shared" si="82"/>
        <v>760</v>
      </c>
      <c r="AC784" s="526"/>
      <c r="AD784" s="527"/>
      <c r="AE784" s="424"/>
      <c r="AF784" s="528"/>
      <c r="AG784" s="528"/>
      <c r="AH784" s="289" t="str">
        <f t="shared" si="80"/>
        <v/>
      </c>
      <c r="BR784" s="291" t="str">
        <f>IFERROR(VLOOKUP(AH784,'FACT COB BASICA'!$BH$5:$BI$115,2,FALSE),"")</f>
        <v/>
      </c>
      <c r="BS784" s="292" t="str">
        <f t="shared" si="81"/>
        <v/>
      </c>
      <c r="BU784" s="280"/>
    </row>
    <row r="785" spans="28:73" ht="18.75" customHeight="1" x14ac:dyDescent="0.3">
      <c r="AB785" s="300">
        <f t="shared" si="82"/>
        <v>761</v>
      </c>
      <c r="AC785" s="526"/>
      <c r="AD785" s="527"/>
      <c r="AE785" s="424"/>
      <c r="AF785" s="528"/>
      <c r="AG785" s="528"/>
      <c r="AH785" s="289" t="str">
        <f t="shared" si="80"/>
        <v/>
      </c>
      <c r="BR785" s="291" t="str">
        <f>IFERROR(VLOOKUP(AH785,'FACT COB BASICA'!$BH$5:$BI$115,2,FALSE),"")</f>
        <v/>
      </c>
      <c r="BS785" s="292" t="str">
        <f t="shared" si="81"/>
        <v/>
      </c>
      <c r="BU785" s="280"/>
    </row>
    <row r="786" spans="28:73" ht="18.75" customHeight="1" x14ac:dyDescent="0.3">
      <c r="AB786" s="300">
        <f t="shared" si="82"/>
        <v>762</v>
      </c>
      <c r="AC786" s="526"/>
      <c r="AD786" s="527"/>
      <c r="AE786" s="424"/>
      <c r="AF786" s="528"/>
      <c r="AG786" s="528"/>
      <c r="AH786" s="289" t="str">
        <f t="shared" si="80"/>
        <v/>
      </c>
      <c r="BR786" s="291" t="str">
        <f>IFERROR(VLOOKUP(AH786,'FACT COB BASICA'!$BH$5:$BI$115,2,FALSE),"")</f>
        <v/>
      </c>
      <c r="BS786" s="292" t="str">
        <f t="shared" si="81"/>
        <v/>
      </c>
      <c r="BU786" s="280"/>
    </row>
    <row r="787" spans="28:73" ht="18.75" customHeight="1" x14ac:dyDescent="0.3">
      <c r="AB787" s="300">
        <f t="shared" si="82"/>
        <v>763</v>
      </c>
      <c r="AC787" s="526"/>
      <c r="AD787" s="527"/>
      <c r="AE787" s="424"/>
      <c r="AF787" s="528"/>
      <c r="AG787" s="528"/>
      <c r="AH787" s="289" t="str">
        <f t="shared" si="80"/>
        <v/>
      </c>
      <c r="BR787" s="291" t="str">
        <f>IFERROR(VLOOKUP(AH787,'FACT COB BASICA'!$BH$5:$BI$115,2,FALSE),"")</f>
        <v/>
      </c>
      <c r="BS787" s="292" t="str">
        <f t="shared" si="81"/>
        <v/>
      </c>
      <c r="BU787" s="280"/>
    </row>
    <row r="788" spans="28:73" ht="18.75" customHeight="1" x14ac:dyDescent="0.3">
      <c r="AB788" s="300">
        <f t="shared" si="82"/>
        <v>764</v>
      </c>
      <c r="AC788" s="526"/>
      <c r="AD788" s="527"/>
      <c r="AE788" s="424"/>
      <c r="AF788" s="528"/>
      <c r="AG788" s="528"/>
      <c r="AH788" s="289" t="str">
        <f t="shared" si="80"/>
        <v/>
      </c>
      <c r="BR788" s="291" t="str">
        <f>IFERROR(VLOOKUP(AH788,'FACT COB BASICA'!$BH$5:$BI$115,2,FALSE),"")</f>
        <v/>
      </c>
      <c r="BS788" s="292" t="str">
        <f t="shared" si="81"/>
        <v/>
      </c>
      <c r="BU788" s="280"/>
    </row>
    <row r="789" spans="28:73" ht="18.75" customHeight="1" x14ac:dyDescent="0.3">
      <c r="AB789" s="300">
        <f t="shared" si="82"/>
        <v>765</v>
      </c>
      <c r="AC789" s="526"/>
      <c r="AD789" s="527"/>
      <c r="AE789" s="424"/>
      <c r="AF789" s="528"/>
      <c r="AG789" s="528"/>
      <c r="AH789" s="289" t="str">
        <f t="shared" si="80"/>
        <v/>
      </c>
      <c r="BR789" s="291" t="str">
        <f>IFERROR(VLOOKUP(AH789,'FACT COB BASICA'!$BH$5:$BI$115,2,FALSE),"")</f>
        <v/>
      </c>
      <c r="BS789" s="292" t="str">
        <f t="shared" si="81"/>
        <v/>
      </c>
      <c r="BU789" s="280"/>
    </row>
    <row r="790" spans="28:73" ht="18.75" customHeight="1" x14ac:dyDescent="0.3">
      <c r="AB790" s="300">
        <f t="shared" si="82"/>
        <v>766</v>
      </c>
      <c r="AC790" s="526"/>
      <c r="AD790" s="527"/>
      <c r="AE790" s="424"/>
      <c r="AF790" s="528"/>
      <c r="AG790" s="528"/>
      <c r="AH790" s="289" t="str">
        <f t="shared" si="80"/>
        <v/>
      </c>
      <c r="BR790" s="291" t="str">
        <f>IFERROR(VLOOKUP(AH790,'FACT COB BASICA'!$BH$5:$BI$115,2,FALSE),"")</f>
        <v/>
      </c>
      <c r="BS790" s="292" t="str">
        <f t="shared" si="81"/>
        <v/>
      </c>
      <c r="BU790" s="280"/>
    </row>
    <row r="791" spans="28:73" ht="18.75" customHeight="1" x14ac:dyDescent="0.3">
      <c r="AB791" s="300">
        <f t="shared" si="82"/>
        <v>767</v>
      </c>
      <c r="AC791" s="526"/>
      <c r="AD791" s="527"/>
      <c r="AE791" s="424"/>
      <c r="AF791" s="528"/>
      <c r="AG791" s="528"/>
      <c r="AH791" s="289" t="str">
        <f t="shared" si="80"/>
        <v/>
      </c>
      <c r="BR791" s="291" t="str">
        <f>IFERROR(VLOOKUP(AH791,'FACT COB BASICA'!$BH$5:$BI$115,2,FALSE),"")</f>
        <v/>
      </c>
      <c r="BS791" s="292" t="str">
        <f t="shared" si="81"/>
        <v/>
      </c>
      <c r="BU791" s="280"/>
    </row>
    <row r="792" spans="28:73" ht="18.75" customHeight="1" x14ac:dyDescent="0.3">
      <c r="AB792" s="300">
        <f t="shared" si="82"/>
        <v>768</v>
      </c>
      <c r="AC792" s="526"/>
      <c r="AD792" s="527"/>
      <c r="AE792" s="424"/>
      <c r="AF792" s="528"/>
      <c r="AG792" s="528"/>
      <c r="AH792" s="289" t="str">
        <f t="shared" si="80"/>
        <v/>
      </c>
      <c r="BR792" s="291" t="str">
        <f>IFERROR(VLOOKUP(AH792,'FACT COB BASICA'!$BH$5:$BI$115,2,FALSE),"")</f>
        <v/>
      </c>
      <c r="BS792" s="292" t="str">
        <f t="shared" si="81"/>
        <v/>
      </c>
      <c r="BU792" s="280"/>
    </row>
    <row r="793" spans="28:73" ht="18.75" customHeight="1" x14ac:dyDescent="0.3">
      <c r="AB793" s="300">
        <f t="shared" si="82"/>
        <v>769</v>
      </c>
      <c r="AC793" s="526"/>
      <c r="AD793" s="527"/>
      <c r="AE793" s="424"/>
      <c r="AF793" s="528"/>
      <c r="AG793" s="528"/>
      <c r="AH793" s="289" t="str">
        <f t="shared" ref="AH793:AH856" si="83">IF(AND($AE$20="Fecha de nacimiento",AD793&lt;&gt;""),DATEDIF(AD793,$L$4,"Y"),IF(AND($AE$20="Edad",AE793&lt;&gt;""),AE793,""))</f>
        <v/>
      </c>
      <c r="BR793" s="291" t="str">
        <f>IFERROR(VLOOKUP(AH793,'FACT COB BASICA'!$BH$5:$BI$115,2,FALSE),"")</f>
        <v/>
      </c>
      <c r="BS793" s="292" t="str">
        <f t="shared" ref="BS793:BS856" si="84">AC793&amp;AG793&amp;AF793&amp;BR793</f>
        <v/>
      </c>
      <c r="BU793" s="280"/>
    </row>
    <row r="794" spans="28:73" ht="18.75" customHeight="1" x14ac:dyDescent="0.3">
      <c r="AB794" s="300">
        <f t="shared" ref="AB794:AB857" si="85">AB793+1</f>
        <v>770</v>
      </c>
      <c r="AC794" s="526"/>
      <c r="AD794" s="527"/>
      <c r="AE794" s="424"/>
      <c r="AF794" s="528"/>
      <c r="AG794" s="528"/>
      <c r="AH794" s="289" t="str">
        <f t="shared" si="83"/>
        <v/>
      </c>
      <c r="BR794" s="291" t="str">
        <f>IFERROR(VLOOKUP(AH794,'FACT COB BASICA'!$BH$5:$BI$115,2,FALSE),"")</f>
        <v/>
      </c>
      <c r="BS794" s="292" t="str">
        <f t="shared" si="84"/>
        <v/>
      </c>
      <c r="BU794" s="280"/>
    </row>
    <row r="795" spans="28:73" ht="18.75" customHeight="1" x14ac:dyDescent="0.3">
      <c r="AB795" s="300">
        <f t="shared" si="85"/>
        <v>771</v>
      </c>
      <c r="AC795" s="526"/>
      <c r="AD795" s="527"/>
      <c r="AE795" s="424"/>
      <c r="AF795" s="528"/>
      <c r="AG795" s="528"/>
      <c r="AH795" s="289" t="str">
        <f t="shared" si="83"/>
        <v/>
      </c>
      <c r="BR795" s="291" t="str">
        <f>IFERROR(VLOOKUP(AH795,'FACT COB BASICA'!$BH$5:$BI$115,2,FALSE),"")</f>
        <v/>
      </c>
      <c r="BS795" s="292" t="str">
        <f t="shared" si="84"/>
        <v/>
      </c>
      <c r="BU795" s="280"/>
    </row>
    <row r="796" spans="28:73" ht="18.75" customHeight="1" x14ac:dyDescent="0.3">
      <c r="AB796" s="300">
        <f t="shared" si="85"/>
        <v>772</v>
      </c>
      <c r="AC796" s="526"/>
      <c r="AD796" s="527"/>
      <c r="AE796" s="424"/>
      <c r="AF796" s="528"/>
      <c r="AG796" s="528"/>
      <c r="AH796" s="289" t="str">
        <f t="shared" si="83"/>
        <v/>
      </c>
      <c r="BR796" s="291" t="str">
        <f>IFERROR(VLOOKUP(AH796,'FACT COB BASICA'!$BH$5:$BI$115,2,FALSE),"")</f>
        <v/>
      </c>
      <c r="BS796" s="292" t="str">
        <f t="shared" si="84"/>
        <v/>
      </c>
      <c r="BU796" s="280"/>
    </row>
    <row r="797" spans="28:73" ht="18.75" customHeight="1" x14ac:dyDescent="0.3">
      <c r="AB797" s="300">
        <f t="shared" si="85"/>
        <v>773</v>
      </c>
      <c r="AC797" s="526"/>
      <c r="AD797" s="527"/>
      <c r="AE797" s="424"/>
      <c r="AF797" s="528"/>
      <c r="AG797" s="528"/>
      <c r="AH797" s="289" t="str">
        <f t="shared" si="83"/>
        <v/>
      </c>
      <c r="BR797" s="291" t="str">
        <f>IFERROR(VLOOKUP(AH797,'FACT COB BASICA'!$BH$5:$BI$115,2,FALSE),"")</f>
        <v/>
      </c>
      <c r="BS797" s="292" t="str">
        <f t="shared" si="84"/>
        <v/>
      </c>
      <c r="BU797" s="280"/>
    </row>
    <row r="798" spans="28:73" ht="18.75" customHeight="1" x14ac:dyDescent="0.3">
      <c r="AB798" s="300">
        <f t="shared" si="85"/>
        <v>774</v>
      </c>
      <c r="AC798" s="526"/>
      <c r="AD798" s="527"/>
      <c r="AE798" s="424"/>
      <c r="AF798" s="528"/>
      <c r="AG798" s="528"/>
      <c r="AH798" s="289" t="str">
        <f t="shared" si="83"/>
        <v/>
      </c>
      <c r="BR798" s="291" t="str">
        <f>IFERROR(VLOOKUP(AH798,'FACT COB BASICA'!$BH$5:$BI$115,2,FALSE),"")</f>
        <v/>
      </c>
      <c r="BS798" s="292" t="str">
        <f t="shared" si="84"/>
        <v/>
      </c>
      <c r="BU798" s="280"/>
    </row>
    <row r="799" spans="28:73" ht="18.75" customHeight="1" x14ac:dyDescent="0.3">
      <c r="AB799" s="300">
        <f t="shared" si="85"/>
        <v>775</v>
      </c>
      <c r="AC799" s="526"/>
      <c r="AD799" s="527"/>
      <c r="AE799" s="424"/>
      <c r="AF799" s="528"/>
      <c r="AG799" s="528"/>
      <c r="AH799" s="289" t="str">
        <f t="shared" si="83"/>
        <v/>
      </c>
      <c r="BR799" s="291" t="str">
        <f>IFERROR(VLOOKUP(AH799,'FACT COB BASICA'!$BH$5:$BI$115,2,FALSE),"")</f>
        <v/>
      </c>
      <c r="BS799" s="292" t="str">
        <f t="shared" si="84"/>
        <v/>
      </c>
      <c r="BU799" s="280"/>
    </row>
    <row r="800" spans="28:73" ht="18.75" customHeight="1" x14ac:dyDescent="0.3">
      <c r="AB800" s="300">
        <f t="shared" si="85"/>
        <v>776</v>
      </c>
      <c r="AC800" s="526"/>
      <c r="AD800" s="527"/>
      <c r="AE800" s="424"/>
      <c r="AF800" s="528"/>
      <c r="AG800" s="528"/>
      <c r="AH800" s="289" t="str">
        <f t="shared" si="83"/>
        <v/>
      </c>
      <c r="BR800" s="291" t="str">
        <f>IFERROR(VLOOKUP(AH800,'FACT COB BASICA'!$BH$5:$BI$115,2,FALSE),"")</f>
        <v/>
      </c>
      <c r="BS800" s="292" t="str">
        <f t="shared" si="84"/>
        <v/>
      </c>
      <c r="BU800" s="280"/>
    </row>
    <row r="801" spans="28:73" ht="18.75" customHeight="1" x14ac:dyDescent="0.3">
      <c r="AB801" s="300">
        <f t="shared" si="85"/>
        <v>777</v>
      </c>
      <c r="AC801" s="526"/>
      <c r="AD801" s="527"/>
      <c r="AE801" s="424"/>
      <c r="AF801" s="528"/>
      <c r="AG801" s="528"/>
      <c r="AH801" s="289" t="str">
        <f t="shared" si="83"/>
        <v/>
      </c>
      <c r="BR801" s="291" t="str">
        <f>IFERROR(VLOOKUP(AH801,'FACT COB BASICA'!$BH$5:$BI$115,2,FALSE),"")</f>
        <v/>
      </c>
      <c r="BS801" s="292" t="str">
        <f t="shared" si="84"/>
        <v/>
      </c>
      <c r="BU801" s="280"/>
    </row>
    <row r="802" spans="28:73" ht="18.75" customHeight="1" x14ac:dyDescent="0.3">
      <c r="AB802" s="300">
        <f t="shared" si="85"/>
        <v>778</v>
      </c>
      <c r="AC802" s="526"/>
      <c r="AD802" s="527"/>
      <c r="AE802" s="424"/>
      <c r="AF802" s="528"/>
      <c r="AG802" s="528"/>
      <c r="AH802" s="289" t="str">
        <f t="shared" si="83"/>
        <v/>
      </c>
      <c r="BR802" s="291" t="str">
        <f>IFERROR(VLOOKUP(AH802,'FACT COB BASICA'!$BH$5:$BI$115,2,FALSE),"")</f>
        <v/>
      </c>
      <c r="BS802" s="292" t="str">
        <f t="shared" si="84"/>
        <v/>
      </c>
      <c r="BU802" s="280"/>
    </row>
    <row r="803" spans="28:73" ht="18.75" customHeight="1" x14ac:dyDescent="0.3">
      <c r="AB803" s="300">
        <f t="shared" si="85"/>
        <v>779</v>
      </c>
      <c r="AC803" s="526"/>
      <c r="AD803" s="527"/>
      <c r="AE803" s="424"/>
      <c r="AF803" s="528"/>
      <c r="AG803" s="528"/>
      <c r="AH803" s="289" t="str">
        <f t="shared" si="83"/>
        <v/>
      </c>
      <c r="BR803" s="291" t="str">
        <f>IFERROR(VLOOKUP(AH803,'FACT COB BASICA'!$BH$5:$BI$115,2,FALSE),"")</f>
        <v/>
      </c>
      <c r="BS803" s="292" t="str">
        <f t="shared" si="84"/>
        <v/>
      </c>
      <c r="BU803" s="280"/>
    </row>
    <row r="804" spans="28:73" ht="18.75" customHeight="1" x14ac:dyDescent="0.3">
      <c r="AB804" s="300">
        <f t="shared" si="85"/>
        <v>780</v>
      </c>
      <c r="AC804" s="526"/>
      <c r="AD804" s="527"/>
      <c r="AE804" s="424"/>
      <c r="AF804" s="528"/>
      <c r="AG804" s="528"/>
      <c r="AH804" s="289" t="str">
        <f t="shared" si="83"/>
        <v/>
      </c>
      <c r="BR804" s="291" t="str">
        <f>IFERROR(VLOOKUP(AH804,'FACT COB BASICA'!$BH$5:$BI$115,2,FALSE),"")</f>
        <v/>
      </c>
      <c r="BS804" s="292" t="str">
        <f t="shared" si="84"/>
        <v/>
      </c>
      <c r="BU804" s="280"/>
    </row>
    <row r="805" spans="28:73" ht="18.75" customHeight="1" x14ac:dyDescent="0.3">
      <c r="AB805" s="300">
        <f t="shared" si="85"/>
        <v>781</v>
      </c>
      <c r="AC805" s="526"/>
      <c r="AD805" s="527"/>
      <c r="AE805" s="424"/>
      <c r="AF805" s="528"/>
      <c r="AG805" s="528"/>
      <c r="AH805" s="289" t="str">
        <f t="shared" si="83"/>
        <v/>
      </c>
      <c r="BR805" s="291" t="str">
        <f>IFERROR(VLOOKUP(AH805,'FACT COB BASICA'!$BH$5:$BI$115,2,FALSE),"")</f>
        <v/>
      </c>
      <c r="BS805" s="292" t="str">
        <f t="shared" si="84"/>
        <v/>
      </c>
      <c r="BU805" s="280"/>
    </row>
    <row r="806" spans="28:73" ht="18.75" customHeight="1" x14ac:dyDescent="0.3">
      <c r="AB806" s="300">
        <f t="shared" si="85"/>
        <v>782</v>
      </c>
      <c r="AC806" s="526"/>
      <c r="AD806" s="527"/>
      <c r="AE806" s="424"/>
      <c r="AF806" s="528"/>
      <c r="AG806" s="528"/>
      <c r="AH806" s="289" t="str">
        <f t="shared" si="83"/>
        <v/>
      </c>
      <c r="BR806" s="291" t="str">
        <f>IFERROR(VLOOKUP(AH806,'FACT COB BASICA'!$BH$5:$BI$115,2,FALSE),"")</f>
        <v/>
      </c>
      <c r="BS806" s="292" t="str">
        <f t="shared" si="84"/>
        <v/>
      </c>
      <c r="BU806" s="280"/>
    </row>
    <row r="807" spans="28:73" ht="18.75" customHeight="1" x14ac:dyDescent="0.3">
      <c r="AB807" s="300">
        <f t="shared" si="85"/>
        <v>783</v>
      </c>
      <c r="AC807" s="526"/>
      <c r="AD807" s="527"/>
      <c r="AE807" s="424"/>
      <c r="AF807" s="528"/>
      <c r="AG807" s="528"/>
      <c r="AH807" s="289" t="str">
        <f t="shared" si="83"/>
        <v/>
      </c>
      <c r="BR807" s="291" t="str">
        <f>IFERROR(VLOOKUP(AH807,'FACT COB BASICA'!$BH$5:$BI$115,2,FALSE),"")</f>
        <v/>
      </c>
      <c r="BS807" s="292" t="str">
        <f t="shared" si="84"/>
        <v/>
      </c>
      <c r="BU807" s="280"/>
    </row>
    <row r="808" spans="28:73" ht="18.75" customHeight="1" x14ac:dyDescent="0.3">
      <c r="AB808" s="300">
        <f t="shared" si="85"/>
        <v>784</v>
      </c>
      <c r="AC808" s="526"/>
      <c r="AD808" s="527"/>
      <c r="AE808" s="424"/>
      <c r="AF808" s="528"/>
      <c r="AG808" s="528"/>
      <c r="AH808" s="289" t="str">
        <f t="shared" si="83"/>
        <v/>
      </c>
      <c r="BR808" s="291" t="str">
        <f>IFERROR(VLOOKUP(AH808,'FACT COB BASICA'!$BH$5:$BI$115,2,FALSE),"")</f>
        <v/>
      </c>
      <c r="BS808" s="292" t="str">
        <f t="shared" si="84"/>
        <v/>
      </c>
      <c r="BU808" s="280"/>
    </row>
    <row r="809" spans="28:73" ht="18.75" customHeight="1" x14ac:dyDescent="0.3">
      <c r="AB809" s="300">
        <f t="shared" si="85"/>
        <v>785</v>
      </c>
      <c r="AC809" s="526"/>
      <c r="AD809" s="527"/>
      <c r="AE809" s="424"/>
      <c r="AF809" s="528"/>
      <c r="AG809" s="528"/>
      <c r="AH809" s="289" t="str">
        <f t="shared" si="83"/>
        <v/>
      </c>
      <c r="BR809" s="291" t="str">
        <f>IFERROR(VLOOKUP(AH809,'FACT COB BASICA'!$BH$5:$BI$115,2,FALSE),"")</f>
        <v/>
      </c>
      <c r="BS809" s="292" t="str">
        <f t="shared" si="84"/>
        <v/>
      </c>
      <c r="BU809" s="280"/>
    </row>
    <row r="810" spans="28:73" ht="18.75" customHeight="1" x14ac:dyDescent="0.3">
      <c r="AB810" s="300">
        <f t="shared" si="85"/>
        <v>786</v>
      </c>
      <c r="AC810" s="526"/>
      <c r="AD810" s="527"/>
      <c r="AE810" s="424"/>
      <c r="AF810" s="528"/>
      <c r="AG810" s="528"/>
      <c r="AH810" s="289" t="str">
        <f t="shared" si="83"/>
        <v/>
      </c>
      <c r="BR810" s="291" t="str">
        <f>IFERROR(VLOOKUP(AH810,'FACT COB BASICA'!$BH$5:$BI$115,2,FALSE),"")</f>
        <v/>
      </c>
      <c r="BS810" s="292" t="str">
        <f t="shared" si="84"/>
        <v/>
      </c>
      <c r="BU810" s="280"/>
    </row>
    <row r="811" spans="28:73" ht="18.75" customHeight="1" x14ac:dyDescent="0.3">
      <c r="AB811" s="300">
        <f t="shared" si="85"/>
        <v>787</v>
      </c>
      <c r="AC811" s="526"/>
      <c r="AD811" s="527"/>
      <c r="AE811" s="424"/>
      <c r="AF811" s="528"/>
      <c r="AG811" s="528"/>
      <c r="AH811" s="289" t="str">
        <f t="shared" si="83"/>
        <v/>
      </c>
      <c r="BR811" s="291" t="str">
        <f>IFERROR(VLOOKUP(AH811,'FACT COB BASICA'!$BH$5:$BI$115,2,FALSE),"")</f>
        <v/>
      </c>
      <c r="BS811" s="292" t="str">
        <f t="shared" si="84"/>
        <v/>
      </c>
      <c r="BU811" s="280"/>
    </row>
    <row r="812" spans="28:73" ht="18.75" customHeight="1" x14ac:dyDescent="0.3">
      <c r="AB812" s="300">
        <f t="shared" si="85"/>
        <v>788</v>
      </c>
      <c r="AC812" s="526"/>
      <c r="AD812" s="527"/>
      <c r="AE812" s="424"/>
      <c r="AF812" s="528"/>
      <c r="AG812" s="528"/>
      <c r="AH812" s="289" t="str">
        <f t="shared" si="83"/>
        <v/>
      </c>
      <c r="BR812" s="291" t="str">
        <f>IFERROR(VLOOKUP(AH812,'FACT COB BASICA'!$BH$5:$BI$115,2,FALSE),"")</f>
        <v/>
      </c>
      <c r="BS812" s="292" t="str">
        <f t="shared" si="84"/>
        <v/>
      </c>
      <c r="BU812" s="280"/>
    </row>
    <row r="813" spans="28:73" ht="18.75" customHeight="1" x14ac:dyDescent="0.3">
      <c r="AB813" s="300">
        <f t="shared" si="85"/>
        <v>789</v>
      </c>
      <c r="AC813" s="526"/>
      <c r="AD813" s="527"/>
      <c r="AE813" s="424"/>
      <c r="AF813" s="528"/>
      <c r="AG813" s="528"/>
      <c r="AH813" s="289" t="str">
        <f t="shared" si="83"/>
        <v/>
      </c>
      <c r="BR813" s="291" t="str">
        <f>IFERROR(VLOOKUP(AH813,'FACT COB BASICA'!$BH$5:$BI$115,2,FALSE),"")</f>
        <v/>
      </c>
      <c r="BS813" s="292" t="str">
        <f t="shared" si="84"/>
        <v/>
      </c>
      <c r="BU813" s="280"/>
    </row>
    <row r="814" spans="28:73" ht="18.75" customHeight="1" x14ac:dyDescent="0.3">
      <c r="AB814" s="300">
        <f t="shared" si="85"/>
        <v>790</v>
      </c>
      <c r="AC814" s="526"/>
      <c r="AD814" s="527"/>
      <c r="AE814" s="424"/>
      <c r="AF814" s="528"/>
      <c r="AG814" s="528"/>
      <c r="AH814" s="289" t="str">
        <f t="shared" si="83"/>
        <v/>
      </c>
      <c r="BR814" s="291" t="str">
        <f>IFERROR(VLOOKUP(AH814,'FACT COB BASICA'!$BH$5:$BI$115,2,FALSE),"")</f>
        <v/>
      </c>
      <c r="BS814" s="292" t="str">
        <f t="shared" si="84"/>
        <v/>
      </c>
      <c r="BU814" s="280"/>
    </row>
    <row r="815" spans="28:73" ht="18.75" customHeight="1" x14ac:dyDescent="0.3">
      <c r="AB815" s="300">
        <f t="shared" si="85"/>
        <v>791</v>
      </c>
      <c r="AC815" s="526"/>
      <c r="AD815" s="527"/>
      <c r="AE815" s="424"/>
      <c r="AF815" s="528"/>
      <c r="AG815" s="528"/>
      <c r="AH815" s="289" t="str">
        <f t="shared" si="83"/>
        <v/>
      </c>
      <c r="BR815" s="291" t="str">
        <f>IFERROR(VLOOKUP(AH815,'FACT COB BASICA'!$BH$5:$BI$115,2,FALSE),"")</f>
        <v/>
      </c>
      <c r="BS815" s="292" t="str">
        <f t="shared" si="84"/>
        <v/>
      </c>
      <c r="BU815" s="280"/>
    </row>
    <row r="816" spans="28:73" ht="18.75" customHeight="1" x14ac:dyDescent="0.3">
      <c r="AB816" s="300">
        <f t="shared" si="85"/>
        <v>792</v>
      </c>
      <c r="AC816" s="526"/>
      <c r="AD816" s="527"/>
      <c r="AE816" s="424"/>
      <c r="AF816" s="528"/>
      <c r="AG816" s="528"/>
      <c r="AH816" s="289" t="str">
        <f t="shared" si="83"/>
        <v/>
      </c>
      <c r="BR816" s="291" t="str">
        <f>IFERROR(VLOOKUP(AH816,'FACT COB BASICA'!$BH$5:$BI$115,2,FALSE),"")</f>
        <v/>
      </c>
      <c r="BS816" s="292" t="str">
        <f t="shared" si="84"/>
        <v/>
      </c>
      <c r="BU816" s="280"/>
    </row>
    <row r="817" spans="28:73" ht="18.75" customHeight="1" x14ac:dyDescent="0.3">
      <c r="AB817" s="300">
        <f t="shared" si="85"/>
        <v>793</v>
      </c>
      <c r="AC817" s="526"/>
      <c r="AD817" s="527"/>
      <c r="AE817" s="424"/>
      <c r="AF817" s="528"/>
      <c r="AG817" s="528"/>
      <c r="AH817" s="289" t="str">
        <f t="shared" si="83"/>
        <v/>
      </c>
      <c r="BR817" s="291" t="str">
        <f>IFERROR(VLOOKUP(AH817,'FACT COB BASICA'!$BH$5:$BI$115,2,FALSE),"")</f>
        <v/>
      </c>
      <c r="BS817" s="292" t="str">
        <f t="shared" si="84"/>
        <v/>
      </c>
      <c r="BU817" s="280"/>
    </row>
    <row r="818" spans="28:73" ht="18.75" customHeight="1" x14ac:dyDescent="0.3">
      <c r="AB818" s="300">
        <f t="shared" si="85"/>
        <v>794</v>
      </c>
      <c r="AC818" s="526"/>
      <c r="AD818" s="527"/>
      <c r="AE818" s="424"/>
      <c r="AF818" s="528"/>
      <c r="AG818" s="528"/>
      <c r="AH818" s="289" t="str">
        <f t="shared" si="83"/>
        <v/>
      </c>
      <c r="BR818" s="291" t="str">
        <f>IFERROR(VLOOKUP(AH818,'FACT COB BASICA'!$BH$5:$BI$115,2,FALSE),"")</f>
        <v/>
      </c>
      <c r="BS818" s="292" t="str">
        <f t="shared" si="84"/>
        <v/>
      </c>
      <c r="BU818" s="280"/>
    </row>
    <row r="819" spans="28:73" ht="18.75" customHeight="1" x14ac:dyDescent="0.3">
      <c r="AB819" s="300">
        <f t="shared" si="85"/>
        <v>795</v>
      </c>
      <c r="AC819" s="526"/>
      <c r="AD819" s="527"/>
      <c r="AE819" s="424"/>
      <c r="AF819" s="528"/>
      <c r="AG819" s="528"/>
      <c r="AH819" s="289" t="str">
        <f t="shared" si="83"/>
        <v/>
      </c>
      <c r="BR819" s="291" t="str">
        <f>IFERROR(VLOOKUP(AH819,'FACT COB BASICA'!$BH$5:$BI$115,2,FALSE),"")</f>
        <v/>
      </c>
      <c r="BS819" s="292" t="str">
        <f t="shared" si="84"/>
        <v/>
      </c>
      <c r="BU819" s="280"/>
    </row>
    <row r="820" spans="28:73" ht="18.75" customHeight="1" x14ac:dyDescent="0.3">
      <c r="AB820" s="300">
        <f t="shared" si="85"/>
        <v>796</v>
      </c>
      <c r="AC820" s="526"/>
      <c r="AD820" s="527"/>
      <c r="AE820" s="424"/>
      <c r="AF820" s="528"/>
      <c r="AG820" s="528"/>
      <c r="AH820" s="289" t="str">
        <f t="shared" si="83"/>
        <v/>
      </c>
      <c r="BR820" s="291" t="str">
        <f>IFERROR(VLOOKUP(AH820,'FACT COB BASICA'!$BH$5:$BI$115,2,FALSE),"")</f>
        <v/>
      </c>
      <c r="BS820" s="292" t="str">
        <f t="shared" si="84"/>
        <v/>
      </c>
      <c r="BU820" s="280"/>
    </row>
    <row r="821" spans="28:73" ht="18.75" customHeight="1" x14ac:dyDescent="0.3">
      <c r="AB821" s="300">
        <f t="shared" si="85"/>
        <v>797</v>
      </c>
      <c r="AC821" s="526"/>
      <c r="AD821" s="527"/>
      <c r="AE821" s="424"/>
      <c r="AF821" s="528"/>
      <c r="AG821" s="528"/>
      <c r="AH821" s="289" t="str">
        <f t="shared" si="83"/>
        <v/>
      </c>
      <c r="BR821" s="291" t="str">
        <f>IFERROR(VLOOKUP(AH821,'FACT COB BASICA'!$BH$5:$BI$115,2,FALSE),"")</f>
        <v/>
      </c>
      <c r="BS821" s="292" t="str">
        <f t="shared" si="84"/>
        <v/>
      </c>
      <c r="BU821" s="280"/>
    </row>
    <row r="822" spans="28:73" ht="18.75" customHeight="1" x14ac:dyDescent="0.3">
      <c r="AB822" s="300">
        <f t="shared" si="85"/>
        <v>798</v>
      </c>
      <c r="AC822" s="526"/>
      <c r="AD822" s="527"/>
      <c r="AE822" s="424"/>
      <c r="AF822" s="528"/>
      <c r="AG822" s="528"/>
      <c r="AH822" s="289" t="str">
        <f t="shared" si="83"/>
        <v/>
      </c>
      <c r="BR822" s="291" t="str">
        <f>IFERROR(VLOOKUP(AH822,'FACT COB BASICA'!$BH$5:$BI$115,2,FALSE),"")</f>
        <v/>
      </c>
      <c r="BS822" s="292" t="str">
        <f t="shared" si="84"/>
        <v/>
      </c>
      <c r="BU822" s="280"/>
    </row>
    <row r="823" spans="28:73" ht="18.75" customHeight="1" x14ac:dyDescent="0.3">
      <c r="AB823" s="300">
        <f t="shared" si="85"/>
        <v>799</v>
      </c>
      <c r="AC823" s="526"/>
      <c r="AD823" s="527"/>
      <c r="AE823" s="424"/>
      <c r="AF823" s="528"/>
      <c r="AG823" s="528"/>
      <c r="AH823" s="289" t="str">
        <f t="shared" si="83"/>
        <v/>
      </c>
      <c r="BR823" s="291" t="str">
        <f>IFERROR(VLOOKUP(AH823,'FACT COB BASICA'!$BH$5:$BI$115,2,FALSE),"")</f>
        <v/>
      </c>
      <c r="BS823" s="292" t="str">
        <f t="shared" si="84"/>
        <v/>
      </c>
      <c r="BU823" s="280"/>
    </row>
    <row r="824" spans="28:73" ht="18.75" customHeight="1" x14ac:dyDescent="0.3">
      <c r="AB824" s="300">
        <f t="shared" si="85"/>
        <v>800</v>
      </c>
      <c r="AC824" s="526"/>
      <c r="AD824" s="527"/>
      <c r="AE824" s="424"/>
      <c r="AF824" s="528"/>
      <c r="AG824" s="528"/>
      <c r="AH824" s="289" t="str">
        <f t="shared" si="83"/>
        <v/>
      </c>
      <c r="BR824" s="291" t="str">
        <f>IFERROR(VLOOKUP(AH824,'FACT COB BASICA'!$BH$5:$BI$115,2,FALSE),"")</f>
        <v/>
      </c>
      <c r="BS824" s="292" t="str">
        <f t="shared" si="84"/>
        <v/>
      </c>
      <c r="BU824" s="280"/>
    </row>
    <row r="825" spans="28:73" ht="18.75" customHeight="1" x14ac:dyDescent="0.3">
      <c r="AB825" s="300">
        <f t="shared" si="85"/>
        <v>801</v>
      </c>
      <c r="AC825" s="526"/>
      <c r="AD825" s="527"/>
      <c r="AE825" s="424"/>
      <c r="AF825" s="528"/>
      <c r="AG825" s="528"/>
      <c r="AH825" s="289" t="str">
        <f t="shared" si="83"/>
        <v/>
      </c>
      <c r="BR825" s="291" t="str">
        <f>IFERROR(VLOOKUP(AH825,'FACT COB BASICA'!$BH$5:$BI$115,2,FALSE),"")</f>
        <v/>
      </c>
      <c r="BS825" s="292" t="str">
        <f t="shared" si="84"/>
        <v/>
      </c>
      <c r="BU825" s="280"/>
    </row>
    <row r="826" spans="28:73" ht="18.75" customHeight="1" x14ac:dyDescent="0.3">
      <c r="AB826" s="300">
        <f t="shared" si="85"/>
        <v>802</v>
      </c>
      <c r="AC826" s="526"/>
      <c r="AD826" s="527"/>
      <c r="AE826" s="424"/>
      <c r="AF826" s="528"/>
      <c r="AG826" s="528"/>
      <c r="AH826" s="289" t="str">
        <f t="shared" si="83"/>
        <v/>
      </c>
      <c r="BR826" s="291" t="str">
        <f>IFERROR(VLOOKUP(AH826,'FACT COB BASICA'!$BH$5:$BI$115,2,FALSE),"")</f>
        <v/>
      </c>
      <c r="BS826" s="292" t="str">
        <f t="shared" si="84"/>
        <v/>
      </c>
      <c r="BU826" s="280"/>
    </row>
    <row r="827" spans="28:73" ht="18.75" customHeight="1" x14ac:dyDescent="0.3">
      <c r="AB827" s="300">
        <f t="shared" si="85"/>
        <v>803</v>
      </c>
      <c r="AC827" s="526"/>
      <c r="AD827" s="527"/>
      <c r="AE827" s="424"/>
      <c r="AF827" s="528"/>
      <c r="AG827" s="528"/>
      <c r="AH827" s="289" t="str">
        <f t="shared" si="83"/>
        <v/>
      </c>
      <c r="BR827" s="291" t="str">
        <f>IFERROR(VLOOKUP(AH827,'FACT COB BASICA'!$BH$5:$BI$115,2,FALSE),"")</f>
        <v/>
      </c>
      <c r="BS827" s="292" t="str">
        <f t="shared" si="84"/>
        <v/>
      </c>
      <c r="BU827" s="280"/>
    </row>
    <row r="828" spans="28:73" ht="18.75" customHeight="1" x14ac:dyDescent="0.3">
      <c r="AB828" s="300">
        <f t="shared" si="85"/>
        <v>804</v>
      </c>
      <c r="AC828" s="526"/>
      <c r="AD828" s="527"/>
      <c r="AE828" s="424"/>
      <c r="AF828" s="528"/>
      <c r="AG828" s="528"/>
      <c r="AH828" s="289" t="str">
        <f t="shared" si="83"/>
        <v/>
      </c>
      <c r="BR828" s="291" t="str">
        <f>IFERROR(VLOOKUP(AH828,'FACT COB BASICA'!$BH$5:$BI$115,2,FALSE),"")</f>
        <v/>
      </c>
      <c r="BS828" s="292" t="str">
        <f t="shared" si="84"/>
        <v/>
      </c>
      <c r="BU828" s="280"/>
    </row>
    <row r="829" spans="28:73" ht="18.75" customHeight="1" x14ac:dyDescent="0.3">
      <c r="AB829" s="300">
        <f t="shared" si="85"/>
        <v>805</v>
      </c>
      <c r="AC829" s="526"/>
      <c r="AD829" s="527"/>
      <c r="AE829" s="424"/>
      <c r="AF829" s="528"/>
      <c r="AG829" s="528"/>
      <c r="AH829" s="289" t="str">
        <f t="shared" si="83"/>
        <v/>
      </c>
      <c r="BR829" s="291" t="str">
        <f>IFERROR(VLOOKUP(AH829,'FACT COB BASICA'!$BH$5:$BI$115,2,FALSE),"")</f>
        <v/>
      </c>
      <c r="BS829" s="292" t="str">
        <f t="shared" si="84"/>
        <v/>
      </c>
      <c r="BU829" s="280"/>
    </row>
    <row r="830" spans="28:73" ht="18.75" customHeight="1" x14ac:dyDescent="0.3">
      <c r="AB830" s="300">
        <f t="shared" si="85"/>
        <v>806</v>
      </c>
      <c r="AC830" s="526"/>
      <c r="AD830" s="527"/>
      <c r="AE830" s="424"/>
      <c r="AF830" s="528"/>
      <c r="AG830" s="528"/>
      <c r="AH830" s="289" t="str">
        <f t="shared" si="83"/>
        <v/>
      </c>
      <c r="BR830" s="291" t="str">
        <f>IFERROR(VLOOKUP(AH830,'FACT COB BASICA'!$BH$5:$BI$115,2,FALSE),"")</f>
        <v/>
      </c>
      <c r="BS830" s="292" t="str">
        <f t="shared" si="84"/>
        <v/>
      </c>
      <c r="BU830" s="280"/>
    </row>
    <row r="831" spans="28:73" ht="18.75" customHeight="1" x14ac:dyDescent="0.3">
      <c r="AB831" s="300">
        <f t="shared" si="85"/>
        <v>807</v>
      </c>
      <c r="AC831" s="526"/>
      <c r="AD831" s="527"/>
      <c r="AE831" s="424"/>
      <c r="AF831" s="528"/>
      <c r="AG831" s="528"/>
      <c r="AH831" s="289" t="str">
        <f t="shared" si="83"/>
        <v/>
      </c>
      <c r="BR831" s="291" t="str">
        <f>IFERROR(VLOOKUP(AH831,'FACT COB BASICA'!$BH$5:$BI$115,2,FALSE),"")</f>
        <v/>
      </c>
      <c r="BS831" s="292" t="str">
        <f t="shared" si="84"/>
        <v/>
      </c>
      <c r="BU831" s="280"/>
    </row>
    <row r="832" spans="28:73" ht="18.75" customHeight="1" x14ac:dyDescent="0.3">
      <c r="AB832" s="300">
        <f t="shared" si="85"/>
        <v>808</v>
      </c>
      <c r="AC832" s="526"/>
      <c r="AD832" s="527"/>
      <c r="AE832" s="424"/>
      <c r="AF832" s="528"/>
      <c r="AG832" s="528"/>
      <c r="AH832" s="289" t="str">
        <f t="shared" si="83"/>
        <v/>
      </c>
      <c r="BR832" s="291" t="str">
        <f>IFERROR(VLOOKUP(AH832,'FACT COB BASICA'!$BH$5:$BI$115,2,FALSE),"")</f>
        <v/>
      </c>
      <c r="BS832" s="292" t="str">
        <f t="shared" si="84"/>
        <v/>
      </c>
      <c r="BU832" s="280"/>
    </row>
    <row r="833" spans="28:73" ht="18.75" customHeight="1" x14ac:dyDescent="0.3">
      <c r="AB833" s="300">
        <f t="shared" si="85"/>
        <v>809</v>
      </c>
      <c r="AC833" s="526"/>
      <c r="AD833" s="527"/>
      <c r="AE833" s="424"/>
      <c r="AF833" s="528"/>
      <c r="AG833" s="528"/>
      <c r="AH833" s="289" t="str">
        <f t="shared" si="83"/>
        <v/>
      </c>
      <c r="BR833" s="291" t="str">
        <f>IFERROR(VLOOKUP(AH833,'FACT COB BASICA'!$BH$5:$BI$115,2,FALSE),"")</f>
        <v/>
      </c>
      <c r="BS833" s="292" t="str">
        <f t="shared" si="84"/>
        <v/>
      </c>
      <c r="BU833" s="280"/>
    </row>
    <row r="834" spans="28:73" ht="18.75" customHeight="1" x14ac:dyDescent="0.3">
      <c r="AB834" s="300">
        <f t="shared" si="85"/>
        <v>810</v>
      </c>
      <c r="AC834" s="526"/>
      <c r="AD834" s="527"/>
      <c r="AE834" s="424"/>
      <c r="AF834" s="528"/>
      <c r="AG834" s="528"/>
      <c r="AH834" s="289" t="str">
        <f t="shared" si="83"/>
        <v/>
      </c>
      <c r="BR834" s="291" t="str">
        <f>IFERROR(VLOOKUP(AH834,'FACT COB BASICA'!$BH$5:$BI$115,2,FALSE),"")</f>
        <v/>
      </c>
      <c r="BS834" s="292" t="str">
        <f t="shared" si="84"/>
        <v/>
      </c>
      <c r="BU834" s="280"/>
    </row>
    <row r="835" spans="28:73" ht="18.75" customHeight="1" x14ac:dyDescent="0.3">
      <c r="AB835" s="300">
        <f t="shared" si="85"/>
        <v>811</v>
      </c>
      <c r="AC835" s="526"/>
      <c r="AD835" s="527"/>
      <c r="AE835" s="424"/>
      <c r="AF835" s="528"/>
      <c r="AG835" s="528"/>
      <c r="AH835" s="289" t="str">
        <f t="shared" si="83"/>
        <v/>
      </c>
      <c r="BR835" s="291" t="str">
        <f>IFERROR(VLOOKUP(AH835,'FACT COB BASICA'!$BH$5:$BI$115,2,FALSE),"")</f>
        <v/>
      </c>
      <c r="BS835" s="292" t="str">
        <f t="shared" si="84"/>
        <v/>
      </c>
      <c r="BU835" s="280"/>
    </row>
    <row r="836" spans="28:73" ht="18.75" customHeight="1" x14ac:dyDescent="0.3">
      <c r="AB836" s="300">
        <f t="shared" si="85"/>
        <v>812</v>
      </c>
      <c r="AC836" s="526"/>
      <c r="AD836" s="527"/>
      <c r="AE836" s="424"/>
      <c r="AF836" s="528"/>
      <c r="AG836" s="528"/>
      <c r="AH836" s="289" t="str">
        <f t="shared" si="83"/>
        <v/>
      </c>
      <c r="BR836" s="291" t="str">
        <f>IFERROR(VLOOKUP(AH836,'FACT COB BASICA'!$BH$5:$BI$115,2,FALSE),"")</f>
        <v/>
      </c>
      <c r="BS836" s="292" t="str">
        <f t="shared" si="84"/>
        <v/>
      </c>
      <c r="BU836" s="280"/>
    </row>
    <row r="837" spans="28:73" ht="18.75" customHeight="1" x14ac:dyDescent="0.3">
      <c r="AB837" s="300">
        <f t="shared" si="85"/>
        <v>813</v>
      </c>
      <c r="AC837" s="526"/>
      <c r="AD837" s="527"/>
      <c r="AE837" s="424"/>
      <c r="AF837" s="528"/>
      <c r="AG837" s="528"/>
      <c r="AH837" s="289" t="str">
        <f t="shared" si="83"/>
        <v/>
      </c>
      <c r="BR837" s="291" t="str">
        <f>IFERROR(VLOOKUP(AH837,'FACT COB BASICA'!$BH$5:$BI$115,2,FALSE),"")</f>
        <v/>
      </c>
      <c r="BS837" s="292" t="str">
        <f t="shared" si="84"/>
        <v/>
      </c>
      <c r="BU837" s="280"/>
    </row>
    <row r="838" spans="28:73" ht="18.75" customHeight="1" x14ac:dyDescent="0.3">
      <c r="AB838" s="300">
        <f t="shared" si="85"/>
        <v>814</v>
      </c>
      <c r="AC838" s="526"/>
      <c r="AD838" s="527"/>
      <c r="AE838" s="424"/>
      <c r="AF838" s="528"/>
      <c r="AG838" s="528"/>
      <c r="AH838" s="289" t="str">
        <f t="shared" si="83"/>
        <v/>
      </c>
      <c r="BR838" s="291" t="str">
        <f>IFERROR(VLOOKUP(AH838,'FACT COB BASICA'!$BH$5:$BI$115,2,FALSE),"")</f>
        <v/>
      </c>
      <c r="BS838" s="292" t="str">
        <f t="shared" si="84"/>
        <v/>
      </c>
      <c r="BU838" s="280"/>
    </row>
    <row r="839" spans="28:73" ht="18.75" customHeight="1" x14ac:dyDescent="0.3">
      <c r="AB839" s="300">
        <f t="shared" si="85"/>
        <v>815</v>
      </c>
      <c r="AC839" s="526"/>
      <c r="AD839" s="527"/>
      <c r="AE839" s="424"/>
      <c r="AF839" s="528"/>
      <c r="AG839" s="528"/>
      <c r="AH839" s="289" t="str">
        <f t="shared" si="83"/>
        <v/>
      </c>
      <c r="BR839" s="291" t="str">
        <f>IFERROR(VLOOKUP(AH839,'FACT COB BASICA'!$BH$5:$BI$115,2,FALSE),"")</f>
        <v/>
      </c>
      <c r="BS839" s="292" t="str">
        <f t="shared" si="84"/>
        <v/>
      </c>
      <c r="BU839" s="280"/>
    </row>
    <row r="840" spans="28:73" ht="18.75" customHeight="1" x14ac:dyDescent="0.3">
      <c r="AB840" s="300">
        <f t="shared" si="85"/>
        <v>816</v>
      </c>
      <c r="AC840" s="526"/>
      <c r="AD840" s="527"/>
      <c r="AE840" s="424"/>
      <c r="AF840" s="528"/>
      <c r="AG840" s="528"/>
      <c r="AH840" s="289" t="str">
        <f t="shared" si="83"/>
        <v/>
      </c>
      <c r="BR840" s="291" t="str">
        <f>IFERROR(VLOOKUP(AH840,'FACT COB BASICA'!$BH$5:$BI$115,2,FALSE),"")</f>
        <v/>
      </c>
      <c r="BS840" s="292" t="str">
        <f t="shared" si="84"/>
        <v/>
      </c>
      <c r="BU840" s="280"/>
    </row>
    <row r="841" spans="28:73" ht="18.75" customHeight="1" x14ac:dyDescent="0.3">
      <c r="AB841" s="300">
        <f t="shared" si="85"/>
        <v>817</v>
      </c>
      <c r="AC841" s="526"/>
      <c r="AD841" s="527"/>
      <c r="AE841" s="424"/>
      <c r="AF841" s="528"/>
      <c r="AG841" s="528"/>
      <c r="AH841" s="289" t="str">
        <f t="shared" si="83"/>
        <v/>
      </c>
      <c r="BR841" s="291" t="str">
        <f>IFERROR(VLOOKUP(AH841,'FACT COB BASICA'!$BH$5:$BI$115,2,FALSE),"")</f>
        <v/>
      </c>
      <c r="BS841" s="292" t="str">
        <f t="shared" si="84"/>
        <v/>
      </c>
      <c r="BU841" s="280"/>
    </row>
    <row r="842" spans="28:73" ht="18.75" customHeight="1" x14ac:dyDescent="0.3">
      <c r="AB842" s="300">
        <f t="shared" si="85"/>
        <v>818</v>
      </c>
      <c r="AC842" s="526"/>
      <c r="AD842" s="527"/>
      <c r="AE842" s="424"/>
      <c r="AF842" s="528"/>
      <c r="AG842" s="528"/>
      <c r="AH842" s="289" t="str">
        <f t="shared" si="83"/>
        <v/>
      </c>
      <c r="BR842" s="291" t="str">
        <f>IFERROR(VLOOKUP(AH842,'FACT COB BASICA'!$BH$5:$BI$115,2,FALSE),"")</f>
        <v/>
      </c>
      <c r="BS842" s="292" t="str">
        <f t="shared" si="84"/>
        <v/>
      </c>
      <c r="BU842" s="280"/>
    </row>
    <row r="843" spans="28:73" ht="18.75" customHeight="1" x14ac:dyDescent="0.3">
      <c r="AB843" s="300">
        <f t="shared" si="85"/>
        <v>819</v>
      </c>
      <c r="AC843" s="526"/>
      <c r="AD843" s="527"/>
      <c r="AE843" s="424"/>
      <c r="AF843" s="528"/>
      <c r="AG843" s="528"/>
      <c r="AH843" s="289" t="str">
        <f t="shared" si="83"/>
        <v/>
      </c>
      <c r="BR843" s="291" t="str">
        <f>IFERROR(VLOOKUP(AH843,'FACT COB BASICA'!$BH$5:$BI$115,2,FALSE),"")</f>
        <v/>
      </c>
      <c r="BS843" s="292" t="str">
        <f t="shared" si="84"/>
        <v/>
      </c>
      <c r="BU843" s="280"/>
    </row>
    <row r="844" spans="28:73" ht="18.75" customHeight="1" x14ac:dyDescent="0.3">
      <c r="AB844" s="300">
        <f t="shared" si="85"/>
        <v>820</v>
      </c>
      <c r="AC844" s="526"/>
      <c r="AD844" s="527"/>
      <c r="AE844" s="424"/>
      <c r="AF844" s="528"/>
      <c r="AG844" s="528"/>
      <c r="AH844" s="289" t="str">
        <f t="shared" si="83"/>
        <v/>
      </c>
      <c r="BR844" s="291" t="str">
        <f>IFERROR(VLOOKUP(AH844,'FACT COB BASICA'!$BH$5:$BI$115,2,FALSE),"")</f>
        <v/>
      </c>
      <c r="BS844" s="292" t="str">
        <f t="shared" si="84"/>
        <v/>
      </c>
      <c r="BU844" s="280"/>
    </row>
    <row r="845" spans="28:73" ht="18.75" customHeight="1" x14ac:dyDescent="0.3">
      <c r="AB845" s="300">
        <f t="shared" si="85"/>
        <v>821</v>
      </c>
      <c r="AC845" s="526"/>
      <c r="AD845" s="527"/>
      <c r="AE845" s="424"/>
      <c r="AF845" s="528"/>
      <c r="AG845" s="528"/>
      <c r="AH845" s="289" t="str">
        <f t="shared" si="83"/>
        <v/>
      </c>
      <c r="BR845" s="291" t="str">
        <f>IFERROR(VLOOKUP(AH845,'FACT COB BASICA'!$BH$5:$BI$115,2,FALSE),"")</f>
        <v/>
      </c>
      <c r="BS845" s="292" t="str">
        <f t="shared" si="84"/>
        <v/>
      </c>
      <c r="BU845" s="280"/>
    </row>
    <row r="846" spans="28:73" ht="18.75" customHeight="1" x14ac:dyDescent="0.3">
      <c r="AB846" s="300">
        <f t="shared" si="85"/>
        <v>822</v>
      </c>
      <c r="AC846" s="526"/>
      <c r="AD846" s="527"/>
      <c r="AE846" s="424"/>
      <c r="AF846" s="528"/>
      <c r="AG846" s="528"/>
      <c r="AH846" s="289" t="str">
        <f t="shared" si="83"/>
        <v/>
      </c>
      <c r="BR846" s="291" t="str">
        <f>IFERROR(VLOOKUP(AH846,'FACT COB BASICA'!$BH$5:$BI$115,2,FALSE),"")</f>
        <v/>
      </c>
      <c r="BS846" s="292" t="str">
        <f t="shared" si="84"/>
        <v/>
      </c>
      <c r="BU846" s="280"/>
    </row>
    <row r="847" spans="28:73" ht="18.75" customHeight="1" x14ac:dyDescent="0.3">
      <c r="AB847" s="300">
        <f t="shared" si="85"/>
        <v>823</v>
      </c>
      <c r="AC847" s="526"/>
      <c r="AD847" s="527"/>
      <c r="AE847" s="424"/>
      <c r="AF847" s="528"/>
      <c r="AG847" s="528"/>
      <c r="AH847" s="289" t="str">
        <f t="shared" si="83"/>
        <v/>
      </c>
      <c r="BR847" s="291" t="str">
        <f>IFERROR(VLOOKUP(AH847,'FACT COB BASICA'!$BH$5:$BI$115,2,FALSE),"")</f>
        <v/>
      </c>
      <c r="BS847" s="292" t="str">
        <f t="shared" si="84"/>
        <v/>
      </c>
      <c r="BU847" s="280"/>
    </row>
    <row r="848" spans="28:73" ht="18.75" customHeight="1" x14ac:dyDescent="0.3">
      <c r="AB848" s="300">
        <f t="shared" si="85"/>
        <v>824</v>
      </c>
      <c r="AC848" s="526"/>
      <c r="AD848" s="527"/>
      <c r="AE848" s="424"/>
      <c r="AF848" s="528"/>
      <c r="AG848" s="528"/>
      <c r="AH848" s="289" t="str">
        <f t="shared" si="83"/>
        <v/>
      </c>
      <c r="BR848" s="291" t="str">
        <f>IFERROR(VLOOKUP(AH848,'FACT COB BASICA'!$BH$5:$BI$115,2,FALSE),"")</f>
        <v/>
      </c>
      <c r="BS848" s="292" t="str">
        <f t="shared" si="84"/>
        <v/>
      </c>
      <c r="BU848" s="280"/>
    </row>
    <row r="849" spans="28:73" ht="18.75" customHeight="1" x14ac:dyDescent="0.3">
      <c r="AB849" s="300">
        <f t="shared" si="85"/>
        <v>825</v>
      </c>
      <c r="AC849" s="526"/>
      <c r="AD849" s="527"/>
      <c r="AE849" s="424"/>
      <c r="AF849" s="528"/>
      <c r="AG849" s="528"/>
      <c r="AH849" s="289" t="str">
        <f t="shared" si="83"/>
        <v/>
      </c>
      <c r="BR849" s="291" t="str">
        <f>IFERROR(VLOOKUP(AH849,'FACT COB BASICA'!$BH$5:$BI$115,2,FALSE),"")</f>
        <v/>
      </c>
      <c r="BS849" s="292" t="str">
        <f t="shared" si="84"/>
        <v/>
      </c>
      <c r="BU849" s="280"/>
    </row>
    <row r="850" spans="28:73" ht="18.75" customHeight="1" x14ac:dyDescent="0.3">
      <c r="AB850" s="300">
        <f t="shared" si="85"/>
        <v>826</v>
      </c>
      <c r="AC850" s="526"/>
      <c r="AD850" s="527"/>
      <c r="AE850" s="424"/>
      <c r="AF850" s="528"/>
      <c r="AG850" s="528"/>
      <c r="AH850" s="289" t="str">
        <f t="shared" si="83"/>
        <v/>
      </c>
      <c r="BR850" s="291" t="str">
        <f>IFERROR(VLOOKUP(AH850,'FACT COB BASICA'!$BH$5:$BI$115,2,FALSE),"")</f>
        <v/>
      </c>
      <c r="BS850" s="292" t="str">
        <f t="shared" si="84"/>
        <v/>
      </c>
      <c r="BU850" s="280"/>
    </row>
    <row r="851" spans="28:73" ht="18.75" customHeight="1" x14ac:dyDescent="0.3">
      <c r="AB851" s="300">
        <f t="shared" si="85"/>
        <v>827</v>
      </c>
      <c r="AC851" s="526"/>
      <c r="AD851" s="527"/>
      <c r="AE851" s="424"/>
      <c r="AF851" s="528"/>
      <c r="AG851" s="528"/>
      <c r="AH851" s="289" t="str">
        <f t="shared" si="83"/>
        <v/>
      </c>
      <c r="BR851" s="291" t="str">
        <f>IFERROR(VLOOKUP(AH851,'FACT COB BASICA'!$BH$5:$BI$115,2,FALSE),"")</f>
        <v/>
      </c>
      <c r="BS851" s="292" t="str">
        <f t="shared" si="84"/>
        <v/>
      </c>
      <c r="BU851" s="280"/>
    </row>
    <row r="852" spans="28:73" ht="18.75" customHeight="1" x14ac:dyDescent="0.3">
      <c r="AB852" s="300">
        <f t="shared" si="85"/>
        <v>828</v>
      </c>
      <c r="AC852" s="526"/>
      <c r="AD852" s="527"/>
      <c r="AE852" s="424"/>
      <c r="AF852" s="528"/>
      <c r="AG852" s="528"/>
      <c r="AH852" s="289" t="str">
        <f t="shared" si="83"/>
        <v/>
      </c>
      <c r="BR852" s="291" t="str">
        <f>IFERROR(VLOOKUP(AH852,'FACT COB BASICA'!$BH$5:$BI$115,2,FALSE),"")</f>
        <v/>
      </c>
      <c r="BS852" s="292" t="str">
        <f t="shared" si="84"/>
        <v/>
      </c>
      <c r="BU852" s="280"/>
    </row>
    <row r="853" spans="28:73" ht="18.75" customHeight="1" x14ac:dyDescent="0.3">
      <c r="AB853" s="300">
        <f t="shared" si="85"/>
        <v>829</v>
      </c>
      <c r="AC853" s="526"/>
      <c r="AD853" s="527"/>
      <c r="AE853" s="424"/>
      <c r="AF853" s="528"/>
      <c r="AG853" s="528"/>
      <c r="AH853" s="289" t="str">
        <f t="shared" si="83"/>
        <v/>
      </c>
      <c r="BR853" s="291" t="str">
        <f>IFERROR(VLOOKUP(AH853,'FACT COB BASICA'!$BH$5:$BI$115,2,FALSE),"")</f>
        <v/>
      </c>
      <c r="BS853" s="292" t="str">
        <f t="shared" si="84"/>
        <v/>
      </c>
      <c r="BU853" s="280"/>
    </row>
    <row r="854" spans="28:73" ht="18.75" customHeight="1" x14ac:dyDescent="0.3">
      <c r="AB854" s="300">
        <f t="shared" si="85"/>
        <v>830</v>
      </c>
      <c r="AC854" s="526"/>
      <c r="AD854" s="527"/>
      <c r="AE854" s="424"/>
      <c r="AF854" s="528"/>
      <c r="AG854" s="528"/>
      <c r="AH854" s="289" t="str">
        <f t="shared" si="83"/>
        <v/>
      </c>
      <c r="BR854" s="291" t="str">
        <f>IFERROR(VLOOKUP(AH854,'FACT COB BASICA'!$BH$5:$BI$115,2,FALSE),"")</f>
        <v/>
      </c>
      <c r="BS854" s="292" t="str">
        <f t="shared" si="84"/>
        <v/>
      </c>
      <c r="BU854" s="280"/>
    </row>
    <row r="855" spans="28:73" ht="18.75" customHeight="1" x14ac:dyDescent="0.3">
      <c r="AB855" s="300">
        <f t="shared" si="85"/>
        <v>831</v>
      </c>
      <c r="AC855" s="526"/>
      <c r="AD855" s="527"/>
      <c r="AE855" s="424"/>
      <c r="AF855" s="528"/>
      <c r="AG855" s="528"/>
      <c r="AH855" s="289" t="str">
        <f t="shared" si="83"/>
        <v/>
      </c>
      <c r="BR855" s="291" t="str">
        <f>IFERROR(VLOOKUP(AH855,'FACT COB BASICA'!$BH$5:$BI$115,2,FALSE),"")</f>
        <v/>
      </c>
      <c r="BS855" s="292" t="str">
        <f t="shared" si="84"/>
        <v/>
      </c>
      <c r="BU855" s="280"/>
    </row>
    <row r="856" spans="28:73" ht="18.75" customHeight="1" x14ac:dyDescent="0.3">
      <c r="AB856" s="300">
        <f t="shared" si="85"/>
        <v>832</v>
      </c>
      <c r="AC856" s="526"/>
      <c r="AD856" s="527"/>
      <c r="AE856" s="424"/>
      <c r="AF856" s="528"/>
      <c r="AG856" s="528"/>
      <c r="AH856" s="289" t="str">
        <f t="shared" si="83"/>
        <v/>
      </c>
      <c r="BR856" s="291" t="str">
        <f>IFERROR(VLOOKUP(AH856,'FACT COB BASICA'!$BH$5:$BI$115,2,FALSE),"")</f>
        <v/>
      </c>
      <c r="BS856" s="292" t="str">
        <f t="shared" si="84"/>
        <v/>
      </c>
      <c r="BU856" s="280"/>
    </row>
    <row r="857" spans="28:73" ht="18.75" customHeight="1" x14ac:dyDescent="0.3">
      <c r="AB857" s="300">
        <f t="shared" si="85"/>
        <v>833</v>
      </c>
      <c r="AC857" s="526"/>
      <c r="AD857" s="527"/>
      <c r="AE857" s="424"/>
      <c r="AF857" s="528"/>
      <c r="AG857" s="528"/>
      <c r="AH857" s="289" t="str">
        <f t="shared" ref="AH857:AH920" si="86">IF(AND($AE$20="Fecha de nacimiento",AD857&lt;&gt;""),DATEDIF(AD857,$L$4,"Y"),IF(AND($AE$20="Edad",AE857&lt;&gt;""),AE857,""))</f>
        <v/>
      </c>
      <c r="BR857" s="291" t="str">
        <f>IFERROR(VLOOKUP(AH857,'FACT COB BASICA'!$BH$5:$BI$115,2,FALSE),"")</f>
        <v/>
      </c>
      <c r="BS857" s="292" t="str">
        <f t="shared" ref="BS857:BS920" si="87">AC857&amp;AG857&amp;AF857&amp;BR857</f>
        <v/>
      </c>
      <c r="BU857" s="280"/>
    </row>
    <row r="858" spans="28:73" ht="18.75" customHeight="1" x14ac:dyDescent="0.3">
      <c r="AB858" s="300">
        <f t="shared" ref="AB858:AB921" si="88">AB857+1</f>
        <v>834</v>
      </c>
      <c r="AC858" s="526"/>
      <c r="AD858" s="527"/>
      <c r="AE858" s="424"/>
      <c r="AF858" s="528"/>
      <c r="AG858" s="528"/>
      <c r="AH858" s="289" t="str">
        <f t="shared" si="86"/>
        <v/>
      </c>
      <c r="BR858" s="291" t="str">
        <f>IFERROR(VLOOKUP(AH858,'FACT COB BASICA'!$BH$5:$BI$115,2,FALSE),"")</f>
        <v/>
      </c>
      <c r="BS858" s="292" t="str">
        <f t="shared" si="87"/>
        <v/>
      </c>
      <c r="BU858" s="280"/>
    </row>
    <row r="859" spans="28:73" ht="18.75" customHeight="1" x14ac:dyDescent="0.3">
      <c r="AB859" s="300">
        <f t="shared" si="88"/>
        <v>835</v>
      </c>
      <c r="AC859" s="526"/>
      <c r="AD859" s="527"/>
      <c r="AE859" s="424"/>
      <c r="AF859" s="528"/>
      <c r="AG859" s="528"/>
      <c r="AH859" s="289" t="str">
        <f t="shared" si="86"/>
        <v/>
      </c>
      <c r="BR859" s="291" t="str">
        <f>IFERROR(VLOOKUP(AH859,'FACT COB BASICA'!$BH$5:$BI$115,2,FALSE),"")</f>
        <v/>
      </c>
      <c r="BS859" s="292" t="str">
        <f t="shared" si="87"/>
        <v/>
      </c>
      <c r="BU859" s="280"/>
    </row>
    <row r="860" spans="28:73" ht="18.75" customHeight="1" x14ac:dyDescent="0.3">
      <c r="AB860" s="300">
        <f t="shared" si="88"/>
        <v>836</v>
      </c>
      <c r="AC860" s="526"/>
      <c r="AD860" s="527"/>
      <c r="AE860" s="424"/>
      <c r="AF860" s="528"/>
      <c r="AG860" s="528"/>
      <c r="AH860" s="289" t="str">
        <f t="shared" si="86"/>
        <v/>
      </c>
      <c r="BR860" s="291" t="str">
        <f>IFERROR(VLOOKUP(AH860,'FACT COB BASICA'!$BH$5:$BI$115,2,FALSE),"")</f>
        <v/>
      </c>
      <c r="BS860" s="292" t="str">
        <f t="shared" si="87"/>
        <v/>
      </c>
      <c r="BU860" s="280"/>
    </row>
    <row r="861" spans="28:73" ht="18.75" customHeight="1" x14ac:dyDescent="0.3">
      <c r="AB861" s="300">
        <f t="shared" si="88"/>
        <v>837</v>
      </c>
      <c r="AC861" s="526"/>
      <c r="AD861" s="527"/>
      <c r="AE861" s="424"/>
      <c r="AF861" s="528"/>
      <c r="AG861" s="528"/>
      <c r="AH861" s="289" t="str">
        <f t="shared" si="86"/>
        <v/>
      </c>
      <c r="BR861" s="291" t="str">
        <f>IFERROR(VLOOKUP(AH861,'FACT COB BASICA'!$BH$5:$BI$115,2,FALSE),"")</f>
        <v/>
      </c>
      <c r="BS861" s="292" t="str">
        <f t="shared" si="87"/>
        <v/>
      </c>
      <c r="BU861" s="280"/>
    </row>
    <row r="862" spans="28:73" ht="18.75" customHeight="1" x14ac:dyDescent="0.3">
      <c r="AB862" s="300">
        <f t="shared" si="88"/>
        <v>838</v>
      </c>
      <c r="AC862" s="526"/>
      <c r="AD862" s="527"/>
      <c r="AE862" s="424"/>
      <c r="AF862" s="528"/>
      <c r="AG862" s="528"/>
      <c r="AH862" s="289" t="str">
        <f t="shared" si="86"/>
        <v/>
      </c>
      <c r="BR862" s="291" t="str">
        <f>IFERROR(VLOOKUP(AH862,'FACT COB BASICA'!$BH$5:$BI$115,2,FALSE),"")</f>
        <v/>
      </c>
      <c r="BS862" s="292" t="str">
        <f t="shared" si="87"/>
        <v/>
      </c>
      <c r="BU862" s="280"/>
    </row>
    <row r="863" spans="28:73" ht="18.75" customHeight="1" x14ac:dyDescent="0.3">
      <c r="AB863" s="300">
        <f t="shared" si="88"/>
        <v>839</v>
      </c>
      <c r="AC863" s="526"/>
      <c r="AD863" s="527"/>
      <c r="AE863" s="424"/>
      <c r="AF863" s="528"/>
      <c r="AG863" s="528"/>
      <c r="AH863" s="289" t="str">
        <f t="shared" si="86"/>
        <v/>
      </c>
      <c r="BR863" s="291" t="str">
        <f>IFERROR(VLOOKUP(AH863,'FACT COB BASICA'!$BH$5:$BI$115,2,FALSE),"")</f>
        <v/>
      </c>
      <c r="BS863" s="292" t="str">
        <f t="shared" si="87"/>
        <v/>
      </c>
      <c r="BU863" s="280"/>
    </row>
    <row r="864" spans="28:73" ht="18.75" customHeight="1" x14ac:dyDescent="0.3">
      <c r="AB864" s="300">
        <f t="shared" si="88"/>
        <v>840</v>
      </c>
      <c r="AC864" s="526"/>
      <c r="AD864" s="527"/>
      <c r="AE864" s="424"/>
      <c r="AF864" s="528"/>
      <c r="AG864" s="528"/>
      <c r="AH864" s="289" t="str">
        <f t="shared" si="86"/>
        <v/>
      </c>
      <c r="BR864" s="291" t="str">
        <f>IFERROR(VLOOKUP(AH864,'FACT COB BASICA'!$BH$5:$BI$115,2,FALSE),"")</f>
        <v/>
      </c>
      <c r="BS864" s="292" t="str">
        <f t="shared" si="87"/>
        <v/>
      </c>
      <c r="BU864" s="280"/>
    </row>
    <row r="865" spans="28:73" ht="18.75" customHeight="1" x14ac:dyDescent="0.3">
      <c r="AB865" s="300">
        <f t="shared" si="88"/>
        <v>841</v>
      </c>
      <c r="AC865" s="526"/>
      <c r="AD865" s="527"/>
      <c r="AE865" s="424"/>
      <c r="AF865" s="528"/>
      <c r="AG865" s="528"/>
      <c r="AH865" s="289" t="str">
        <f t="shared" si="86"/>
        <v/>
      </c>
      <c r="BR865" s="291" t="str">
        <f>IFERROR(VLOOKUP(AH865,'FACT COB BASICA'!$BH$5:$BI$115,2,FALSE),"")</f>
        <v/>
      </c>
      <c r="BS865" s="292" t="str">
        <f t="shared" si="87"/>
        <v/>
      </c>
      <c r="BU865" s="280"/>
    </row>
    <row r="866" spans="28:73" ht="18.75" customHeight="1" x14ac:dyDescent="0.3">
      <c r="AB866" s="300">
        <f t="shared" si="88"/>
        <v>842</v>
      </c>
      <c r="AC866" s="526"/>
      <c r="AD866" s="527"/>
      <c r="AE866" s="424"/>
      <c r="AF866" s="528"/>
      <c r="AG866" s="528"/>
      <c r="AH866" s="289" t="str">
        <f t="shared" si="86"/>
        <v/>
      </c>
      <c r="BR866" s="291" t="str">
        <f>IFERROR(VLOOKUP(AH866,'FACT COB BASICA'!$BH$5:$BI$115,2,FALSE),"")</f>
        <v/>
      </c>
      <c r="BS866" s="292" t="str">
        <f t="shared" si="87"/>
        <v/>
      </c>
      <c r="BU866" s="280"/>
    </row>
    <row r="867" spans="28:73" ht="18.75" customHeight="1" x14ac:dyDescent="0.3">
      <c r="AB867" s="300">
        <f t="shared" si="88"/>
        <v>843</v>
      </c>
      <c r="AC867" s="526"/>
      <c r="AD867" s="527"/>
      <c r="AE867" s="424"/>
      <c r="AF867" s="528"/>
      <c r="AG867" s="528"/>
      <c r="AH867" s="289" t="str">
        <f t="shared" si="86"/>
        <v/>
      </c>
      <c r="BR867" s="291" t="str">
        <f>IFERROR(VLOOKUP(AH867,'FACT COB BASICA'!$BH$5:$BI$115,2,FALSE),"")</f>
        <v/>
      </c>
      <c r="BS867" s="292" t="str">
        <f t="shared" si="87"/>
        <v/>
      </c>
      <c r="BU867" s="280"/>
    </row>
    <row r="868" spans="28:73" ht="18.75" customHeight="1" x14ac:dyDescent="0.3">
      <c r="AB868" s="300">
        <f t="shared" si="88"/>
        <v>844</v>
      </c>
      <c r="AC868" s="526"/>
      <c r="AD868" s="527"/>
      <c r="AE868" s="424"/>
      <c r="AF868" s="528"/>
      <c r="AG868" s="528"/>
      <c r="AH868" s="289" t="str">
        <f t="shared" si="86"/>
        <v/>
      </c>
      <c r="BR868" s="291" t="str">
        <f>IFERROR(VLOOKUP(AH868,'FACT COB BASICA'!$BH$5:$BI$115,2,FALSE),"")</f>
        <v/>
      </c>
      <c r="BS868" s="292" t="str">
        <f t="shared" si="87"/>
        <v/>
      </c>
      <c r="BU868" s="280"/>
    </row>
    <row r="869" spans="28:73" ht="18.75" customHeight="1" x14ac:dyDescent="0.3">
      <c r="AB869" s="300">
        <f t="shared" si="88"/>
        <v>845</v>
      </c>
      <c r="AC869" s="526"/>
      <c r="AD869" s="527"/>
      <c r="AE869" s="424"/>
      <c r="AF869" s="528"/>
      <c r="AG869" s="528"/>
      <c r="AH869" s="289" t="str">
        <f t="shared" si="86"/>
        <v/>
      </c>
      <c r="BR869" s="291" t="str">
        <f>IFERROR(VLOOKUP(AH869,'FACT COB BASICA'!$BH$5:$BI$115,2,FALSE),"")</f>
        <v/>
      </c>
      <c r="BS869" s="292" t="str">
        <f t="shared" si="87"/>
        <v/>
      </c>
      <c r="BU869" s="280"/>
    </row>
    <row r="870" spans="28:73" ht="18.75" customHeight="1" x14ac:dyDescent="0.3">
      <c r="AB870" s="300">
        <f t="shared" si="88"/>
        <v>846</v>
      </c>
      <c r="AC870" s="526"/>
      <c r="AD870" s="527"/>
      <c r="AE870" s="424"/>
      <c r="AF870" s="528"/>
      <c r="AG870" s="528"/>
      <c r="AH870" s="289" t="str">
        <f t="shared" si="86"/>
        <v/>
      </c>
      <c r="BR870" s="291" t="str">
        <f>IFERROR(VLOOKUP(AH870,'FACT COB BASICA'!$BH$5:$BI$115,2,FALSE),"")</f>
        <v/>
      </c>
      <c r="BS870" s="292" t="str">
        <f t="shared" si="87"/>
        <v/>
      </c>
      <c r="BU870" s="280"/>
    </row>
    <row r="871" spans="28:73" ht="18.75" customHeight="1" x14ac:dyDescent="0.3">
      <c r="AB871" s="300">
        <f t="shared" si="88"/>
        <v>847</v>
      </c>
      <c r="AC871" s="526"/>
      <c r="AD871" s="527"/>
      <c r="AE871" s="424"/>
      <c r="AF871" s="528"/>
      <c r="AG871" s="528"/>
      <c r="AH871" s="289" t="str">
        <f t="shared" si="86"/>
        <v/>
      </c>
      <c r="BR871" s="291" t="str">
        <f>IFERROR(VLOOKUP(AH871,'FACT COB BASICA'!$BH$5:$BI$115,2,FALSE),"")</f>
        <v/>
      </c>
      <c r="BS871" s="292" t="str">
        <f t="shared" si="87"/>
        <v/>
      </c>
      <c r="BU871" s="280"/>
    </row>
    <row r="872" spans="28:73" ht="18.75" customHeight="1" x14ac:dyDescent="0.3">
      <c r="AB872" s="300">
        <f t="shared" si="88"/>
        <v>848</v>
      </c>
      <c r="AC872" s="526"/>
      <c r="AD872" s="527"/>
      <c r="AE872" s="424"/>
      <c r="AF872" s="528"/>
      <c r="AG872" s="528"/>
      <c r="AH872" s="289" t="str">
        <f t="shared" si="86"/>
        <v/>
      </c>
      <c r="BR872" s="291" t="str">
        <f>IFERROR(VLOOKUP(AH872,'FACT COB BASICA'!$BH$5:$BI$115,2,FALSE),"")</f>
        <v/>
      </c>
      <c r="BS872" s="292" t="str">
        <f t="shared" si="87"/>
        <v/>
      </c>
      <c r="BU872" s="280"/>
    </row>
    <row r="873" spans="28:73" ht="18.75" customHeight="1" x14ac:dyDescent="0.3">
      <c r="AB873" s="300">
        <f t="shared" si="88"/>
        <v>849</v>
      </c>
      <c r="AC873" s="526"/>
      <c r="AD873" s="527"/>
      <c r="AE873" s="424"/>
      <c r="AF873" s="528"/>
      <c r="AG873" s="528"/>
      <c r="AH873" s="289" t="str">
        <f t="shared" si="86"/>
        <v/>
      </c>
      <c r="BR873" s="291" t="str">
        <f>IFERROR(VLOOKUP(AH873,'FACT COB BASICA'!$BH$5:$BI$115,2,FALSE),"")</f>
        <v/>
      </c>
      <c r="BS873" s="292" t="str">
        <f t="shared" si="87"/>
        <v/>
      </c>
      <c r="BU873" s="280"/>
    </row>
    <row r="874" spans="28:73" ht="18.75" customHeight="1" x14ac:dyDescent="0.3">
      <c r="AB874" s="300">
        <f t="shared" si="88"/>
        <v>850</v>
      </c>
      <c r="AC874" s="526"/>
      <c r="AD874" s="527"/>
      <c r="AE874" s="424"/>
      <c r="AF874" s="528"/>
      <c r="AG874" s="528"/>
      <c r="AH874" s="289" t="str">
        <f t="shared" si="86"/>
        <v/>
      </c>
      <c r="BR874" s="291" t="str">
        <f>IFERROR(VLOOKUP(AH874,'FACT COB BASICA'!$BH$5:$BI$115,2,FALSE),"")</f>
        <v/>
      </c>
      <c r="BS874" s="292" t="str">
        <f t="shared" si="87"/>
        <v/>
      </c>
      <c r="BU874" s="280"/>
    </row>
    <row r="875" spans="28:73" ht="18.75" customHeight="1" x14ac:dyDescent="0.3">
      <c r="AB875" s="300">
        <f t="shared" si="88"/>
        <v>851</v>
      </c>
      <c r="AC875" s="526"/>
      <c r="AD875" s="527"/>
      <c r="AE875" s="424"/>
      <c r="AF875" s="528"/>
      <c r="AG875" s="528"/>
      <c r="AH875" s="289" t="str">
        <f t="shared" si="86"/>
        <v/>
      </c>
      <c r="BR875" s="291" t="str">
        <f>IFERROR(VLOOKUP(AH875,'FACT COB BASICA'!$BH$5:$BI$115,2,FALSE),"")</f>
        <v/>
      </c>
      <c r="BS875" s="292" t="str">
        <f t="shared" si="87"/>
        <v/>
      </c>
      <c r="BU875" s="280"/>
    </row>
    <row r="876" spans="28:73" ht="18.75" customHeight="1" x14ac:dyDescent="0.3">
      <c r="AB876" s="300">
        <f t="shared" si="88"/>
        <v>852</v>
      </c>
      <c r="AC876" s="526"/>
      <c r="AD876" s="527"/>
      <c r="AE876" s="424"/>
      <c r="AF876" s="528"/>
      <c r="AG876" s="528"/>
      <c r="AH876" s="289" t="str">
        <f t="shared" si="86"/>
        <v/>
      </c>
      <c r="BR876" s="291" t="str">
        <f>IFERROR(VLOOKUP(AH876,'FACT COB BASICA'!$BH$5:$BI$115,2,FALSE),"")</f>
        <v/>
      </c>
      <c r="BS876" s="292" t="str">
        <f t="shared" si="87"/>
        <v/>
      </c>
      <c r="BU876" s="280"/>
    </row>
    <row r="877" spans="28:73" ht="18.75" customHeight="1" x14ac:dyDescent="0.3">
      <c r="AB877" s="300">
        <f t="shared" si="88"/>
        <v>853</v>
      </c>
      <c r="AC877" s="526"/>
      <c r="AD877" s="527"/>
      <c r="AE877" s="424"/>
      <c r="AF877" s="528"/>
      <c r="AG877" s="528"/>
      <c r="AH877" s="289" t="str">
        <f t="shared" si="86"/>
        <v/>
      </c>
      <c r="BR877" s="291" t="str">
        <f>IFERROR(VLOOKUP(AH877,'FACT COB BASICA'!$BH$5:$BI$115,2,FALSE),"")</f>
        <v/>
      </c>
      <c r="BS877" s="292" t="str">
        <f t="shared" si="87"/>
        <v/>
      </c>
      <c r="BU877" s="280"/>
    </row>
    <row r="878" spans="28:73" ht="18.75" customHeight="1" x14ac:dyDescent="0.3">
      <c r="AB878" s="300">
        <f t="shared" si="88"/>
        <v>854</v>
      </c>
      <c r="AC878" s="526"/>
      <c r="AD878" s="527"/>
      <c r="AE878" s="424"/>
      <c r="AF878" s="528"/>
      <c r="AG878" s="528"/>
      <c r="AH878" s="289" t="str">
        <f t="shared" si="86"/>
        <v/>
      </c>
      <c r="BR878" s="291" t="str">
        <f>IFERROR(VLOOKUP(AH878,'FACT COB BASICA'!$BH$5:$BI$115,2,FALSE),"")</f>
        <v/>
      </c>
      <c r="BS878" s="292" t="str">
        <f t="shared" si="87"/>
        <v/>
      </c>
      <c r="BU878" s="280"/>
    </row>
    <row r="879" spans="28:73" ht="18.75" customHeight="1" x14ac:dyDescent="0.3">
      <c r="AB879" s="300">
        <f t="shared" si="88"/>
        <v>855</v>
      </c>
      <c r="AC879" s="526"/>
      <c r="AD879" s="527"/>
      <c r="AE879" s="424"/>
      <c r="AF879" s="528"/>
      <c r="AG879" s="528"/>
      <c r="AH879" s="289" t="str">
        <f t="shared" si="86"/>
        <v/>
      </c>
      <c r="BR879" s="291" t="str">
        <f>IFERROR(VLOOKUP(AH879,'FACT COB BASICA'!$BH$5:$BI$115,2,FALSE),"")</f>
        <v/>
      </c>
      <c r="BS879" s="292" t="str">
        <f t="shared" si="87"/>
        <v/>
      </c>
      <c r="BU879" s="280"/>
    </row>
    <row r="880" spans="28:73" ht="18.75" customHeight="1" x14ac:dyDescent="0.3">
      <c r="AB880" s="300">
        <f t="shared" si="88"/>
        <v>856</v>
      </c>
      <c r="AC880" s="526"/>
      <c r="AD880" s="527"/>
      <c r="AE880" s="424"/>
      <c r="AF880" s="528"/>
      <c r="AG880" s="528"/>
      <c r="AH880" s="289" t="str">
        <f t="shared" si="86"/>
        <v/>
      </c>
      <c r="BR880" s="291" t="str">
        <f>IFERROR(VLOOKUP(AH880,'FACT COB BASICA'!$BH$5:$BI$115,2,FALSE),"")</f>
        <v/>
      </c>
      <c r="BS880" s="292" t="str">
        <f t="shared" si="87"/>
        <v/>
      </c>
      <c r="BU880" s="280"/>
    </row>
    <row r="881" spans="28:73" ht="18.75" customHeight="1" x14ac:dyDescent="0.3">
      <c r="AB881" s="300">
        <f t="shared" si="88"/>
        <v>857</v>
      </c>
      <c r="AC881" s="526"/>
      <c r="AD881" s="527"/>
      <c r="AE881" s="424"/>
      <c r="AF881" s="528"/>
      <c r="AG881" s="528"/>
      <c r="AH881" s="289" t="str">
        <f t="shared" si="86"/>
        <v/>
      </c>
      <c r="BR881" s="291" t="str">
        <f>IFERROR(VLOOKUP(AH881,'FACT COB BASICA'!$BH$5:$BI$115,2,FALSE),"")</f>
        <v/>
      </c>
      <c r="BS881" s="292" t="str">
        <f t="shared" si="87"/>
        <v/>
      </c>
      <c r="BU881" s="280"/>
    </row>
    <row r="882" spans="28:73" ht="18.75" customHeight="1" x14ac:dyDescent="0.3">
      <c r="AB882" s="300">
        <f t="shared" si="88"/>
        <v>858</v>
      </c>
      <c r="AC882" s="526"/>
      <c r="AD882" s="527"/>
      <c r="AE882" s="424"/>
      <c r="AF882" s="528"/>
      <c r="AG882" s="528"/>
      <c r="AH882" s="289" t="str">
        <f t="shared" si="86"/>
        <v/>
      </c>
      <c r="BR882" s="291" t="str">
        <f>IFERROR(VLOOKUP(AH882,'FACT COB BASICA'!$BH$5:$BI$115,2,FALSE),"")</f>
        <v/>
      </c>
      <c r="BS882" s="292" t="str">
        <f t="shared" si="87"/>
        <v/>
      </c>
      <c r="BU882" s="280"/>
    </row>
    <row r="883" spans="28:73" ht="18.75" customHeight="1" x14ac:dyDescent="0.3">
      <c r="AB883" s="300">
        <f t="shared" si="88"/>
        <v>859</v>
      </c>
      <c r="AC883" s="526"/>
      <c r="AD883" s="527"/>
      <c r="AE883" s="424"/>
      <c r="AF883" s="528"/>
      <c r="AG883" s="528"/>
      <c r="AH883" s="289" t="str">
        <f t="shared" si="86"/>
        <v/>
      </c>
      <c r="BR883" s="291" t="str">
        <f>IFERROR(VLOOKUP(AH883,'FACT COB BASICA'!$BH$5:$BI$115,2,FALSE),"")</f>
        <v/>
      </c>
      <c r="BS883" s="292" t="str">
        <f t="shared" si="87"/>
        <v/>
      </c>
      <c r="BU883" s="280"/>
    </row>
    <row r="884" spans="28:73" ht="18.75" customHeight="1" x14ac:dyDescent="0.3">
      <c r="AB884" s="300">
        <f t="shared" si="88"/>
        <v>860</v>
      </c>
      <c r="AC884" s="526"/>
      <c r="AD884" s="527"/>
      <c r="AE884" s="424"/>
      <c r="AF884" s="528"/>
      <c r="AG884" s="528"/>
      <c r="AH884" s="289" t="str">
        <f t="shared" si="86"/>
        <v/>
      </c>
      <c r="BR884" s="291" t="str">
        <f>IFERROR(VLOOKUP(AH884,'FACT COB BASICA'!$BH$5:$BI$115,2,FALSE),"")</f>
        <v/>
      </c>
      <c r="BS884" s="292" t="str">
        <f t="shared" si="87"/>
        <v/>
      </c>
      <c r="BU884" s="280"/>
    </row>
    <row r="885" spans="28:73" ht="18.75" customHeight="1" x14ac:dyDescent="0.3">
      <c r="AB885" s="300">
        <f t="shared" si="88"/>
        <v>861</v>
      </c>
      <c r="AC885" s="526"/>
      <c r="AD885" s="527"/>
      <c r="AE885" s="424"/>
      <c r="AF885" s="528"/>
      <c r="AG885" s="528"/>
      <c r="AH885" s="289" t="str">
        <f t="shared" si="86"/>
        <v/>
      </c>
      <c r="BR885" s="291" t="str">
        <f>IFERROR(VLOOKUP(AH885,'FACT COB BASICA'!$BH$5:$BI$115,2,FALSE),"")</f>
        <v/>
      </c>
      <c r="BS885" s="292" t="str">
        <f t="shared" si="87"/>
        <v/>
      </c>
      <c r="BU885" s="280"/>
    </row>
    <row r="886" spans="28:73" ht="18.75" customHeight="1" x14ac:dyDescent="0.3">
      <c r="AB886" s="300">
        <f t="shared" si="88"/>
        <v>862</v>
      </c>
      <c r="AC886" s="526"/>
      <c r="AD886" s="527"/>
      <c r="AE886" s="424"/>
      <c r="AF886" s="528"/>
      <c r="AG886" s="528"/>
      <c r="AH886" s="289" t="str">
        <f t="shared" si="86"/>
        <v/>
      </c>
      <c r="BR886" s="291" t="str">
        <f>IFERROR(VLOOKUP(AH886,'FACT COB BASICA'!$BH$5:$BI$115,2,FALSE),"")</f>
        <v/>
      </c>
      <c r="BS886" s="292" t="str">
        <f t="shared" si="87"/>
        <v/>
      </c>
      <c r="BU886" s="280"/>
    </row>
    <row r="887" spans="28:73" ht="18.75" customHeight="1" x14ac:dyDescent="0.3">
      <c r="AB887" s="300">
        <f t="shared" si="88"/>
        <v>863</v>
      </c>
      <c r="AC887" s="526"/>
      <c r="AD887" s="527"/>
      <c r="AE887" s="424"/>
      <c r="AF887" s="528"/>
      <c r="AG887" s="528"/>
      <c r="AH887" s="289" t="str">
        <f t="shared" si="86"/>
        <v/>
      </c>
      <c r="BR887" s="291" t="str">
        <f>IFERROR(VLOOKUP(AH887,'FACT COB BASICA'!$BH$5:$BI$115,2,FALSE),"")</f>
        <v/>
      </c>
      <c r="BS887" s="292" t="str">
        <f t="shared" si="87"/>
        <v/>
      </c>
      <c r="BU887" s="280"/>
    </row>
    <row r="888" spans="28:73" ht="18.75" customHeight="1" x14ac:dyDescent="0.3">
      <c r="AB888" s="300">
        <f t="shared" si="88"/>
        <v>864</v>
      </c>
      <c r="AC888" s="526"/>
      <c r="AD888" s="527"/>
      <c r="AE888" s="424"/>
      <c r="AF888" s="528"/>
      <c r="AG888" s="528"/>
      <c r="AH888" s="289" t="str">
        <f t="shared" si="86"/>
        <v/>
      </c>
      <c r="BR888" s="291" t="str">
        <f>IFERROR(VLOOKUP(AH888,'FACT COB BASICA'!$BH$5:$BI$115,2,FALSE),"")</f>
        <v/>
      </c>
      <c r="BS888" s="292" t="str">
        <f t="shared" si="87"/>
        <v/>
      </c>
      <c r="BU888" s="280"/>
    </row>
    <row r="889" spans="28:73" ht="18.75" customHeight="1" x14ac:dyDescent="0.3">
      <c r="AB889" s="300">
        <f t="shared" si="88"/>
        <v>865</v>
      </c>
      <c r="AC889" s="526"/>
      <c r="AD889" s="527"/>
      <c r="AE889" s="424"/>
      <c r="AF889" s="528"/>
      <c r="AG889" s="528"/>
      <c r="AH889" s="289" t="str">
        <f t="shared" si="86"/>
        <v/>
      </c>
      <c r="BR889" s="291" t="str">
        <f>IFERROR(VLOOKUP(AH889,'FACT COB BASICA'!$BH$5:$BI$115,2,FALSE),"")</f>
        <v/>
      </c>
      <c r="BS889" s="292" t="str">
        <f t="shared" si="87"/>
        <v/>
      </c>
      <c r="BU889" s="280"/>
    </row>
    <row r="890" spans="28:73" ht="18.75" customHeight="1" x14ac:dyDescent="0.3">
      <c r="AB890" s="300">
        <f t="shared" si="88"/>
        <v>866</v>
      </c>
      <c r="AC890" s="526"/>
      <c r="AD890" s="527"/>
      <c r="AE890" s="424"/>
      <c r="AF890" s="528"/>
      <c r="AG890" s="528"/>
      <c r="AH890" s="289" t="str">
        <f t="shared" si="86"/>
        <v/>
      </c>
      <c r="BR890" s="291" t="str">
        <f>IFERROR(VLOOKUP(AH890,'FACT COB BASICA'!$BH$5:$BI$115,2,FALSE),"")</f>
        <v/>
      </c>
      <c r="BS890" s="292" t="str">
        <f t="shared" si="87"/>
        <v/>
      </c>
      <c r="BU890" s="280"/>
    </row>
    <row r="891" spans="28:73" ht="18.75" customHeight="1" x14ac:dyDescent="0.3">
      <c r="AB891" s="300">
        <f t="shared" si="88"/>
        <v>867</v>
      </c>
      <c r="AC891" s="526"/>
      <c r="AD891" s="527"/>
      <c r="AE891" s="424"/>
      <c r="AF891" s="528"/>
      <c r="AG891" s="528"/>
      <c r="AH891" s="289" t="str">
        <f t="shared" si="86"/>
        <v/>
      </c>
      <c r="BR891" s="291" t="str">
        <f>IFERROR(VLOOKUP(AH891,'FACT COB BASICA'!$BH$5:$BI$115,2,FALSE),"")</f>
        <v/>
      </c>
      <c r="BS891" s="292" t="str">
        <f t="shared" si="87"/>
        <v/>
      </c>
      <c r="BU891" s="280"/>
    </row>
    <row r="892" spans="28:73" ht="18.75" customHeight="1" x14ac:dyDescent="0.3">
      <c r="AB892" s="300">
        <f t="shared" si="88"/>
        <v>868</v>
      </c>
      <c r="AC892" s="526"/>
      <c r="AD892" s="527"/>
      <c r="AE892" s="424"/>
      <c r="AF892" s="528"/>
      <c r="AG892" s="528"/>
      <c r="AH892" s="289" t="str">
        <f t="shared" si="86"/>
        <v/>
      </c>
      <c r="BR892" s="291" t="str">
        <f>IFERROR(VLOOKUP(AH892,'FACT COB BASICA'!$BH$5:$BI$115,2,FALSE),"")</f>
        <v/>
      </c>
      <c r="BS892" s="292" t="str">
        <f t="shared" si="87"/>
        <v/>
      </c>
      <c r="BU892" s="280"/>
    </row>
    <row r="893" spans="28:73" ht="18.75" customHeight="1" x14ac:dyDescent="0.3">
      <c r="AB893" s="300">
        <f t="shared" si="88"/>
        <v>869</v>
      </c>
      <c r="AC893" s="526"/>
      <c r="AD893" s="527"/>
      <c r="AE893" s="424"/>
      <c r="AF893" s="528"/>
      <c r="AG893" s="528"/>
      <c r="AH893" s="289" t="str">
        <f t="shared" si="86"/>
        <v/>
      </c>
      <c r="BR893" s="291" t="str">
        <f>IFERROR(VLOOKUP(AH893,'FACT COB BASICA'!$BH$5:$BI$115,2,FALSE),"")</f>
        <v/>
      </c>
      <c r="BS893" s="292" t="str">
        <f t="shared" si="87"/>
        <v/>
      </c>
      <c r="BU893" s="280"/>
    </row>
    <row r="894" spans="28:73" ht="18.75" customHeight="1" x14ac:dyDescent="0.3">
      <c r="AB894" s="300">
        <f t="shared" si="88"/>
        <v>870</v>
      </c>
      <c r="AC894" s="526"/>
      <c r="AD894" s="527"/>
      <c r="AE894" s="424"/>
      <c r="AF894" s="528"/>
      <c r="AG894" s="528"/>
      <c r="AH894" s="289" t="str">
        <f t="shared" si="86"/>
        <v/>
      </c>
      <c r="BR894" s="291" t="str">
        <f>IFERROR(VLOOKUP(AH894,'FACT COB BASICA'!$BH$5:$BI$115,2,FALSE),"")</f>
        <v/>
      </c>
      <c r="BS894" s="292" t="str">
        <f t="shared" si="87"/>
        <v/>
      </c>
      <c r="BU894" s="280"/>
    </row>
    <row r="895" spans="28:73" ht="18.75" customHeight="1" x14ac:dyDescent="0.3">
      <c r="AB895" s="300">
        <f t="shared" si="88"/>
        <v>871</v>
      </c>
      <c r="AC895" s="526"/>
      <c r="AD895" s="527"/>
      <c r="AE895" s="424"/>
      <c r="AF895" s="528"/>
      <c r="AG895" s="528"/>
      <c r="AH895" s="289" t="str">
        <f t="shared" si="86"/>
        <v/>
      </c>
      <c r="BR895" s="291" t="str">
        <f>IFERROR(VLOOKUP(AH895,'FACT COB BASICA'!$BH$5:$BI$115,2,FALSE),"")</f>
        <v/>
      </c>
      <c r="BS895" s="292" t="str">
        <f t="shared" si="87"/>
        <v/>
      </c>
      <c r="BU895" s="280"/>
    </row>
    <row r="896" spans="28:73" ht="18.75" customHeight="1" x14ac:dyDescent="0.3">
      <c r="AB896" s="300">
        <f t="shared" si="88"/>
        <v>872</v>
      </c>
      <c r="AC896" s="526"/>
      <c r="AD896" s="527"/>
      <c r="AE896" s="424"/>
      <c r="AF896" s="528"/>
      <c r="AG896" s="528"/>
      <c r="AH896" s="289" t="str">
        <f t="shared" si="86"/>
        <v/>
      </c>
      <c r="BR896" s="291" t="str">
        <f>IFERROR(VLOOKUP(AH896,'FACT COB BASICA'!$BH$5:$BI$115,2,FALSE),"")</f>
        <v/>
      </c>
      <c r="BS896" s="292" t="str">
        <f t="shared" si="87"/>
        <v/>
      </c>
      <c r="BU896" s="280"/>
    </row>
    <row r="897" spans="28:73" ht="18.75" customHeight="1" x14ac:dyDescent="0.3">
      <c r="AB897" s="300">
        <f t="shared" si="88"/>
        <v>873</v>
      </c>
      <c r="AC897" s="526"/>
      <c r="AD897" s="527"/>
      <c r="AE897" s="424"/>
      <c r="AF897" s="528"/>
      <c r="AG897" s="528"/>
      <c r="AH897" s="289" t="str">
        <f t="shared" si="86"/>
        <v/>
      </c>
      <c r="BR897" s="291" t="str">
        <f>IFERROR(VLOOKUP(AH897,'FACT COB BASICA'!$BH$5:$BI$115,2,FALSE),"")</f>
        <v/>
      </c>
      <c r="BS897" s="292" t="str">
        <f t="shared" si="87"/>
        <v/>
      </c>
      <c r="BU897" s="280"/>
    </row>
    <row r="898" spans="28:73" ht="18.75" customHeight="1" x14ac:dyDescent="0.3">
      <c r="AB898" s="300">
        <f t="shared" si="88"/>
        <v>874</v>
      </c>
      <c r="AC898" s="526"/>
      <c r="AD898" s="527"/>
      <c r="AE898" s="424"/>
      <c r="AF898" s="528"/>
      <c r="AG898" s="528"/>
      <c r="AH898" s="289" t="str">
        <f t="shared" si="86"/>
        <v/>
      </c>
      <c r="BR898" s="291" t="str">
        <f>IFERROR(VLOOKUP(AH898,'FACT COB BASICA'!$BH$5:$BI$115,2,FALSE),"")</f>
        <v/>
      </c>
      <c r="BS898" s="292" t="str">
        <f t="shared" si="87"/>
        <v/>
      </c>
      <c r="BU898" s="280"/>
    </row>
    <row r="899" spans="28:73" ht="18.75" customHeight="1" x14ac:dyDescent="0.3">
      <c r="AB899" s="300">
        <f t="shared" si="88"/>
        <v>875</v>
      </c>
      <c r="AC899" s="526"/>
      <c r="AD899" s="527"/>
      <c r="AE899" s="424"/>
      <c r="AF899" s="528"/>
      <c r="AG899" s="528"/>
      <c r="AH899" s="289" t="str">
        <f t="shared" si="86"/>
        <v/>
      </c>
      <c r="BR899" s="291" t="str">
        <f>IFERROR(VLOOKUP(AH899,'FACT COB BASICA'!$BH$5:$BI$115,2,FALSE),"")</f>
        <v/>
      </c>
      <c r="BS899" s="292" t="str">
        <f t="shared" si="87"/>
        <v/>
      </c>
      <c r="BU899" s="280"/>
    </row>
    <row r="900" spans="28:73" ht="18.75" customHeight="1" x14ac:dyDescent="0.3">
      <c r="AB900" s="300">
        <f t="shared" si="88"/>
        <v>876</v>
      </c>
      <c r="AC900" s="526"/>
      <c r="AD900" s="527"/>
      <c r="AE900" s="424"/>
      <c r="AF900" s="528"/>
      <c r="AG900" s="528"/>
      <c r="AH900" s="289" t="str">
        <f t="shared" si="86"/>
        <v/>
      </c>
      <c r="BR900" s="291" t="str">
        <f>IFERROR(VLOOKUP(AH900,'FACT COB BASICA'!$BH$5:$BI$115,2,FALSE),"")</f>
        <v/>
      </c>
      <c r="BS900" s="292" t="str">
        <f t="shared" si="87"/>
        <v/>
      </c>
      <c r="BU900" s="280"/>
    </row>
    <row r="901" spans="28:73" ht="18.75" customHeight="1" x14ac:dyDescent="0.3">
      <c r="AB901" s="300">
        <f t="shared" si="88"/>
        <v>877</v>
      </c>
      <c r="AC901" s="526"/>
      <c r="AD901" s="527"/>
      <c r="AE901" s="424"/>
      <c r="AF901" s="528"/>
      <c r="AG901" s="528"/>
      <c r="AH901" s="289" t="str">
        <f t="shared" si="86"/>
        <v/>
      </c>
      <c r="BR901" s="291" t="str">
        <f>IFERROR(VLOOKUP(AH901,'FACT COB BASICA'!$BH$5:$BI$115,2,FALSE),"")</f>
        <v/>
      </c>
      <c r="BS901" s="292" t="str">
        <f t="shared" si="87"/>
        <v/>
      </c>
      <c r="BU901" s="280"/>
    </row>
    <row r="902" spans="28:73" ht="18.75" customHeight="1" x14ac:dyDescent="0.3">
      <c r="AB902" s="300">
        <f t="shared" si="88"/>
        <v>878</v>
      </c>
      <c r="AC902" s="526"/>
      <c r="AD902" s="527"/>
      <c r="AE902" s="424"/>
      <c r="AF902" s="528"/>
      <c r="AG902" s="528"/>
      <c r="AH902" s="289" t="str">
        <f t="shared" si="86"/>
        <v/>
      </c>
      <c r="BR902" s="291" t="str">
        <f>IFERROR(VLOOKUP(AH902,'FACT COB BASICA'!$BH$5:$BI$115,2,FALSE),"")</f>
        <v/>
      </c>
      <c r="BS902" s="292" t="str">
        <f t="shared" si="87"/>
        <v/>
      </c>
      <c r="BU902" s="280"/>
    </row>
    <row r="903" spans="28:73" ht="18.75" customHeight="1" x14ac:dyDescent="0.3">
      <c r="AB903" s="300">
        <f t="shared" si="88"/>
        <v>879</v>
      </c>
      <c r="AC903" s="526"/>
      <c r="AD903" s="527"/>
      <c r="AE903" s="424"/>
      <c r="AF903" s="528"/>
      <c r="AG903" s="528"/>
      <c r="AH903" s="289" t="str">
        <f t="shared" si="86"/>
        <v/>
      </c>
      <c r="BR903" s="291" t="str">
        <f>IFERROR(VLOOKUP(AH903,'FACT COB BASICA'!$BH$5:$BI$115,2,FALSE),"")</f>
        <v/>
      </c>
      <c r="BS903" s="292" t="str">
        <f t="shared" si="87"/>
        <v/>
      </c>
      <c r="BU903" s="280"/>
    </row>
    <row r="904" spans="28:73" ht="18.75" customHeight="1" x14ac:dyDescent="0.3">
      <c r="AB904" s="300">
        <f t="shared" si="88"/>
        <v>880</v>
      </c>
      <c r="AC904" s="526"/>
      <c r="AD904" s="527"/>
      <c r="AE904" s="424"/>
      <c r="AF904" s="528"/>
      <c r="AG904" s="528"/>
      <c r="AH904" s="289" t="str">
        <f t="shared" si="86"/>
        <v/>
      </c>
      <c r="BR904" s="291" t="str">
        <f>IFERROR(VLOOKUP(AH904,'FACT COB BASICA'!$BH$5:$BI$115,2,FALSE),"")</f>
        <v/>
      </c>
      <c r="BS904" s="292" t="str">
        <f t="shared" si="87"/>
        <v/>
      </c>
      <c r="BU904" s="280"/>
    </row>
    <row r="905" spans="28:73" ht="18.75" customHeight="1" x14ac:dyDescent="0.3">
      <c r="AB905" s="300">
        <f t="shared" si="88"/>
        <v>881</v>
      </c>
      <c r="AC905" s="526"/>
      <c r="AD905" s="527"/>
      <c r="AE905" s="424"/>
      <c r="AF905" s="528"/>
      <c r="AG905" s="528"/>
      <c r="AH905" s="289" t="str">
        <f t="shared" si="86"/>
        <v/>
      </c>
      <c r="BR905" s="291" t="str">
        <f>IFERROR(VLOOKUP(AH905,'FACT COB BASICA'!$BH$5:$BI$115,2,FALSE),"")</f>
        <v/>
      </c>
      <c r="BS905" s="292" t="str">
        <f t="shared" si="87"/>
        <v/>
      </c>
      <c r="BU905" s="280"/>
    </row>
    <row r="906" spans="28:73" ht="18.75" customHeight="1" x14ac:dyDescent="0.3">
      <c r="AB906" s="300">
        <f t="shared" si="88"/>
        <v>882</v>
      </c>
      <c r="AC906" s="526"/>
      <c r="AD906" s="527"/>
      <c r="AE906" s="424"/>
      <c r="AF906" s="528"/>
      <c r="AG906" s="528"/>
      <c r="AH906" s="289" t="str">
        <f t="shared" si="86"/>
        <v/>
      </c>
      <c r="BR906" s="291" t="str">
        <f>IFERROR(VLOOKUP(AH906,'FACT COB BASICA'!$BH$5:$BI$115,2,FALSE),"")</f>
        <v/>
      </c>
      <c r="BS906" s="292" t="str">
        <f t="shared" si="87"/>
        <v/>
      </c>
      <c r="BU906" s="280"/>
    </row>
    <row r="907" spans="28:73" ht="18.75" customHeight="1" x14ac:dyDescent="0.3">
      <c r="AB907" s="300">
        <f t="shared" si="88"/>
        <v>883</v>
      </c>
      <c r="AC907" s="526"/>
      <c r="AD907" s="527"/>
      <c r="AE907" s="424"/>
      <c r="AF907" s="528"/>
      <c r="AG907" s="528"/>
      <c r="AH907" s="289" t="str">
        <f t="shared" si="86"/>
        <v/>
      </c>
      <c r="BR907" s="291" t="str">
        <f>IFERROR(VLOOKUP(AH907,'FACT COB BASICA'!$BH$5:$BI$115,2,FALSE),"")</f>
        <v/>
      </c>
      <c r="BS907" s="292" t="str">
        <f t="shared" si="87"/>
        <v/>
      </c>
      <c r="BU907" s="280"/>
    </row>
    <row r="908" spans="28:73" ht="18.75" customHeight="1" x14ac:dyDescent="0.3">
      <c r="AB908" s="300">
        <f t="shared" si="88"/>
        <v>884</v>
      </c>
      <c r="AC908" s="526"/>
      <c r="AD908" s="527"/>
      <c r="AE908" s="424"/>
      <c r="AF908" s="528"/>
      <c r="AG908" s="528"/>
      <c r="AH908" s="289" t="str">
        <f t="shared" si="86"/>
        <v/>
      </c>
      <c r="BR908" s="291" t="str">
        <f>IFERROR(VLOOKUP(AH908,'FACT COB BASICA'!$BH$5:$BI$115,2,FALSE),"")</f>
        <v/>
      </c>
      <c r="BS908" s="292" t="str">
        <f t="shared" si="87"/>
        <v/>
      </c>
      <c r="BU908" s="280"/>
    </row>
    <row r="909" spans="28:73" ht="18.75" customHeight="1" x14ac:dyDescent="0.3">
      <c r="AB909" s="300">
        <f t="shared" si="88"/>
        <v>885</v>
      </c>
      <c r="AC909" s="526"/>
      <c r="AD909" s="527"/>
      <c r="AE909" s="424"/>
      <c r="AF909" s="528"/>
      <c r="AG909" s="528"/>
      <c r="AH909" s="289" t="str">
        <f t="shared" si="86"/>
        <v/>
      </c>
      <c r="BR909" s="291" t="str">
        <f>IFERROR(VLOOKUP(AH909,'FACT COB BASICA'!$BH$5:$BI$115,2,FALSE),"")</f>
        <v/>
      </c>
      <c r="BS909" s="292" t="str">
        <f t="shared" si="87"/>
        <v/>
      </c>
      <c r="BU909" s="280"/>
    </row>
    <row r="910" spans="28:73" ht="18.75" customHeight="1" x14ac:dyDescent="0.3">
      <c r="AB910" s="300">
        <f t="shared" si="88"/>
        <v>886</v>
      </c>
      <c r="AC910" s="526"/>
      <c r="AD910" s="527"/>
      <c r="AE910" s="424"/>
      <c r="AF910" s="528"/>
      <c r="AG910" s="528"/>
      <c r="AH910" s="289" t="str">
        <f t="shared" si="86"/>
        <v/>
      </c>
      <c r="BR910" s="291" t="str">
        <f>IFERROR(VLOOKUP(AH910,'FACT COB BASICA'!$BH$5:$BI$115,2,FALSE),"")</f>
        <v/>
      </c>
      <c r="BS910" s="292" t="str">
        <f t="shared" si="87"/>
        <v/>
      </c>
      <c r="BU910" s="280"/>
    </row>
    <row r="911" spans="28:73" ht="18.75" customHeight="1" x14ac:dyDescent="0.3">
      <c r="AB911" s="300">
        <f t="shared" si="88"/>
        <v>887</v>
      </c>
      <c r="AC911" s="526"/>
      <c r="AD911" s="527"/>
      <c r="AE911" s="424"/>
      <c r="AF911" s="528"/>
      <c r="AG911" s="528"/>
      <c r="AH911" s="289" t="str">
        <f t="shared" si="86"/>
        <v/>
      </c>
      <c r="BR911" s="291" t="str">
        <f>IFERROR(VLOOKUP(AH911,'FACT COB BASICA'!$BH$5:$BI$115,2,FALSE),"")</f>
        <v/>
      </c>
      <c r="BS911" s="292" t="str">
        <f t="shared" si="87"/>
        <v/>
      </c>
      <c r="BU911" s="280"/>
    </row>
    <row r="912" spans="28:73" ht="18.75" customHeight="1" x14ac:dyDescent="0.3">
      <c r="AB912" s="300">
        <f t="shared" si="88"/>
        <v>888</v>
      </c>
      <c r="AC912" s="526"/>
      <c r="AD912" s="527"/>
      <c r="AE912" s="424"/>
      <c r="AF912" s="528"/>
      <c r="AG912" s="528"/>
      <c r="AH912" s="289" t="str">
        <f t="shared" si="86"/>
        <v/>
      </c>
      <c r="BR912" s="291" t="str">
        <f>IFERROR(VLOOKUP(AH912,'FACT COB BASICA'!$BH$5:$BI$115,2,FALSE),"")</f>
        <v/>
      </c>
      <c r="BS912" s="292" t="str">
        <f t="shared" si="87"/>
        <v/>
      </c>
      <c r="BU912" s="280"/>
    </row>
    <row r="913" spans="28:73" ht="18.75" customHeight="1" x14ac:dyDescent="0.3">
      <c r="AB913" s="300">
        <f t="shared" si="88"/>
        <v>889</v>
      </c>
      <c r="AC913" s="526"/>
      <c r="AD913" s="527"/>
      <c r="AE913" s="424"/>
      <c r="AF913" s="528"/>
      <c r="AG913" s="528"/>
      <c r="AH913" s="289" t="str">
        <f t="shared" si="86"/>
        <v/>
      </c>
      <c r="BR913" s="291" t="str">
        <f>IFERROR(VLOOKUP(AH913,'FACT COB BASICA'!$BH$5:$BI$115,2,FALSE),"")</f>
        <v/>
      </c>
      <c r="BS913" s="292" t="str">
        <f t="shared" si="87"/>
        <v/>
      </c>
      <c r="BU913" s="280"/>
    </row>
    <row r="914" spans="28:73" ht="18.75" customHeight="1" x14ac:dyDescent="0.3">
      <c r="AB914" s="300">
        <f t="shared" si="88"/>
        <v>890</v>
      </c>
      <c r="AC914" s="526"/>
      <c r="AD914" s="527"/>
      <c r="AE914" s="424"/>
      <c r="AF914" s="528"/>
      <c r="AG914" s="528"/>
      <c r="AH914" s="289" t="str">
        <f t="shared" si="86"/>
        <v/>
      </c>
      <c r="BR914" s="291" t="str">
        <f>IFERROR(VLOOKUP(AH914,'FACT COB BASICA'!$BH$5:$BI$115,2,FALSE),"")</f>
        <v/>
      </c>
      <c r="BS914" s="292" t="str">
        <f t="shared" si="87"/>
        <v/>
      </c>
      <c r="BU914" s="280"/>
    </row>
    <row r="915" spans="28:73" ht="18.75" customHeight="1" x14ac:dyDescent="0.3">
      <c r="AB915" s="300">
        <f t="shared" si="88"/>
        <v>891</v>
      </c>
      <c r="AC915" s="526"/>
      <c r="AD915" s="527"/>
      <c r="AE915" s="424"/>
      <c r="AF915" s="528"/>
      <c r="AG915" s="528"/>
      <c r="AH915" s="289" t="str">
        <f t="shared" si="86"/>
        <v/>
      </c>
      <c r="BR915" s="291" t="str">
        <f>IFERROR(VLOOKUP(AH915,'FACT COB BASICA'!$BH$5:$BI$115,2,FALSE),"")</f>
        <v/>
      </c>
      <c r="BS915" s="292" t="str">
        <f t="shared" si="87"/>
        <v/>
      </c>
      <c r="BU915" s="280"/>
    </row>
    <row r="916" spans="28:73" ht="18.75" customHeight="1" x14ac:dyDescent="0.3">
      <c r="AB916" s="300">
        <f t="shared" si="88"/>
        <v>892</v>
      </c>
      <c r="AC916" s="526"/>
      <c r="AD916" s="527"/>
      <c r="AE916" s="424"/>
      <c r="AF916" s="528"/>
      <c r="AG916" s="528"/>
      <c r="AH916" s="289" t="str">
        <f t="shared" si="86"/>
        <v/>
      </c>
      <c r="BR916" s="291" t="str">
        <f>IFERROR(VLOOKUP(AH916,'FACT COB BASICA'!$BH$5:$BI$115,2,FALSE),"")</f>
        <v/>
      </c>
      <c r="BS916" s="292" t="str">
        <f t="shared" si="87"/>
        <v/>
      </c>
      <c r="BU916" s="280"/>
    </row>
    <row r="917" spans="28:73" ht="18.75" customHeight="1" x14ac:dyDescent="0.3">
      <c r="AB917" s="300">
        <f t="shared" si="88"/>
        <v>893</v>
      </c>
      <c r="AC917" s="526"/>
      <c r="AD917" s="527"/>
      <c r="AE917" s="424"/>
      <c r="AF917" s="528"/>
      <c r="AG917" s="528"/>
      <c r="AH917" s="289" t="str">
        <f t="shared" si="86"/>
        <v/>
      </c>
      <c r="BR917" s="291" t="str">
        <f>IFERROR(VLOOKUP(AH917,'FACT COB BASICA'!$BH$5:$BI$115,2,FALSE),"")</f>
        <v/>
      </c>
      <c r="BS917" s="292" t="str">
        <f t="shared" si="87"/>
        <v/>
      </c>
      <c r="BU917" s="280"/>
    </row>
    <row r="918" spans="28:73" ht="18.75" customHeight="1" x14ac:dyDescent="0.3">
      <c r="AB918" s="300">
        <f t="shared" si="88"/>
        <v>894</v>
      </c>
      <c r="AC918" s="526"/>
      <c r="AD918" s="527"/>
      <c r="AE918" s="424"/>
      <c r="AF918" s="528"/>
      <c r="AG918" s="528"/>
      <c r="AH918" s="289" t="str">
        <f t="shared" si="86"/>
        <v/>
      </c>
      <c r="BR918" s="291" t="str">
        <f>IFERROR(VLOOKUP(AH918,'FACT COB BASICA'!$BH$5:$BI$115,2,FALSE),"")</f>
        <v/>
      </c>
      <c r="BS918" s="292" t="str">
        <f t="shared" si="87"/>
        <v/>
      </c>
      <c r="BU918" s="280"/>
    </row>
    <row r="919" spans="28:73" ht="18.75" customHeight="1" x14ac:dyDescent="0.3">
      <c r="AB919" s="300">
        <f t="shared" si="88"/>
        <v>895</v>
      </c>
      <c r="AC919" s="526"/>
      <c r="AD919" s="527"/>
      <c r="AE919" s="424"/>
      <c r="AF919" s="528"/>
      <c r="AG919" s="528"/>
      <c r="AH919" s="289" t="str">
        <f t="shared" si="86"/>
        <v/>
      </c>
      <c r="BR919" s="291" t="str">
        <f>IFERROR(VLOOKUP(AH919,'FACT COB BASICA'!$BH$5:$BI$115,2,FALSE),"")</f>
        <v/>
      </c>
      <c r="BS919" s="292" t="str">
        <f t="shared" si="87"/>
        <v/>
      </c>
      <c r="BU919" s="280"/>
    </row>
    <row r="920" spans="28:73" ht="18.75" customHeight="1" x14ac:dyDescent="0.3">
      <c r="AB920" s="300">
        <f t="shared" si="88"/>
        <v>896</v>
      </c>
      <c r="AC920" s="526"/>
      <c r="AD920" s="527"/>
      <c r="AE920" s="424"/>
      <c r="AF920" s="528"/>
      <c r="AG920" s="528"/>
      <c r="AH920" s="289" t="str">
        <f t="shared" si="86"/>
        <v/>
      </c>
      <c r="BR920" s="291" t="str">
        <f>IFERROR(VLOOKUP(AH920,'FACT COB BASICA'!$BH$5:$BI$115,2,FALSE),"")</f>
        <v/>
      </c>
      <c r="BS920" s="292" t="str">
        <f t="shared" si="87"/>
        <v/>
      </c>
      <c r="BU920" s="280"/>
    </row>
    <row r="921" spans="28:73" ht="18.75" customHeight="1" x14ac:dyDescent="0.3">
      <c r="AB921" s="300">
        <f t="shared" si="88"/>
        <v>897</v>
      </c>
      <c r="AC921" s="526"/>
      <c r="AD921" s="527"/>
      <c r="AE921" s="424"/>
      <c r="AF921" s="528"/>
      <c r="AG921" s="528"/>
      <c r="AH921" s="289" t="str">
        <f t="shared" ref="AH921:AH984" si="89">IF(AND($AE$20="Fecha de nacimiento",AD921&lt;&gt;""),DATEDIF(AD921,$L$4,"Y"),IF(AND($AE$20="Edad",AE921&lt;&gt;""),AE921,""))</f>
        <v/>
      </c>
      <c r="BR921" s="291" t="str">
        <f>IFERROR(VLOOKUP(AH921,'FACT COB BASICA'!$BH$5:$BI$115,2,FALSE),"")</f>
        <v/>
      </c>
      <c r="BS921" s="292" t="str">
        <f t="shared" ref="BS921:BS984" si="90">AC921&amp;AG921&amp;AF921&amp;BR921</f>
        <v/>
      </c>
      <c r="BU921" s="280"/>
    </row>
    <row r="922" spans="28:73" ht="18.75" customHeight="1" x14ac:dyDescent="0.3">
      <c r="AB922" s="300">
        <f t="shared" ref="AB922:AB985" si="91">AB921+1</f>
        <v>898</v>
      </c>
      <c r="AC922" s="526"/>
      <c r="AD922" s="527"/>
      <c r="AE922" s="424"/>
      <c r="AF922" s="528"/>
      <c r="AG922" s="528"/>
      <c r="AH922" s="289" t="str">
        <f t="shared" si="89"/>
        <v/>
      </c>
      <c r="BR922" s="291" t="str">
        <f>IFERROR(VLOOKUP(AH922,'FACT COB BASICA'!$BH$5:$BI$115,2,FALSE),"")</f>
        <v/>
      </c>
      <c r="BS922" s="292" t="str">
        <f t="shared" si="90"/>
        <v/>
      </c>
      <c r="BU922" s="280"/>
    </row>
    <row r="923" spans="28:73" ht="18.75" customHeight="1" x14ac:dyDescent="0.3">
      <c r="AB923" s="300">
        <f t="shared" si="91"/>
        <v>899</v>
      </c>
      <c r="AC923" s="526"/>
      <c r="AD923" s="527"/>
      <c r="AE923" s="424"/>
      <c r="AF923" s="528"/>
      <c r="AG923" s="528"/>
      <c r="AH923" s="289" t="str">
        <f t="shared" si="89"/>
        <v/>
      </c>
      <c r="BR923" s="291" t="str">
        <f>IFERROR(VLOOKUP(AH923,'FACT COB BASICA'!$BH$5:$BI$115,2,FALSE),"")</f>
        <v/>
      </c>
      <c r="BS923" s="292" t="str">
        <f t="shared" si="90"/>
        <v/>
      </c>
      <c r="BU923" s="280"/>
    </row>
    <row r="924" spans="28:73" ht="18.75" customHeight="1" x14ac:dyDescent="0.3">
      <c r="AB924" s="300">
        <f t="shared" si="91"/>
        <v>900</v>
      </c>
      <c r="AC924" s="526"/>
      <c r="AD924" s="527"/>
      <c r="AE924" s="424"/>
      <c r="AF924" s="528"/>
      <c r="AG924" s="528"/>
      <c r="AH924" s="289" t="str">
        <f t="shared" si="89"/>
        <v/>
      </c>
      <c r="BR924" s="291" t="str">
        <f>IFERROR(VLOOKUP(AH924,'FACT COB BASICA'!$BH$5:$BI$115,2,FALSE),"")</f>
        <v/>
      </c>
      <c r="BS924" s="292" t="str">
        <f t="shared" si="90"/>
        <v/>
      </c>
      <c r="BU924" s="280"/>
    </row>
    <row r="925" spans="28:73" ht="18.75" customHeight="1" x14ac:dyDescent="0.3">
      <c r="AB925" s="300">
        <f t="shared" si="91"/>
        <v>901</v>
      </c>
      <c r="AC925" s="526"/>
      <c r="AD925" s="527"/>
      <c r="AE925" s="424"/>
      <c r="AF925" s="528"/>
      <c r="AG925" s="528"/>
      <c r="AH925" s="289" t="str">
        <f t="shared" si="89"/>
        <v/>
      </c>
      <c r="BR925" s="291" t="str">
        <f>IFERROR(VLOOKUP(AH925,'FACT COB BASICA'!$BH$5:$BI$115,2,FALSE),"")</f>
        <v/>
      </c>
      <c r="BS925" s="292" t="str">
        <f t="shared" si="90"/>
        <v/>
      </c>
      <c r="BU925" s="280"/>
    </row>
    <row r="926" spans="28:73" ht="18.75" customHeight="1" x14ac:dyDescent="0.3">
      <c r="AB926" s="300">
        <f t="shared" si="91"/>
        <v>902</v>
      </c>
      <c r="AC926" s="526"/>
      <c r="AD926" s="527"/>
      <c r="AE926" s="424"/>
      <c r="AF926" s="528"/>
      <c r="AG926" s="528"/>
      <c r="AH926" s="289" t="str">
        <f t="shared" si="89"/>
        <v/>
      </c>
      <c r="BR926" s="291" t="str">
        <f>IFERROR(VLOOKUP(AH926,'FACT COB BASICA'!$BH$5:$BI$115,2,FALSE),"")</f>
        <v/>
      </c>
      <c r="BS926" s="292" t="str">
        <f t="shared" si="90"/>
        <v/>
      </c>
      <c r="BU926" s="280"/>
    </row>
    <row r="927" spans="28:73" ht="18.75" customHeight="1" x14ac:dyDescent="0.3">
      <c r="AB927" s="300">
        <f t="shared" si="91"/>
        <v>903</v>
      </c>
      <c r="AC927" s="526"/>
      <c r="AD927" s="527"/>
      <c r="AE927" s="424"/>
      <c r="AF927" s="528"/>
      <c r="AG927" s="528"/>
      <c r="AH927" s="289" t="str">
        <f t="shared" si="89"/>
        <v/>
      </c>
      <c r="BR927" s="291" t="str">
        <f>IFERROR(VLOOKUP(AH927,'FACT COB BASICA'!$BH$5:$BI$115,2,FALSE),"")</f>
        <v/>
      </c>
      <c r="BS927" s="292" t="str">
        <f t="shared" si="90"/>
        <v/>
      </c>
      <c r="BU927" s="280"/>
    </row>
    <row r="928" spans="28:73" ht="18.75" customHeight="1" x14ac:dyDescent="0.3">
      <c r="AB928" s="300">
        <f t="shared" si="91"/>
        <v>904</v>
      </c>
      <c r="AC928" s="526"/>
      <c r="AD928" s="527"/>
      <c r="AE928" s="424"/>
      <c r="AF928" s="528"/>
      <c r="AG928" s="528"/>
      <c r="AH928" s="289" t="str">
        <f t="shared" si="89"/>
        <v/>
      </c>
      <c r="BR928" s="291" t="str">
        <f>IFERROR(VLOOKUP(AH928,'FACT COB BASICA'!$BH$5:$BI$115,2,FALSE),"")</f>
        <v/>
      </c>
      <c r="BS928" s="292" t="str">
        <f t="shared" si="90"/>
        <v/>
      </c>
      <c r="BU928" s="280"/>
    </row>
    <row r="929" spans="28:73" ht="18.75" customHeight="1" x14ac:dyDescent="0.3">
      <c r="AB929" s="300">
        <f t="shared" si="91"/>
        <v>905</v>
      </c>
      <c r="AC929" s="526"/>
      <c r="AD929" s="527"/>
      <c r="AE929" s="424"/>
      <c r="AF929" s="528"/>
      <c r="AG929" s="528"/>
      <c r="AH929" s="289" t="str">
        <f t="shared" si="89"/>
        <v/>
      </c>
      <c r="BR929" s="291" t="str">
        <f>IFERROR(VLOOKUP(AH929,'FACT COB BASICA'!$BH$5:$BI$115,2,FALSE),"")</f>
        <v/>
      </c>
      <c r="BS929" s="292" t="str">
        <f t="shared" si="90"/>
        <v/>
      </c>
      <c r="BU929" s="280"/>
    </row>
    <row r="930" spans="28:73" ht="18.75" customHeight="1" x14ac:dyDescent="0.3">
      <c r="AB930" s="300">
        <f t="shared" si="91"/>
        <v>906</v>
      </c>
      <c r="AC930" s="526"/>
      <c r="AD930" s="527"/>
      <c r="AE930" s="424"/>
      <c r="AF930" s="528"/>
      <c r="AG930" s="528"/>
      <c r="AH930" s="289" t="str">
        <f t="shared" si="89"/>
        <v/>
      </c>
      <c r="BR930" s="291" t="str">
        <f>IFERROR(VLOOKUP(AH930,'FACT COB BASICA'!$BH$5:$BI$115,2,FALSE),"")</f>
        <v/>
      </c>
      <c r="BS930" s="292" t="str">
        <f t="shared" si="90"/>
        <v/>
      </c>
      <c r="BU930" s="280"/>
    </row>
    <row r="931" spans="28:73" ht="18.75" customHeight="1" x14ac:dyDescent="0.3">
      <c r="AB931" s="300">
        <f t="shared" si="91"/>
        <v>907</v>
      </c>
      <c r="AC931" s="526"/>
      <c r="AD931" s="527"/>
      <c r="AE931" s="424"/>
      <c r="AF931" s="528"/>
      <c r="AG931" s="528"/>
      <c r="AH931" s="289" t="str">
        <f t="shared" si="89"/>
        <v/>
      </c>
      <c r="BR931" s="291" t="str">
        <f>IFERROR(VLOOKUP(AH931,'FACT COB BASICA'!$BH$5:$BI$115,2,FALSE),"")</f>
        <v/>
      </c>
      <c r="BS931" s="292" t="str">
        <f t="shared" si="90"/>
        <v/>
      </c>
      <c r="BU931" s="280"/>
    </row>
    <row r="932" spans="28:73" ht="18.75" customHeight="1" x14ac:dyDescent="0.3">
      <c r="AB932" s="300">
        <f t="shared" si="91"/>
        <v>908</v>
      </c>
      <c r="AC932" s="526"/>
      <c r="AD932" s="527"/>
      <c r="AE932" s="424"/>
      <c r="AF932" s="528"/>
      <c r="AG932" s="528"/>
      <c r="AH932" s="289" t="str">
        <f t="shared" si="89"/>
        <v/>
      </c>
      <c r="BR932" s="291" t="str">
        <f>IFERROR(VLOOKUP(AH932,'FACT COB BASICA'!$BH$5:$BI$115,2,FALSE),"")</f>
        <v/>
      </c>
      <c r="BS932" s="292" t="str">
        <f t="shared" si="90"/>
        <v/>
      </c>
      <c r="BU932" s="280"/>
    </row>
    <row r="933" spans="28:73" ht="18.75" customHeight="1" x14ac:dyDescent="0.3">
      <c r="AB933" s="300">
        <f t="shared" si="91"/>
        <v>909</v>
      </c>
      <c r="AC933" s="526"/>
      <c r="AD933" s="527"/>
      <c r="AE933" s="424"/>
      <c r="AF933" s="528"/>
      <c r="AG933" s="528"/>
      <c r="AH933" s="289" t="str">
        <f t="shared" si="89"/>
        <v/>
      </c>
      <c r="BR933" s="291" t="str">
        <f>IFERROR(VLOOKUP(AH933,'FACT COB BASICA'!$BH$5:$BI$115,2,FALSE),"")</f>
        <v/>
      </c>
      <c r="BS933" s="292" t="str">
        <f t="shared" si="90"/>
        <v/>
      </c>
      <c r="BU933" s="280"/>
    </row>
    <row r="934" spans="28:73" ht="18.75" customHeight="1" x14ac:dyDescent="0.3">
      <c r="AB934" s="300">
        <f t="shared" si="91"/>
        <v>910</v>
      </c>
      <c r="AC934" s="526"/>
      <c r="AD934" s="527"/>
      <c r="AE934" s="424"/>
      <c r="AF934" s="528"/>
      <c r="AG934" s="528"/>
      <c r="AH934" s="289" t="str">
        <f t="shared" si="89"/>
        <v/>
      </c>
      <c r="BR934" s="291" t="str">
        <f>IFERROR(VLOOKUP(AH934,'FACT COB BASICA'!$BH$5:$BI$115,2,FALSE),"")</f>
        <v/>
      </c>
      <c r="BS934" s="292" t="str">
        <f t="shared" si="90"/>
        <v/>
      </c>
      <c r="BU934" s="280"/>
    </row>
    <row r="935" spans="28:73" ht="18.75" customHeight="1" x14ac:dyDescent="0.3">
      <c r="AB935" s="300">
        <f t="shared" si="91"/>
        <v>911</v>
      </c>
      <c r="AC935" s="526"/>
      <c r="AD935" s="527"/>
      <c r="AE935" s="424"/>
      <c r="AF935" s="528"/>
      <c r="AG935" s="528"/>
      <c r="AH935" s="289" t="str">
        <f t="shared" si="89"/>
        <v/>
      </c>
      <c r="BR935" s="291" t="str">
        <f>IFERROR(VLOOKUP(AH935,'FACT COB BASICA'!$BH$5:$BI$115,2,FALSE),"")</f>
        <v/>
      </c>
      <c r="BS935" s="292" t="str">
        <f t="shared" si="90"/>
        <v/>
      </c>
      <c r="BU935" s="280"/>
    </row>
    <row r="936" spans="28:73" ht="18.75" customHeight="1" x14ac:dyDescent="0.3">
      <c r="AB936" s="300">
        <f t="shared" si="91"/>
        <v>912</v>
      </c>
      <c r="AC936" s="526"/>
      <c r="AD936" s="527"/>
      <c r="AE936" s="424"/>
      <c r="AF936" s="528"/>
      <c r="AG936" s="528"/>
      <c r="AH936" s="289" t="str">
        <f t="shared" si="89"/>
        <v/>
      </c>
      <c r="BR936" s="291" t="str">
        <f>IFERROR(VLOOKUP(AH936,'FACT COB BASICA'!$BH$5:$BI$115,2,FALSE),"")</f>
        <v/>
      </c>
      <c r="BS936" s="292" t="str">
        <f t="shared" si="90"/>
        <v/>
      </c>
      <c r="BU936" s="280"/>
    </row>
    <row r="937" spans="28:73" ht="18.75" customHeight="1" x14ac:dyDescent="0.3">
      <c r="AB937" s="300">
        <f t="shared" si="91"/>
        <v>913</v>
      </c>
      <c r="AC937" s="526"/>
      <c r="AD937" s="527"/>
      <c r="AE937" s="424"/>
      <c r="AF937" s="528"/>
      <c r="AG937" s="528"/>
      <c r="AH937" s="289" t="str">
        <f t="shared" si="89"/>
        <v/>
      </c>
      <c r="BR937" s="291" t="str">
        <f>IFERROR(VLOOKUP(AH937,'FACT COB BASICA'!$BH$5:$BI$115,2,FALSE),"")</f>
        <v/>
      </c>
      <c r="BS937" s="292" t="str">
        <f t="shared" si="90"/>
        <v/>
      </c>
      <c r="BU937" s="280"/>
    </row>
    <row r="938" spans="28:73" ht="18.75" customHeight="1" x14ac:dyDescent="0.3">
      <c r="AB938" s="300">
        <f t="shared" si="91"/>
        <v>914</v>
      </c>
      <c r="AC938" s="526"/>
      <c r="AD938" s="527"/>
      <c r="AE938" s="424"/>
      <c r="AF938" s="528"/>
      <c r="AG938" s="528"/>
      <c r="AH938" s="289" t="str">
        <f t="shared" si="89"/>
        <v/>
      </c>
      <c r="BR938" s="291" t="str">
        <f>IFERROR(VLOOKUP(AH938,'FACT COB BASICA'!$BH$5:$BI$115,2,FALSE),"")</f>
        <v/>
      </c>
      <c r="BS938" s="292" t="str">
        <f t="shared" si="90"/>
        <v/>
      </c>
      <c r="BU938" s="280"/>
    </row>
    <row r="939" spans="28:73" ht="18.75" customHeight="1" x14ac:dyDescent="0.3">
      <c r="AB939" s="300">
        <f t="shared" si="91"/>
        <v>915</v>
      </c>
      <c r="AC939" s="526"/>
      <c r="AD939" s="527"/>
      <c r="AE939" s="424"/>
      <c r="AF939" s="528"/>
      <c r="AG939" s="528"/>
      <c r="AH939" s="289" t="str">
        <f t="shared" si="89"/>
        <v/>
      </c>
      <c r="BR939" s="291" t="str">
        <f>IFERROR(VLOOKUP(AH939,'FACT COB BASICA'!$BH$5:$BI$115,2,FALSE),"")</f>
        <v/>
      </c>
      <c r="BS939" s="292" t="str">
        <f t="shared" si="90"/>
        <v/>
      </c>
      <c r="BU939" s="280"/>
    </row>
    <row r="940" spans="28:73" ht="18.75" customHeight="1" x14ac:dyDescent="0.3">
      <c r="AB940" s="300">
        <f t="shared" si="91"/>
        <v>916</v>
      </c>
      <c r="AC940" s="526"/>
      <c r="AD940" s="527"/>
      <c r="AE940" s="424"/>
      <c r="AF940" s="528"/>
      <c r="AG940" s="528"/>
      <c r="AH940" s="289" t="str">
        <f t="shared" si="89"/>
        <v/>
      </c>
      <c r="BR940" s="291" t="str">
        <f>IFERROR(VLOOKUP(AH940,'FACT COB BASICA'!$BH$5:$BI$115,2,FALSE),"")</f>
        <v/>
      </c>
      <c r="BS940" s="292" t="str">
        <f t="shared" si="90"/>
        <v/>
      </c>
      <c r="BU940" s="280"/>
    </row>
    <row r="941" spans="28:73" ht="18.75" customHeight="1" x14ac:dyDescent="0.3">
      <c r="AB941" s="300">
        <f t="shared" si="91"/>
        <v>917</v>
      </c>
      <c r="AC941" s="526"/>
      <c r="AD941" s="527"/>
      <c r="AE941" s="424"/>
      <c r="AF941" s="528"/>
      <c r="AG941" s="528"/>
      <c r="AH941" s="289" t="str">
        <f t="shared" si="89"/>
        <v/>
      </c>
      <c r="BR941" s="291" t="str">
        <f>IFERROR(VLOOKUP(AH941,'FACT COB BASICA'!$BH$5:$BI$115,2,FALSE),"")</f>
        <v/>
      </c>
      <c r="BS941" s="292" t="str">
        <f t="shared" si="90"/>
        <v/>
      </c>
      <c r="BU941" s="280"/>
    </row>
    <row r="942" spans="28:73" ht="18.75" customHeight="1" x14ac:dyDescent="0.3">
      <c r="AB942" s="300">
        <f t="shared" si="91"/>
        <v>918</v>
      </c>
      <c r="AC942" s="526"/>
      <c r="AD942" s="527"/>
      <c r="AE942" s="424"/>
      <c r="AF942" s="528"/>
      <c r="AG942" s="528"/>
      <c r="AH942" s="289" t="str">
        <f t="shared" si="89"/>
        <v/>
      </c>
      <c r="BR942" s="291" t="str">
        <f>IFERROR(VLOOKUP(AH942,'FACT COB BASICA'!$BH$5:$BI$115,2,FALSE),"")</f>
        <v/>
      </c>
      <c r="BS942" s="292" t="str">
        <f t="shared" si="90"/>
        <v/>
      </c>
      <c r="BU942" s="280"/>
    </row>
    <row r="943" spans="28:73" ht="18.75" customHeight="1" x14ac:dyDescent="0.3">
      <c r="AB943" s="300">
        <f t="shared" si="91"/>
        <v>919</v>
      </c>
      <c r="AC943" s="526"/>
      <c r="AD943" s="527"/>
      <c r="AE943" s="424"/>
      <c r="AF943" s="528"/>
      <c r="AG943" s="528"/>
      <c r="AH943" s="289" t="str">
        <f t="shared" si="89"/>
        <v/>
      </c>
      <c r="BR943" s="291" t="str">
        <f>IFERROR(VLOOKUP(AH943,'FACT COB BASICA'!$BH$5:$BI$115,2,FALSE),"")</f>
        <v/>
      </c>
      <c r="BS943" s="292" t="str">
        <f t="shared" si="90"/>
        <v/>
      </c>
      <c r="BU943" s="280"/>
    </row>
    <row r="944" spans="28:73" ht="18.75" customHeight="1" x14ac:dyDescent="0.3">
      <c r="AB944" s="300">
        <f t="shared" si="91"/>
        <v>920</v>
      </c>
      <c r="AC944" s="526"/>
      <c r="AD944" s="527"/>
      <c r="AE944" s="424"/>
      <c r="AF944" s="528"/>
      <c r="AG944" s="528"/>
      <c r="AH944" s="289" t="str">
        <f t="shared" si="89"/>
        <v/>
      </c>
      <c r="BR944" s="291" t="str">
        <f>IFERROR(VLOOKUP(AH944,'FACT COB BASICA'!$BH$5:$BI$115,2,FALSE),"")</f>
        <v/>
      </c>
      <c r="BS944" s="292" t="str">
        <f t="shared" si="90"/>
        <v/>
      </c>
      <c r="BU944" s="280"/>
    </row>
    <row r="945" spans="28:73" ht="18.75" customHeight="1" x14ac:dyDescent="0.3">
      <c r="AB945" s="300">
        <f t="shared" si="91"/>
        <v>921</v>
      </c>
      <c r="AC945" s="526"/>
      <c r="AD945" s="527"/>
      <c r="AE945" s="424"/>
      <c r="AF945" s="528"/>
      <c r="AG945" s="528"/>
      <c r="AH945" s="289" t="str">
        <f t="shared" si="89"/>
        <v/>
      </c>
      <c r="BR945" s="291" t="str">
        <f>IFERROR(VLOOKUP(AH945,'FACT COB BASICA'!$BH$5:$BI$115,2,FALSE),"")</f>
        <v/>
      </c>
      <c r="BS945" s="292" t="str">
        <f t="shared" si="90"/>
        <v/>
      </c>
      <c r="BU945" s="280"/>
    </row>
    <row r="946" spans="28:73" ht="18.75" customHeight="1" x14ac:dyDescent="0.3">
      <c r="AB946" s="300">
        <f t="shared" si="91"/>
        <v>922</v>
      </c>
      <c r="AC946" s="526"/>
      <c r="AD946" s="527"/>
      <c r="AE946" s="424"/>
      <c r="AF946" s="528"/>
      <c r="AG946" s="528"/>
      <c r="AH946" s="289" t="str">
        <f t="shared" si="89"/>
        <v/>
      </c>
      <c r="BR946" s="291" t="str">
        <f>IFERROR(VLOOKUP(AH946,'FACT COB BASICA'!$BH$5:$BI$115,2,FALSE),"")</f>
        <v/>
      </c>
      <c r="BS946" s="292" t="str">
        <f t="shared" si="90"/>
        <v/>
      </c>
      <c r="BU946" s="280"/>
    </row>
    <row r="947" spans="28:73" ht="18.75" customHeight="1" x14ac:dyDescent="0.3">
      <c r="AB947" s="300">
        <f t="shared" si="91"/>
        <v>923</v>
      </c>
      <c r="AC947" s="526"/>
      <c r="AD947" s="527"/>
      <c r="AE947" s="424"/>
      <c r="AF947" s="528"/>
      <c r="AG947" s="528"/>
      <c r="AH947" s="289" t="str">
        <f t="shared" si="89"/>
        <v/>
      </c>
      <c r="BR947" s="291" t="str">
        <f>IFERROR(VLOOKUP(AH947,'FACT COB BASICA'!$BH$5:$BI$115,2,FALSE),"")</f>
        <v/>
      </c>
      <c r="BS947" s="292" t="str">
        <f t="shared" si="90"/>
        <v/>
      </c>
      <c r="BU947" s="280"/>
    </row>
    <row r="948" spans="28:73" ht="18.75" customHeight="1" x14ac:dyDescent="0.3">
      <c r="AB948" s="300">
        <f t="shared" si="91"/>
        <v>924</v>
      </c>
      <c r="AC948" s="526"/>
      <c r="AD948" s="527"/>
      <c r="AE948" s="424"/>
      <c r="AF948" s="528"/>
      <c r="AG948" s="528"/>
      <c r="AH948" s="289" t="str">
        <f t="shared" si="89"/>
        <v/>
      </c>
      <c r="BR948" s="291" t="str">
        <f>IFERROR(VLOOKUP(AH948,'FACT COB BASICA'!$BH$5:$BI$115,2,FALSE),"")</f>
        <v/>
      </c>
      <c r="BS948" s="292" t="str">
        <f t="shared" si="90"/>
        <v/>
      </c>
      <c r="BU948" s="280"/>
    </row>
    <row r="949" spans="28:73" ht="18.75" customHeight="1" x14ac:dyDescent="0.3">
      <c r="AB949" s="300">
        <f t="shared" si="91"/>
        <v>925</v>
      </c>
      <c r="AC949" s="526"/>
      <c r="AD949" s="527"/>
      <c r="AE949" s="424"/>
      <c r="AF949" s="528"/>
      <c r="AG949" s="528"/>
      <c r="AH949" s="289" t="str">
        <f t="shared" si="89"/>
        <v/>
      </c>
      <c r="BR949" s="291" t="str">
        <f>IFERROR(VLOOKUP(AH949,'FACT COB BASICA'!$BH$5:$BI$115,2,FALSE),"")</f>
        <v/>
      </c>
      <c r="BS949" s="292" t="str">
        <f t="shared" si="90"/>
        <v/>
      </c>
      <c r="BU949" s="280"/>
    </row>
    <row r="950" spans="28:73" ht="18.75" customHeight="1" x14ac:dyDescent="0.3">
      <c r="AB950" s="300">
        <f t="shared" si="91"/>
        <v>926</v>
      </c>
      <c r="AC950" s="526"/>
      <c r="AD950" s="527"/>
      <c r="AE950" s="424"/>
      <c r="AF950" s="528"/>
      <c r="AG950" s="528"/>
      <c r="AH950" s="289" t="str">
        <f t="shared" si="89"/>
        <v/>
      </c>
      <c r="BR950" s="291" t="str">
        <f>IFERROR(VLOOKUP(AH950,'FACT COB BASICA'!$BH$5:$BI$115,2,FALSE),"")</f>
        <v/>
      </c>
      <c r="BS950" s="292" t="str">
        <f t="shared" si="90"/>
        <v/>
      </c>
      <c r="BU950" s="280"/>
    </row>
    <row r="951" spans="28:73" ht="18.75" customHeight="1" x14ac:dyDescent="0.3">
      <c r="AB951" s="300">
        <f t="shared" si="91"/>
        <v>927</v>
      </c>
      <c r="AC951" s="526"/>
      <c r="AD951" s="527"/>
      <c r="AE951" s="424"/>
      <c r="AF951" s="528"/>
      <c r="AG951" s="528"/>
      <c r="AH951" s="289" t="str">
        <f t="shared" si="89"/>
        <v/>
      </c>
      <c r="BR951" s="291" t="str">
        <f>IFERROR(VLOOKUP(AH951,'FACT COB BASICA'!$BH$5:$BI$115,2,FALSE),"")</f>
        <v/>
      </c>
      <c r="BS951" s="292" t="str">
        <f t="shared" si="90"/>
        <v/>
      </c>
      <c r="BU951" s="280"/>
    </row>
    <row r="952" spans="28:73" ht="18.75" customHeight="1" x14ac:dyDescent="0.3">
      <c r="AB952" s="300">
        <f t="shared" si="91"/>
        <v>928</v>
      </c>
      <c r="AC952" s="526"/>
      <c r="AD952" s="527"/>
      <c r="AE952" s="424"/>
      <c r="AF952" s="528"/>
      <c r="AG952" s="528"/>
      <c r="AH952" s="289" t="str">
        <f t="shared" si="89"/>
        <v/>
      </c>
      <c r="BR952" s="291" t="str">
        <f>IFERROR(VLOOKUP(AH952,'FACT COB BASICA'!$BH$5:$BI$115,2,FALSE),"")</f>
        <v/>
      </c>
      <c r="BS952" s="292" t="str">
        <f t="shared" si="90"/>
        <v/>
      </c>
      <c r="BU952" s="280"/>
    </row>
    <row r="953" spans="28:73" ht="18.75" customHeight="1" x14ac:dyDescent="0.3">
      <c r="AB953" s="300">
        <f t="shared" si="91"/>
        <v>929</v>
      </c>
      <c r="AC953" s="526"/>
      <c r="AD953" s="527"/>
      <c r="AE953" s="424"/>
      <c r="AF953" s="528"/>
      <c r="AG953" s="528"/>
      <c r="AH953" s="289" t="str">
        <f t="shared" si="89"/>
        <v/>
      </c>
      <c r="BR953" s="291" t="str">
        <f>IFERROR(VLOOKUP(AH953,'FACT COB BASICA'!$BH$5:$BI$115,2,FALSE),"")</f>
        <v/>
      </c>
      <c r="BS953" s="292" t="str">
        <f t="shared" si="90"/>
        <v/>
      </c>
      <c r="BU953" s="280"/>
    </row>
    <row r="954" spans="28:73" ht="18.75" customHeight="1" x14ac:dyDescent="0.3">
      <c r="AB954" s="300">
        <f t="shared" si="91"/>
        <v>930</v>
      </c>
      <c r="AC954" s="526"/>
      <c r="AD954" s="527"/>
      <c r="AE954" s="424"/>
      <c r="AF954" s="528"/>
      <c r="AG954" s="528"/>
      <c r="AH954" s="289" t="str">
        <f t="shared" si="89"/>
        <v/>
      </c>
      <c r="BR954" s="291" t="str">
        <f>IFERROR(VLOOKUP(AH954,'FACT COB BASICA'!$BH$5:$BI$115,2,FALSE),"")</f>
        <v/>
      </c>
      <c r="BS954" s="292" t="str">
        <f t="shared" si="90"/>
        <v/>
      </c>
      <c r="BU954" s="280"/>
    </row>
    <row r="955" spans="28:73" ht="18.75" customHeight="1" x14ac:dyDescent="0.3">
      <c r="AB955" s="300">
        <f t="shared" si="91"/>
        <v>931</v>
      </c>
      <c r="AC955" s="526"/>
      <c r="AD955" s="527"/>
      <c r="AE955" s="424"/>
      <c r="AF955" s="528"/>
      <c r="AG955" s="528"/>
      <c r="AH955" s="289" t="str">
        <f t="shared" si="89"/>
        <v/>
      </c>
      <c r="BR955" s="291" t="str">
        <f>IFERROR(VLOOKUP(AH955,'FACT COB BASICA'!$BH$5:$BI$115,2,FALSE),"")</f>
        <v/>
      </c>
      <c r="BS955" s="292" t="str">
        <f t="shared" si="90"/>
        <v/>
      </c>
      <c r="BU955" s="280"/>
    </row>
    <row r="956" spans="28:73" ht="18.75" customHeight="1" x14ac:dyDescent="0.3">
      <c r="AB956" s="300">
        <f t="shared" si="91"/>
        <v>932</v>
      </c>
      <c r="AC956" s="526"/>
      <c r="AD956" s="527"/>
      <c r="AE956" s="424"/>
      <c r="AF956" s="528"/>
      <c r="AG956" s="528"/>
      <c r="AH956" s="289" t="str">
        <f t="shared" si="89"/>
        <v/>
      </c>
      <c r="BR956" s="291" t="str">
        <f>IFERROR(VLOOKUP(AH956,'FACT COB BASICA'!$BH$5:$BI$115,2,FALSE),"")</f>
        <v/>
      </c>
      <c r="BS956" s="292" t="str">
        <f t="shared" si="90"/>
        <v/>
      </c>
      <c r="BU956" s="280"/>
    </row>
    <row r="957" spans="28:73" ht="18.75" customHeight="1" x14ac:dyDescent="0.3">
      <c r="AB957" s="300">
        <f t="shared" si="91"/>
        <v>933</v>
      </c>
      <c r="AC957" s="526"/>
      <c r="AD957" s="527"/>
      <c r="AE957" s="424"/>
      <c r="AF957" s="528"/>
      <c r="AG957" s="528"/>
      <c r="AH957" s="289" t="str">
        <f t="shared" si="89"/>
        <v/>
      </c>
      <c r="BR957" s="291" t="str">
        <f>IFERROR(VLOOKUP(AH957,'FACT COB BASICA'!$BH$5:$BI$115,2,FALSE),"")</f>
        <v/>
      </c>
      <c r="BS957" s="292" t="str">
        <f t="shared" si="90"/>
        <v/>
      </c>
      <c r="BU957" s="280"/>
    </row>
    <row r="958" spans="28:73" ht="18.75" customHeight="1" x14ac:dyDescent="0.3">
      <c r="AB958" s="300">
        <f t="shared" si="91"/>
        <v>934</v>
      </c>
      <c r="AC958" s="526"/>
      <c r="AD958" s="527"/>
      <c r="AE958" s="424"/>
      <c r="AF958" s="528"/>
      <c r="AG958" s="528"/>
      <c r="AH958" s="289" t="str">
        <f t="shared" si="89"/>
        <v/>
      </c>
      <c r="BR958" s="291" t="str">
        <f>IFERROR(VLOOKUP(AH958,'FACT COB BASICA'!$BH$5:$BI$115,2,FALSE),"")</f>
        <v/>
      </c>
      <c r="BS958" s="292" t="str">
        <f t="shared" si="90"/>
        <v/>
      </c>
      <c r="BU958" s="280"/>
    </row>
    <row r="959" spans="28:73" ht="18.75" customHeight="1" x14ac:dyDescent="0.3">
      <c r="AB959" s="300">
        <f t="shared" si="91"/>
        <v>935</v>
      </c>
      <c r="AC959" s="526"/>
      <c r="AD959" s="527"/>
      <c r="AE959" s="424"/>
      <c r="AF959" s="528"/>
      <c r="AG959" s="528"/>
      <c r="AH959" s="289" t="str">
        <f t="shared" si="89"/>
        <v/>
      </c>
      <c r="BR959" s="291" t="str">
        <f>IFERROR(VLOOKUP(AH959,'FACT COB BASICA'!$BH$5:$BI$115,2,FALSE),"")</f>
        <v/>
      </c>
      <c r="BS959" s="292" t="str">
        <f t="shared" si="90"/>
        <v/>
      </c>
      <c r="BU959" s="280"/>
    </row>
    <row r="960" spans="28:73" ht="18.75" customHeight="1" x14ac:dyDescent="0.3">
      <c r="AB960" s="300">
        <f t="shared" si="91"/>
        <v>936</v>
      </c>
      <c r="AC960" s="526"/>
      <c r="AD960" s="527"/>
      <c r="AE960" s="424"/>
      <c r="AF960" s="528"/>
      <c r="AG960" s="528"/>
      <c r="AH960" s="289" t="str">
        <f t="shared" si="89"/>
        <v/>
      </c>
      <c r="BR960" s="291" t="str">
        <f>IFERROR(VLOOKUP(AH960,'FACT COB BASICA'!$BH$5:$BI$115,2,FALSE),"")</f>
        <v/>
      </c>
      <c r="BS960" s="292" t="str">
        <f t="shared" si="90"/>
        <v/>
      </c>
      <c r="BU960" s="280"/>
    </row>
    <row r="961" spans="28:73" ht="18.75" customHeight="1" x14ac:dyDescent="0.3">
      <c r="AB961" s="300">
        <f t="shared" si="91"/>
        <v>937</v>
      </c>
      <c r="AC961" s="526"/>
      <c r="AD961" s="527"/>
      <c r="AE961" s="424"/>
      <c r="AF961" s="528"/>
      <c r="AG961" s="528"/>
      <c r="AH961" s="289" t="str">
        <f t="shared" si="89"/>
        <v/>
      </c>
      <c r="BR961" s="291" t="str">
        <f>IFERROR(VLOOKUP(AH961,'FACT COB BASICA'!$BH$5:$BI$115,2,FALSE),"")</f>
        <v/>
      </c>
      <c r="BS961" s="292" t="str">
        <f t="shared" si="90"/>
        <v/>
      </c>
      <c r="BU961" s="280"/>
    </row>
    <row r="962" spans="28:73" ht="18.75" customHeight="1" x14ac:dyDescent="0.3">
      <c r="AB962" s="300">
        <f t="shared" si="91"/>
        <v>938</v>
      </c>
      <c r="AC962" s="526"/>
      <c r="AD962" s="527"/>
      <c r="AE962" s="424"/>
      <c r="AF962" s="528"/>
      <c r="AG962" s="528"/>
      <c r="AH962" s="289" t="str">
        <f t="shared" si="89"/>
        <v/>
      </c>
      <c r="BR962" s="291" t="str">
        <f>IFERROR(VLOOKUP(AH962,'FACT COB BASICA'!$BH$5:$BI$115,2,FALSE),"")</f>
        <v/>
      </c>
      <c r="BS962" s="292" t="str">
        <f t="shared" si="90"/>
        <v/>
      </c>
      <c r="BU962" s="280"/>
    </row>
    <row r="963" spans="28:73" ht="18.75" customHeight="1" x14ac:dyDescent="0.3">
      <c r="AB963" s="300">
        <f t="shared" si="91"/>
        <v>939</v>
      </c>
      <c r="AC963" s="526"/>
      <c r="AD963" s="527"/>
      <c r="AE963" s="424"/>
      <c r="AF963" s="528"/>
      <c r="AG963" s="528"/>
      <c r="AH963" s="289" t="str">
        <f t="shared" si="89"/>
        <v/>
      </c>
      <c r="BR963" s="291" t="str">
        <f>IFERROR(VLOOKUP(AH963,'FACT COB BASICA'!$BH$5:$BI$115,2,FALSE),"")</f>
        <v/>
      </c>
      <c r="BS963" s="292" t="str">
        <f t="shared" si="90"/>
        <v/>
      </c>
      <c r="BU963" s="280"/>
    </row>
    <row r="964" spans="28:73" ht="18.75" customHeight="1" x14ac:dyDescent="0.3">
      <c r="AB964" s="300">
        <f t="shared" si="91"/>
        <v>940</v>
      </c>
      <c r="AC964" s="526"/>
      <c r="AD964" s="527"/>
      <c r="AE964" s="424"/>
      <c r="AF964" s="528"/>
      <c r="AG964" s="528"/>
      <c r="AH964" s="289" t="str">
        <f t="shared" si="89"/>
        <v/>
      </c>
      <c r="BR964" s="291" t="str">
        <f>IFERROR(VLOOKUP(AH964,'FACT COB BASICA'!$BH$5:$BI$115,2,FALSE),"")</f>
        <v/>
      </c>
      <c r="BS964" s="292" t="str">
        <f t="shared" si="90"/>
        <v/>
      </c>
      <c r="BU964" s="280"/>
    </row>
    <row r="965" spans="28:73" ht="18.75" customHeight="1" x14ac:dyDescent="0.3">
      <c r="AB965" s="300">
        <f t="shared" si="91"/>
        <v>941</v>
      </c>
      <c r="AC965" s="526"/>
      <c r="AD965" s="527"/>
      <c r="AE965" s="424"/>
      <c r="AF965" s="528"/>
      <c r="AG965" s="528"/>
      <c r="AH965" s="289" t="str">
        <f t="shared" si="89"/>
        <v/>
      </c>
      <c r="BR965" s="291" t="str">
        <f>IFERROR(VLOOKUP(AH965,'FACT COB BASICA'!$BH$5:$BI$115,2,FALSE),"")</f>
        <v/>
      </c>
      <c r="BS965" s="292" t="str">
        <f t="shared" si="90"/>
        <v/>
      </c>
      <c r="BU965" s="280"/>
    </row>
    <row r="966" spans="28:73" ht="18.75" customHeight="1" x14ac:dyDescent="0.3">
      <c r="AB966" s="300">
        <f t="shared" si="91"/>
        <v>942</v>
      </c>
      <c r="AC966" s="526"/>
      <c r="AD966" s="527"/>
      <c r="AE966" s="424"/>
      <c r="AF966" s="528"/>
      <c r="AG966" s="528"/>
      <c r="AH966" s="289" t="str">
        <f t="shared" si="89"/>
        <v/>
      </c>
      <c r="BR966" s="291" t="str">
        <f>IFERROR(VLOOKUP(AH966,'FACT COB BASICA'!$BH$5:$BI$115,2,FALSE),"")</f>
        <v/>
      </c>
      <c r="BS966" s="292" t="str">
        <f t="shared" si="90"/>
        <v/>
      </c>
      <c r="BU966" s="280"/>
    </row>
    <row r="967" spans="28:73" ht="18.75" customHeight="1" x14ac:dyDescent="0.3">
      <c r="AB967" s="300">
        <f t="shared" si="91"/>
        <v>943</v>
      </c>
      <c r="AC967" s="526"/>
      <c r="AD967" s="527"/>
      <c r="AE967" s="424"/>
      <c r="AF967" s="528"/>
      <c r="AG967" s="528"/>
      <c r="AH967" s="289" t="str">
        <f t="shared" si="89"/>
        <v/>
      </c>
      <c r="BR967" s="291" t="str">
        <f>IFERROR(VLOOKUP(AH967,'FACT COB BASICA'!$BH$5:$BI$115,2,FALSE),"")</f>
        <v/>
      </c>
      <c r="BS967" s="292" t="str">
        <f t="shared" si="90"/>
        <v/>
      </c>
      <c r="BU967" s="280"/>
    </row>
    <row r="968" spans="28:73" ht="18.75" customHeight="1" x14ac:dyDescent="0.3">
      <c r="AB968" s="300">
        <f t="shared" si="91"/>
        <v>944</v>
      </c>
      <c r="AC968" s="526"/>
      <c r="AD968" s="527"/>
      <c r="AE968" s="424"/>
      <c r="AF968" s="528"/>
      <c r="AG968" s="528"/>
      <c r="AH968" s="289" t="str">
        <f t="shared" si="89"/>
        <v/>
      </c>
      <c r="BR968" s="291" t="str">
        <f>IFERROR(VLOOKUP(AH968,'FACT COB BASICA'!$BH$5:$BI$115,2,FALSE),"")</f>
        <v/>
      </c>
      <c r="BS968" s="292" t="str">
        <f t="shared" si="90"/>
        <v/>
      </c>
      <c r="BU968" s="280"/>
    </row>
    <row r="969" spans="28:73" ht="18.75" customHeight="1" x14ac:dyDescent="0.3">
      <c r="AB969" s="300">
        <f t="shared" si="91"/>
        <v>945</v>
      </c>
      <c r="AC969" s="526"/>
      <c r="AD969" s="527"/>
      <c r="AE969" s="424"/>
      <c r="AF969" s="528"/>
      <c r="AG969" s="528"/>
      <c r="AH969" s="289" t="str">
        <f t="shared" si="89"/>
        <v/>
      </c>
      <c r="BR969" s="291" t="str">
        <f>IFERROR(VLOOKUP(AH969,'FACT COB BASICA'!$BH$5:$BI$115,2,FALSE),"")</f>
        <v/>
      </c>
      <c r="BS969" s="292" t="str">
        <f t="shared" si="90"/>
        <v/>
      </c>
      <c r="BU969" s="280"/>
    </row>
    <row r="970" spans="28:73" ht="18.75" customHeight="1" x14ac:dyDescent="0.3">
      <c r="AB970" s="300">
        <f t="shared" si="91"/>
        <v>946</v>
      </c>
      <c r="AC970" s="526"/>
      <c r="AD970" s="527"/>
      <c r="AE970" s="424"/>
      <c r="AF970" s="528"/>
      <c r="AG970" s="528"/>
      <c r="AH970" s="289" t="str">
        <f t="shared" si="89"/>
        <v/>
      </c>
      <c r="BR970" s="291" t="str">
        <f>IFERROR(VLOOKUP(AH970,'FACT COB BASICA'!$BH$5:$BI$115,2,FALSE),"")</f>
        <v/>
      </c>
      <c r="BS970" s="292" t="str">
        <f t="shared" si="90"/>
        <v/>
      </c>
      <c r="BU970" s="280"/>
    </row>
    <row r="971" spans="28:73" ht="18.75" customHeight="1" x14ac:dyDescent="0.3">
      <c r="AB971" s="300">
        <f t="shared" si="91"/>
        <v>947</v>
      </c>
      <c r="AC971" s="526"/>
      <c r="AD971" s="527"/>
      <c r="AE971" s="424"/>
      <c r="AF971" s="528"/>
      <c r="AG971" s="528"/>
      <c r="AH971" s="289" t="str">
        <f t="shared" si="89"/>
        <v/>
      </c>
      <c r="BR971" s="291" t="str">
        <f>IFERROR(VLOOKUP(AH971,'FACT COB BASICA'!$BH$5:$BI$115,2,FALSE),"")</f>
        <v/>
      </c>
      <c r="BS971" s="292" t="str">
        <f t="shared" si="90"/>
        <v/>
      </c>
      <c r="BU971" s="280"/>
    </row>
    <row r="972" spans="28:73" ht="18.75" customHeight="1" x14ac:dyDescent="0.3">
      <c r="AB972" s="300">
        <f t="shared" si="91"/>
        <v>948</v>
      </c>
      <c r="AC972" s="526"/>
      <c r="AD972" s="527"/>
      <c r="AE972" s="424"/>
      <c r="AF972" s="528"/>
      <c r="AG972" s="528"/>
      <c r="AH972" s="289" t="str">
        <f t="shared" si="89"/>
        <v/>
      </c>
      <c r="BR972" s="291" t="str">
        <f>IFERROR(VLOOKUP(AH972,'FACT COB BASICA'!$BH$5:$BI$115,2,FALSE),"")</f>
        <v/>
      </c>
      <c r="BS972" s="292" t="str">
        <f t="shared" si="90"/>
        <v/>
      </c>
      <c r="BU972" s="280"/>
    </row>
    <row r="973" spans="28:73" ht="18.75" customHeight="1" x14ac:dyDescent="0.3">
      <c r="AB973" s="300">
        <f t="shared" si="91"/>
        <v>949</v>
      </c>
      <c r="AC973" s="526"/>
      <c r="AD973" s="527"/>
      <c r="AE973" s="424"/>
      <c r="AF973" s="528"/>
      <c r="AG973" s="528"/>
      <c r="AH973" s="289" t="str">
        <f t="shared" si="89"/>
        <v/>
      </c>
      <c r="BR973" s="291" t="str">
        <f>IFERROR(VLOOKUP(AH973,'FACT COB BASICA'!$BH$5:$BI$115,2,FALSE),"")</f>
        <v/>
      </c>
      <c r="BS973" s="292" t="str">
        <f t="shared" si="90"/>
        <v/>
      </c>
      <c r="BU973" s="280"/>
    </row>
    <row r="974" spans="28:73" ht="18.75" customHeight="1" x14ac:dyDescent="0.3">
      <c r="AB974" s="300">
        <f t="shared" si="91"/>
        <v>950</v>
      </c>
      <c r="AC974" s="526"/>
      <c r="AD974" s="527"/>
      <c r="AE974" s="424"/>
      <c r="AF974" s="528"/>
      <c r="AG974" s="528"/>
      <c r="AH974" s="289" t="str">
        <f t="shared" si="89"/>
        <v/>
      </c>
      <c r="BR974" s="291" t="str">
        <f>IFERROR(VLOOKUP(AH974,'FACT COB BASICA'!$BH$5:$BI$115,2,FALSE),"")</f>
        <v/>
      </c>
      <c r="BS974" s="292" t="str">
        <f t="shared" si="90"/>
        <v/>
      </c>
      <c r="BU974" s="280"/>
    </row>
    <row r="975" spans="28:73" ht="18.75" customHeight="1" x14ac:dyDescent="0.3">
      <c r="AB975" s="300">
        <f t="shared" si="91"/>
        <v>951</v>
      </c>
      <c r="AC975" s="526"/>
      <c r="AD975" s="527"/>
      <c r="AE975" s="424"/>
      <c r="AF975" s="528"/>
      <c r="AG975" s="528"/>
      <c r="AH975" s="289" t="str">
        <f t="shared" si="89"/>
        <v/>
      </c>
      <c r="BR975" s="291" t="str">
        <f>IFERROR(VLOOKUP(AH975,'FACT COB BASICA'!$BH$5:$BI$115,2,FALSE),"")</f>
        <v/>
      </c>
      <c r="BS975" s="292" t="str">
        <f t="shared" si="90"/>
        <v/>
      </c>
      <c r="BU975" s="280"/>
    </row>
    <row r="976" spans="28:73" ht="18.75" customHeight="1" x14ac:dyDescent="0.3">
      <c r="AB976" s="300">
        <f t="shared" si="91"/>
        <v>952</v>
      </c>
      <c r="AC976" s="526"/>
      <c r="AD976" s="527"/>
      <c r="AE976" s="424"/>
      <c r="AF976" s="528"/>
      <c r="AG976" s="528"/>
      <c r="AH976" s="289" t="str">
        <f t="shared" si="89"/>
        <v/>
      </c>
      <c r="BR976" s="291" t="str">
        <f>IFERROR(VLOOKUP(AH976,'FACT COB BASICA'!$BH$5:$BI$115,2,FALSE),"")</f>
        <v/>
      </c>
      <c r="BS976" s="292" t="str">
        <f t="shared" si="90"/>
        <v/>
      </c>
      <c r="BU976" s="280"/>
    </row>
    <row r="977" spans="28:73" ht="18.75" customHeight="1" x14ac:dyDescent="0.3">
      <c r="AB977" s="300">
        <f t="shared" si="91"/>
        <v>953</v>
      </c>
      <c r="AC977" s="526"/>
      <c r="AD977" s="527"/>
      <c r="AE977" s="424"/>
      <c r="AF977" s="528"/>
      <c r="AG977" s="528"/>
      <c r="AH977" s="289" t="str">
        <f t="shared" si="89"/>
        <v/>
      </c>
      <c r="BR977" s="291" t="str">
        <f>IFERROR(VLOOKUP(AH977,'FACT COB BASICA'!$BH$5:$BI$115,2,FALSE),"")</f>
        <v/>
      </c>
      <c r="BS977" s="292" t="str">
        <f t="shared" si="90"/>
        <v/>
      </c>
      <c r="BU977" s="280"/>
    </row>
    <row r="978" spans="28:73" ht="18.75" customHeight="1" x14ac:dyDescent="0.3">
      <c r="AB978" s="300">
        <f t="shared" si="91"/>
        <v>954</v>
      </c>
      <c r="AC978" s="526"/>
      <c r="AD978" s="527"/>
      <c r="AE978" s="424"/>
      <c r="AF978" s="528"/>
      <c r="AG978" s="528"/>
      <c r="AH978" s="289" t="str">
        <f t="shared" si="89"/>
        <v/>
      </c>
      <c r="BR978" s="291" t="str">
        <f>IFERROR(VLOOKUP(AH978,'FACT COB BASICA'!$BH$5:$BI$115,2,FALSE),"")</f>
        <v/>
      </c>
      <c r="BS978" s="292" t="str">
        <f t="shared" si="90"/>
        <v/>
      </c>
      <c r="BU978" s="280"/>
    </row>
    <row r="979" spans="28:73" ht="18.75" customHeight="1" x14ac:dyDescent="0.3">
      <c r="AB979" s="300">
        <f t="shared" si="91"/>
        <v>955</v>
      </c>
      <c r="AC979" s="526"/>
      <c r="AD979" s="527"/>
      <c r="AE979" s="424"/>
      <c r="AF979" s="528"/>
      <c r="AG979" s="528"/>
      <c r="AH979" s="289" t="str">
        <f t="shared" si="89"/>
        <v/>
      </c>
      <c r="BR979" s="291" t="str">
        <f>IFERROR(VLOOKUP(AH979,'FACT COB BASICA'!$BH$5:$BI$115,2,FALSE),"")</f>
        <v/>
      </c>
      <c r="BS979" s="292" t="str">
        <f t="shared" si="90"/>
        <v/>
      </c>
      <c r="BU979" s="280"/>
    </row>
    <row r="980" spans="28:73" ht="18.75" customHeight="1" x14ac:dyDescent="0.3">
      <c r="AB980" s="300">
        <f t="shared" si="91"/>
        <v>956</v>
      </c>
      <c r="AC980" s="526"/>
      <c r="AD980" s="527"/>
      <c r="AE980" s="424"/>
      <c r="AF980" s="528"/>
      <c r="AG980" s="528"/>
      <c r="AH980" s="289" t="str">
        <f t="shared" si="89"/>
        <v/>
      </c>
      <c r="BR980" s="291" t="str">
        <f>IFERROR(VLOOKUP(AH980,'FACT COB BASICA'!$BH$5:$BI$115,2,FALSE),"")</f>
        <v/>
      </c>
      <c r="BS980" s="292" t="str">
        <f t="shared" si="90"/>
        <v/>
      </c>
      <c r="BU980" s="280"/>
    </row>
    <row r="981" spans="28:73" ht="18.75" customHeight="1" x14ac:dyDescent="0.3">
      <c r="AB981" s="300">
        <f t="shared" si="91"/>
        <v>957</v>
      </c>
      <c r="AC981" s="526"/>
      <c r="AD981" s="527"/>
      <c r="AE981" s="424"/>
      <c r="AF981" s="528"/>
      <c r="AG981" s="528"/>
      <c r="AH981" s="289" t="str">
        <f t="shared" si="89"/>
        <v/>
      </c>
      <c r="BR981" s="291" t="str">
        <f>IFERROR(VLOOKUP(AH981,'FACT COB BASICA'!$BH$5:$BI$115,2,FALSE),"")</f>
        <v/>
      </c>
      <c r="BS981" s="292" t="str">
        <f t="shared" si="90"/>
        <v/>
      </c>
      <c r="BU981" s="280"/>
    </row>
    <row r="982" spans="28:73" ht="18.75" customHeight="1" x14ac:dyDescent="0.3">
      <c r="AB982" s="300">
        <f t="shared" si="91"/>
        <v>958</v>
      </c>
      <c r="AC982" s="526"/>
      <c r="AD982" s="527"/>
      <c r="AE982" s="424"/>
      <c r="AF982" s="528"/>
      <c r="AG982" s="528"/>
      <c r="AH982" s="289" t="str">
        <f t="shared" si="89"/>
        <v/>
      </c>
      <c r="BR982" s="291" t="str">
        <f>IFERROR(VLOOKUP(AH982,'FACT COB BASICA'!$BH$5:$BI$115,2,FALSE),"")</f>
        <v/>
      </c>
      <c r="BS982" s="292" t="str">
        <f t="shared" si="90"/>
        <v/>
      </c>
      <c r="BU982" s="280"/>
    </row>
    <row r="983" spans="28:73" ht="18.75" customHeight="1" x14ac:dyDescent="0.3">
      <c r="AB983" s="300">
        <f t="shared" si="91"/>
        <v>959</v>
      </c>
      <c r="AC983" s="526"/>
      <c r="AD983" s="527"/>
      <c r="AE983" s="424"/>
      <c r="AF983" s="528"/>
      <c r="AG983" s="528"/>
      <c r="AH983" s="289" t="str">
        <f t="shared" si="89"/>
        <v/>
      </c>
      <c r="BR983" s="291" t="str">
        <f>IFERROR(VLOOKUP(AH983,'FACT COB BASICA'!$BH$5:$BI$115,2,FALSE),"")</f>
        <v/>
      </c>
      <c r="BS983" s="292" t="str">
        <f t="shared" si="90"/>
        <v/>
      </c>
      <c r="BU983" s="280"/>
    </row>
    <row r="984" spans="28:73" ht="18.75" customHeight="1" x14ac:dyDescent="0.3">
      <c r="AB984" s="300">
        <f t="shared" si="91"/>
        <v>960</v>
      </c>
      <c r="AC984" s="526"/>
      <c r="AD984" s="527"/>
      <c r="AE984" s="424"/>
      <c r="AF984" s="528"/>
      <c r="AG984" s="528"/>
      <c r="AH984" s="289" t="str">
        <f t="shared" si="89"/>
        <v/>
      </c>
      <c r="BR984" s="291" t="str">
        <f>IFERROR(VLOOKUP(AH984,'FACT COB BASICA'!$BH$5:$BI$115,2,FALSE),"")</f>
        <v/>
      </c>
      <c r="BS984" s="292" t="str">
        <f t="shared" si="90"/>
        <v/>
      </c>
      <c r="BU984" s="280"/>
    </row>
    <row r="985" spans="28:73" ht="18.75" customHeight="1" x14ac:dyDescent="0.3">
      <c r="AB985" s="300">
        <f t="shared" si="91"/>
        <v>961</v>
      </c>
      <c r="AC985" s="526"/>
      <c r="AD985" s="527"/>
      <c r="AE985" s="424"/>
      <c r="AF985" s="528"/>
      <c r="AG985" s="528"/>
      <c r="AH985" s="289" t="str">
        <f t="shared" ref="AH985:AH1048" si="92">IF(AND($AE$20="Fecha de nacimiento",AD985&lt;&gt;""),DATEDIF(AD985,$L$4,"Y"),IF(AND($AE$20="Edad",AE985&lt;&gt;""),AE985,""))</f>
        <v/>
      </c>
      <c r="BR985" s="291" t="str">
        <f>IFERROR(VLOOKUP(AH985,'FACT COB BASICA'!$BH$5:$BI$115,2,FALSE),"")</f>
        <v/>
      </c>
      <c r="BS985" s="292" t="str">
        <f t="shared" ref="BS985:BS1048" si="93">AC985&amp;AG985&amp;AF985&amp;BR985</f>
        <v/>
      </c>
      <c r="BU985" s="280"/>
    </row>
    <row r="986" spans="28:73" ht="18.75" customHeight="1" x14ac:dyDescent="0.3">
      <c r="AB986" s="300">
        <f t="shared" ref="AB986:AB1049" si="94">AB985+1</f>
        <v>962</v>
      </c>
      <c r="AC986" s="526"/>
      <c r="AD986" s="527"/>
      <c r="AE986" s="424"/>
      <c r="AF986" s="528"/>
      <c r="AG986" s="528"/>
      <c r="AH986" s="289" t="str">
        <f t="shared" si="92"/>
        <v/>
      </c>
      <c r="BR986" s="291" t="str">
        <f>IFERROR(VLOOKUP(AH986,'FACT COB BASICA'!$BH$5:$BI$115,2,FALSE),"")</f>
        <v/>
      </c>
      <c r="BS986" s="292" t="str">
        <f t="shared" si="93"/>
        <v/>
      </c>
      <c r="BU986" s="280"/>
    </row>
    <row r="987" spans="28:73" ht="18.75" customHeight="1" x14ac:dyDescent="0.3">
      <c r="AB987" s="300">
        <f t="shared" si="94"/>
        <v>963</v>
      </c>
      <c r="AC987" s="526"/>
      <c r="AD987" s="527"/>
      <c r="AE987" s="424"/>
      <c r="AF987" s="528"/>
      <c r="AG987" s="528"/>
      <c r="AH987" s="289" t="str">
        <f t="shared" si="92"/>
        <v/>
      </c>
      <c r="BR987" s="291" t="str">
        <f>IFERROR(VLOOKUP(AH987,'FACT COB BASICA'!$BH$5:$BI$115,2,FALSE),"")</f>
        <v/>
      </c>
      <c r="BS987" s="292" t="str">
        <f t="shared" si="93"/>
        <v/>
      </c>
      <c r="BU987" s="280"/>
    </row>
    <row r="988" spans="28:73" ht="18.75" customHeight="1" x14ac:dyDescent="0.3">
      <c r="AB988" s="300">
        <f t="shared" si="94"/>
        <v>964</v>
      </c>
      <c r="AC988" s="526"/>
      <c r="AD988" s="527"/>
      <c r="AE988" s="424"/>
      <c r="AF988" s="528"/>
      <c r="AG988" s="528"/>
      <c r="AH988" s="289" t="str">
        <f t="shared" si="92"/>
        <v/>
      </c>
      <c r="BR988" s="291" t="str">
        <f>IFERROR(VLOOKUP(AH988,'FACT COB BASICA'!$BH$5:$BI$115,2,FALSE),"")</f>
        <v/>
      </c>
      <c r="BS988" s="292" t="str">
        <f t="shared" si="93"/>
        <v/>
      </c>
      <c r="BU988" s="280"/>
    </row>
    <row r="989" spans="28:73" ht="18.75" customHeight="1" x14ac:dyDescent="0.3">
      <c r="AB989" s="300">
        <f t="shared" si="94"/>
        <v>965</v>
      </c>
      <c r="AC989" s="526"/>
      <c r="AD989" s="527"/>
      <c r="AE989" s="424"/>
      <c r="AF989" s="528"/>
      <c r="AG989" s="528"/>
      <c r="AH989" s="289" t="str">
        <f t="shared" si="92"/>
        <v/>
      </c>
      <c r="BR989" s="291" t="str">
        <f>IFERROR(VLOOKUP(AH989,'FACT COB BASICA'!$BH$5:$BI$115,2,FALSE),"")</f>
        <v/>
      </c>
      <c r="BS989" s="292" t="str">
        <f t="shared" si="93"/>
        <v/>
      </c>
      <c r="BU989" s="280"/>
    </row>
    <row r="990" spans="28:73" ht="18.75" customHeight="1" x14ac:dyDescent="0.3">
      <c r="AB990" s="300">
        <f t="shared" si="94"/>
        <v>966</v>
      </c>
      <c r="AC990" s="526"/>
      <c r="AD990" s="527"/>
      <c r="AE990" s="424"/>
      <c r="AF990" s="528"/>
      <c r="AG990" s="528"/>
      <c r="AH990" s="289" t="str">
        <f t="shared" si="92"/>
        <v/>
      </c>
      <c r="BR990" s="291" t="str">
        <f>IFERROR(VLOOKUP(AH990,'FACT COB BASICA'!$BH$5:$BI$115,2,FALSE),"")</f>
        <v/>
      </c>
      <c r="BS990" s="292" t="str">
        <f t="shared" si="93"/>
        <v/>
      </c>
      <c r="BU990" s="280"/>
    </row>
    <row r="991" spans="28:73" ht="18.75" customHeight="1" x14ac:dyDescent="0.3">
      <c r="AB991" s="300">
        <f t="shared" si="94"/>
        <v>967</v>
      </c>
      <c r="AC991" s="526"/>
      <c r="AD991" s="527"/>
      <c r="AE991" s="424"/>
      <c r="AF991" s="528"/>
      <c r="AG991" s="528"/>
      <c r="AH991" s="289" t="str">
        <f t="shared" si="92"/>
        <v/>
      </c>
      <c r="BR991" s="291" t="str">
        <f>IFERROR(VLOOKUP(AH991,'FACT COB BASICA'!$BH$5:$BI$115,2,FALSE),"")</f>
        <v/>
      </c>
      <c r="BS991" s="292" t="str">
        <f t="shared" si="93"/>
        <v/>
      </c>
      <c r="BU991" s="280"/>
    </row>
    <row r="992" spans="28:73" ht="18.75" customHeight="1" x14ac:dyDescent="0.3">
      <c r="AB992" s="300">
        <f t="shared" si="94"/>
        <v>968</v>
      </c>
      <c r="AC992" s="526"/>
      <c r="AD992" s="527"/>
      <c r="AE992" s="424"/>
      <c r="AF992" s="528"/>
      <c r="AG992" s="528"/>
      <c r="AH992" s="289" t="str">
        <f t="shared" si="92"/>
        <v/>
      </c>
      <c r="BR992" s="291" t="str">
        <f>IFERROR(VLOOKUP(AH992,'FACT COB BASICA'!$BH$5:$BI$115,2,FALSE),"")</f>
        <v/>
      </c>
      <c r="BS992" s="292" t="str">
        <f t="shared" si="93"/>
        <v/>
      </c>
      <c r="BU992" s="280"/>
    </row>
    <row r="993" spans="28:73" ht="18.75" customHeight="1" x14ac:dyDescent="0.3">
      <c r="AB993" s="300">
        <f t="shared" si="94"/>
        <v>969</v>
      </c>
      <c r="AC993" s="526"/>
      <c r="AD993" s="527"/>
      <c r="AE993" s="424"/>
      <c r="AF993" s="528"/>
      <c r="AG993" s="528"/>
      <c r="AH993" s="289" t="str">
        <f t="shared" si="92"/>
        <v/>
      </c>
      <c r="BR993" s="291" t="str">
        <f>IFERROR(VLOOKUP(AH993,'FACT COB BASICA'!$BH$5:$BI$115,2,FALSE),"")</f>
        <v/>
      </c>
      <c r="BS993" s="292" t="str">
        <f t="shared" si="93"/>
        <v/>
      </c>
      <c r="BU993" s="280"/>
    </row>
    <row r="994" spans="28:73" ht="18.75" customHeight="1" x14ac:dyDescent="0.3">
      <c r="AB994" s="300">
        <f t="shared" si="94"/>
        <v>970</v>
      </c>
      <c r="AC994" s="526"/>
      <c r="AD994" s="527"/>
      <c r="AE994" s="424"/>
      <c r="AF994" s="528"/>
      <c r="AG994" s="528"/>
      <c r="AH994" s="289" t="str">
        <f t="shared" si="92"/>
        <v/>
      </c>
      <c r="BR994" s="291" t="str">
        <f>IFERROR(VLOOKUP(AH994,'FACT COB BASICA'!$BH$5:$BI$115,2,FALSE),"")</f>
        <v/>
      </c>
      <c r="BS994" s="292" t="str">
        <f t="shared" si="93"/>
        <v/>
      </c>
      <c r="BU994" s="280"/>
    </row>
    <row r="995" spans="28:73" ht="18.75" customHeight="1" x14ac:dyDescent="0.3">
      <c r="AB995" s="300">
        <f t="shared" si="94"/>
        <v>971</v>
      </c>
      <c r="AC995" s="526"/>
      <c r="AD995" s="527"/>
      <c r="AE995" s="424"/>
      <c r="AF995" s="528"/>
      <c r="AG995" s="528"/>
      <c r="AH995" s="289" t="str">
        <f t="shared" si="92"/>
        <v/>
      </c>
      <c r="BR995" s="291" t="str">
        <f>IFERROR(VLOOKUP(AH995,'FACT COB BASICA'!$BH$5:$BI$115,2,FALSE),"")</f>
        <v/>
      </c>
      <c r="BS995" s="292" t="str">
        <f t="shared" si="93"/>
        <v/>
      </c>
      <c r="BU995" s="280"/>
    </row>
    <row r="996" spans="28:73" ht="18.75" customHeight="1" x14ac:dyDescent="0.3">
      <c r="AB996" s="300">
        <f t="shared" si="94"/>
        <v>972</v>
      </c>
      <c r="AC996" s="526"/>
      <c r="AD996" s="527"/>
      <c r="AE996" s="424"/>
      <c r="AF996" s="528"/>
      <c r="AG996" s="528"/>
      <c r="AH996" s="289" t="str">
        <f t="shared" si="92"/>
        <v/>
      </c>
      <c r="BR996" s="291" t="str">
        <f>IFERROR(VLOOKUP(AH996,'FACT COB BASICA'!$BH$5:$BI$115,2,FALSE),"")</f>
        <v/>
      </c>
      <c r="BS996" s="292" t="str">
        <f t="shared" si="93"/>
        <v/>
      </c>
      <c r="BU996" s="280"/>
    </row>
    <row r="997" spans="28:73" ht="18.75" customHeight="1" x14ac:dyDescent="0.3">
      <c r="AB997" s="300">
        <f t="shared" si="94"/>
        <v>973</v>
      </c>
      <c r="AC997" s="526"/>
      <c r="AD997" s="527"/>
      <c r="AE997" s="424"/>
      <c r="AF997" s="528"/>
      <c r="AG997" s="528"/>
      <c r="AH997" s="289" t="str">
        <f t="shared" si="92"/>
        <v/>
      </c>
      <c r="BR997" s="291" t="str">
        <f>IFERROR(VLOOKUP(AH997,'FACT COB BASICA'!$BH$5:$BI$115,2,FALSE),"")</f>
        <v/>
      </c>
      <c r="BS997" s="292" t="str">
        <f t="shared" si="93"/>
        <v/>
      </c>
      <c r="BU997" s="280"/>
    </row>
    <row r="998" spans="28:73" ht="18.75" customHeight="1" x14ac:dyDescent="0.3">
      <c r="AB998" s="300">
        <f t="shared" si="94"/>
        <v>974</v>
      </c>
      <c r="AC998" s="526"/>
      <c r="AD998" s="527"/>
      <c r="AE998" s="424"/>
      <c r="AF998" s="528"/>
      <c r="AG998" s="528"/>
      <c r="AH998" s="289" t="str">
        <f t="shared" si="92"/>
        <v/>
      </c>
      <c r="BR998" s="291" t="str">
        <f>IFERROR(VLOOKUP(AH998,'FACT COB BASICA'!$BH$5:$BI$115,2,FALSE),"")</f>
        <v/>
      </c>
      <c r="BS998" s="292" t="str">
        <f t="shared" si="93"/>
        <v/>
      </c>
      <c r="BU998" s="280"/>
    </row>
    <row r="999" spans="28:73" ht="18.75" customHeight="1" x14ac:dyDescent="0.3">
      <c r="AB999" s="300">
        <f t="shared" si="94"/>
        <v>975</v>
      </c>
      <c r="AC999" s="526"/>
      <c r="AD999" s="527"/>
      <c r="AE999" s="424"/>
      <c r="AF999" s="528"/>
      <c r="AG999" s="528"/>
      <c r="AH999" s="289" t="str">
        <f t="shared" si="92"/>
        <v/>
      </c>
      <c r="BR999" s="291" t="str">
        <f>IFERROR(VLOOKUP(AH999,'FACT COB BASICA'!$BH$5:$BI$115,2,FALSE),"")</f>
        <v/>
      </c>
      <c r="BS999" s="292" t="str">
        <f t="shared" si="93"/>
        <v/>
      </c>
      <c r="BU999" s="280"/>
    </row>
    <row r="1000" spans="28:73" ht="18.75" customHeight="1" x14ac:dyDescent="0.3">
      <c r="AB1000" s="300">
        <f t="shared" si="94"/>
        <v>976</v>
      </c>
      <c r="AC1000" s="526"/>
      <c r="AD1000" s="527"/>
      <c r="AE1000" s="424"/>
      <c r="AF1000" s="528"/>
      <c r="AG1000" s="528"/>
      <c r="AH1000" s="289" t="str">
        <f t="shared" si="92"/>
        <v/>
      </c>
      <c r="BR1000" s="291" t="str">
        <f>IFERROR(VLOOKUP(AH1000,'FACT COB BASICA'!$BH$5:$BI$115,2,FALSE),"")</f>
        <v/>
      </c>
      <c r="BS1000" s="292" t="str">
        <f t="shared" si="93"/>
        <v/>
      </c>
      <c r="BU1000" s="280"/>
    </row>
    <row r="1001" spans="28:73" ht="18.75" customHeight="1" x14ac:dyDescent="0.3">
      <c r="AB1001" s="300">
        <f t="shared" si="94"/>
        <v>977</v>
      </c>
      <c r="AC1001" s="526"/>
      <c r="AD1001" s="527"/>
      <c r="AE1001" s="424"/>
      <c r="AF1001" s="528"/>
      <c r="AG1001" s="528"/>
      <c r="AH1001" s="289" t="str">
        <f t="shared" si="92"/>
        <v/>
      </c>
      <c r="BR1001" s="291" t="str">
        <f>IFERROR(VLOOKUP(AH1001,'FACT COB BASICA'!$BH$5:$BI$115,2,FALSE),"")</f>
        <v/>
      </c>
      <c r="BS1001" s="292" t="str">
        <f t="shared" si="93"/>
        <v/>
      </c>
      <c r="BU1001" s="280"/>
    </row>
    <row r="1002" spans="28:73" ht="18.75" customHeight="1" x14ac:dyDescent="0.3">
      <c r="AB1002" s="300">
        <f t="shared" si="94"/>
        <v>978</v>
      </c>
      <c r="AC1002" s="526"/>
      <c r="AD1002" s="527"/>
      <c r="AE1002" s="424"/>
      <c r="AF1002" s="528"/>
      <c r="AG1002" s="528"/>
      <c r="AH1002" s="289" t="str">
        <f t="shared" si="92"/>
        <v/>
      </c>
      <c r="BR1002" s="291" t="str">
        <f>IFERROR(VLOOKUP(AH1002,'FACT COB BASICA'!$BH$5:$BI$115,2,FALSE),"")</f>
        <v/>
      </c>
      <c r="BS1002" s="292" t="str">
        <f t="shared" si="93"/>
        <v/>
      </c>
      <c r="BU1002" s="280"/>
    </row>
    <row r="1003" spans="28:73" ht="18.75" customHeight="1" x14ac:dyDescent="0.3">
      <c r="AB1003" s="300">
        <f t="shared" si="94"/>
        <v>979</v>
      </c>
      <c r="AC1003" s="526"/>
      <c r="AD1003" s="527"/>
      <c r="AE1003" s="424"/>
      <c r="AF1003" s="528"/>
      <c r="AG1003" s="528"/>
      <c r="AH1003" s="289" t="str">
        <f t="shared" si="92"/>
        <v/>
      </c>
      <c r="BR1003" s="291" t="str">
        <f>IFERROR(VLOOKUP(AH1003,'FACT COB BASICA'!$BH$5:$BI$115,2,FALSE),"")</f>
        <v/>
      </c>
      <c r="BS1003" s="292" t="str">
        <f t="shared" si="93"/>
        <v/>
      </c>
      <c r="BU1003" s="280"/>
    </row>
    <row r="1004" spans="28:73" ht="18.75" customHeight="1" x14ac:dyDescent="0.3">
      <c r="AB1004" s="300">
        <f t="shared" si="94"/>
        <v>980</v>
      </c>
      <c r="AC1004" s="526"/>
      <c r="AD1004" s="527"/>
      <c r="AE1004" s="424"/>
      <c r="AF1004" s="528"/>
      <c r="AG1004" s="528"/>
      <c r="AH1004" s="289" t="str">
        <f t="shared" si="92"/>
        <v/>
      </c>
      <c r="BR1004" s="291" t="str">
        <f>IFERROR(VLOOKUP(AH1004,'FACT COB BASICA'!$BH$5:$BI$115,2,FALSE),"")</f>
        <v/>
      </c>
      <c r="BS1004" s="292" t="str">
        <f t="shared" si="93"/>
        <v/>
      </c>
      <c r="BU1004" s="280"/>
    </row>
    <row r="1005" spans="28:73" ht="18.75" customHeight="1" x14ac:dyDescent="0.3">
      <c r="AB1005" s="300">
        <f t="shared" si="94"/>
        <v>981</v>
      </c>
      <c r="AC1005" s="526"/>
      <c r="AD1005" s="527"/>
      <c r="AE1005" s="424"/>
      <c r="AF1005" s="528"/>
      <c r="AG1005" s="528"/>
      <c r="AH1005" s="289" t="str">
        <f t="shared" si="92"/>
        <v/>
      </c>
      <c r="BR1005" s="291" t="str">
        <f>IFERROR(VLOOKUP(AH1005,'FACT COB BASICA'!$BH$5:$BI$115,2,FALSE),"")</f>
        <v/>
      </c>
      <c r="BS1005" s="292" t="str">
        <f t="shared" si="93"/>
        <v/>
      </c>
      <c r="BU1005" s="280"/>
    </row>
    <row r="1006" spans="28:73" ht="18.75" customHeight="1" x14ac:dyDescent="0.3">
      <c r="AB1006" s="300">
        <f t="shared" si="94"/>
        <v>982</v>
      </c>
      <c r="AC1006" s="526"/>
      <c r="AD1006" s="527"/>
      <c r="AE1006" s="424"/>
      <c r="AF1006" s="528"/>
      <c r="AG1006" s="528"/>
      <c r="AH1006" s="289" t="str">
        <f t="shared" si="92"/>
        <v/>
      </c>
      <c r="BR1006" s="291" t="str">
        <f>IFERROR(VLOOKUP(AH1006,'FACT COB BASICA'!$BH$5:$BI$115,2,FALSE),"")</f>
        <v/>
      </c>
      <c r="BS1006" s="292" t="str">
        <f t="shared" si="93"/>
        <v/>
      </c>
      <c r="BU1006" s="280"/>
    </row>
    <row r="1007" spans="28:73" ht="18.75" customHeight="1" x14ac:dyDescent="0.3">
      <c r="AB1007" s="300">
        <f t="shared" si="94"/>
        <v>983</v>
      </c>
      <c r="AC1007" s="526"/>
      <c r="AD1007" s="527"/>
      <c r="AE1007" s="424"/>
      <c r="AF1007" s="528"/>
      <c r="AG1007" s="528"/>
      <c r="AH1007" s="289" t="str">
        <f t="shared" si="92"/>
        <v/>
      </c>
      <c r="BR1007" s="291" t="str">
        <f>IFERROR(VLOOKUP(AH1007,'FACT COB BASICA'!$BH$5:$BI$115,2,FALSE),"")</f>
        <v/>
      </c>
      <c r="BS1007" s="292" t="str">
        <f t="shared" si="93"/>
        <v/>
      </c>
      <c r="BU1007" s="280"/>
    </row>
    <row r="1008" spans="28:73" ht="18.75" customHeight="1" x14ac:dyDescent="0.3">
      <c r="AB1008" s="300">
        <f t="shared" si="94"/>
        <v>984</v>
      </c>
      <c r="AC1008" s="526"/>
      <c r="AD1008" s="527"/>
      <c r="AE1008" s="424"/>
      <c r="AF1008" s="528"/>
      <c r="AG1008" s="528"/>
      <c r="AH1008" s="289" t="str">
        <f t="shared" si="92"/>
        <v/>
      </c>
      <c r="BR1008" s="291" t="str">
        <f>IFERROR(VLOOKUP(AH1008,'FACT COB BASICA'!$BH$5:$BI$115,2,FALSE),"")</f>
        <v/>
      </c>
      <c r="BS1008" s="292" t="str">
        <f t="shared" si="93"/>
        <v/>
      </c>
      <c r="BU1008" s="280"/>
    </row>
    <row r="1009" spans="28:73" ht="18.75" customHeight="1" x14ac:dyDescent="0.3">
      <c r="AB1009" s="300">
        <f t="shared" si="94"/>
        <v>985</v>
      </c>
      <c r="AC1009" s="526"/>
      <c r="AD1009" s="527"/>
      <c r="AE1009" s="424"/>
      <c r="AF1009" s="528"/>
      <c r="AG1009" s="528"/>
      <c r="AH1009" s="289" t="str">
        <f t="shared" si="92"/>
        <v/>
      </c>
      <c r="BR1009" s="291" t="str">
        <f>IFERROR(VLOOKUP(AH1009,'FACT COB BASICA'!$BH$5:$BI$115,2,FALSE),"")</f>
        <v/>
      </c>
      <c r="BS1009" s="292" t="str">
        <f t="shared" si="93"/>
        <v/>
      </c>
      <c r="BU1009" s="280"/>
    </row>
    <row r="1010" spans="28:73" ht="18.75" customHeight="1" x14ac:dyDescent="0.3">
      <c r="AB1010" s="300">
        <f t="shared" si="94"/>
        <v>986</v>
      </c>
      <c r="AC1010" s="526"/>
      <c r="AD1010" s="527"/>
      <c r="AE1010" s="424"/>
      <c r="AF1010" s="528"/>
      <c r="AG1010" s="528"/>
      <c r="AH1010" s="289" t="str">
        <f t="shared" si="92"/>
        <v/>
      </c>
      <c r="BR1010" s="291" t="str">
        <f>IFERROR(VLOOKUP(AH1010,'FACT COB BASICA'!$BH$5:$BI$115,2,FALSE),"")</f>
        <v/>
      </c>
      <c r="BS1010" s="292" t="str">
        <f t="shared" si="93"/>
        <v/>
      </c>
      <c r="BU1010" s="280"/>
    </row>
    <row r="1011" spans="28:73" ht="18.75" customHeight="1" x14ac:dyDescent="0.3">
      <c r="AB1011" s="300">
        <f t="shared" si="94"/>
        <v>987</v>
      </c>
      <c r="AC1011" s="526"/>
      <c r="AD1011" s="527"/>
      <c r="AE1011" s="424"/>
      <c r="AF1011" s="528"/>
      <c r="AG1011" s="528"/>
      <c r="AH1011" s="289" t="str">
        <f t="shared" si="92"/>
        <v/>
      </c>
      <c r="BR1011" s="291" t="str">
        <f>IFERROR(VLOOKUP(AH1011,'FACT COB BASICA'!$BH$5:$BI$115,2,FALSE),"")</f>
        <v/>
      </c>
      <c r="BS1011" s="292" t="str">
        <f t="shared" si="93"/>
        <v/>
      </c>
      <c r="BU1011" s="280"/>
    </row>
    <row r="1012" spans="28:73" ht="18.75" customHeight="1" x14ac:dyDescent="0.3">
      <c r="AB1012" s="300">
        <f t="shared" si="94"/>
        <v>988</v>
      </c>
      <c r="AC1012" s="526"/>
      <c r="AD1012" s="527"/>
      <c r="AE1012" s="424"/>
      <c r="AF1012" s="528"/>
      <c r="AG1012" s="528"/>
      <c r="AH1012" s="289" t="str">
        <f t="shared" si="92"/>
        <v/>
      </c>
      <c r="BR1012" s="291" t="str">
        <f>IFERROR(VLOOKUP(AH1012,'FACT COB BASICA'!$BH$5:$BI$115,2,FALSE),"")</f>
        <v/>
      </c>
      <c r="BS1012" s="292" t="str">
        <f t="shared" si="93"/>
        <v/>
      </c>
      <c r="BU1012" s="280"/>
    </row>
    <row r="1013" spans="28:73" ht="18.75" customHeight="1" x14ac:dyDescent="0.3">
      <c r="AB1013" s="300">
        <f t="shared" si="94"/>
        <v>989</v>
      </c>
      <c r="AC1013" s="526"/>
      <c r="AD1013" s="527"/>
      <c r="AE1013" s="424"/>
      <c r="AF1013" s="528"/>
      <c r="AG1013" s="528"/>
      <c r="AH1013" s="289" t="str">
        <f t="shared" si="92"/>
        <v/>
      </c>
      <c r="BR1013" s="291" t="str">
        <f>IFERROR(VLOOKUP(AH1013,'FACT COB BASICA'!$BH$5:$BI$115,2,FALSE),"")</f>
        <v/>
      </c>
      <c r="BS1013" s="292" t="str">
        <f t="shared" si="93"/>
        <v/>
      </c>
      <c r="BU1013" s="280"/>
    </row>
    <row r="1014" spans="28:73" ht="18.75" customHeight="1" x14ac:dyDescent="0.3">
      <c r="AB1014" s="300">
        <f t="shared" si="94"/>
        <v>990</v>
      </c>
      <c r="AC1014" s="526"/>
      <c r="AD1014" s="527"/>
      <c r="AE1014" s="424"/>
      <c r="AF1014" s="528"/>
      <c r="AG1014" s="528"/>
      <c r="AH1014" s="289" t="str">
        <f t="shared" si="92"/>
        <v/>
      </c>
      <c r="BR1014" s="291" t="str">
        <f>IFERROR(VLOOKUP(AH1014,'FACT COB BASICA'!$BH$5:$BI$115,2,FALSE),"")</f>
        <v/>
      </c>
      <c r="BS1014" s="292" t="str">
        <f t="shared" si="93"/>
        <v/>
      </c>
      <c r="BU1014" s="280"/>
    </row>
    <row r="1015" spans="28:73" ht="18.75" customHeight="1" x14ac:dyDescent="0.3">
      <c r="AB1015" s="300">
        <f t="shared" si="94"/>
        <v>991</v>
      </c>
      <c r="AC1015" s="526"/>
      <c r="AD1015" s="527"/>
      <c r="AE1015" s="424"/>
      <c r="AF1015" s="528"/>
      <c r="AG1015" s="528"/>
      <c r="AH1015" s="289" t="str">
        <f t="shared" si="92"/>
        <v/>
      </c>
      <c r="BR1015" s="291" t="str">
        <f>IFERROR(VLOOKUP(AH1015,'FACT COB BASICA'!$BH$5:$BI$115,2,FALSE),"")</f>
        <v/>
      </c>
      <c r="BS1015" s="292" t="str">
        <f t="shared" si="93"/>
        <v/>
      </c>
      <c r="BU1015" s="280"/>
    </row>
    <row r="1016" spans="28:73" ht="18.75" customHeight="1" x14ac:dyDescent="0.3">
      <c r="AB1016" s="300">
        <f t="shared" si="94"/>
        <v>992</v>
      </c>
      <c r="AC1016" s="526"/>
      <c r="AD1016" s="527"/>
      <c r="AE1016" s="424"/>
      <c r="AF1016" s="528"/>
      <c r="AG1016" s="528"/>
      <c r="AH1016" s="289" t="str">
        <f t="shared" si="92"/>
        <v/>
      </c>
      <c r="BR1016" s="291" t="str">
        <f>IFERROR(VLOOKUP(AH1016,'FACT COB BASICA'!$BH$5:$BI$115,2,FALSE),"")</f>
        <v/>
      </c>
      <c r="BS1016" s="292" t="str">
        <f t="shared" si="93"/>
        <v/>
      </c>
      <c r="BU1016" s="280"/>
    </row>
    <row r="1017" spans="28:73" ht="18.75" customHeight="1" x14ac:dyDescent="0.3">
      <c r="AB1017" s="300">
        <f t="shared" si="94"/>
        <v>993</v>
      </c>
      <c r="AC1017" s="526"/>
      <c r="AD1017" s="527"/>
      <c r="AE1017" s="424"/>
      <c r="AF1017" s="528"/>
      <c r="AG1017" s="528"/>
      <c r="AH1017" s="289" t="str">
        <f t="shared" si="92"/>
        <v/>
      </c>
      <c r="BR1017" s="291" t="str">
        <f>IFERROR(VLOOKUP(AH1017,'FACT COB BASICA'!$BH$5:$BI$115,2,FALSE),"")</f>
        <v/>
      </c>
      <c r="BS1017" s="292" t="str">
        <f t="shared" si="93"/>
        <v/>
      </c>
      <c r="BU1017" s="280"/>
    </row>
    <row r="1018" spans="28:73" ht="18.75" customHeight="1" x14ac:dyDescent="0.3">
      <c r="AB1018" s="300">
        <f t="shared" si="94"/>
        <v>994</v>
      </c>
      <c r="AC1018" s="526"/>
      <c r="AD1018" s="527"/>
      <c r="AE1018" s="424"/>
      <c r="AF1018" s="528"/>
      <c r="AG1018" s="528"/>
      <c r="AH1018" s="289" t="str">
        <f t="shared" si="92"/>
        <v/>
      </c>
      <c r="BR1018" s="291" t="str">
        <f>IFERROR(VLOOKUP(AH1018,'FACT COB BASICA'!$BH$5:$BI$115,2,FALSE),"")</f>
        <v/>
      </c>
      <c r="BS1018" s="292" t="str">
        <f t="shared" si="93"/>
        <v/>
      </c>
      <c r="BU1018" s="280"/>
    </row>
    <row r="1019" spans="28:73" ht="18.75" customHeight="1" x14ac:dyDescent="0.3">
      <c r="AB1019" s="300">
        <f t="shared" si="94"/>
        <v>995</v>
      </c>
      <c r="AC1019" s="526"/>
      <c r="AD1019" s="527"/>
      <c r="AE1019" s="424"/>
      <c r="AF1019" s="528"/>
      <c r="AG1019" s="528"/>
      <c r="AH1019" s="289" t="str">
        <f t="shared" si="92"/>
        <v/>
      </c>
      <c r="BR1019" s="291" t="str">
        <f>IFERROR(VLOOKUP(AH1019,'FACT COB BASICA'!$BH$5:$BI$115,2,FALSE),"")</f>
        <v/>
      </c>
      <c r="BS1019" s="292" t="str">
        <f t="shared" si="93"/>
        <v/>
      </c>
      <c r="BU1019" s="280"/>
    </row>
    <row r="1020" spans="28:73" ht="18.75" customHeight="1" x14ac:dyDescent="0.3">
      <c r="AB1020" s="300">
        <f t="shared" si="94"/>
        <v>996</v>
      </c>
      <c r="AC1020" s="526"/>
      <c r="AD1020" s="527"/>
      <c r="AE1020" s="424"/>
      <c r="AF1020" s="528"/>
      <c r="AG1020" s="528"/>
      <c r="AH1020" s="289" t="str">
        <f t="shared" si="92"/>
        <v/>
      </c>
      <c r="BR1020" s="291" t="str">
        <f>IFERROR(VLOOKUP(AH1020,'FACT COB BASICA'!$BH$5:$BI$115,2,FALSE),"")</f>
        <v/>
      </c>
      <c r="BS1020" s="292" t="str">
        <f t="shared" si="93"/>
        <v/>
      </c>
      <c r="BU1020" s="280"/>
    </row>
    <row r="1021" spans="28:73" ht="18.75" customHeight="1" x14ac:dyDescent="0.3">
      <c r="AB1021" s="300">
        <f t="shared" si="94"/>
        <v>997</v>
      </c>
      <c r="AC1021" s="526"/>
      <c r="AD1021" s="527"/>
      <c r="AE1021" s="424"/>
      <c r="AF1021" s="528"/>
      <c r="AG1021" s="528"/>
      <c r="AH1021" s="289" t="str">
        <f t="shared" si="92"/>
        <v/>
      </c>
      <c r="BR1021" s="291" t="str">
        <f>IFERROR(VLOOKUP(AH1021,'FACT COB BASICA'!$BH$5:$BI$115,2,FALSE),"")</f>
        <v/>
      </c>
      <c r="BS1021" s="292" t="str">
        <f t="shared" si="93"/>
        <v/>
      </c>
      <c r="BU1021" s="280"/>
    </row>
    <row r="1022" spans="28:73" ht="18.75" customHeight="1" x14ac:dyDescent="0.3">
      <c r="AB1022" s="300">
        <f t="shared" si="94"/>
        <v>998</v>
      </c>
      <c r="AC1022" s="526"/>
      <c r="AD1022" s="527"/>
      <c r="AE1022" s="424"/>
      <c r="AF1022" s="528"/>
      <c r="AG1022" s="528"/>
      <c r="AH1022" s="289" t="str">
        <f t="shared" si="92"/>
        <v/>
      </c>
      <c r="BR1022" s="291" t="str">
        <f>IFERROR(VLOOKUP(AH1022,'FACT COB BASICA'!$BH$5:$BI$115,2,FALSE),"")</f>
        <v/>
      </c>
      <c r="BS1022" s="292" t="str">
        <f t="shared" si="93"/>
        <v/>
      </c>
      <c r="BU1022" s="280"/>
    </row>
    <row r="1023" spans="28:73" ht="18.75" customHeight="1" x14ac:dyDescent="0.3">
      <c r="AB1023" s="300">
        <f t="shared" si="94"/>
        <v>999</v>
      </c>
      <c r="AC1023" s="526"/>
      <c r="AD1023" s="527"/>
      <c r="AE1023" s="424"/>
      <c r="AF1023" s="528"/>
      <c r="AG1023" s="528"/>
      <c r="AH1023" s="289" t="str">
        <f t="shared" si="92"/>
        <v/>
      </c>
      <c r="BR1023" s="291" t="str">
        <f>IFERROR(VLOOKUP(AH1023,'FACT COB BASICA'!$BH$5:$BI$115,2,FALSE),"")</f>
        <v/>
      </c>
      <c r="BS1023" s="292" t="str">
        <f t="shared" si="93"/>
        <v/>
      </c>
      <c r="BU1023" s="280"/>
    </row>
    <row r="1024" spans="28:73" ht="18.75" customHeight="1" x14ac:dyDescent="0.3">
      <c r="AB1024" s="300">
        <f t="shared" si="94"/>
        <v>1000</v>
      </c>
      <c r="AC1024" s="526"/>
      <c r="AD1024" s="527"/>
      <c r="AE1024" s="424"/>
      <c r="AF1024" s="528"/>
      <c r="AG1024" s="528"/>
      <c r="AH1024" s="289" t="str">
        <f t="shared" si="92"/>
        <v/>
      </c>
      <c r="BR1024" s="291" t="str">
        <f>IFERROR(VLOOKUP(AH1024,'FACT COB BASICA'!$BH$5:$BI$115,2,FALSE),"")</f>
        <v/>
      </c>
      <c r="BS1024" s="292" t="str">
        <f t="shared" si="93"/>
        <v/>
      </c>
      <c r="BU1024" s="280"/>
    </row>
    <row r="1025" spans="28:73" ht="18.75" customHeight="1" x14ac:dyDescent="0.3">
      <c r="AB1025" s="300">
        <f t="shared" si="94"/>
        <v>1001</v>
      </c>
      <c r="AC1025" s="526"/>
      <c r="AD1025" s="527"/>
      <c r="AE1025" s="424"/>
      <c r="AF1025" s="528"/>
      <c r="AG1025" s="528"/>
      <c r="AH1025" s="289" t="str">
        <f t="shared" si="92"/>
        <v/>
      </c>
      <c r="BR1025" s="291" t="str">
        <f>IFERROR(VLOOKUP(AH1025,'FACT COB BASICA'!$BH$5:$BI$115,2,FALSE),"")</f>
        <v/>
      </c>
      <c r="BS1025" s="292" t="str">
        <f t="shared" si="93"/>
        <v/>
      </c>
      <c r="BU1025" s="280"/>
    </row>
    <row r="1026" spans="28:73" ht="18.75" customHeight="1" x14ac:dyDescent="0.3">
      <c r="AB1026" s="300">
        <f t="shared" si="94"/>
        <v>1002</v>
      </c>
      <c r="AC1026" s="526"/>
      <c r="AD1026" s="527"/>
      <c r="AE1026" s="424"/>
      <c r="AF1026" s="528"/>
      <c r="AG1026" s="528"/>
      <c r="AH1026" s="289" t="str">
        <f t="shared" si="92"/>
        <v/>
      </c>
      <c r="BR1026" s="291" t="str">
        <f>IFERROR(VLOOKUP(AH1026,'FACT COB BASICA'!$BH$5:$BI$115,2,FALSE),"")</f>
        <v/>
      </c>
      <c r="BS1026" s="292" t="str">
        <f t="shared" si="93"/>
        <v/>
      </c>
      <c r="BU1026" s="280"/>
    </row>
    <row r="1027" spans="28:73" ht="18.75" customHeight="1" x14ac:dyDescent="0.3">
      <c r="AB1027" s="300">
        <f t="shared" si="94"/>
        <v>1003</v>
      </c>
      <c r="AC1027" s="526"/>
      <c r="AD1027" s="527"/>
      <c r="AE1027" s="424"/>
      <c r="AF1027" s="528"/>
      <c r="AG1027" s="528"/>
      <c r="AH1027" s="289" t="str">
        <f t="shared" si="92"/>
        <v/>
      </c>
      <c r="BR1027" s="291" t="str">
        <f>IFERROR(VLOOKUP(AH1027,'FACT COB BASICA'!$BH$5:$BI$115,2,FALSE),"")</f>
        <v/>
      </c>
      <c r="BS1027" s="292" t="str">
        <f t="shared" si="93"/>
        <v/>
      </c>
      <c r="BU1027" s="280"/>
    </row>
    <row r="1028" spans="28:73" ht="18.75" customHeight="1" x14ac:dyDescent="0.3">
      <c r="AB1028" s="300">
        <f t="shared" si="94"/>
        <v>1004</v>
      </c>
      <c r="AC1028" s="526"/>
      <c r="AD1028" s="527"/>
      <c r="AE1028" s="424"/>
      <c r="AF1028" s="528"/>
      <c r="AG1028" s="528"/>
      <c r="AH1028" s="289" t="str">
        <f t="shared" si="92"/>
        <v/>
      </c>
      <c r="BR1028" s="291" t="str">
        <f>IFERROR(VLOOKUP(AH1028,'FACT COB BASICA'!$BH$5:$BI$115,2,FALSE),"")</f>
        <v/>
      </c>
      <c r="BS1028" s="292" t="str">
        <f t="shared" si="93"/>
        <v/>
      </c>
      <c r="BU1028" s="280"/>
    </row>
    <row r="1029" spans="28:73" ht="18.75" customHeight="1" x14ac:dyDescent="0.3">
      <c r="AB1029" s="300">
        <f t="shared" si="94"/>
        <v>1005</v>
      </c>
      <c r="AC1029" s="526"/>
      <c r="AD1029" s="527"/>
      <c r="AE1029" s="424"/>
      <c r="AF1029" s="528"/>
      <c r="AG1029" s="528"/>
      <c r="AH1029" s="289" t="str">
        <f t="shared" si="92"/>
        <v/>
      </c>
      <c r="BR1029" s="291" t="str">
        <f>IFERROR(VLOOKUP(AH1029,'FACT COB BASICA'!$BH$5:$BI$115,2,FALSE),"")</f>
        <v/>
      </c>
      <c r="BS1029" s="292" t="str">
        <f t="shared" si="93"/>
        <v/>
      </c>
      <c r="BU1029" s="280"/>
    </row>
    <row r="1030" spans="28:73" ht="18.75" customHeight="1" x14ac:dyDescent="0.3">
      <c r="AB1030" s="300">
        <f t="shared" si="94"/>
        <v>1006</v>
      </c>
      <c r="AC1030" s="526"/>
      <c r="AD1030" s="527"/>
      <c r="AE1030" s="424"/>
      <c r="AF1030" s="528"/>
      <c r="AG1030" s="528"/>
      <c r="AH1030" s="289" t="str">
        <f t="shared" si="92"/>
        <v/>
      </c>
      <c r="BR1030" s="291" t="str">
        <f>IFERROR(VLOOKUP(AH1030,'FACT COB BASICA'!$BH$5:$BI$115,2,FALSE),"")</f>
        <v/>
      </c>
      <c r="BS1030" s="292" t="str">
        <f t="shared" si="93"/>
        <v/>
      </c>
      <c r="BU1030" s="280"/>
    </row>
    <row r="1031" spans="28:73" ht="18.75" customHeight="1" x14ac:dyDescent="0.3">
      <c r="AB1031" s="300">
        <f t="shared" si="94"/>
        <v>1007</v>
      </c>
      <c r="AC1031" s="526"/>
      <c r="AD1031" s="527"/>
      <c r="AE1031" s="424"/>
      <c r="AF1031" s="528"/>
      <c r="AG1031" s="528"/>
      <c r="AH1031" s="289" t="str">
        <f t="shared" si="92"/>
        <v/>
      </c>
      <c r="BR1031" s="291" t="str">
        <f>IFERROR(VLOOKUP(AH1031,'FACT COB BASICA'!$BH$5:$BI$115,2,FALSE),"")</f>
        <v/>
      </c>
      <c r="BS1031" s="292" t="str">
        <f t="shared" si="93"/>
        <v/>
      </c>
      <c r="BU1031" s="280"/>
    </row>
    <row r="1032" spans="28:73" ht="18.75" customHeight="1" x14ac:dyDescent="0.3">
      <c r="AB1032" s="300">
        <f t="shared" si="94"/>
        <v>1008</v>
      </c>
      <c r="AC1032" s="526"/>
      <c r="AD1032" s="527"/>
      <c r="AE1032" s="424"/>
      <c r="AF1032" s="528"/>
      <c r="AG1032" s="528"/>
      <c r="AH1032" s="289" t="str">
        <f t="shared" si="92"/>
        <v/>
      </c>
      <c r="BR1032" s="291" t="str">
        <f>IFERROR(VLOOKUP(AH1032,'FACT COB BASICA'!$BH$5:$BI$115,2,FALSE),"")</f>
        <v/>
      </c>
      <c r="BS1032" s="292" t="str">
        <f t="shared" si="93"/>
        <v/>
      </c>
      <c r="BU1032" s="280"/>
    </row>
    <row r="1033" spans="28:73" ht="18.75" customHeight="1" x14ac:dyDescent="0.3">
      <c r="AB1033" s="300">
        <f t="shared" si="94"/>
        <v>1009</v>
      </c>
      <c r="AC1033" s="526"/>
      <c r="AD1033" s="527"/>
      <c r="AE1033" s="424"/>
      <c r="AF1033" s="528"/>
      <c r="AG1033" s="528"/>
      <c r="AH1033" s="289" t="str">
        <f t="shared" si="92"/>
        <v/>
      </c>
      <c r="BR1033" s="291" t="str">
        <f>IFERROR(VLOOKUP(AH1033,'FACT COB BASICA'!$BH$5:$BI$115,2,FALSE),"")</f>
        <v/>
      </c>
      <c r="BS1033" s="292" t="str">
        <f t="shared" si="93"/>
        <v/>
      </c>
      <c r="BU1033" s="280"/>
    </row>
    <row r="1034" spans="28:73" ht="18.75" customHeight="1" x14ac:dyDescent="0.3">
      <c r="AB1034" s="300">
        <f t="shared" si="94"/>
        <v>1010</v>
      </c>
      <c r="AC1034" s="526"/>
      <c r="AD1034" s="527"/>
      <c r="AE1034" s="424"/>
      <c r="AF1034" s="528"/>
      <c r="AG1034" s="528"/>
      <c r="AH1034" s="289" t="str">
        <f t="shared" si="92"/>
        <v/>
      </c>
      <c r="BR1034" s="291" t="str">
        <f>IFERROR(VLOOKUP(AH1034,'FACT COB BASICA'!$BH$5:$BI$115,2,FALSE),"")</f>
        <v/>
      </c>
      <c r="BS1034" s="292" t="str">
        <f t="shared" si="93"/>
        <v/>
      </c>
      <c r="BU1034" s="280"/>
    </row>
    <row r="1035" spans="28:73" ht="18.75" customHeight="1" x14ac:dyDescent="0.3">
      <c r="AB1035" s="300">
        <f t="shared" si="94"/>
        <v>1011</v>
      </c>
      <c r="AC1035" s="526"/>
      <c r="AD1035" s="527"/>
      <c r="AE1035" s="424"/>
      <c r="AF1035" s="528"/>
      <c r="AG1035" s="528"/>
      <c r="AH1035" s="289" t="str">
        <f t="shared" si="92"/>
        <v/>
      </c>
      <c r="BR1035" s="291" t="str">
        <f>IFERROR(VLOOKUP(AH1035,'FACT COB BASICA'!$BH$5:$BI$115,2,FALSE),"")</f>
        <v/>
      </c>
      <c r="BS1035" s="292" t="str">
        <f t="shared" si="93"/>
        <v/>
      </c>
      <c r="BU1035" s="280"/>
    </row>
    <row r="1036" spans="28:73" ht="18.75" customHeight="1" x14ac:dyDescent="0.3">
      <c r="AB1036" s="300">
        <f t="shared" si="94"/>
        <v>1012</v>
      </c>
      <c r="AC1036" s="526"/>
      <c r="AD1036" s="527"/>
      <c r="AE1036" s="424"/>
      <c r="AF1036" s="528"/>
      <c r="AG1036" s="528"/>
      <c r="AH1036" s="289" t="str">
        <f t="shared" si="92"/>
        <v/>
      </c>
      <c r="BR1036" s="291" t="str">
        <f>IFERROR(VLOOKUP(AH1036,'FACT COB BASICA'!$BH$5:$BI$115,2,FALSE),"")</f>
        <v/>
      </c>
      <c r="BS1036" s="292" t="str">
        <f t="shared" si="93"/>
        <v/>
      </c>
      <c r="BU1036" s="280"/>
    </row>
    <row r="1037" spans="28:73" ht="18.75" customHeight="1" x14ac:dyDescent="0.3">
      <c r="AB1037" s="300">
        <f t="shared" si="94"/>
        <v>1013</v>
      </c>
      <c r="AC1037" s="526"/>
      <c r="AD1037" s="527"/>
      <c r="AE1037" s="424"/>
      <c r="AF1037" s="528"/>
      <c r="AG1037" s="528"/>
      <c r="AH1037" s="289" t="str">
        <f t="shared" si="92"/>
        <v/>
      </c>
      <c r="BR1037" s="291" t="str">
        <f>IFERROR(VLOOKUP(AH1037,'FACT COB BASICA'!$BH$5:$BI$115,2,FALSE),"")</f>
        <v/>
      </c>
      <c r="BS1037" s="292" t="str">
        <f t="shared" si="93"/>
        <v/>
      </c>
      <c r="BU1037" s="280"/>
    </row>
    <row r="1038" spans="28:73" ht="18.75" customHeight="1" x14ac:dyDescent="0.3">
      <c r="AB1038" s="300">
        <f t="shared" si="94"/>
        <v>1014</v>
      </c>
      <c r="AC1038" s="526"/>
      <c r="AD1038" s="527"/>
      <c r="AE1038" s="424"/>
      <c r="AF1038" s="528"/>
      <c r="AG1038" s="528"/>
      <c r="AH1038" s="289" t="str">
        <f t="shared" si="92"/>
        <v/>
      </c>
      <c r="BR1038" s="291" t="str">
        <f>IFERROR(VLOOKUP(AH1038,'FACT COB BASICA'!$BH$5:$BI$115,2,FALSE),"")</f>
        <v/>
      </c>
      <c r="BS1038" s="292" t="str">
        <f t="shared" si="93"/>
        <v/>
      </c>
      <c r="BU1038" s="280"/>
    </row>
    <row r="1039" spans="28:73" ht="18.75" customHeight="1" x14ac:dyDescent="0.3">
      <c r="AB1039" s="300">
        <f t="shared" si="94"/>
        <v>1015</v>
      </c>
      <c r="AC1039" s="526"/>
      <c r="AD1039" s="527"/>
      <c r="AE1039" s="424"/>
      <c r="AF1039" s="528"/>
      <c r="AG1039" s="528"/>
      <c r="AH1039" s="289" t="str">
        <f t="shared" si="92"/>
        <v/>
      </c>
      <c r="BR1039" s="291" t="str">
        <f>IFERROR(VLOOKUP(AH1039,'FACT COB BASICA'!$BH$5:$BI$115,2,FALSE),"")</f>
        <v/>
      </c>
      <c r="BS1039" s="292" t="str">
        <f t="shared" si="93"/>
        <v/>
      </c>
      <c r="BU1039" s="280"/>
    </row>
    <row r="1040" spans="28:73" ht="18.75" customHeight="1" x14ac:dyDescent="0.3">
      <c r="AB1040" s="300">
        <f t="shared" si="94"/>
        <v>1016</v>
      </c>
      <c r="AC1040" s="526"/>
      <c r="AD1040" s="527"/>
      <c r="AE1040" s="424"/>
      <c r="AF1040" s="528"/>
      <c r="AG1040" s="528"/>
      <c r="AH1040" s="289" t="str">
        <f t="shared" si="92"/>
        <v/>
      </c>
      <c r="BR1040" s="291" t="str">
        <f>IFERROR(VLOOKUP(AH1040,'FACT COB BASICA'!$BH$5:$BI$115,2,FALSE),"")</f>
        <v/>
      </c>
      <c r="BS1040" s="292" t="str">
        <f t="shared" si="93"/>
        <v/>
      </c>
      <c r="BU1040" s="280"/>
    </row>
    <row r="1041" spans="28:73" ht="18.75" customHeight="1" x14ac:dyDescent="0.3">
      <c r="AB1041" s="300">
        <f t="shared" si="94"/>
        <v>1017</v>
      </c>
      <c r="AC1041" s="526"/>
      <c r="AD1041" s="527"/>
      <c r="AE1041" s="424"/>
      <c r="AF1041" s="528"/>
      <c r="AG1041" s="528"/>
      <c r="AH1041" s="289" t="str">
        <f t="shared" si="92"/>
        <v/>
      </c>
      <c r="BR1041" s="291" t="str">
        <f>IFERROR(VLOOKUP(AH1041,'FACT COB BASICA'!$BH$5:$BI$115,2,FALSE),"")</f>
        <v/>
      </c>
      <c r="BS1041" s="292" t="str">
        <f t="shared" si="93"/>
        <v/>
      </c>
      <c r="BU1041" s="280"/>
    </row>
    <row r="1042" spans="28:73" ht="18.75" customHeight="1" x14ac:dyDescent="0.3">
      <c r="AB1042" s="300">
        <f t="shared" si="94"/>
        <v>1018</v>
      </c>
      <c r="AC1042" s="526"/>
      <c r="AD1042" s="527"/>
      <c r="AE1042" s="424"/>
      <c r="AF1042" s="528"/>
      <c r="AG1042" s="528"/>
      <c r="AH1042" s="289" t="str">
        <f t="shared" si="92"/>
        <v/>
      </c>
      <c r="BR1042" s="291" t="str">
        <f>IFERROR(VLOOKUP(AH1042,'FACT COB BASICA'!$BH$5:$BI$115,2,FALSE),"")</f>
        <v/>
      </c>
      <c r="BS1042" s="292" t="str">
        <f t="shared" si="93"/>
        <v/>
      </c>
      <c r="BU1042" s="280"/>
    </row>
    <row r="1043" spans="28:73" ht="18.75" customHeight="1" x14ac:dyDescent="0.3">
      <c r="AB1043" s="300">
        <f t="shared" si="94"/>
        <v>1019</v>
      </c>
      <c r="AC1043" s="526"/>
      <c r="AD1043" s="527"/>
      <c r="AE1043" s="424"/>
      <c r="AF1043" s="528"/>
      <c r="AG1043" s="528"/>
      <c r="AH1043" s="289" t="str">
        <f t="shared" si="92"/>
        <v/>
      </c>
      <c r="BR1043" s="291" t="str">
        <f>IFERROR(VLOOKUP(AH1043,'FACT COB BASICA'!$BH$5:$BI$115,2,FALSE),"")</f>
        <v/>
      </c>
      <c r="BS1043" s="292" t="str">
        <f t="shared" si="93"/>
        <v/>
      </c>
      <c r="BU1043" s="280"/>
    </row>
    <row r="1044" spans="28:73" ht="18.75" customHeight="1" x14ac:dyDescent="0.3">
      <c r="AB1044" s="300">
        <f t="shared" si="94"/>
        <v>1020</v>
      </c>
      <c r="AC1044" s="526"/>
      <c r="AD1044" s="527"/>
      <c r="AE1044" s="424"/>
      <c r="AF1044" s="528"/>
      <c r="AG1044" s="528"/>
      <c r="AH1044" s="289" t="str">
        <f t="shared" si="92"/>
        <v/>
      </c>
      <c r="BR1044" s="291" t="str">
        <f>IFERROR(VLOOKUP(AH1044,'FACT COB BASICA'!$BH$5:$BI$115,2,FALSE),"")</f>
        <v/>
      </c>
      <c r="BS1044" s="292" t="str">
        <f t="shared" si="93"/>
        <v/>
      </c>
      <c r="BU1044" s="280"/>
    </row>
    <row r="1045" spans="28:73" ht="18.75" customHeight="1" x14ac:dyDescent="0.3">
      <c r="AB1045" s="300">
        <f t="shared" si="94"/>
        <v>1021</v>
      </c>
      <c r="AC1045" s="526"/>
      <c r="AD1045" s="527"/>
      <c r="AE1045" s="424"/>
      <c r="AF1045" s="528"/>
      <c r="AG1045" s="528"/>
      <c r="AH1045" s="289" t="str">
        <f t="shared" si="92"/>
        <v/>
      </c>
      <c r="BR1045" s="291" t="str">
        <f>IFERROR(VLOOKUP(AH1045,'FACT COB BASICA'!$BH$5:$BI$115,2,FALSE),"")</f>
        <v/>
      </c>
      <c r="BS1045" s="292" t="str">
        <f t="shared" si="93"/>
        <v/>
      </c>
      <c r="BU1045" s="280"/>
    </row>
    <row r="1046" spans="28:73" ht="18.75" customHeight="1" x14ac:dyDescent="0.3">
      <c r="AB1046" s="300">
        <f t="shared" si="94"/>
        <v>1022</v>
      </c>
      <c r="AC1046" s="526"/>
      <c r="AD1046" s="527"/>
      <c r="AE1046" s="424"/>
      <c r="AF1046" s="528"/>
      <c r="AG1046" s="528"/>
      <c r="AH1046" s="289" t="str">
        <f t="shared" si="92"/>
        <v/>
      </c>
      <c r="BR1046" s="291" t="str">
        <f>IFERROR(VLOOKUP(AH1046,'FACT COB BASICA'!$BH$5:$BI$115,2,FALSE),"")</f>
        <v/>
      </c>
      <c r="BS1046" s="292" t="str">
        <f t="shared" si="93"/>
        <v/>
      </c>
      <c r="BU1046" s="280"/>
    </row>
    <row r="1047" spans="28:73" ht="18.75" customHeight="1" x14ac:dyDescent="0.3">
      <c r="AB1047" s="300">
        <f t="shared" si="94"/>
        <v>1023</v>
      </c>
      <c r="AC1047" s="526"/>
      <c r="AD1047" s="527"/>
      <c r="AE1047" s="424"/>
      <c r="AF1047" s="528"/>
      <c r="AG1047" s="528"/>
      <c r="AH1047" s="289" t="str">
        <f t="shared" si="92"/>
        <v/>
      </c>
      <c r="BR1047" s="291" t="str">
        <f>IFERROR(VLOOKUP(AH1047,'FACT COB BASICA'!$BH$5:$BI$115,2,FALSE),"")</f>
        <v/>
      </c>
      <c r="BS1047" s="292" t="str">
        <f t="shared" si="93"/>
        <v/>
      </c>
      <c r="BU1047" s="280"/>
    </row>
    <row r="1048" spans="28:73" ht="18.75" customHeight="1" x14ac:dyDescent="0.3">
      <c r="AB1048" s="300">
        <f t="shared" si="94"/>
        <v>1024</v>
      </c>
      <c r="AC1048" s="526"/>
      <c r="AD1048" s="527"/>
      <c r="AE1048" s="424"/>
      <c r="AF1048" s="528"/>
      <c r="AG1048" s="528"/>
      <c r="AH1048" s="289" t="str">
        <f t="shared" si="92"/>
        <v/>
      </c>
      <c r="BR1048" s="291" t="str">
        <f>IFERROR(VLOOKUP(AH1048,'FACT COB BASICA'!$BH$5:$BI$115,2,FALSE),"")</f>
        <v/>
      </c>
      <c r="BS1048" s="292" t="str">
        <f t="shared" si="93"/>
        <v/>
      </c>
      <c r="BU1048" s="280"/>
    </row>
    <row r="1049" spans="28:73" ht="18.75" customHeight="1" x14ac:dyDescent="0.3">
      <c r="AB1049" s="300">
        <f t="shared" si="94"/>
        <v>1025</v>
      </c>
      <c r="AC1049" s="526"/>
      <c r="AD1049" s="527"/>
      <c r="AE1049" s="424"/>
      <c r="AF1049" s="528"/>
      <c r="AG1049" s="528"/>
      <c r="AH1049" s="289" t="str">
        <f t="shared" ref="AH1049:AH1112" si="95">IF(AND($AE$20="Fecha de nacimiento",AD1049&lt;&gt;""),DATEDIF(AD1049,$L$4,"Y"),IF(AND($AE$20="Edad",AE1049&lt;&gt;""),AE1049,""))</f>
        <v/>
      </c>
      <c r="BR1049" s="291" t="str">
        <f>IFERROR(VLOOKUP(AH1049,'FACT COB BASICA'!$BH$5:$BI$115,2,FALSE),"")</f>
        <v/>
      </c>
      <c r="BS1049" s="292" t="str">
        <f t="shared" ref="BS1049:BS1112" si="96">AC1049&amp;AG1049&amp;AF1049&amp;BR1049</f>
        <v/>
      </c>
      <c r="BU1049" s="280"/>
    </row>
    <row r="1050" spans="28:73" ht="18.75" customHeight="1" x14ac:dyDescent="0.3">
      <c r="AB1050" s="300">
        <f t="shared" ref="AB1050:AB1113" si="97">AB1049+1</f>
        <v>1026</v>
      </c>
      <c r="AC1050" s="526"/>
      <c r="AD1050" s="527"/>
      <c r="AE1050" s="424"/>
      <c r="AF1050" s="528"/>
      <c r="AG1050" s="528"/>
      <c r="AH1050" s="289" t="str">
        <f t="shared" si="95"/>
        <v/>
      </c>
      <c r="BR1050" s="291" t="str">
        <f>IFERROR(VLOOKUP(AH1050,'FACT COB BASICA'!$BH$5:$BI$115,2,FALSE),"")</f>
        <v/>
      </c>
      <c r="BS1050" s="292" t="str">
        <f t="shared" si="96"/>
        <v/>
      </c>
      <c r="BU1050" s="280"/>
    </row>
    <row r="1051" spans="28:73" ht="18.75" customHeight="1" x14ac:dyDescent="0.3">
      <c r="AB1051" s="300">
        <f t="shared" si="97"/>
        <v>1027</v>
      </c>
      <c r="AC1051" s="526"/>
      <c r="AD1051" s="527"/>
      <c r="AE1051" s="424"/>
      <c r="AF1051" s="528"/>
      <c r="AG1051" s="528"/>
      <c r="AH1051" s="289" t="str">
        <f t="shared" si="95"/>
        <v/>
      </c>
      <c r="BR1051" s="291" t="str">
        <f>IFERROR(VLOOKUP(AH1051,'FACT COB BASICA'!$BH$5:$BI$115,2,FALSE),"")</f>
        <v/>
      </c>
      <c r="BS1051" s="292" t="str">
        <f t="shared" si="96"/>
        <v/>
      </c>
      <c r="BU1051" s="280"/>
    </row>
    <row r="1052" spans="28:73" ht="18.75" customHeight="1" x14ac:dyDescent="0.3">
      <c r="AB1052" s="300">
        <f t="shared" si="97"/>
        <v>1028</v>
      </c>
      <c r="AC1052" s="526"/>
      <c r="AD1052" s="527"/>
      <c r="AE1052" s="424"/>
      <c r="AF1052" s="528"/>
      <c r="AG1052" s="528"/>
      <c r="AH1052" s="289" t="str">
        <f t="shared" si="95"/>
        <v/>
      </c>
      <c r="BR1052" s="291" t="str">
        <f>IFERROR(VLOOKUP(AH1052,'FACT COB BASICA'!$BH$5:$BI$115,2,FALSE),"")</f>
        <v/>
      </c>
      <c r="BS1052" s="292" t="str">
        <f t="shared" si="96"/>
        <v/>
      </c>
      <c r="BU1052" s="280"/>
    </row>
    <row r="1053" spans="28:73" ht="18.75" customHeight="1" x14ac:dyDescent="0.3">
      <c r="AB1053" s="300">
        <f t="shared" si="97"/>
        <v>1029</v>
      </c>
      <c r="AC1053" s="526"/>
      <c r="AD1053" s="527"/>
      <c r="AE1053" s="424"/>
      <c r="AF1053" s="528"/>
      <c r="AG1053" s="528"/>
      <c r="AH1053" s="289" t="str">
        <f t="shared" si="95"/>
        <v/>
      </c>
      <c r="BR1053" s="291" t="str">
        <f>IFERROR(VLOOKUP(AH1053,'FACT COB BASICA'!$BH$5:$BI$115,2,FALSE),"")</f>
        <v/>
      </c>
      <c r="BS1053" s="292" t="str">
        <f t="shared" si="96"/>
        <v/>
      </c>
      <c r="BU1053" s="280"/>
    </row>
    <row r="1054" spans="28:73" ht="18.75" customHeight="1" x14ac:dyDescent="0.3">
      <c r="AB1054" s="300">
        <f t="shared" si="97"/>
        <v>1030</v>
      </c>
      <c r="AC1054" s="526"/>
      <c r="AD1054" s="527"/>
      <c r="AE1054" s="424"/>
      <c r="AF1054" s="528"/>
      <c r="AG1054" s="528"/>
      <c r="AH1054" s="289" t="str">
        <f t="shared" si="95"/>
        <v/>
      </c>
      <c r="BR1054" s="291" t="str">
        <f>IFERROR(VLOOKUP(AH1054,'FACT COB BASICA'!$BH$5:$BI$115,2,FALSE),"")</f>
        <v/>
      </c>
      <c r="BS1054" s="292" t="str">
        <f t="shared" si="96"/>
        <v/>
      </c>
      <c r="BU1054" s="280"/>
    </row>
    <row r="1055" spans="28:73" ht="18.75" customHeight="1" x14ac:dyDescent="0.3">
      <c r="AB1055" s="300">
        <f t="shared" si="97"/>
        <v>1031</v>
      </c>
      <c r="AC1055" s="526"/>
      <c r="AD1055" s="527"/>
      <c r="AE1055" s="424"/>
      <c r="AF1055" s="528"/>
      <c r="AG1055" s="528"/>
      <c r="AH1055" s="289" t="str">
        <f t="shared" si="95"/>
        <v/>
      </c>
      <c r="BR1055" s="291" t="str">
        <f>IFERROR(VLOOKUP(AH1055,'FACT COB BASICA'!$BH$5:$BI$115,2,FALSE),"")</f>
        <v/>
      </c>
      <c r="BS1055" s="292" t="str">
        <f t="shared" si="96"/>
        <v/>
      </c>
      <c r="BU1055" s="280"/>
    </row>
    <row r="1056" spans="28:73" ht="18.75" customHeight="1" x14ac:dyDescent="0.3">
      <c r="AB1056" s="300">
        <f t="shared" si="97"/>
        <v>1032</v>
      </c>
      <c r="AC1056" s="526"/>
      <c r="AD1056" s="527"/>
      <c r="AE1056" s="424"/>
      <c r="AF1056" s="528"/>
      <c r="AG1056" s="528"/>
      <c r="AH1056" s="289" t="str">
        <f t="shared" si="95"/>
        <v/>
      </c>
      <c r="BR1056" s="291" t="str">
        <f>IFERROR(VLOOKUP(AH1056,'FACT COB BASICA'!$BH$5:$BI$115,2,FALSE),"")</f>
        <v/>
      </c>
      <c r="BS1056" s="292" t="str">
        <f t="shared" si="96"/>
        <v/>
      </c>
      <c r="BU1056" s="280"/>
    </row>
    <row r="1057" spans="28:73" ht="18.75" customHeight="1" x14ac:dyDescent="0.3">
      <c r="AB1057" s="300">
        <f t="shared" si="97"/>
        <v>1033</v>
      </c>
      <c r="AC1057" s="526"/>
      <c r="AD1057" s="527"/>
      <c r="AE1057" s="424"/>
      <c r="AF1057" s="528"/>
      <c r="AG1057" s="528"/>
      <c r="AH1057" s="289" t="str">
        <f t="shared" si="95"/>
        <v/>
      </c>
      <c r="BR1057" s="291" t="str">
        <f>IFERROR(VLOOKUP(AH1057,'FACT COB BASICA'!$BH$5:$BI$115,2,FALSE),"")</f>
        <v/>
      </c>
      <c r="BS1057" s="292" t="str">
        <f t="shared" si="96"/>
        <v/>
      </c>
      <c r="BU1057" s="280"/>
    </row>
    <row r="1058" spans="28:73" ht="18.75" customHeight="1" x14ac:dyDescent="0.3">
      <c r="AB1058" s="300">
        <f t="shared" si="97"/>
        <v>1034</v>
      </c>
      <c r="AC1058" s="526"/>
      <c r="AD1058" s="527"/>
      <c r="AE1058" s="424"/>
      <c r="AF1058" s="528"/>
      <c r="AG1058" s="528"/>
      <c r="AH1058" s="289" t="str">
        <f t="shared" si="95"/>
        <v/>
      </c>
      <c r="BR1058" s="291" t="str">
        <f>IFERROR(VLOOKUP(AH1058,'FACT COB BASICA'!$BH$5:$BI$115,2,FALSE),"")</f>
        <v/>
      </c>
      <c r="BS1058" s="292" t="str">
        <f t="shared" si="96"/>
        <v/>
      </c>
      <c r="BU1058" s="280"/>
    </row>
    <row r="1059" spans="28:73" ht="18.75" customHeight="1" x14ac:dyDescent="0.3">
      <c r="AB1059" s="300">
        <f t="shared" si="97"/>
        <v>1035</v>
      </c>
      <c r="AC1059" s="526"/>
      <c r="AD1059" s="527"/>
      <c r="AE1059" s="424"/>
      <c r="AF1059" s="528"/>
      <c r="AG1059" s="528"/>
      <c r="AH1059" s="289" t="str">
        <f t="shared" si="95"/>
        <v/>
      </c>
      <c r="BR1059" s="291" t="str">
        <f>IFERROR(VLOOKUP(AH1059,'FACT COB BASICA'!$BH$5:$BI$115,2,FALSE),"")</f>
        <v/>
      </c>
      <c r="BS1059" s="292" t="str">
        <f t="shared" si="96"/>
        <v/>
      </c>
      <c r="BU1059" s="280"/>
    </row>
    <row r="1060" spans="28:73" ht="18.75" customHeight="1" x14ac:dyDescent="0.3">
      <c r="AB1060" s="300">
        <f t="shared" si="97"/>
        <v>1036</v>
      </c>
      <c r="AC1060" s="526"/>
      <c r="AD1060" s="527"/>
      <c r="AE1060" s="424"/>
      <c r="AF1060" s="528"/>
      <c r="AG1060" s="528"/>
      <c r="AH1060" s="289" t="str">
        <f t="shared" si="95"/>
        <v/>
      </c>
      <c r="BR1060" s="291" t="str">
        <f>IFERROR(VLOOKUP(AH1060,'FACT COB BASICA'!$BH$5:$BI$115,2,FALSE),"")</f>
        <v/>
      </c>
      <c r="BS1060" s="292" t="str">
        <f t="shared" si="96"/>
        <v/>
      </c>
      <c r="BU1060" s="280"/>
    </row>
    <row r="1061" spans="28:73" ht="18.75" customHeight="1" x14ac:dyDescent="0.3">
      <c r="AB1061" s="300">
        <f t="shared" si="97"/>
        <v>1037</v>
      </c>
      <c r="AC1061" s="526"/>
      <c r="AD1061" s="527"/>
      <c r="AE1061" s="424"/>
      <c r="AF1061" s="528"/>
      <c r="AG1061" s="528"/>
      <c r="AH1061" s="289" t="str">
        <f t="shared" si="95"/>
        <v/>
      </c>
      <c r="BR1061" s="291" t="str">
        <f>IFERROR(VLOOKUP(AH1061,'FACT COB BASICA'!$BH$5:$BI$115,2,FALSE),"")</f>
        <v/>
      </c>
      <c r="BS1061" s="292" t="str">
        <f t="shared" si="96"/>
        <v/>
      </c>
      <c r="BU1061" s="280"/>
    </row>
    <row r="1062" spans="28:73" ht="18.75" customHeight="1" x14ac:dyDescent="0.3">
      <c r="AB1062" s="300">
        <f t="shared" si="97"/>
        <v>1038</v>
      </c>
      <c r="AC1062" s="526"/>
      <c r="AD1062" s="527"/>
      <c r="AE1062" s="424"/>
      <c r="AF1062" s="528"/>
      <c r="AG1062" s="528"/>
      <c r="AH1062" s="289" t="str">
        <f t="shared" si="95"/>
        <v/>
      </c>
      <c r="BR1062" s="291" t="str">
        <f>IFERROR(VLOOKUP(AH1062,'FACT COB BASICA'!$BH$5:$BI$115,2,FALSE),"")</f>
        <v/>
      </c>
      <c r="BS1062" s="292" t="str">
        <f t="shared" si="96"/>
        <v/>
      </c>
      <c r="BU1062" s="280"/>
    </row>
    <row r="1063" spans="28:73" ht="18.75" customHeight="1" x14ac:dyDescent="0.3">
      <c r="AB1063" s="300">
        <f t="shared" si="97"/>
        <v>1039</v>
      </c>
      <c r="AC1063" s="526"/>
      <c r="AD1063" s="527"/>
      <c r="AE1063" s="424"/>
      <c r="AF1063" s="528"/>
      <c r="AG1063" s="528"/>
      <c r="AH1063" s="289" t="str">
        <f t="shared" si="95"/>
        <v/>
      </c>
      <c r="BR1063" s="291" t="str">
        <f>IFERROR(VLOOKUP(AH1063,'FACT COB BASICA'!$BH$5:$BI$115,2,FALSE),"")</f>
        <v/>
      </c>
      <c r="BS1063" s="292" t="str">
        <f t="shared" si="96"/>
        <v/>
      </c>
      <c r="BU1063" s="280"/>
    </row>
    <row r="1064" spans="28:73" ht="18.75" customHeight="1" x14ac:dyDescent="0.3">
      <c r="AB1064" s="300">
        <f t="shared" si="97"/>
        <v>1040</v>
      </c>
      <c r="AC1064" s="526"/>
      <c r="AD1064" s="527"/>
      <c r="AE1064" s="424"/>
      <c r="AF1064" s="528"/>
      <c r="AG1064" s="528"/>
      <c r="AH1064" s="289" t="str">
        <f t="shared" si="95"/>
        <v/>
      </c>
      <c r="BR1064" s="291" t="str">
        <f>IFERROR(VLOOKUP(AH1064,'FACT COB BASICA'!$BH$5:$BI$115,2,FALSE),"")</f>
        <v/>
      </c>
      <c r="BS1064" s="292" t="str">
        <f t="shared" si="96"/>
        <v/>
      </c>
      <c r="BU1064" s="280"/>
    </row>
    <row r="1065" spans="28:73" ht="18.75" customHeight="1" x14ac:dyDescent="0.3">
      <c r="AB1065" s="300">
        <f t="shared" si="97"/>
        <v>1041</v>
      </c>
      <c r="AC1065" s="526"/>
      <c r="AD1065" s="527"/>
      <c r="AE1065" s="424"/>
      <c r="AF1065" s="528"/>
      <c r="AG1065" s="528"/>
      <c r="AH1065" s="289" t="str">
        <f t="shared" si="95"/>
        <v/>
      </c>
      <c r="BR1065" s="291" t="str">
        <f>IFERROR(VLOOKUP(AH1065,'FACT COB BASICA'!$BH$5:$BI$115,2,FALSE),"")</f>
        <v/>
      </c>
      <c r="BS1065" s="292" t="str">
        <f t="shared" si="96"/>
        <v/>
      </c>
      <c r="BU1065" s="280"/>
    </row>
    <row r="1066" spans="28:73" ht="18.75" customHeight="1" x14ac:dyDescent="0.3">
      <c r="AB1066" s="300">
        <f t="shared" si="97"/>
        <v>1042</v>
      </c>
      <c r="AC1066" s="526"/>
      <c r="AD1066" s="527"/>
      <c r="AE1066" s="424"/>
      <c r="AF1066" s="528"/>
      <c r="AG1066" s="528"/>
      <c r="AH1066" s="289" t="str">
        <f t="shared" si="95"/>
        <v/>
      </c>
      <c r="BR1066" s="291" t="str">
        <f>IFERROR(VLOOKUP(AH1066,'FACT COB BASICA'!$BH$5:$BI$115,2,FALSE),"")</f>
        <v/>
      </c>
      <c r="BS1066" s="292" t="str">
        <f t="shared" si="96"/>
        <v/>
      </c>
      <c r="BU1066" s="280"/>
    </row>
    <row r="1067" spans="28:73" ht="18.75" customHeight="1" x14ac:dyDescent="0.3">
      <c r="AB1067" s="300">
        <f t="shared" si="97"/>
        <v>1043</v>
      </c>
      <c r="AC1067" s="526"/>
      <c r="AD1067" s="527"/>
      <c r="AE1067" s="424"/>
      <c r="AF1067" s="528"/>
      <c r="AG1067" s="528"/>
      <c r="AH1067" s="289" t="str">
        <f t="shared" si="95"/>
        <v/>
      </c>
      <c r="BR1067" s="291" t="str">
        <f>IFERROR(VLOOKUP(AH1067,'FACT COB BASICA'!$BH$5:$BI$115,2,FALSE),"")</f>
        <v/>
      </c>
      <c r="BS1067" s="292" t="str">
        <f t="shared" si="96"/>
        <v/>
      </c>
      <c r="BU1067" s="280"/>
    </row>
    <row r="1068" spans="28:73" ht="18.75" customHeight="1" x14ac:dyDescent="0.3">
      <c r="AB1068" s="300">
        <f t="shared" si="97"/>
        <v>1044</v>
      </c>
      <c r="AC1068" s="526"/>
      <c r="AD1068" s="527"/>
      <c r="AE1068" s="424"/>
      <c r="AF1068" s="528"/>
      <c r="AG1068" s="528"/>
      <c r="AH1068" s="289" t="str">
        <f t="shared" si="95"/>
        <v/>
      </c>
      <c r="BR1068" s="291" t="str">
        <f>IFERROR(VLOOKUP(AH1068,'FACT COB BASICA'!$BH$5:$BI$115,2,FALSE),"")</f>
        <v/>
      </c>
      <c r="BS1068" s="292" t="str">
        <f t="shared" si="96"/>
        <v/>
      </c>
      <c r="BU1068" s="280"/>
    </row>
    <row r="1069" spans="28:73" ht="18.75" customHeight="1" x14ac:dyDescent="0.3">
      <c r="AB1069" s="300">
        <f t="shared" si="97"/>
        <v>1045</v>
      </c>
      <c r="AC1069" s="526"/>
      <c r="AD1069" s="527"/>
      <c r="AE1069" s="424"/>
      <c r="AF1069" s="528"/>
      <c r="AG1069" s="528"/>
      <c r="AH1069" s="289" t="str">
        <f t="shared" si="95"/>
        <v/>
      </c>
      <c r="BR1069" s="291" t="str">
        <f>IFERROR(VLOOKUP(AH1069,'FACT COB BASICA'!$BH$5:$BI$115,2,FALSE),"")</f>
        <v/>
      </c>
      <c r="BS1069" s="292" t="str">
        <f t="shared" si="96"/>
        <v/>
      </c>
      <c r="BU1069" s="280"/>
    </row>
    <row r="1070" spans="28:73" ht="18.75" customHeight="1" x14ac:dyDescent="0.3">
      <c r="AB1070" s="300">
        <f t="shared" si="97"/>
        <v>1046</v>
      </c>
      <c r="AC1070" s="526"/>
      <c r="AD1070" s="527"/>
      <c r="AE1070" s="424"/>
      <c r="AF1070" s="528"/>
      <c r="AG1070" s="528"/>
      <c r="AH1070" s="289" t="str">
        <f t="shared" si="95"/>
        <v/>
      </c>
      <c r="BR1070" s="291" t="str">
        <f>IFERROR(VLOOKUP(AH1070,'FACT COB BASICA'!$BH$5:$BI$115,2,FALSE),"")</f>
        <v/>
      </c>
      <c r="BS1070" s="292" t="str">
        <f t="shared" si="96"/>
        <v/>
      </c>
      <c r="BU1070" s="280"/>
    </row>
    <row r="1071" spans="28:73" ht="18.75" customHeight="1" x14ac:dyDescent="0.3">
      <c r="AB1071" s="300">
        <f t="shared" si="97"/>
        <v>1047</v>
      </c>
      <c r="AC1071" s="526"/>
      <c r="AD1071" s="527"/>
      <c r="AE1071" s="424"/>
      <c r="AF1071" s="528"/>
      <c r="AG1071" s="528"/>
      <c r="AH1071" s="289" t="str">
        <f t="shared" si="95"/>
        <v/>
      </c>
      <c r="BR1071" s="291" t="str">
        <f>IFERROR(VLOOKUP(AH1071,'FACT COB BASICA'!$BH$5:$BI$115,2,FALSE),"")</f>
        <v/>
      </c>
      <c r="BS1071" s="292" t="str">
        <f t="shared" si="96"/>
        <v/>
      </c>
      <c r="BU1071" s="280"/>
    </row>
    <row r="1072" spans="28:73" ht="18.75" customHeight="1" x14ac:dyDescent="0.3">
      <c r="AB1072" s="300">
        <f t="shared" si="97"/>
        <v>1048</v>
      </c>
      <c r="AC1072" s="526"/>
      <c r="AD1072" s="527"/>
      <c r="AE1072" s="424"/>
      <c r="AF1072" s="528"/>
      <c r="AG1072" s="528"/>
      <c r="AH1072" s="289" t="str">
        <f t="shared" si="95"/>
        <v/>
      </c>
      <c r="BR1072" s="291" t="str">
        <f>IFERROR(VLOOKUP(AH1072,'FACT COB BASICA'!$BH$5:$BI$115,2,FALSE),"")</f>
        <v/>
      </c>
      <c r="BS1072" s="292" t="str">
        <f t="shared" si="96"/>
        <v/>
      </c>
      <c r="BU1072" s="280"/>
    </row>
    <row r="1073" spans="28:73" ht="18.75" customHeight="1" x14ac:dyDescent="0.3">
      <c r="AB1073" s="300">
        <f t="shared" si="97"/>
        <v>1049</v>
      </c>
      <c r="AC1073" s="526"/>
      <c r="AD1073" s="527"/>
      <c r="AE1073" s="424"/>
      <c r="AF1073" s="528"/>
      <c r="AG1073" s="528"/>
      <c r="AH1073" s="289" t="str">
        <f t="shared" si="95"/>
        <v/>
      </c>
      <c r="BR1073" s="291" t="str">
        <f>IFERROR(VLOOKUP(AH1073,'FACT COB BASICA'!$BH$5:$BI$115,2,FALSE),"")</f>
        <v/>
      </c>
      <c r="BS1073" s="292" t="str">
        <f t="shared" si="96"/>
        <v/>
      </c>
      <c r="BU1073" s="280"/>
    </row>
    <row r="1074" spans="28:73" ht="18.75" customHeight="1" x14ac:dyDescent="0.3">
      <c r="AB1074" s="300">
        <f t="shared" si="97"/>
        <v>1050</v>
      </c>
      <c r="AC1074" s="526"/>
      <c r="AD1074" s="527"/>
      <c r="AE1074" s="424"/>
      <c r="AF1074" s="528"/>
      <c r="AG1074" s="528"/>
      <c r="AH1074" s="289" t="str">
        <f t="shared" si="95"/>
        <v/>
      </c>
      <c r="BR1074" s="291" t="str">
        <f>IFERROR(VLOOKUP(AH1074,'FACT COB BASICA'!$BH$5:$BI$115,2,FALSE),"")</f>
        <v/>
      </c>
      <c r="BS1074" s="292" t="str">
        <f t="shared" si="96"/>
        <v/>
      </c>
      <c r="BU1074" s="280"/>
    </row>
    <row r="1075" spans="28:73" ht="18.75" customHeight="1" x14ac:dyDescent="0.3">
      <c r="AB1075" s="300">
        <f t="shared" si="97"/>
        <v>1051</v>
      </c>
      <c r="AC1075" s="526"/>
      <c r="AD1075" s="527"/>
      <c r="AE1075" s="424"/>
      <c r="AF1075" s="528"/>
      <c r="AG1075" s="528"/>
      <c r="AH1075" s="289" t="str">
        <f t="shared" si="95"/>
        <v/>
      </c>
      <c r="BR1075" s="291" t="str">
        <f>IFERROR(VLOOKUP(AH1075,'FACT COB BASICA'!$BH$5:$BI$115,2,FALSE),"")</f>
        <v/>
      </c>
      <c r="BS1075" s="292" t="str">
        <f t="shared" si="96"/>
        <v/>
      </c>
      <c r="BU1075" s="280"/>
    </row>
    <row r="1076" spans="28:73" ht="18.75" customHeight="1" x14ac:dyDescent="0.3">
      <c r="AB1076" s="300">
        <f t="shared" si="97"/>
        <v>1052</v>
      </c>
      <c r="AC1076" s="526"/>
      <c r="AD1076" s="527"/>
      <c r="AE1076" s="424"/>
      <c r="AF1076" s="528"/>
      <c r="AG1076" s="528"/>
      <c r="AH1076" s="289" t="str">
        <f t="shared" si="95"/>
        <v/>
      </c>
      <c r="BR1076" s="291" t="str">
        <f>IFERROR(VLOOKUP(AH1076,'FACT COB BASICA'!$BH$5:$BI$115,2,FALSE),"")</f>
        <v/>
      </c>
      <c r="BS1076" s="292" t="str">
        <f t="shared" si="96"/>
        <v/>
      </c>
      <c r="BU1076" s="280"/>
    </row>
    <row r="1077" spans="28:73" ht="18.75" customHeight="1" x14ac:dyDescent="0.3">
      <c r="AB1077" s="300">
        <f t="shared" si="97"/>
        <v>1053</v>
      </c>
      <c r="AC1077" s="526"/>
      <c r="AD1077" s="527"/>
      <c r="AE1077" s="424"/>
      <c r="AF1077" s="528"/>
      <c r="AG1077" s="528"/>
      <c r="AH1077" s="289" t="str">
        <f t="shared" si="95"/>
        <v/>
      </c>
      <c r="BR1077" s="291" t="str">
        <f>IFERROR(VLOOKUP(AH1077,'FACT COB BASICA'!$BH$5:$BI$115,2,FALSE),"")</f>
        <v/>
      </c>
      <c r="BS1077" s="292" t="str">
        <f t="shared" si="96"/>
        <v/>
      </c>
      <c r="BU1077" s="280"/>
    </row>
    <row r="1078" spans="28:73" ht="18.75" customHeight="1" x14ac:dyDescent="0.3">
      <c r="AB1078" s="300">
        <f t="shared" si="97"/>
        <v>1054</v>
      </c>
      <c r="AC1078" s="526"/>
      <c r="AD1078" s="527"/>
      <c r="AE1078" s="424"/>
      <c r="AF1078" s="528"/>
      <c r="AG1078" s="528"/>
      <c r="AH1078" s="289" t="str">
        <f t="shared" si="95"/>
        <v/>
      </c>
      <c r="BR1078" s="291" t="str">
        <f>IFERROR(VLOOKUP(AH1078,'FACT COB BASICA'!$BH$5:$BI$115,2,FALSE),"")</f>
        <v/>
      </c>
      <c r="BS1078" s="292" t="str">
        <f t="shared" si="96"/>
        <v/>
      </c>
      <c r="BU1078" s="280"/>
    </row>
    <row r="1079" spans="28:73" ht="18.75" customHeight="1" x14ac:dyDescent="0.3">
      <c r="AB1079" s="300">
        <f t="shared" si="97"/>
        <v>1055</v>
      </c>
      <c r="AC1079" s="526"/>
      <c r="AD1079" s="527"/>
      <c r="AE1079" s="424"/>
      <c r="AF1079" s="528"/>
      <c r="AG1079" s="528"/>
      <c r="AH1079" s="289" t="str">
        <f t="shared" si="95"/>
        <v/>
      </c>
      <c r="BR1079" s="291" t="str">
        <f>IFERROR(VLOOKUP(AH1079,'FACT COB BASICA'!$BH$5:$BI$115,2,FALSE),"")</f>
        <v/>
      </c>
      <c r="BS1079" s="292" t="str">
        <f t="shared" si="96"/>
        <v/>
      </c>
      <c r="BU1079" s="280"/>
    </row>
    <row r="1080" spans="28:73" ht="18.75" customHeight="1" x14ac:dyDescent="0.3">
      <c r="AB1080" s="300">
        <f t="shared" si="97"/>
        <v>1056</v>
      </c>
      <c r="AC1080" s="526"/>
      <c r="AD1080" s="527"/>
      <c r="AE1080" s="424"/>
      <c r="AF1080" s="528"/>
      <c r="AG1080" s="528"/>
      <c r="AH1080" s="289" t="str">
        <f t="shared" si="95"/>
        <v/>
      </c>
      <c r="BR1080" s="291" t="str">
        <f>IFERROR(VLOOKUP(AH1080,'FACT COB BASICA'!$BH$5:$BI$115,2,FALSE),"")</f>
        <v/>
      </c>
      <c r="BS1080" s="292" t="str">
        <f t="shared" si="96"/>
        <v/>
      </c>
      <c r="BU1080" s="280"/>
    </row>
    <row r="1081" spans="28:73" ht="18.75" customHeight="1" x14ac:dyDescent="0.3">
      <c r="AB1081" s="300">
        <f t="shared" si="97"/>
        <v>1057</v>
      </c>
      <c r="AC1081" s="526"/>
      <c r="AD1081" s="527"/>
      <c r="AE1081" s="424"/>
      <c r="AF1081" s="528"/>
      <c r="AG1081" s="528"/>
      <c r="AH1081" s="289" t="str">
        <f t="shared" si="95"/>
        <v/>
      </c>
      <c r="BR1081" s="291" t="str">
        <f>IFERROR(VLOOKUP(AH1081,'FACT COB BASICA'!$BH$5:$BI$115,2,FALSE),"")</f>
        <v/>
      </c>
      <c r="BS1081" s="292" t="str">
        <f t="shared" si="96"/>
        <v/>
      </c>
      <c r="BU1081" s="280"/>
    </row>
    <row r="1082" spans="28:73" ht="18.75" customHeight="1" x14ac:dyDescent="0.3">
      <c r="AB1082" s="300">
        <f t="shared" si="97"/>
        <v>1058</v>
      </c>
      <c r="AC1082" s="526"/>
      <c r="AD1082" s="527"/>
      <c r="AE1082" s="424"/>
      <c r="AF1082" s="528"/>
      <c r="AG1082" s="528"/>
      <c r="AH1082" s="289" t="str">
        <f t="shared" si="95"/>
        <v/>
      </c>
      <c r="BR1082" s="291" t="str">
        <f>IFERROR(VLOOKUP(AH1082,'FACT COB BASICA'!$BH$5:$BI$115,2,FALSE),"")</f>
        <v/>
      </c>
      <c r="BS1082" s="292" t="str">
        <f t="shared" si="96"/>
        <v/>
      </c>
      <c r="BU1082" s="280"/>
    </row>
    <row r="1083" spans="28:73" ht="18.75" customHeight="1" x14ac:dyDescent="0.3">
      <c r="AB1083" s="300">
        <f t="shared" si="97"/>
        <v>1059</v>
      </c>
      <c r="AC1083" s="526"/>
      <c r="AD1083" s="527"/>
      <c r="AE1083" s="424"/>
      <c r="AF1083" s="528"/>
      <c r="AG1083" s="528"/>
      <c r="AH1083" s="289" t="str">
        <f t="shared" si="95"/>
        <v/>
      </c>
      <c r="BR1083" s="291" t="str">
        <f>IFERROR(VLOOKUP(AH1083,'FACT COB BASICA'!$BH$5:$BI$115,2,FALSE),"")</f>
        <v/>
      </c>
      <c r="BS1083" s="292" t="str">
        <f t="shared" si="96"/>
        <v/>
      </c>
      <c r="BU1083" s="280"/>
    </row>
    <row r="1084" spans="28:73" ht="18.75" customHeight="1" x14ac:dyDescent="0.3">
      <c r="AB1084" s="300">
        <f t="shared" si="97"/>
        <v>1060</v>
      </c>
      <c r="AC1084" s="526"/>
      <c r="AD1084" s="527"/>
      <c r="AE1084" s="424"/>
      <c r="AF1084" s="528"/>
      <c r="AG1084" s="528"/>
      <c r="AH1084" s="289" t="str">
        <f t="shared" si="95"/>
        <v/>
      </c>
      <c r="BR1084" s="291" t="str">
        <f>IFERROR(VLOOKUP(AH1084,'FACT COB BASICA'!$BH$5:$BI$115,2,FALSE),"")</f>
        <v/>
      </c>
      <c r="BS1084" s="292" t="str">
        <f t="shared" si="96"/>
        <v/>
      </c>
      <c r="BU1084" s="280"/>
    </row>
    <row r="1085" spans="28:73" ht="18.75" customHeight="1" x14ac:dyDescent="0.3">
      <c r="AB1085" s="300">
        <f t="shared" si="97"/>
        <v>1061</v>
      </c>
      <c r="AC1085" s="526"/>
      <c r="AD1085" s="527"/>
      <c r="AE1085" s="424"/>
      <c r="AF1085" s="528"/>
      <c r="AG1085" s="528"/>
      <c r="AH1085" s="289" t="str">
        <f t="shared" si="95"/>
        <v/>
      </c>
      <c r="BR1085" s="291" t="str">
        <f>IFERROR(VLOOKUP(AH1085,'FACT COB BASICA'!$BH$5:$BI$115,2,FALSE),"")</f>
        <v/>
      </c>
      <c r="BS1085" s="292" t="str">
        <f t="shared" si="96"/>
        <v/>
      </c>
      <c r="BU1085" s="280"/>
    </row>
    <row r="1086" spans="28:73" ht="18.75" customHeight="1" x14ac:dyDescent="0.3">
      <c r="AB1086" s="300">
        <f t="shared" si="97"/>
        <v>1062</v>
      </c>
      <c r="AC1086" s="526"/>
      <c r="AD1086" s="527"/>
      <c r="AE1086" s="424"/>
      <c r="AF1086" s="528"/>
      <c r="AG1086" s="528"/>
      <c r="AH1086" s="289" t="str">
        <f t="shared" si="95"/>
        <v/>
      </c>
      <c r="BR1086" s="291" t="str">
        <f>IFERROR(VLOOKUP(AH1086,'FACT COB BASICA'!$BH$5:$BI$115,2,FALSE),"")</f>
        <v/>
      </c>
      <c r="BS1086" s="292" t="str">
        <f t="shared" si="96"/>
        <v/>
      </c>
      <c r="BU1086" s="280"/>
    </row>
    <row r="1087" spans="28:73" ht="18.75" customHeight="1" x14ac:dyDescent="0.3">
      <c r="AB1087" s="300">
        <f t="shared" si="97"/>
        <v>1063</v>
      </c>
      <c r="AC1087" s="526"/>
      <c r="AD1087" s="527"/>
      <c r="AE1087" s="424"/>
      <c r="AF1087" s="528"/>
      <c r="AG1087" s="528"/>
      <c r="AH1087" s="289" t="str">
        <f t="shared" si="95"/>
        <v/>
      </c>
      <c r="BR1087" s="291" t="str">
        <f>IFERROR(VLOOKUP(AH1087,'FACT COB BASICA'!$BH$5:$BI$115,2,FALSE),"")</f>
        <v/>
      </c>
      <c r="BS1087" s="292" t="str">
        <f t="shared" si="96"/>
        <v/>
      </c>
      <c r="BU1087" s="280"/>
    </row>
    <row r="1088" spans="28:73" ht="18.75" customHeight="1" x14ac:dyDescent="0.3">
      <c r="AB1088" s="300">
        <f t="shared" si="97"/>
        <v>1064</v>
      </c>
      <c r="AC1088" s="526"/>
      <c r="AD1088" s="527"/>
      <c r="AE1088" s="424"/>
      <c r="AF1088" s="528"/>
      <c r="AG1088" s="528"/>
      <c r="AH1088" s="289" t="str">
        <f t="shared" si="95"/>
        <v/>
      </c>
      <c r="BR1088" s="291" t="str">
        <f>IFERROR(VLOOKUP(AH1088,'FACT COB BASICA'!$BH$5:$BI$115,2,FALSE),"")</f>
        <v/>
      </c>
      <c r="BS1088" s="292" t="str">
        <f t="shared" si="96"/>
        <v/>
      </c>
      <c r="BU1088" s="280"/>
    </row>
    <row r="1089" spans="28:73" ht="18.75" customHeight="1" x14ac:dyDescent="0.3">
      <c r="AB1089" s="300">
        <f t="shared" si="97"/>
        <v>1065</v>
      </c>
      <c r="AC1089" s="526"/>
      <c r="AD1089" s="527"/>
      <c r="AE1089" s="424"/>
      <c r="AF1089" s="528"/>
      <c r="AG1089" s="528"/>
      <c r="AH1089" s="289" t="str">
        <f t="shared" si="95"/>
        <v/>
      </c>
      <c r="BR1089" s="291" t="str">
        <f>IFERROR(VLOOKUP(AH1089,'FACT COB BASICA'!$BH$5:$BI$115,2,FALSE),"")</f>
        <v/>
      </c>
      <c r="BS1089" s="292" t="str">
        <f t="shared" si="96"/>
        <v/>
      </c>
      <c r="BU1089" s="280"/>
    </row>
    <row r="1090" spans="28:73" ht="18.75" customHeight="1" x14ac:dyDescent="0.3">
      <c r="AB1090" s="300">
        <f t="shared" si="97"/>
        <v>1066</v>
      </c>
      <c r="AC1090" s="526"/>
      <c r="AD1090" s="527"/>
      <c r="AE1090" s="424"/>
      <c r="AF1090" s="528"/>
      <c r="AG1090" s="528"/>
      <c r="AH1090" s="289" t="str">
        <f t="shared" si="95"/>
        <v/>
      </c>
      <c r="BR1090" s="291" t="str">
        <f>IFERROR(VLOOKUP(AH1090,'FACT COB BASICA'!$BH$5:$BI$115,2,FALSE),"")</f>
        <v/>
      </c>
      <c r="BS1090" s="292" t="str">
        <f t="shared" si="96"/>
        <v/>
      </c>
      <c r="BU1090" s="280"/>
    </row>
    <row r="1091" spans="28:73" ht="18.75" customHeight="1" x14ac:dyDescent="0.3">
      <c r="AB1091" s="300">
        <f t="shared" si="97"/>
        <v>1067</v>
      </c>
      <c r="AC1091" s="526"/>
      <c r="AD1091" s="527"/>
      <c r="AE1091" s="424"/>
      <c r="AF1091" s="528"/>
      <c r="AG1091" s="528"/>
      <c r="AH1091" s="289" t="str">
        <f t="shared" si="95"/>
        <v/>
      </c>
      <c r="BR1091" s="291" t="str">
        <f>IFERROR(VLOOKUP(AH1091,'FACT COB BASICA'!$BH$5:$BI$115,2,FALSE),"")</f>
        <v/>
      </c>
      <c r="BS1091" s="292" t="str">
        <f t="shared" si="96"/>
        <v/>
      </c>
      <c r="BU1091" s="280"/>
    </row>
    <row r="1092" spans="28:73" ht="18.75" customHeight="1" x14ac:dyDescent="0.3">
      <c r="AB1092" s="300">
        <f t="shared" si="97"/>
        <v>1068</v>
      </c>
      <c r="AC1092" s="526"/>
      <c r="AD1092" s="527"/>
      <c r="AE1092" s="424"/>
      <c r="AF1092" s="528"/>
      <c r="AG1092" s="528"/>
      <c r="AH1092" s="289" t="str">
        <f t="shared" si="95"/>
        <v/>
      </c>
      <c r="BR1092" s="291" t="str">
        <f>IFERROR(VLOOKUP(AH1092,'FACT COB BASICA'!$BH$5:$BI$115,2,FALSE),"")</f>
        <v/>
      </c>
      <c r="BS1092" s="292" t="str">
        <f t="shared" si="96"/>
        <v/>
      </c>
      <c r="BU1092" s="280"/>
    </row>
    <row r="1093" spans="28:73" ht="18.75" customHeight="1" x14ac:dyDescent="0.3">
      <c r="AB1093" s="300">
        <f t="shared" si="97"/>
        <v>1069</v>
      </c>
      <c r="AC1093" s="526"/>
      <c r="AD1093" s="527"/>
      <c r="AE1093" s="424"/>
      <c r="AF1093" s="528"/>
      <c r="AG1093" s="528"/>
      <c r="AH1093" s="289" t="str">
        <f t="shared" si="95"/>
        <v/>
      </c>
      <c r="BR1093" s="291" t="str">
        <f>IFERROR(VLOOKUP(AH1093,'FACT COB BASICA'!$BH$5:$BI$115,2,FALSE),"")</f>
        <v/>
      </c>
      <c r="BS1093" s="292" t="str">
        <f t="shared" si="96"/>
        <v/>
      </c>
      <c r="BU1093" s="280"/>
    </row>
    <row r="1094" spans="28:73" ht="18.75" customHeight="1" x14ac:dyDescent="0.3">
      <c r="AB1094" s="300">
        <f t="shared" si="97"/>
        <v>1070</v>
      </c>
      <c r="AC1094" s="526"/>
      <c r="AD1094" s="527"/>
      <c r="AE1094" s="424"/>
      <c r="AF1094" s="528"/>
      <c r="AG1094" s="528"/>
      <c r="AH1094" s="289" t="str">
        <f t="shared" si="95"/>
        <v/>
      </c>
      <c r="BR1094" s="291" t="str">
        <f>IFERROR(VLOOKUP(AH1094,'FACT COB BASICA'!$BH$5:$BI$115,2,FALSE),"")</f>
        <v/>
      </c>
      <c r="BS1094" s="292" t="str">
        <f t="shared" si="96"/>
        <v/>
      </c>
      <c r="BU1094" s="280"/>
    </row>
    <row r="1095" spans="28:73" ht="18.75" customHeight="1" x14ac:dyDescent="0.3">
      <c r="AB1095" s="300">
        <f t="shared" si="97"/>
        <v>1071</v>
      </c>
      <c r="AC1095" s="526"/>
      <c r="AD1095" s="527"/>
      <c r="AE1095" s="424"/>
      <c r="AF1095" s="528"/>
      <c r="AG1095" s="528"/>
      <c r="AH1095" s="289" t="str">
        <f t="shared" si="95"/>
        <v/>
      </c>
      <c r="BR1095" s="291" t="str">
        <f>IFERROR(VLOOKUP(AH1095,'FACT COB BASICA'!$BH$5:$BI$115,2,FALSE),"")</f>
        <v/>
      </c>
      <c r="BS1095" s="292" t="str">
        <f t="shared" si="96"/>
        <v/>
      </c>
      <c r="BU1095" s="280"/>
    </row>
    <row r="1096" spans="28:73" ht="18.75" customHeight="1" x14ac:dyDescent="0.3">
      <c r="AB1096" s="300">
        <f t="shared" si="97"/>
        <v>1072</v>
      </c>
      <c r="AC1096" s="526"/>
      <c r="AD1096" s="527"/>
      <c r="AE1096" s="424"/>
      <c r="AF1096" s="528"/>
      <c r="AG1096" s="528"/>
      <c r="AH1096" s="289" t="str">
        <f t="shared" si="95"/>
        <v/>
      </c>
      <c r="BR1096" s="291" t="str">
        <f>IFERROR(VLOOKUP(AH1096,'FACT COB BASICA'!$BH$5:$BI$115,2,FALSE),"")</f>
        <v/>
      </c>
      <c r="BS1096" s="292" t="str">
        <f t="shared" si="96"/>
        <v/>
      </c>
      <c r="BU1096" s="280"/>
    </row>
    <row r="1097" spans="28:73" ht="18.75" customHeight="1" x14ac:dyDescent="0.3">
      <c r="AB1097" s="300">
        <f t="shared" si="97"/>
        <v>1073</v>
      </c>
      <c r="AC1097" s="526"/>
      <c r="AD1097" s="527"/>
      <c r="AE1097" s="424"/>
      <c r="AF1097" s="528"/>
      <c r="AG1097" s="528"/>
      <c r="AH1097" s="289" t="str">
        <f t="shared" si="95"/>
        <v/>
      </c>
      <c r="BR1097" s="291" t="str">
        <f>IFERROR(VLOOKUP(AH1097,'FACT COB BASICA'!$BH$5:$BI$115,2,FALSE),"")</f>
        <v/>
      </c>
      <c r="BS1097" s="292" t="str">
        <f t="shared" si="96"/>
        <v/>
      </c>
      <c r="BU1097" s="280"/>
    </row>
    <row r="1098" spans="28:73" ht="18.75" customHeight="1" x14ac:dyDescent="0.3">
      <c r="AB1098" s="300">
        <f t="shared" si="97"/>
        <v>1074</v>
      </c>
      <c r="AC1098" s="526"/>
      <c r="AD1098" s="527"/>
      <c r="AE1098" s="424"/>
      <c r="AF1098" s="528"/>
      <c r="AG1098" s="528"/>
      <c r="AH1098" s="289" t="str">
        <f t="shared" si="95"/>
        <v/>
      </c>
      <c r="BR1098" s="291" t="str">
        <f>IFERROR(VLOOKUP(AH1098,'FACT COB BASICA'!$BH$5:$BI$115,2,FALSE),"")</f>
        <v/>
      </c>
      <c r="BS1098" s="292" t="str">
        <f t="shared" si="96"/>
        <v/>
      </c>
      <c r="BU1098" s="280"/>
    </row>
    <row r="1099" spans="28:73" ht="18.75" customHeight="1" x14ac:dyDescent="0.3">
      <c r="AB1099" s="300">
        <f t="shared" si="97"/>
        <v>1075</v>
      </c>
      <c r="AC1099" s="526"/>
      <c r="AD1099" s="527"/>
      <c r="AE1099" s="424"/>
      <c r="AF1099" s="528"/>
      <c r="AG1099" s="528"/>
      <c r="AH1099" s="289" t="str">
        <f t="shared" si="95"/>
        <v/>
      </c>
      <c r="BR1099" s="291" t="str">
        <f>IFERROR(VLOOKUP(AH1099,'FACT COB BASICA'!$BH$5:$BI$115,2,FALSE),"")</f>
        <v/>
      </c>
      <c r="BS1099" s="292" t="str">
        <f t="shared" si="96"/>
        <v/>
      </c>
      <c r="BU1099" s="280"/>
    </row>
    <row r="1100" spans="28:73" ht="18.75" customHeight="1" x14ac:dyDescent="0.3">
      <c r="AB1100" s="300">
        <f t="shared" si="97"/>
        <v>1076</v>
      </c>
      <c r="AC1100" s="526"/>
      <c r="AD1100" s="527"/>
      <c r="AE1100" s="424"/>
      <c r="AF1100" s="528"/>
      <c r="AG1100" s="528"/>
      <c r="AH1100" s="289" t="str">
        <f t="shared" si="95"/>
        <v/>
      </c>
      <c r="BR1100" s="291" t="str">
        <f>IFERROR(VLOOKUP(AH1100,'FACT COB BASICA'!$BH$5:$BI$115,2,FALSE),"")</f>
        <v/>
      </c>
      <c r="BS1100" s="292" t="str">
        <f t="shared" si="96"/>
        <v/>
      </c>
      <c r="BU1100" s="280"/>
    </row>
    <row r="1101" spans="28:73" ht="18.75" customHeight="1" x14ac:dyDescent="0.3">
      <c r="AB1101" s="300">
        <f t="shared" si="97"/>
        <v>1077</v>
      </c>
      <c r="AC1101" s="526"/>
      <c r="AD1101" s="527"/>
      <c r="AE1101" s="424"/>
      <c r="AF1101" s="528"/>
      <c r="AG1101" s="528"/>
      <c r="AH1101" s="289" t="str">
        <f t="shared" si="95"/>
        <v/>
      </c>
      <c r="BR1101" s="291" t="str">
        <f>IFERROR(VLOOKUP(AH1101,'FACT COB BASICA'!$BH$5:$BI$115,2,FALSE),"")</f>
        <v/>
      </c>
      <c r="BS1101" s="292" t="str">
        <f t="shared" si="96"/>
        <v/>
      </c>
      <c r="BU1101" s="280"/>
    </row>
    <row r="1102" spans="28:73" ht="18.75" customHeight="1" x14ac:dyDescent="0.3">
      <c r="AB1102" s="300">
        <f t="shared" si="97"/>
        <v>1078</v>
      </c>
      <c r="AC1102" s="526"/>
      <c r="AD1102" s="527"/>
      <c r="AE1102" s="424"/>
      <c r="AF1102" s="528"/>
      <c r="AG1102" s="528"/>
      <c r="AH1102" s="289" t="str">
        <f t="shared" si="95"/>
        <v/>
      </c>
      <c r="BR1102" s="291" t="str">
        <f>IFERROR(VLOOKUP(AH1102,'FACT COB BASICA'!$BH$5:$BI$115,2,FALSE),"")</f>
        <v/>
      </c>
      <c r="BS1102" s="292" t="str">
        <f t="shared" si="96"/>
        <v/>
      </c>
      <c r="BU1102" s="280"/>
    </row>
    <row r="1103" spans="28:73" ht="18.75" customHeight="1" x14ac:dyDescent="0.3">
      <c r="AB1103" s="300">
        <f t="shared" si="97"/>
        <v>1079</v>
      </c>
      <c r="AC1103" s="526"/>
      <c r="AD1103" s="527"/>
      <c r="AE1103" s="424"/>
      <c r="AF1103" s="528"/>
      <c r="AG1103" s="528"/>
      <c r="AH1103" s="289" t="str">
        <f t="shared" si="95"/>
        <v/>
      </c>
      <c r="BR1103" s="291" t="str">
        <f>IFERROR(VLOOKUP(AH1103,'FACT COB BASICA'!$BH$5:$BI$115,2,FALSE),"")</f>
        <v/>
      </c>
      <c r="BS1103" s="292" t="str">
        <f t="shared" si="96"/>
        <v/>
      </c>
      <c r="BU1103" s="280"/>
    </row>
    <row r="1104" spans="28:73" ht="18.75" customHeight="1" x14ac:dyDescent="0.3">
      <c r="AB1104" s="300">
        <f t="shared" si="97"/>
        <v>1080</v>
      </c>
      <c r="AC1104" s="526"/>
      <c r="AD1104" s="527"/>
      <c r="AE1104" s="424"/>
      <c r="AF1104" s="528"/>
      <c r="AG1104" s="528"/>
      <c r="AH1104" s="289" t="str">
        <f t="shared" si="95"/>
        <v/>
      </c>
      <c r="BR1104" s="291" t="str">
        <f>IFERROR(VLOOKUP(AH1104,'FACT COB BASICA'!$BH$5:$BI$115,2,FALSE),"")</f>
        <v/>
      </c>
      <c r="BS1104" s="292" t="str">
        <f t="shared" si="96"/>
        <v/>
      </c>
      <c r="BU1104" s="280"/>
    </row>
    <row r="1105" spans="28:73" ht="18.75" customHeight="1" x14ac:dyDescent="0.3">
      <c r="AB1105" s="300">
        <f t="shared" si="97"/>
        <v>1081</v>
      </c>
      <c r="AC1105" s="526"/>
      <c r="AD1105" s="527"/>
      <c r="AE1105" s="424"/>
      <c r="AF1105" s="528"/>
      <c r="AG1105" s="528"/>
      <c r="AH1105" s="289" t="str">
        <f t="shared" si="95"/>
        <v/>
      </c>
      <c r="BR1105" s="291" t="str">
        <f>IFERROR(VLOOKUP(AH1105,'FACT COB BASICA'!$BH$5:$BI$115,2,FALSE),"")</f>
        <v/>
      </c>
      <c r="BS1105" s="292" t="str">
        <f t="shared" si="96"/>
        <v/>
      </c>
      <c r="BU1105" s="280"/>
    </row>
    <row r="1106" spans="28:73" ht="18.75" customHeight="1" x14ac:dyDescent="0.3">
      <c r="AB1106" s="300">
        <f t="shared" si="97"/>
        <v>1082</v>
      </c>
      <c r="AC1106" s="526"/>
      <c r="AD1106" s="527"/>
      <c r="AE1106" s="424"/>
      <c r="AF1106" s="528"/>
      <c r="AG1106" s="528"/>
      <c r="AH1106" s="289" t="str">
        <f t="shared" si="95"/>
        <v/>
      </c>
      <c r="BR1106" s="291" t="str">
        <f>IFERROR(VLOOKUP(AH1106,'FACT COB BASICA'!$BH$5:$BI$115,2,FALSE),"")</f>
        <v/>
      </c>
      <c r="BS1106" s="292" t="str">
        <f t="shared" si="96"/>
        <v/>
      </c>
      <c r="BU1106" s="280"/>
    </row>
    <row r="1107" spans="28:73" ht="18.75" customHeight="1" x14ac:dyDescent="0.3">
      <c r="AB1107" s="300">
        <f t="shared" si="97"/>
        <v>1083</v>
      </c>
      <c r="AC1107" s="526"/>
      <c r="AD1107" s="527"/>
      <c r="AE1107" s="424"/>
      <c r="AF1107" s="528"/>
      <c r="AG1107" s="528"/>
      <c r="AH1107" s="289" t="str">
        <f t="shared" si="95"/>
        <v/>
      </c>
      <c r="BR1107" s="291" t="str">
        <f>IFERROR(VLOOKUP(AH1107,'FACT COB BASICA'!$BH$5:$BI$115,2,FALSE),"")</f>
        <v/>
      </c>
      <c r="BS1107" s="292" t="str">
        <f t="shared" si="96"/>
        <v/>
      </c>
      <c r="BU1107" s="280"/>
    </row>
    <row r="1108" spans="28:73" ht="18.75" customHeight="1" x14ac:dyDescent="0.3">
      <c r="AB1108" s="300">
        <f t="shared" si="97"/>
        <v>1084</v>
      </c>
      <c r="AC1108" s="526"/>
      <c r="AD1108" s="527"/>
      <c r="AE1108" s="424"/>
      <c r="AF1108" s="528"/>
      <c r="AG1108" s="528"/>
      <c r="AH1108" s="289" t="str">
        <f t="shared" si="95"/>
        <v/>
      </c>
      <c r="BR1108" s="291" t="str">
        <f>IFERROR(VLOOKUP(AH1108,'FACT COB BASICA'!$BH$5:$BI$115,2,FALSE),"")</f>
        <v/>
      </c>
      <c r="BS1108" s="292" t="str">
        <f t="shared" si="96"/>
        <v/>
      </c>
      <c r="BU1108" s="280"/>
    </row>
    <row r="1109" spans="28:73" ht="18.75" customHeight="1" x14ac:dyDescent="0.3">
      <c r="AB1109" s="300">
        <f t="shared" si="97"/>
        <v>1085</v>
      </c>
      <c r="AC1109" s="526"/>
      <c r="AD1109" s="527"/>
      <c r="AE1109" s="424"/>
      <c r="AF1109" s="528"/>
      <c r="AG1109" s="528"/>
      <c r="AH1109" s="289" t="str">
        <f t="shared" si="95"/>
        <v/>
      </c>
      <c r="BR1109" s="291" t="str">
        <f>IFERROR(VLOOKUP(AH1109,'FACT COB BASICA'!$BH$5:$BI$115,2,FALSE),"")</f>
        <v/>
      </c>
      <c r="BS1109" s="292" t="str">
        <f t="shared" si="96"/>
        <v/>
      </c>
      <c r="BU1109" s="280"/>
    </row>
    <row r="1110" spans="28:73" ht="18.75" customHeight="1" x14ac:dyDescent="0.3">
      <c r="AB1110" s="300">
        <f t="shared" si="97"/>
        <v>1086</v>
      </c>
      <c r="AC1110" s="526"/>
      <c r="AD1110" s="527"/>
      <c r="AE1110" s="424"/>
      <c r="AF1110" s="528"/>
      <c r="AG1110" s="528"/>
      <c r="AH1110" s="289" t="str">
        <f t="shared" si="95"/>
        <v/>
      </c>
      <c r="BR1110" s="291" t="str">
        <f>IFERROR(VLOOKUP(AH1110,'FACT COB BASICA'!$BH$5:$BI$115,2,FALSE),"")</f>
        <v/>
      </c>
      <c r="BS1110" s="292" t="str">
        <f t="shared" si="96"/>
        <v/>
      </c>
      <c r="BU1110" s="280"/>
    </row>
    <row r="1111" spans="28:73" ht="18.75" customHeight="1" x14ac:dyDescent="0.3">
      <c r="AB1111" s="300">
        <f t="shared" si="97"/>
        <v>1087</v>
      </c>
      <c r="AC1111" s="526"/>
      <c r="AD1111" s="527"/>
      <c r="AE1111" s="424"/>
      <c r="AF1111" s="528"/>
      <c r="AG1111" s="528"/>
      <c r="AH1111" s="289" t="str">
        <f t="shared" si="95"/>
        <v/>
      </c>
      <c r="BR1111" s="291" t="str">
        <f>IFERROR(VLOOKUP(AH1111,'FACT COB BASICA'!$BH$5:$BI$115,2,FALSE),"")</f>
        <v/>
      </c>
      <c r="BS1111" s="292" t="str">
        <f t="shared" si="96"/>
        <v/>
      </c>
      <c r="BU1111" s="280"/>
    </row>
    <row r="1112" spans="28:73" ht="18.75" customHeight="1" x14ac:dyDescent="0.3">
      <c r="AB1112" s="300">
        <f t="shared" si="97"/>
        <v>1088</v>
      </c>
      <c r="AC1112" s="526"/>
      <c r="AD1112" s="527"/>
      <c r="AE1112" s="424"/>
      <c r="AF1112" s="528"/>
      <c r="AG1112" s="528"/>
      <c r="AH1112" s="289" t="str">
        <f t="shared" si="95"/>
        <v/>
      </c>
      <c r="BR1112" s="291" t="str">
        <f>IFERROR(VLOOKUP(AH1112,'FACT COB BASICA'!$BH$5:$BI$115,2,FALSE),"")</f>
        <v/>
      </c>
      <c r="BS1112" s="292" t="str">
        <f t="shared" si="96"/>
        <v/>
      </c>
      <c r="BU1112" s="280"/>
    </row>
    <row r="1113" spans="28:73" ht="18.75" customHeight="1" x14ac:dyDescent="0.3">
      <c r="AB1113" s="300">
        <f t="shared" si="97"/>
        <v>1089</v>
      </c>
      <c r="AC1113" s="526"/>
      <c r="AD1113" s="527"/>
      <c r="AE1113" s="424"/>
      <c r="AF1113" s="528"/>
      <c r="AG1113" s="528"/>
      <c r="AH1113" s="289" t="str">
        <f t="shared" ref="AH1113:AH1176" si="98">IF(AND($AE$20="Fecha de nacimiento",AD1113&lt;&gt;""),DATEDIF(AD1113,$L$4,"Y"),IF(AND($AE$20="Edad",AE1113&lt;&gt;""),AE1113,""))</f>
        <v/>
      </c>
      <c r="BR1113" s="291" t="str">
        <f>IFERROR(VLOOKUP(AH1113,'FACT COB BASICA'!$BH$5:$BI$115,2,FALSE),"")</f>
        <v/>
      </c>
      <c r="BS1113" s="292" t="str">
        <f t="shared" ref="BS1113:BS1176" si="99">AC1113&amp;AG1113&amp;AF1113&amp;BR1113</f>
        <v/>
      </c>
      <c r="BU1113" s="280"/>
    </row>
    <row r="1114" spans="28:73" ht="18.75" customHeight="1" x14ac:dyDescent="0.3">
      <c r="AB1114" s="300">
        <f t="shared" ref="AB1114:AB1177" si="100">AB1113+1</f>
        <v>1090</v>
      </c>
      <c r="AC1114" s="526"/>
      <c r="AD1114" s="527"/>
      <c r="AE1114" s="424"/>
      <c r="AF1114" s="528"/>
      <c r="AG1114" s="528"/>
      <c r="AH1114" s="289" t="str">
        <f t="shared" si="98"/>
        <v/>
      </c>
      <c r="BR1114" s="291" t="str">
        <f>IFERROR(VLOOKUP(AH1114,'FACT COB BASICA'!$BH$5:$BI$115,2,FALSE),"")</f>
        <v/>
      </c>
      <c r="BS1114" s="292" t="str">
        <f t="shared" si="99"/>
        <v/>
      </c>
      <c r="BU1114" s="280"/>
    </row>
    <row r="1115" spans="28:73" ht="18.75" customHeight="1" x14ac:dyDescent="0.3">
      <c r="AB1115" s="300">
        <f t="shared" si="100"/>
        <v>1091</v>
      </c>
      <c r="AC1115" s="526"/>
      <c r="AD1115" s="527"/>
      <c r="AE1115" s="424"/>
      <c r="AF1115" s="528"/>
      <c r="AG1115" s="528"/>
      <c r="AH1115" s="289" t="str">
        <f t="shared" si="98"/>
        <v/>
      </c>
      <c r="BR1115" s="291" t="str">
        <f>IFERROR(VLOOKUP(AH1115,'FACT COB BASICA'!$BH$5:$BI$115,2,FALSE),"")</f>
        <v/>
      </c>
      <c r="BS1115" s="292" t="str">
        <f t="shared" si="99"/>
        <v/>
      </c>
      <c r="BU1115" s="280"/>
    </row>
    <row r="1116" spans="28:73" ht="18.75" customHeight="1" x14ac:dyDescent="0.3">
      <c r="AB1116" s="300">
        <f t="shared" si="100"/>
        <v>1092</v>
      </c>
      <c r="AC1116" s="526"/>
      <c r="AD1116" s="527"/>
      <c r="AE1116" s="424"/>
      <c r="AF1116" s="528"/>
      <c r="AG1116" s="528"/>
      <c r="AH1116" s="289" t="str">
        <f t="shared" si="98"/>
        <v/>
      </c>
      <c r="BR1116" s="291" t="str">
        <f>IFERROR(VLOOKUP(AH1116,'FACT COB BASICA'!$BH$5:$BI$115,2,FALSE),"")</f>
        <v/>
      </c>
      <c r="BS1116" s="292" t="str">
        <f t="shared" si="99"/>
        <v/>
      </c>
      <c r="BU1116" s="280"/>
    </row>
    <row r="1117" spans="28:73" ht="18.75" customHeight="1" x14ac:dyDescent="0.3">
      <c r="AB1117" s="300">
        <f t="shared" si="100"/>
        <v>1093</v>
      </c>
      <c r="AC1117" s="526"/>
      <c r="AD1117" s="527"/>
      <c r="AE1117" s="424"/>
      <c r="AF1117" s="528"/>
      <c r="AG1117" s="528"/>
      <c r="AH1117" s="289" t="str">
        <f t="shared" si="98"/>
        <v/>
      </c>
      <c r="BR1117" s="291" t="str">
        <f>IFERROR(VLOOKUP(AH1117,'FACT COB BASICA'!$BH$5:$BI$115,2,FALSE),"")</f>
        <v/>
      </c>
      <c r="BS1117" s="292" t="str">
        <f t="shared" si="99"/>
        <v/>
      </c>
      <c r="BU1117" s="280"/>
    </row>
    <row r="1118" spans="28:73" ht="18.75" customHeight="1" x14ac:dyDescent="0.3">
      <c r="AB1118" s="300">
        <f t="shared" si="100"/>
        <v>1094</v>
      </c>
      <c r="AC1118" s="526"/>
      <c r="AD1118" s="527"/>
      <c r="AE1118" s="424"/>
      <c r="AF1118" s="528"/>
      <c r="AG1118" s="528"/>
      <c r="AH1118" s="289" t="str">
        <f t="shared" si="98"/>
        <v/>
      </c>
      <c r="BR1118" s="291" t="str">
        <f>IFERROR(VLOOKUP(AH1118,'FACT COB BASICA'!$BH$5:$BI$115,2,FALSE),"")</f>
        <v/>
      </c>
      <c r="BS1118" s="292" t="str">
        <f t="shared" si="99"/>
        <v/>
      </c>
      <c r="BU1118" s="280"/>
    </row>
    <row r="1119" spans="28:73" ht="18.75" customHeight="1" x14ac:dyDescent="0.3">
      <c r="AB1119" s="300">
        <f t="shared" si="100"/>
        <v>1095</v>
      </c>
      <c r="AC1119" s="526"/>
      <c r="AD1119" s="527"/>
      <c r="AE1119" s="424"/>
      <c r="AF1119" s="528"/>
      <c r="AG1119" s="528"/>
      <c r="AH1119" s="289" t="str">
        <f t="shared" si="98"/>
        <v/>
      </c>
      <c r="BR1119" s="291" t="str">
        <f>IFERROR(VLOOKUP(AH1119,'FACT COB BASICA'!$BH$5:$BI$115,2,FALSE),"")</f>
        <v/>
      </c>
      <c r="BS1119" s="292" t="str">
        <f t="shared" si="99"/>
        <v/>
      </c>
      <c r="BU1119" s="280"/>
    </row>
    <row r="1120" spans="28:73" ht="18.75" customHeight="1" x14ac:dyDescent="0.3">
      <c r="AB1120" s="300">
        <f t="shared" si="100"/>
        <v>1096</v>
      </c>
      <c r="AC1120" s="526"/>
      <c r="AD1120" s="527"/>
      <c r="AE1120" s="424"/>
      <c r="AF1120" s="528"/>
      <c r="AG1120" s="528"/>
      <c r="AH1120" s="289" t="str">
        <f t="shared" si="98"/>
        <v/>
      </c>
      <c r="BR1120" s="291" t="str">
        <f>IFERROR(VLOOKUP(AH1120,'FACT COB BASICA'!$BH$5:$BI$115,2,FALSE),"")</f>
        <v/>
      </c>
      <c r="BS1120" s="292" t="str">
        <f t="shared" si="99"/>
        <v/>
      </c>
      <c r="BU1120" s="280"/>
    </row>
    <row r="1121" spans="28:73" ht="18.75" customHeight="1" x14ac:dyDescent="0.3">
      <c r="AB1121" s="300">
        <f t="shared" si="100"/>
        <v>1097</v>
      </c>
      <c r="AC1121" s="526"/>
      <c r="AD1121" s="527"/>
      <c r="AE1121" s="424"/>
      <c r="AF1121" s="528"/>
      <c r="AG1121" s="528"/>
      <c r="AH1121" s="289" t="str">
        <f t="shared" si="98"/>
        <v/>
      </c>
      <c r="BR1121" s="291" t="str">
        <f>IFERROR(VLOOKUP(AH1121,'FACT COB BASICA'!$BH$5:$BI$115,2,FALSE),"")</f>
        <v/>
      </c>
      <c r="BS1121" s="292" t="str">
        <f t="shared" si="99"/>
        <v/>
      </c>
      <c r="BU1121" s="280"/>
    </row>
    <row r="1122" spans="28:73" ht="18.75" customHeight="1" x14ac:dyDescent="0.3">
      <c r="AB1122" s="300">
        <f t="shared" si="100"/>
        <v>1098</v>
      </c>
      <c r="AC1122" s="526"/>
      <c r="AD1122" s="527"/>
      <c r="AE1122" s="424"/>
      <c r="AF1122" s="528"/>
      <c r="AG1122" s="528"/>
      <c r="AH1122" s="289" t="str">
        <f t="shared" si="98"/>
        <v/>
      </c>
      <c r="BR1122" s="291" t="str">
        <f>IFERROR(VLOOKUP(AH1122,'FACT COB BASICA'!$BH$5:$BI$115,2,FALSE),"")</f>
        <v/>
      </c>
      <c r="BS1122" s="292" t="str">
        <f t="shared" si="99"/>
        <v/>
      </c>
      <c r="BU1122" s="280"/>
    </row>
    <row r="1123" spans="28:73" ht="18.75" customHeight="1" x14ac:dyDescent="0.3">
      <c r="AB1123" s="300">
        <f t="shared" si="100"/>
        <v>1099</v>
      </c>
      <c r="AC1123" s="526"/>
      <c r="AD1123" s="527"/>
      <c r="AE1123" s="424"/>
      <c r="AF1123" s="528"/>
      <c r="AG1123" s="528"/>
      <c r="AH1123" s="289" t="str">
        <f t="shared" si="98"/>
        <v/>
      </c>
      <c r="BR1123" s="291" t="str">
        <f>IFERROR(VLOOKUP(AH1123,'FACT COB BASICA'!$BH$5:$BI$115,2,FALSE),"")</f>
        <v/>
      </c>
      <c r="BS1123" s="292" t="str">
        <f t="shared" si="99"/>
        <v/>
      </c>
      <c r="BU1123" s="280"/>
    </row>
    <row r="1124" spans="28:73" ht="18.75" customHeight="1" x14ac:dyDescent="0.3">
      <c r="AB1124" s="300">
        <f t="shared" si="100"/>
        <v>1100</v>
      </c>
      <c r="AC1124" s="526"/>
      <c r="AD1124" s="527"/>
      <c r="AE1124" s="424"/>
      <c r="AF1124" s="528"/>
      <c r="AG1124" s="528"/>
      <c r="AH1124" s="289" t="str">
        <f t="shared" si="98"/>
        <v/>
      </c>
      <c r="BR1124" s="291" t="str">
        <f>IFERROR(VLOOKUP(AH1124,'FACT COB BASICA'!$BH$5:$BI$115,2,FALSE),"")</f>
        <v/>
      </c>
      <c r="BS1124" s="292" t="str">
        <f t="shared" si="99"/>
        <v/>
      </c>
      <c r="BU1124" s="280"/>
    </row>
    <row r="1125" spans="28:73" ht="18.75" customHeight="1" x14ac:dyDescent="0.3">
      <c r="AB1125" s="300">
        <f t="shared" si="100"/>
        <v>1101</v>
      </c>
      <c r="AC1125" s="526"/>
      <c r="AD1125" s="527"/>
      <c r="AE1125" s="424"/>
      <c r="AF1125" s="528"/>
      <c r="AG1125" s="528"/>
      <c r="AH1125" s="289" t="str">
        <f t="shared" si="98"/>
        <v/>
      </c>
      <c r="BR1125" s="291" t="str">
        <f>IFERROR(VLOOKUP(AH1125,'FACT COB BASICA'!$BH$5:$BI$115,2,FALSE),"")</f>
        <v/>
      </c>
      <c r="BS1125" s="292" t="str">
        <f t="shared" si="99"/>
        <v/>
      </c>
      <c r="BU1125" s="280"/>
    </row>
    <row r="1126" spans="28:73" ht="18.75" customHeight="1" x14ac:dyDescent="0.3">
      <c r="AB1126" s="300">
        <f t="shared" si="100"/>
        <v>1102</v>
      </c>
      <c r="AC1126" s="526"/>
      <c r="AD1126" s="527"/>
      <c r="AE1126" s="424"/>
      <c r="AF1126" s="528"/>
      <c r="AG1126" s="528"/>
      <c r="AH1126" s="289" t="str">
        <f t="shared" si="98"/>
        <v/>
      </c>
      <c r="BR1126" s="291" t="str">
        <f>IFERROR(VLOOKUP(AH1126,'FACT COB BASICA'!$BH$5:$BI$115,2,FALSE),"")</f>
        <v/>
      </c>
      <c r="BS1126" s="292" t="str">
        <f t="shared" si="99"/>
        <v/>
      </c>
      <c r="BU1126" s="280"/>
    </row>
    <row r="1127" spans="28:73" ht="18.75" customHeight="1" x14ac:dyDescent="0.3">
      <c r="AB1127" s="300">
        <f t="shared" si="100"/>
        <v>1103</v>
      </c>
      <c r="AC1127" s="526"/>
      <c r="AD1127" s="527"/>
      <c r="AE1127" s="424"/>
      <c r="AF1127" s="528"/>
      <c r="AG1127" s="528"/>
      <c r="AH1127" s="289" t="str">
        <f t="shared" si="98"/>
        <v/>
      </c>
      <c r="BR1127" s="291" t="str">
        <f>IFERROR(VLOOKUP(AH1127,'FACT COB BASICA'!$BH$5:$BI$115,2,FALSE),"")</f>
        <v/>
      </c>
      <c r="BS1127" s="292" t="str">
        <f t="shared" si="99"/>
        <v/>
      </c>
      <c r="BU1127" s="280"/>
    </row>
    <row r="1128" spans="28:73" ht="18.75" customHeight="1" x14ac:dyDescent="0.3">
      <c r="AB1128" s="300">
        <f t="shared" si="100"/>
        <v>1104</v>
      </c>
      <c r="AC1128" s="526"/>
      <c r="AD1128" s="527"/>
      <c r="AE1128" s="424"/>
      <c r="AF1128" s="528"/>
      <c r="AG1128" s="528"/>
      <c r="AH1128" s="289" t="str">
        <f t="shared" si="98"/>
        <v/>
      </c>
      <c r="BR1128" s="291" t="str">
        <f>IFERROR(VLOOKUP(AH1128,'FACT COB BASICA'!$BH$5:$BI$115,2,FALSE),"")</f>
        <v/>
      </c>
      <c r="BS1128" s="292" t="str">
        <f t="shared" si="99"/>
        <v/>
      </c>
      <c r="BU1128" s="280"/>
    </row>
    <row r="1129" spans="28:73" ht="18.75" customHeight="1" x14ac:dyDescent="0.3">
      <c r="AB1129" s="300">
        <f t="shared" si="100"/>
        <v>1105</v>
      </c>
      <c r="AC1129" s="526"/>
      <c r="AD1129" s="527"/>
      <c r="AE1129" s="424"/>
      <c r="AF1129" s="528"/>
      <c r="AG1129" s="528"/>
      <c r="AH1129" s="289" t="str">
        <f t="shared" si="98"/>
        <v/>
      </c>
      <c r="BR1129" s="291" t="str">
        <f>IFERROR(VLOOKUP(AH1129,'FACT COB BASICA'!$BH$5:$BI$115,2,FALSE),"")</f>
        <v/>
      </c>
      <c r="BS1129" s="292" t="str">
        <f t="shared" si="99"/>
        <v/>
      </c>
      <c r="BU1129" s="280"/>
    </row>
    <row r="1130" spans="28:73" ht="18.75" customHeight="1" x14ac:dyDescent="0.3">
      <c r="AB1130" s="300">
        <f t="shared" si="100"/>
        <v>1106</v>
      </c>
      <c r="AC1130" s="526"/>
      <c r="AD1130" s="527"/>
      <c r="AE1130" s="424"/>
      <c r="AF1130" s="528"/>
      <c r="AG1130" s="528"/>
      <c r="AH1130" s="289" t="str">
        <f t="shared" si="98"/>
        <v/>
      </c>
      <c r="BR1130" s="291" t="str">
        <f>IFERROR(VLOOKUP(AH1130,'FACT COB BASICA'!$BH$5:$BI$115,2,FALSE),"")</f>
        <v/>
      </c>
      <c r="BS1130" s="292" t="str">
        <f t="shared" si="99"/>
        <v/>
      </c>
      <c r="BU1130" s="280"/>
    </row>
    <row r="1131" spans="28:73" ht="18.75" customHeight="1" x14ac:dyDescent="0.3">
      <c r="AB1131" s="300">
        <f t="shared" si="100"/>
        <v>1107</v>
      </c>
      <c r="AC1131" s="526"/>
      <c r="AD1131" s="527"/>
      <c r="AE1131" s="424"/>
      <c r="AF1131" s="528"/>
      <c r="AG1131" s="528"/>
      <c r="AH1131" s="289" t="str">
        <f t="shared" si="98"/>
        <v/>
      </c>
      <c r="BR1131" s="291" t="str">
        <f>IFERROR(VLOOKUP(AH1131,'FACT COB BASICA'!$BH$5:$BI$115,2,FALSE),"")</f>
        <v/>
      </c>
      <c r="BS1131" s="292" t="str">
        <f t="shared" si="99"/>
        <v/>
      </c>
      <c r="BU1131" s="280"/>
    </row>
    <row r="1132" spans="28:73" ht="18.75" customHeight="1" x14ac:dyDescent="0.3">
      <c r="AB1132" s="300">
        <f t="shared" si="100"/>
        <v>1108</v>
      </c>
      <c r="AC1132" s="526"/>
      <c r="AD1132" s="527"/>
      <c r="AE1132" s="424"/>
      <c r="AF1132" s="528"/>
      <c r="AG1132" s="528"/>
      <c r="AH1132" s="289" t="str">
        <f t="shared" si="98"/>
        <v/>
      </c>
      <c r="BR1132" s="291" t="str">
        <f>IFERROR(VLOOKUP(AH1132,'FACT COB BASICA'!$BH$5:$BI$115,2,FALSE),"")</f>
        <v/>
      </c>
      <c r="BS1132" s="292" t="str">
        <f t="shared" si="99"/>
        <v/>
      </c>
      <c r="BU1132" s="280"/>
    </row>
    <row r="1133" spans="28:73" ht="18.75" customHeight="1" x14ac:dyDescent="0.3">
      <c r="AB1133" s="300">
        <f t="shared" si="100"/>
        <v>1109</v>
      </c>
      <c r="AC1133" s="526"/>
      <c r="AD1133" s="527"/>
      <c r="AE1133" s="424"/>
      <c r="AF1133" s="528"/>
      <c r="AG1133" s="528"/>
      <c r="AH1133" s="289" t="str">
        <f t="shared" si="98"/>
        <v/>
      </c>
      <c r="BR1133" s="291" t="str">
        <f>IFERROR(VLOOKUP(AH1133,'FACT COB BASICA'!$BH$5:$BI$115,2,FALSE),"")</f>
        <v/>
      </c>
      <c r="BS1133" s="292" t="str">
        <f t="shared" si="99"/>
        <v/>
      </c>
      <c r="BU1133" s="280"/>
    </row>
    <row r="1134" spans="28:73" ht="18.75" customHeight="1" x14ac:dyDescent="0.3">
      <c r="AB1134" s="300">
        <f t="shared" si="100"/>
        <v>1110</v>
      </c>
      <c r="AC1134" s="526"/>
      <c r="AD1134" s="527"/>
      <c r="AE1134" s="424"/>
      <c r="AF1134" s="528"/>
      <c r="AG1134" s="528"/>
      <c r="AH1134" s="289" t="str">
        <f t="shared" si="98"/>
        <v/>
      </c>
      <c r="BR1134" s="291" t="str">
        <f>IFERROR(VLOOKUP(AH1134,'FACT COB BASICA'!$BH$5:$BI$115,2,FALSE),"")</f>
        <v/>
      </c>
      <c r="BS1134" s="292" t="str">
        <f t="shared" si="99"/>
        <v/>
      </c>
      <c r="BU1134" s="280"/>
    </row>
    <row r="1135" spans="28:73" ht="18.75" customHeight="1" x14ac:dyDescent="0.3">
      <c r="AB1135" s="300">
        <f t="shared" si="100"/>
        <v>1111</v>
      </c>
      <c r="AC1135" s="526"/>
      <c r="AD1135" s="527"/>
      <c r="AE1135" s="424"/>
      <c r="AF1135" s="528"/>
      <c r="AG1135" s="528"/>
      <c r="AH1135" s="289" t="str">
        <f t="shared" si="98"/>
        <v/>
      </c>
      <c r="BR1135" s="291" t="str">
        <f>IFERROR(VLOOKUP(AH1135,'FACT COB BASICA'!$BH$5:$BI$115,2,FALSE),"")</f>
        <v/>
      </c>
      <c r="BS1135" s="292" t="str">
        <f t="shared" si="99"/>
        <v/>
      </c>
      <c r="BU1135" s="280"/>
    </row>
    <row r="1136" spans="28:73" ht="18.75" customHeight="1" x14ac:dyDescent="0.3">
      <c r="AB1136" s="300">
        <f t="shared" si="100"/>
        <v>1112</v>
      </c>
      <c r="AC1136" s="526"/>
      <c r="AD1136" s="527"/>
      <c r="AE1136" s="424"/>
      <c r="AF1136" s="528"/>
      <c r="AG1136" s="528"/>
      <c r="AH1136" s="289" t="str">
        <f t="shared" si="98"/>
        <v/>
      </c>
      <c r="BR1136" s="291" t="str">
        <f>IFERROR(VLOOKUP(AH1136,'FACT COB BASICA'!$BH$5:$BI$115,2,FALSE),"")</f>
        <v/>
      </c>
      <c r="BS1136" s="292" t="str">
        <f t="shared" si="99"/>
        <v/>
      </c>
      <c r="BU1136" s="280"/>
    </row>
    <row r="1137" spans="28:73" ht="18.75" customHeight="1" x14ac:dyDescent="0.3">
      <c r="AB1137" s="300">
        <f t="shared" si="100"/>
        <v>1113</v>
      </c>
      <c r="AC1137" s="526"/>
      <c r="AD1137" s="527"/>
      <c r="AE1137" s="424"/>
      <c r="AF1137" s="528"/>
      <c r="AG1137" s="528"/>
      <c r="AH1137" s="289" t="str">
        <f t="shared" si="98"/>
        <v/>
      </c>
      <c r="BR1137" s="291" t="str">
        <f>IFERROR(VLOOKUP(AH1137,'FACT COB BASICA'!$BH$5:$BI$115,2,FALSE),"")</f>
        <v/>
      </c>
      <c r="BS1137" s="292" t="str">
        <f t="shared" si="99"/>
        <v/>
      </c>
      <c r="BU1137" s="280"/>
    </row>
    <row r="1138" spans="28:73" ht="18.75" customHeight="1" x14ac:dyDescent="0.3">
      <c r="AB1138" s="300">
        <f t="shared" si="100"/>
        <v>1114</v>
      </c>
      <c r="AC1138" s="526"/>
      <c r="AD1138" s="527"/>
      <c r="AE1138" s="424"/>
      <c r="AF1138" s="528"/>
      <c r="AG1138" s="528"/>
      <c r="AH1138" s="289" t="str">
        <f t="shared" si="98"/>
        <v/>
      </c>
      <c r="BR1138" s="291" t="str">
        <f>IFERROR(VLOOKUP(AH1138,'FACT COB BASICA'!$BH$5:$BI$115,2,FALSE),"")</f>
        <v/>
      </c>
      <c r="BS1138" s="292" t="str">
        <f t="shared" si="99"/>
        <v/>
      </c>
      <c r="BU1138" s="280"/>
    </row>
    <row r="1139" spans="28:73" ht="18.75" customHeight="1" x14ac:dyDescent="0.3">
      <c r="AB1139" s="300">
        <f t="shared" si="100"/>
        <v>1115</v>
      </c>
      <c r="AC1139" s="526"/>
      <c r="AD1139" s="527"/>
      <c r="AE1139" s="424"/>
      <c r="AF1139" s="528"/>
      <c r="AG1139" s="528"/>
      <c r="AH1139" s="289" t="str">
        <f t="shared" si="98"/>
        <v/>
      </c>
      <c r="BR1139" s="291" t="str">
        <f>IFERROR(VLOOKUP(AH1139,'FACT COB BASICA'!$BH$5:$BI$115,2,FALSE),"")</f>
        <v/>
      </c>
      <c r="BS1139" s="292" t="str">
        <f t="shared" si="99"/>
        <v/>
      </c>
      <c r="BU1139" s="280"/>
    </row>
    <row r="1140" spans="28:73" ht="18.75" customHeight="1" x14ac:dyDescent="0.3">
      <c r="AB1140" s="300">
        <f t="shared" si="100"/>
        <v>1116</v>
      </c>
      <c r="AC1140" s="526"/>
      <c r="AD1140" s="527"/>
      <c r="AE1140" s="424"/>
      <c r="AF1140" s="528"/>
      <c r="AG1140" s="528"/>
      <c r="AH1140" s="289" t="str">
        <f t="shared" si="98"/>
        <v/>
      </c>
      <c r="BR1140" s="291" t="str">
        <f>IFERROR(VLOOKUP(AH1140,'FACT COB BASICA'!$BH$5:$BI$115,2,FALSE),"")</f>
        <v/>
      </c>
      <c r="BS1140" s="292" t="str">
        <f t="shared" si="99"/>
        <v/>
      </c>
      <c r="BU1140" s="280"/>
    </row>
    <row r="1141" spans="28:73" ht="18.75" customHeight="1" x14ac:dyDescent="0.3">
      <c r="AB1141" s="300">
        <f t="shared" si="100"/>
        <v>1117</v>
      </c>
      <c r="AC1141" s="526"/>
      <c r="AD1141" s="527"/>
      <c r="AE1141" s="424"/>
      <c r="AF1141" s="528"/>
      <c r="AG1141" s="528"/>
      <c r="AH1141" s="289" t="str">
        <f t="shared" si="98"/>
        <v/>
      </c>
      <c r="BR1141" s="291" t="str">
        <f>IFERROR(VLOOKUP(AH1141,'FACT COB BASICA'!$BH$5:$BI$115,2,FALSE),"")</f>
        <v/>
      </c>
      <c r="BS1141" s="292" t="str">
        <f t="shared" si="99"/>
        <v/>
      </c>
      <c r="BU1141" s="280"/>
    </row>
    <row r="1142" spans="28:73" ht="18.75" customHeight="1" x14ac:dyDescent="0.3">
      <c r="AB1142" s="300">
        <f t="shared" si="100"/>
        <v>1118</v>
      </c>
      <c r="AC1142" s="526"/>
      <c r="AD1142" s="527"/>
      <c r="AE1142" s="424"/>
      <c r="AF1142" s="528"/>
      <c r="AG1142" s="528"/>
      <c r="AH1142" s="289" t="str">
        <f t="shared" si="98"/>
        <v/>
      </c>
      <c r="BR1142" s="291" t="str">
        <f>IFERROR(VLOOKUP(AH1142,'FACT COB BASICA'!$BH$5:$BI$115,2,FALSE),"")</f>
        <v/>
      </c>
      <c r="BS1142" s="292" t="str">
        <f t="shared" si="99"/>
        <v/>
      </c>
      <c r="BU1142" s="280"/>
    </row>
    <row r="1143" spans="28:73" ht="18.75" customHeight="1" x14ac:dyDescent="0.3">
      <c r="AB1143" s="300">
        <f t="shared" si="100"/>
        <v>1119</v>
      </c>
      <c r="AC1143" s="526"/>
      <c r="AD1143" s="527"/>
      <c r="AE1143" s="424"/>
      <c r="AF1143" s="528"/>
      <c r="AG1143" s="528"/>
      <c r="AH1143" s="289" t="str">
        <f t="shared" si="98"/>
        <v/>
      </c>
      <c r="BR1143" s="291" t="str">
        <f>IFERROR(VLOOKUP(AH1143,'FACT COB BASICA'!$BH$5:$BI$115,2,FALSE),"")</f>
        <v/>
      </c>
      <c r="BS1143" s="292" t="str">
        <f t="shared" si="99"/>
        <v/>
      </c>
      <c r="BU1143" s="280"/>
    </row>
    <row r="1144" spans="28:73" ht="18.75" customHeight="1" x14ac:dyDescent="0.3">
      <c r="AB1144" s="300">
        <f t="shared" si="100"/>
        <v>1120</v>
      </c>
      <c r="AC1144" s="526"/>
      <c r="AD1144" s="527"/>
      <c r="AE1144" s="424"/>
      <c r="AF1144" s="528"/>
      <c r="AG1144" s="528"/>
      <c r="AH1144" s="289" t="str">
        <f t="shared" si="98"/>
        <v/>
      </c>
      <c r="BR1144" s="291" t="str">
        <f>IFERROR(VLOOKUP(AH1144,'FACT COB BASICA'!$BH$5:$BI$115,2,FALSE),"")</f>
        <v/>
      </c>
      <c r="BS1144" s="292" t="str">
        <f t="shared" si="99"/>
        <v/>
      </c>
      <c r="BU1144" s="280"/>
    </row>
    <row r="1145" spans="28:73" ht="18.75" customHeight="1" x14ac:dyDescent="0.3">
      <c r="AB1145" s="300">
        <f t="shared" si="100"/>
        <v>1121</v>
      </c>
      <c r="AC1145" s="526"/>
      <c r="AD1145" s="527"/>
      <c r="AE1145" s="424"/>
      <c r="AF1145" s="528"/>
      <c r="AG1145" s="528"/>
      <c r="AH1145" s="289" t="str">
        <f t="shared" si="98"/>
        <v/>
      </c>
      <c r="BR1145" s="291" t="str">
        <f>IFERROR(VLOOKUP(AH1145,'FACT COB BASICA'!$BH$5:$BI$115,2,FALSE),"")</f>
        <v/>
      </c>
      <c r="BS1145" s="292" t="str">
        <f t="shared" si="99"/>
        <v/>
      </c>
      <c r="BU1145" s="280"/>
    </row>
    <row r="1146" spans="28:73" ht="18.75" customHeight="1" x14ac:dyDescent="0.3">
      <c r="AB1146" s="300">
        <f t="shared" si="100"/>
        <v>1122</v>
      </c>
      <c r="AC1146" s="526"/>
      <c r="AD1146" s="527"/>
      <c r="AE1146" s="424"/>
      <c r="AF1146" s="528"/>
      <c r="AG1146" s="528"/>
      <c r="AH1146" s="289" t="str">
        <f t="shared" si="98"/>
        <v/>
      </c>
      <c r="BR1146" s="291" t="str">
        <f>IFERROR(VLOOKUP(AH1146,'FACT COB BASICA'!$BH$5:$BI$115,2,FALSE),"")</f>
        <v/>
      </c>
      <c r="BS1146" s="292" t="str">
        <f t="shared" si="99"/>
        <v/>
      </c>
      <c r="BU1146" s="280"/>
    </row>
    <row r="1147" spans="28:73" ht="18.75" customHeight="1" x14ac:dyDescent="0.3">
      <c r="AB1147" s="300">
        <f t="shared" si="100"/>
        <v>1123</v>
      </c>
      <c r="AC1147" s="526"/>
      <c r="AD1147" s="527"/>
      <c r="AE1147" s="424"/>
      <c r="AF1147" s="528"/>
      <c r="AG1147" s="528"/>
      <c r="AH1147" s="289" t="str">
        <f t="shared" si="98"/>
        <v/>
      </c>
      <c r="BR1147" s="291" t="str">
        <f>IFERROR(VLOOKUP(AH1147,'FACT COB BASICA'!$BH$5:$BI$115,2,FALSE),"")</f>
        <v/>
      </c>
      <c r="BS1147" s="292" t="str">
        <f t="shared" si="99"/>
        <v/>
      </c>
      <c r="BU1147" s="280"/>
    </row>
    <row r="1148" spans="28:73" ht="18.75" customHeight="1" x14ac:dyDescent="0.3">
      <c r="AB1148" s="300">
        <f t="shared" si="100"/>
        <v>1124</v>
      </c>
      <c r="AC1148" s="526"/>
      <c r="AD1148" s="527"/>
      <c r="AE1148" s="424"/>
      <c r="AF1148" s="528"/>
      <c r="AG1148" s="528"/>
      <c r="AH1148" s="289" t="str">
        <f t="shared" si="98"/>
        <v/>
      </c>
      <c r="BR1148" s="291" t="str">
        <f>IFERROR(VLOOKUP(AH1148,'FACT COB BASICA'!$BH$5:$BI$115,2,FALSE),"")</f>
        <v/>
      </c>
      <c r="BS1148" s="292" t="str">
        <f t="shared" si="99"/>
        <v/>
      </c>
      <c r="BU1148" s="280"/>
    </row>
    <row r="1149" spans="28:73" ht="18.75" customHeight="1" x14ac:dyDescent="0.3">
      <c r="AB1149" s="300">
        <f t="shared" si="100"/>
        <v>1125</v>
      </c>
      <c r="AC1149" s="526"/>
      <c r="AD1149" s="527"/>
      <c r="AE1149" s="424"/>
      <c r="AF1149" s="528"/>
      <c r="AG1149" s="528"/>
      <c r="AH1149" s="289" t="str">
        <f t="shared" si="98"/>
        <v/>
      </c>
      <c r="BR1149" s="291" t="str">
        <f>IFERROR(VLOOKUP(AH1149,'FACT COB BASICA'!$BH$5:$BI$115,2,FALSE),"")</f>
        <v/>
      </c>
      <c r="BS1149" s="292" t="str">
        <f t="shared" si="99"/>
        <v/>
      </c>
      <c r="BU1149" s="280"/>
    </row>
    <row r="1150" spans="28:73" ht="18.75" customHeight="1" x14ac:dyDescent="0.3">
      <c r="AB1150" s="300">
        <f t="shared" si="100"/>
        <v>1126</v>
      </c>
      <c r="AC1150" s="526"/>
      <c r="AD1150" s="527"/>
      <c r="AE1150" s="424"/>
      <c r="AF1150" s="528"/>
      <c r="AG1150" s="528"/>
      <c r="AH1150" s="289" t="str">
        <f t="shared" si="98"/>
        <v/>
      </c>
      <c r="BR1150" s="291" t="str">
        <f>IFERROR(VLOOKUP(AH1150,'FACT COB BASICA'!$BH$5:$BI$115,2,FALSE),"")</f>
        <v/>
      </c>
      <c r="BS1150" s="292" t="str">
        <f t="shared" si="99"/>
        <v/>
      </c>
      <c r="BU1150" s="280"/>
    </row>
    <row r="1151" spans="28:73" ht="18.75" customHeight="1" x14ac:dyDescent="0.3">
      <c r="AB1151" s="300">
        <f t="shared" si="100"/>
        <v>1127</v>
      </c>
      <c r="AC1151" s="526"/>
      <c r="AD1151" s="527"/>
      <c r="AE1151" s="424"/>
      <c r="AF1151" s="528"/>
      <c r="AG1151" s="528"/>
      <c r="AH1151" s="289" t="str">
        <f t="shared" si="98"/>
        <v/>
      </c>
      <c r="BR1151" s="291" t="str">
        <f>IFERROR(VLOOKUP(AH1151,'FACT COB BASICA'!$BH$5:$BI$115,2,FALSE),"")</f>
        <v/>
      </c>
      <c r="BS1151" s="292" t="str">
        <f t="shared" si="99"/>
        <v/>
      </c>
      <c r="BU1151" s="280"/>
    </row>
    <row r="1152" spans="28:73" ht="18.75" customHeight="1" x14ac:dyDescent="0.3">
      <c r="AB1152" s="300">
        <f t="shared" si="100"/>
        <v>1128</v>
      </c>
      <c r="AC1152" s="526"/>
      <c r="AD1152" s="527"/>
      <c r="AE1152" s="424"/>
      <c r="AF1152" s="528"/>
      <c r="AG1152" s="528"/>
      <c r="AH1152" s="289" t="str">
        <f t="shared" si="98"/>
        <v/>
      </c>
      <c r="BR1152" s="291" t="str">
        <f>IFERROR(VLOOKUP(AH1152,'FACT COB BASICA'!$BH$5:$BI$115,2,FALSE),"")</f>
        <v/>
      </c>
      <c r="BS1152" s="292" t="str">
        <f t="shared" si="99"/>
        <v/>
      </c>
      <c r="BU1152" s="280"/>
    </row>
    <row r="1153" spans="28:73" ht="18.75" customHeight="1" x14ac:dyDescent="0.3">
      <c r="AB1153" s="300">
        <f t="shared" si="100"/>
        <v>1129</v>
      </c>
      <c r="AC1153" s="526"/>
      <c r="AD1153" s="527"/>
      <c r="AE1153" s="424"/>
      <c r="AF1153" s="528"/>
      <c r="AG1153" s="528"/>
      <c r="AH1153" s="289" t="str">
        <f t="shared" si="98"/>
        <v/>
      </c>
      <c r="BR1153" s="291" t="str">
        <f>IFERROR(VLOOKUP(AH1153,'FACT COB BASICA'!$BH$5:$BI$115,2,FALSE),"")</f>
        <v/>
      </c>
      <c r="BS1153" s="292" t="str">
        <f t="shared" si="99"/>
        <v/>
      </c>
      <c r="BU1153" s="280"/>
    </row>
    <row r="1154" spans="28:73" ht="18.75" customHeight="1" x14ac:dyDescent="0.3">
      <c r="AB1154" s="300">
        <f t="shared" si="100"/>
        <v>1130</v>
      </c>
      <c r="AC1154" s="526"/>
      <c r="AD1154" s="527"/>
      <c r="AE1154" s="424"/>
      <c r="AF1154" s="528"/>
      <c r="AG1154" s="528"/>
      <c r="AH1154" s="289" t="str">
        <f t="shared" si="98"/>
        <v/>
      </c>
      <c r="BR1154" s="291" t="str">
        <f>IFERROR(VLOOKUP(AH1154,'FACT COB BASICA'!$BH$5:$BI$115,2,FALSE),"")</f>
        <v/>
      </c>
      <c r="BS1154" s="292" t="str">
        <f t="shared" si="99"/>
        <v/>
      </c>
      <c r="BU1154" s="280"/>
    </row>
    <row r="1155" spans="28:73" ht="18.75" customHeight="1" x14ac:dyDescent="0.3">
      <c r="AB1155" s="300">
        <f t="shared" si="100"/>
        <v>1131</v>
      </c>
      <c r="AC1155" s="526"/>
      <c r="AD1155" s="527"/>
      <c r="AE1155" s="424"/>
      <c r="AF1155" s="528"/>
      <c r="AG1155" s="528"/>
      <c r="AH1155" s="289" t="str">
        <f t="shared" si="98"/>
        <v/>
      </c>
      <c r="BR1155" s="291" t="str">
        <f>IFERROR(VLOOKUP(AH1155,'FACT COB BASICA'!$BH$5:$BI$115,2,FALSE),"")</f>
        <v/>
      </c>
      <c r="BS1155" s="292" t="str">
        <f t="shared" si="99"/>
        <v/>
      </c>
      <c r="BU1155" s="280"/>
    </row>
    <row r="1156" spans="28:73" ht="18.75" customHeight="1" x14ac:dyDescent="0.3">
      <c r="AB1156" s="300">
        <f t="shared" si="100"/>
        <v>1132</v>
      </c>
      <c r="AC1156" s="526"/>
      <c r="AD1156" s="527"/>
      <c r="AE1156" s="424"/>
      <c r="AF1156" s="528"/>
      <c r="AG1156" s="528"/>
      <c r="AH1156" s="289" t="str">
        <f t="shared" si="98"/>
        <v/>
      </c>
      <c r="BR1156" s="291" t="str">
        <f>IFERROR(VLOOKUP(AH1156,'FACT COB BASICA'!$BH$5:$BI$115,2,FALSE),"")</f>
        <v/>
      </c>
      <c r="BS1156" s="292" t="str">
        <f t="shared" si="99"/>
        <v/>
      </c>
      <c r="BU1156" s="280"/>
    </row>
    <row r="1157" spans="28:73" ht="18.75" customHeight="1" x14ac:dyDescent="0.3">
      <c r="AB1157" s="300">
        <f t="shared" si="100"/>
        <v>1133</v>
      </c>
      <c r="AC1157" s="526"/>
      <c r="AD1157" s="527"/>
      <c r="AE1157" s="424"/>
      <c r="AF1157" s="528"/>
      <c r="AG1157" s="528"/>
      <c r="AH1157" s="289" t="str">
        <f t="shared" si="98"/>
        <v/>
      </c>
      <c r="BR1157" s="291" t="str">
        <f>IFERROR(VLOOKUP(AH1157,'FACT COB BASICA'!$BH$5:$BI$115,2,FALSE),"")</f>
        <v/>
      </c>
      <c r="BS1157" s="292" t="str">
        <f t="shared" si="99"/>
        <v/>
      </c>
      <c r="BU1157" s="280"/>
    </row>
    <row r="1158" spans="28:73" ht="18.75" customHeight="1" x14ac:dyDescent="0.3">
      <c r="AB1158" s="300">
        <f t="shared" si="100"/>
        <v>1134</v>
      </c>
      <c r="AC1158" s="526"/>
      <c r="AD1158" s="527"/>
      <c r="AE1158" s="424"/>
      <c r="AF1158" s="528"/>
      <c r="AG1158" s="528"/>
      <c r="AH1158" s="289" t="str">
        <f t="shared" si="98"/>
        <v/>
      </c>
      <c r="BR1158" s="291" t="str">
        <f>IFERROR(VLOOKUP(AH1158,'FACT COB BASICA'!$BH$5:$BI$115,2,FALSE),"")</f>
        <v/>
      </c>
      <c r="BS1158" s="292" t="str">
        <f t="shared" si="99"/>
        <v/>
      </c>
      <c r="BU1158" s="280"/>
    </row>
    <row r="1159" spans="28:73" ht="18.75" customHeight="1" x14ac:dyDescent="0.3">
      <c r="AB1159" s="300">
        <f t="shared" si="100"/>
        <v>1135</v>
      </c>
      <c r="AC1159" s="526"/>
      <c r="AD1159" s="527"/>
      <c r="AE1159" s="424"/>
      <c r="AF1159" s="528"/>
      <c r="AG1159" s="528"/>
      <c r="AH1159" s="289" t="str">
        <f t="shared" si="98"/>
        <v/>
      </c>
      <c r="BR1159" s="291" t="str">
        <f>IFERROR(VLOOKUP(AH1159,'FACT COB BASICA'!$BH$5:$BI$115,2,FALSE),"")</f>
        <v/>
      </c>
      <c r="BS1159" s="292" t="str">
        <f t="shared" si="99"/>
        <v/>
      </c>
      <c r="BU1159" s="280"/>
    </row>
    <row r="1160" spans="28:73" ht="18.75" customHeight="1" x14ac:dyDescent="0.3">
      <c r="AB1160" s="300">
        <f t="shared" si="100"/>
        <v>1136</v>
      </c>
      <c r="AC1160" s="526"/>
      <c r="AD1160" s="527"/>
      <c r="AE1160" s="424"/>
      <c r="AF1160" s="528"/>
      <c r="AG1160" s="528"/>
      <c r="AH1160" s="289" t="str">
        <f t="shared" si="98"/>
        <v/>
      </c>
      <c r="BR1160" s="291" t="str">
        <f>IFERROR(VLOOKUP(AH1160,'FACT COB BASICA'!$BH$5:$BI$115,2,FALSE),"")</f>
        <v/>
      </c>
      <c r="BS1160" s="292" t="str">
        <f t="shared" si="99"/>
        <v/>
      </c>
      <c r="BU1160" s="280"/>
    </row>
    <row r="1161" spans="28:73" ht="18.75" customHeight="1" x14ac:dyDescent="0.3">
      <c r="AB1161" s="300">
        <f t="shared" si="100"/>
        <v>1137</v>
      </c>
      <c r="AC1161" s="526"/>
      <c r="AD1161" s="527"/>
      <c r="AE1161" s="424"/>
      <c r="AF1161" s="528"/>
      <c r="AG1161" s="528"/>
      <c r="AH1161" s="289" t="str">
        <f t="shared" si="98"/>
        <v/>
      </c>
      <c r="BR1161" s="291" t="str">
        <f>IFERROR(VLOOKUP(AH1161,'FACT COB BASICA'!$BH$5:$BI$115,2,FALSE),"")</f>
        <v/>
      </c>
      <c r="BS1161" s="292" t="str">
        <f t="shared" si="99"/>
        <v/>
      </c>
      <c r="BU1161" s="280"/>
    </row>
    <row r="1162" spans="28:73" ht="18.75" customHeight="1" x14ac:dyDescent="0.3">
      <c r="AB1162" s="300">
        <f t="shared" si="100"/>
        <v>1138</v>
      </c>
      <c r="AC1162" s="526"/>
      <c r="AD1162" s="527"/>
      <c r="AE1162" s="424"/>
      <c r="AF1162" s="528"/>
      <c r="AG1162" s="528"/>
      <c r="AH1162" s="289" t="str">
        <f t="shared" si="98"/>
        <v/>
      </c>
      <c r="BR1162" s="291" t="str">
        <f>IFERROR(VLOOKUP(AH1162,'FACT COB BASICA'!$BH$5:$BI$115,2,FALSE),"")</f>
        <v/>
      </c>
      <c r="BS1162" s="292" t="str">
        <f t="shared" si="99"/>
        <v/>
      </c>
      <c r="BU1162" s="280"/>
    </row>
    <row r="1163" spans="28:73" ht="18.75" customHeight="1" x14ac:dyDescent="0.3">
      <c r="AB1163" s="300">
        <f t="shared" si="100"/>
        <v>1139</v>
      </c>
      <c r="AC1163" s="526"/>
      <c r="AD1163" s="527"/>
      <c r="AE1163" s="424"/>
      <c r="AF1163" s="528"/>
      <c r="AG1163" s="528"/>
      <c r="AH1163" s="289" t="str">
        <f t="shared" si="98"/>
        <v/>
      </c>
      <c r="BR1163" s="291" t="str">
        <f>IFERROR(VLOOKUP(AH1163,'FACT COB BASICA'!$BH$5:$BI$115,2,FALSE),"")</f>
        <v/>
      </c>
      <c r="BS1163" s="292" t="str">
        <f t="shared" si="99"/>
        <v/>
      </c>
      <c r="BU1163" s="280"/>
    </row>
    <row r="1164" spans="28:73" ht="18.75" customHeight="1" x14ac:dyDescent="0.3">
      <c r="AB1164" s="300">
        <f t="shared" si="100"/>
        <v>1140</v>
      </c>
      <c r="AC1164" s="526"/>
      <c r="AD1164" s="527"/>
      <c r="AE1164" s="424"/>
      <c r="AF1164" s="528"/>
      <c r="AG1164" s="528"/>
      <c r="AH1164" s="289" t="str">
        <f t="shared" si="98"/>
        <v/>
      </c>
      <c r="BR1164" s="291" t="str">
        <f>IFERROR(VLOOKUP(AH1164,'FACT COB BASICA'!$BH$5:$BI$115,2,FALSE),"")</f>
        <v/>
      </c>
      <c r="BS1164" s="292" t="str">
        <f t="shared" si="99"/>
        <v/>
      </c>
      <c r="BU1164" s="280"/>
    </row>
    <row r="1165" spans="28:73" ht="18.75" customHeight="1" x14ac:dyDescent="0.3">
      <c r="AB1165" s="300">
        <f t="shared" si="100"/>
        <v>1141</v>
      </c>
      <c r="AC1165" s="526"/>
      <c r="AD1165" s="527"/>
      <c r="AE1165" s="424"/>
      <c r="AF1165" s="528"/>
      <c r="AG1165" s="528"/>
      <c r="AH1165" s="289" t="str">
        <f t="shared" si="98"/>
        <v/>
      </c>
      <c r="BR1165" s="291" t="str">
        <f>IFERROR(VLOOKUP(AH1165,'FACT COB BASICA'!$BH$5:$BI$115,2,FALSE),"")</f>
        <v/>
      </c>
      <c r="BS1165" s="292" t="str">
        <f t="shared" si="99"/>
        <v/>
      </c>
      <c r="BU1165" s="280"/>
    </row>
    <row r="1166" spans="28:73" ht="18.75" customHeight="1" x14ac:dyDescent="0.3">
      <c r="AB1166" s="300">
        <f t="shared" si="100"/>
        <v>1142</v>
      </c>
      <c r="AC1166" s="526"/>
      <c r="AD1166" s="527"/>
      <c r="AE1166" s="424"/>
      <c r="AF1166" s="528"/>
      <c r="AG1166" s="528"/>
      <c r="AH1166" s="289" t="str">
        <f t="shared" si="98"/>
        <v/>
      </c>
      <c r="BR1166" s="291" t="str">
        <f>IFERROR(VLOOKUP(AH1166,'FACT COB BASICA'!$BH$5:$BI$115,2,FALSE),"")</f>
        <v/>
      </c>
      <c r="BS1166" s="292" t="str">
        <f t="shared" si="99"/>
        <v/>
      </c>
      <c r="BU1166" s="280"/>
    </row>
    <row r="1167" spans="28:73" ht="18.75" customHeight="1" x14ac:dyDescent="0.3">
      <c r="AB1167" s="300">
        <f t="shared" si="100"/>
        <v>1143</v>
      </c>
      <c r="AC1167" s="526"/>
      <c r="AD1167" s="527"/>
      <c r="AE1167" s="424"/>
      <c r="AF1167" s="528"/>
      <c r="AG1167" s="528"/>
      <c r="AH1167" s="289" t="str">
        <f t="shared" si="98"/>
        <v/>
      </c>
      <c r="BR1167" s="291" t="str">
        <f>IFERROR(VLOOKUP(AH1167,'FACT COB BASICA'!$BH$5:$BI$115,2,FALSE),"")</f>
        <v/>
      </c>
      <c r="BS1167" s="292" t="str">
        <f t="shared" si="99"/>
        <v/>
      </c>
      <c r="BU1167" s="280"/>
    </row>
    <row r="1168" spans="28:73" ht="18.75" customHeight="1" x14ac:dyDescent="0.3">
      <c r="AB1168" s="300">
        <f t="shared" si="100"/>
        <v>1144</v>
      </c>
      <c r="AC1168" s="526"/>
      <c r="AD1168" s="527"/>
      <c r="AE1168" s="424"/>
      <c r="AF1168" s="528"/>
      <c r="AG1168" s="528"/>
      <c r="AH1168" s="289" t="str">
        <f t="shared" si="98"/>
        <v/>
      </c>
      <c r="BR1168" s="291" t="str">
        <f>IFERROR(VLOOKUP(AH1168,'FACT COB BASICA'!$BH$5:$BI$115,2,FALSE),"")</f>
        <v/>
      </c>
      <c r="BS1168" s="292" t="str">
        <f t="shared" si="99"/>
        <v/>
      </c>
      <c r="BU1168" s="280"/>
    </row>
    <row r="1169" spans="28:73" ht="18.75" customHeight="1" x14ac:dyDescent="0.3">
      <c r="AB1169" s="300">
        <f t="shared" si="100"/>
        <v>1145</v>
      </c>
      <c r="AC1169" s="526"/>
      <c r="AD1169" s="527"/>
      <c r="AE1169" s="424"/>
      <c r="AF1169" s="528"/>
      <c r="AG1169" s="528"/>
      <c r="AH1169" s="289" t="str">
        <f t="shared" si="98"/>
        <v/>
      </c>
      <c r="BR1169" s="291" t="str">
        <f>IFERROR(VLOOKUP(AH1169,'FACT COB BASICA'!$BH$5:$BI$115,2,FALSE),"")</f>
        <v/>
      </c>
      <c r="BS1169" s="292" t="str">
        <f t="shared" si="99"/>
        <v/>
      </c>
      <c r="BU1169" s="280"/>
    </row>
    <row r="1170" spans="28:73" ht="18.75" customHeight="1" x14ac:dyDescent="0.3">
      <c r="AB1170" s="300">
        <f t="shared" si="100"/>
        <v>1146</v>
      </c>
      <c r="AC1170" s="526"/>
      <c r="AD1170" s="527"/>
      <c r="AE1170" s="424"/>
      <c r="AF1170" s="528"/>
      <c r="AG1170" s="528"/>
      <c r="AH1170" s="289" t="str">
        <f t="shared" si="98"/>
        <v/>
      </c>
      <c r="BR1170" s="291" t="str">
        <f>IFERROR(VLOOKUP(AH1170,'FACT COB BASICA'!$BH$5:$BI$115,2,FALSE),"")</f>
        <v/>
      </c>
      <c r="BS1170" s="292" t="str">
        <f t="shared" si="99"/>
        <v/>
      </c>
      <c r="BU1170" s="280"/>
    </row>
    <row r="1171" spans="28:73" ht="18.75" customHeight="1" x14ac:dyDescent="0.3">
      <c r="AB1171" s="300">
        <f t="shared" si="100"/>
        <v>1147</v>
      </c>
      <c r="AC1171" s="526"/>
      <c r="AD1171" s="527"/>
      <c r="AE1171" s="424"/>
      <c r="AF1171" s="528"/>
      <c r="AG1171" s="528"/>
      <c r="AH1171" s="289" t="str">
        <f t="shared" si="98"/>
        <v/>
      </c>
      <c r="BR1171" s="291" t="str">
        <f>IFERROR(VLOOKUP(AH1171,'FACT COB BASICA'!$BH$5:$BI$115,2,FALSE),"")</f>
        <v/>
      </c>
      <c r="BS1171" s="292" t="str">
        <f t="shared" si="99"/>
        <v/>
      </c>
      <c r="BU1171" s="280"/>
    </row>
    <row r="1172" spans="28:73" ht="18.75" customHeight="1" x14ac:dyDescent="0.3">
      <c r="AB1172" s="300">
        <f t="shared" si="100"/>
        <v>1148</v>
      </c>
      <c r="AC1172" s="526"/>
      <c r="AD1172" s="527"/>
      <c r="AE1172" s="424"/>
      <c r="AF1172" s="528"/>
      <c r="AG1172" s="528"/>
      <c r="AH1172" s="289" t="str">
        <f t="shared" si="98"/>
        <v/>
      </c>
      <c r="BR1172" s="291" t="str">
        <f>IFERROR(VLOOKUP(AH1172,'FACT COB BASICA'!$BH$5:$BI$115,2,FALSE),"")</f>
        <v/>
      </c>
      <c r="BS1172" s="292" t="str">
        <f t="shared" si="99"/>
        <v/>
      </c>
      <c r="BU1172" s="280"/>
    </row>
    <row r="1173" spans="28:73" ht="18.75" customHeight="1" x14ac:dyDescent="0.3">
      <c r="AB1173" s="300">
        <f t="shared" si="100"/>
        <v>1149</v>
      </c>
      <c r="AC1173" s="526"/>
      <c r="AD1173" s="527"/>
      <c r="AE1173" s="424"/>
      <c r="AF1173" s="528"/>
      <c r="AG1173" s="528"/>
      <c r="AH1173" s="289" t="str">
        <f t="shared" si="98"/>
        <v/>
      </c>
      <c r="BR1173" s="291" t="str">
        <f>IFERROR(VLOOKUP(AH1173,'FACT COB BASICA'!$BH$5:$BI$115,2,FALSE),"")</f>
        <v/>
      </c>
      <c r="BS1173" s="292" t="str">
        <f t="shared" si="99"/>
        <v/>
      </c>
      <c r="BU1173" s="280"/>
    </row>
    <row r="1174" spans="28:73" ht="18.75" customHeight="1" x14ac:dyDescent="0.3">
      <c r="AB1174" s="300">
        <f t="shared" si="100"/>
        <v>1150</v>
      </c>
      <c r="AC1174" s="526"/>
      <c r="AD1174" s="527"/>
      <c r="AE1174" s="424"/>
      <c r="AF1174" s="528"/>
      <c r="AG1174" s="528"/>
      <c r="AH1174" s="289" t="str">
        <f t="shared" si="98"/>
        <v/>
      </c>
      <c r="BR1174" s="291" t="str">
        <f>IFERROR(VLOOKUP(AH1174,'FACT COB BASICA'!$BH$5:$BI$115,2,FALSE),"")</f>
        <v/>
      </c>
      <c r="BS1174" s="292" t="str">
        <f t="shared" si="99"/>
        <v/>
      </c>
      <c r="BU1174" s="280"/>
    </row>
    <row r="1175" spans="28:73" ht="18.75" customHeight="1" x14ac:dyDescent="0.3">
      <c r="AB1175" s="300">
        <f t="shared" si="100"/>
        <v>1151</v>
      </c>
      <c r="AC1175" s="526"/>
      <c r="AD1175" s="527"/>
      <c r="AE1175" s="424"/>
      <c r="AF1175" s="528"/>
      <c r="AG1175" s="528"/>
      <c r="AH1175" s="289" t="str">
        <f t="shared" si="98"/>
        <v/>
      </c>
      <c r="BR1175" s="291" t="str">
        <f>IFERROR(VLOOKUP(AH1175,'FACT COB BASICA'!$BH$5:$BI$115,2,FALSE),"")</f>
        <v/>
      </c>
      <c r="BS1175" s="292" t="str">
        <f t="shared" si="99"/>
        <v/>
      </c>
      <c r="BU1175" s="280"/>
    </row>
    <row r="1176" spans="28:73" ht="18.75" customHeight="1" x14ac:dyDescent="0.3">
      <c r="AB1176" s="300">
        <f t="shared" si="100"/>
        <v>1152</v>
      </c>
      <c r="AC1176" s="526"/>
      <c r="AD1176" s="527"/>
      <c r="AE1176" s="424"/>
      <c r="AF1176" s="528"/>
      <c r="AG1176" s="528"/>
      <c r="AH1176" s="289" t="str">
        <f t="shared" si="98"/>
        <v/>
      </c>
      <c r="BR1176" s="291" t="str">
        <f>IFERROR(VLOOKUP(AH1176,'FACT COB BASICA'!$BH$5:$BI$115,2,FALSE),"")</f>
        <v/>
      </c>
      <c r="BS1176" s="292" t="str">
        <f t="shared" si="99"/>
        <v/>
      </c>
      <c r="BU1176" s="280"/>
    </row>
    <row r="1177" spans="28:73" ht="18.75" customHeight="1" x14ac:dyDescent="0.3">
      <c r="AB1177" s="300">
        <f t="shared" si="100"/>
        <v>1153</v>
      </c>
      <c r="AC1177" s="526"/>
      <c r="AD1177" s="527"/>
      <c r="AE1177" s="424"/>
      <c r="AF1177" s="528"/>
      <c r="AG1177" s="528"/>
      <c r="AH1177" s="289" t="str">
        <f t="shared" ref="AH1177:AH1240" si="101">IF(AND($AE$20="Fecha de nacimiento",AD1177&lt;&gt;""),DATEDIF(AD1177,$L$4,"Y"),IF(AND($AE$20="Edad",AE1177&lt;&gt;""),AE1177,""))</f>
        <v/>
      </c>
      <c r="BR1177" s="291" t="str">
        <f>IFERROR(VLOOKUP(AH1177,'FACT COB BASICA'!$BH$5:$BI$115,2,FALSE),"")</f>
        <v/>
      </c>
      <c r="BS1177" s="292" t="str">
        <f t="shared" ref="BS1177:BS1240" si="102">AC1177&amp;AG1177&amp;AF1177&amp;BR1177</f>
        <v/>
      </c>
      <c r="BU1177" s="280"/>
    </row>
    <row r="1178" spans="28:73" ht="18.75" customHeight="1" x14ac:dyDescent="0.3">
      <c r="AB1178" s="300">
        <f t="shared" ref="AB1178:AB1241" si="103">AB1177+1</f>
        <v>1154</v>
      </c>
      <c r="AC1178" s="526"/>
      <c r="AD1178" s="527"/>
      <c r="AE1178" s="424"/>
      <c r="AF1178" s="528"/>
      <c r="AG1178" s="528"/>
      <c r="AH1178" s="289" t="str">
        <f t="shared" si="101"/>
        <v/>
      </c>
      <c r="BR1178" s="291" t="str">
        <f>IFERROR(VLOOKUP(AH1178,'FACT COB BASICA'!$BH$5:$BI$115,2,FALSE),"")</f>
        <v/>
      </c>
      <c r="BS1178" s="292" t="str">
        <f t="shared" si="102"/>
        <v/>
      </c>
      <c r="BU1178" s="280"/>
    </row>
    <row r="1179" spans="28:73" ht="18.75" customHeight="1" x14ac:dyDescent="0.3">
      <c r="AB1179" s="300">
        <f t="shared" si="103"/>
        <v>1155</v>
      </c>
      <c r="AC1179" s="526"/>
      <c r="AD1179" s="527"/>
      <c r="AE1179" s="424"/>
      <c r="AF1179" s="528"/>
      <c r="AG1179" s="528"/>
      <c r="AH1179" s="289" t="str">
        <f t="shared" si="101"/>
        <v/>
      </c>
      <c r="BR1179" s="291" t="str">
        <f>IFERROR(VLOOKUP(AH1179,'FACT COB BASICA'!$BH$5:$BI$115,2,FALSE),"")</f>
        <v/>
      </c>
      <c r="BS1179" s="292" t="str">
        <f t="shared" si="102"/>
        <v/>
      </c>
      <c r="BU1179" s="280"/>
    </row>
    <row r="1180" spans="28:73" ht="18.75" customHeight="1" x14ac:dyDescent="0.3">
      <c r="AB1180" s="300">
        <f t="shared" si="103"/>
        <v>1156</v>
      </c>
      <c r="AC1180" s="526"/>
      <c r="AD1180" s="527"/>
      <c r="AE1180" s="424"/>
      <c r="AF1180" s="528"/>
      <c r="AG1180" s="528"/>
      <c r="AH1180" s="289" t="str">
        <f t="shared" si="101"/>
        <v/>
      </c>
      <c r="BR1180" s="291" t="str">
        <f>IFERROR(VLOOKUP(AH1180,'FACT COB BASICA'!$BH$5:$BI$115,2,FALSE),"")</f>
        <v/>
      </c>
      <c r="BS1180" s="292" t="str">
        <f t="shared" si="102"/>
        <v/>
      </c>
      <c r="BU1180" s="280"/>
    </row>
    <row r="1181" spans="28:73" ht="18.75" customHeight="1" x14ac:dyDescent="0.3">
      <c r="AB1181" s="300">
        <f t="shared" si="103"/>
        <v>1157</v>
      </c>
      <c r="AC1181" s="526"/>
      <c r="AD1181" s="527"/>
      <c r="AE1181" s="424"/>
      <c r="AF1181" s="528"/>
      <c r="AG1181" s="528"/>
      <c r="AH1181" s="289" t="str">
        <f t="shared" si="101"/>
        <v/>
      </c>
      <c r="BR1181" s="291" t="str">
        <f>IFERROR(VLOOKUP(AH1181,'FACT COB BASICA'!$BH$5:$BI$115,2,FALSE),"")</f>
        <v/>
      </c>
      <c r="BS1181" s="292" t="str">
        <f t="shared" si="102"/>
        <v/>
      </c>
      <c r="BU1181" s="280"/>
    </row>
    <row r="1182" spans="28:73" ht="18.75" customHeight="1" x14ac:dyDescent="0.3">
      <c r="AB1182" s="300">
        <f t="shared" si="103"/>
        <v>1158</v>
      </c>
      <c r="AC1182" s="526"/>
      <c r="AD1182" s="527"/>
      <c r="AE1182" s="424"/>
      <c r="AF1182" s="528"/>
      <c r="AG1182" s="528"/>
      <c r="AH1182" s="289" t="str">
        <f t="shared" si="101"/>
        <v/>
      </c>
      <c r="BR1182" s="291" t="str">
        <f>IFERROR(VLOOKUP(AH1182,'FACT COB BASICA'!$BH$5:$BI$115,2,FALSE),"")</f>
        <v/>
      </c>
      <c r="BS1182" s="292" t="str">
        <f t="shared" si="102"/>
        <v/>
      </c>
      <c r="BU1182" s="280"/>
    </row>
    <row r="1183" spans="28:73" ht="18.75" customHeight="1" x14ac:dyDescent="0.3">
      <c r="AB1183" s="300">
        <f t="shared" si="103"/>
        <v>1159</v>
      </c>
      <c r="AC1183" s="526"/>
      <c r="AD1183" s="527"/>
      <c r="AE1183" s="424"/>
      <c r="AF1183" s="528"/>
      <c r="AG1183" s="528"/>
      <c r="AH1183" s="289" t="str">
        <f t="shared" si="101"/>
        <v/>
      </c>
      <c r="BR1183" s="291" t="str">
        <f>IFERROR(VLOOKUP(AH1183,'FACT COB BASICA'!$BH$5:$BI$115,2,FALSE),"")</f>
        <v/>
      </c>
      <c r="BS1183" s="292" t="str">
        <f t="shared" si="102"/>
        <v/>
      </c>
      <c r="BU1183" s="280"/>
    </row>
    <row r="1184" spans="28:73" ht="18.75" customHeight="1" x14ac:dyDescent="0.3">
      <c r="AB1184" s="300">
        <f t="shared" si="103"/>
        <v>1160</v>
      </c>
      <c r="AC1184" s="526"/>
      <c r="AD1184" s="527"/>
      <c r="AE1184" s="424"/>
      <c r="AF1184" s="528"/>
      <c r="AG1184" s="528"/>
      <c r="AH1184" s="289" t="str">
        <f t="shared" si="101"/>
        <v/>
      </c>
      <c r="BR1184" s="291" t="str">
        <f>IFERROR(VLOOKUP(AH1184,'FACT COB BASICA'!$BH$5:$BI$115,2,FALSE),"")</f>
        <v/>
      </c>
      <c r="BS1184" s="292" t="str">
        <f t="shared" si="102"/>
        <v/>
      </c>
      <c r="BU1184" s="280"/>
    </row>
    <row r="1185" spans="28:73" ht="18.75" customHeight="1" x14ac:dyDescent="0.3">
      <c r="AB1185" s="300">
        <f t="shared" si="103"/>
        <v>1161</v>
      </c>
      <c r="AC1185" s="526"/>
      <c r="AD1185" s="527"/>
      <c r="AE1185" s="424"/>
      <c r="AF1185" s="528"/>
      <c r="AG1185" s="528"/>
      <c r="AH1185" s="289" t="str">
        <f t="shared" si="101"/>
        <v/>
      </c>
      <c r="BR1185" s="291" t="str">
        <f>IFERROR(VLOOKUP(AH1185,'FACT COB BASICA'!$BH$5:$BI$115,2,FALSE),"")</f>
        <v/>
      </c>
      <c r="BS1185" s="292" t="str">
        <f t="shared" si="102"/>
        <v/>
      </c>
      <c r="BU1185" s="280"/>
    </row>
    <row r="1186" spans="28:73" ht="18.75" customHeight="1" x14ac:dyDescent="0.3">
      <c r="AB1186" s="300">
        <f t="shared" si="103"/>
        <v>1162</v>
      </c>
      <c r="AC1186" s="526"/>
      <c r="AD1186" s="527"/>
      <c r="AE1186" s="424"/>
      <c r="AF1186" s="528"/>
      <c r="AG1186" s="528"/>
      <c r="AH1186" s="289" t="str">
        <f t="shared" si="101"/>
        <v/>
      </c>
      <c r="BR1186" s="291" t="str">
        <f>IFERROR(VLOOKUP(AH1186,'FACT COB BASICA'!$BH$5:$BI$115,2,FALSE),"")</f>
        <v/>
      </c>
      <c r="BS1186" s="292" t="str">
        <f t="shared" si="102"/>
        <v/>
      </c>
      <c r="BU1186" s="280"/>
    </row>
    <row r="1187" spans="28:73" ht="18.75" customHeight="1" x14ac:dyDescent="0.3">
      <c r="AB1187" s="300">
        <f t="shared" si="103"/>
        <v>1163</v>
      </c>
      <c r="AC1187" s="526"/>
      <c r="AD1187" s="527"/>
      <c r="AE1187" s="424"/>
      <c r="AF1187" s="528"/>
      <c r="AG1187" s="528"/>
      <c r="AH1187" s="289" t="str">
        <f t="shared" si="101"/>
        <v/>
      </c>
      <c r="BR1187" s="291" t="str">
        <f>IFERROR(VLOOKUP(AH1187,'FACT COB BASICA'!$BH$5:$BI$115,2,FALSE),"")</f>
        <v/>
      </c>
      <c r="BS1187" s="292" t="str">
        <f t="shared" si="102"/>
        <v/>
      </c>
      <c r="BU1187" s="280"/>
    </row>
    <row r="1188" spans="28:73" ht="18.75" customHeight="1" x14ac:dyDescent="0.3">
      <c r="AB1188" s="300">
        <f t="shared" si="103"/>
        <v>1164</v>
      </c>
      <c r="AC1188" s="526"/>
      <c r="AD1188" s="527"/>
      <c r="AE1188" s="424"/>
      <c r="AF1188" s="528"/>
      <c r="AG1188" s="528"/>
      <c r="AH1188" s="289" t="str">
        <f t="shared" si="101"/>
        <v/>
      </c>
      <c r="BR1188" s="291" t="str">
        <f>IFERROR(VLOOKUP(AH1188,'FACT COB BASICA'!$BH$5:$BI$115,2,FALSE),"")</f>
        <v/>
      </c>
      <c r="BS1188" s="292" t="str">
        <f t="shared" si="102"/>
        <v/>
      </c>
      <c r="BU1188" s="280"/>
    </row>
    <row r="1189" spans="28:73" ht="18.75" customHeight="1" x14ac:dyDescent="0.3">
      <c r="AB1189" s="300">
        <f t="shared" si="103"/>
        <v>1165</v>
      </c>
      <c r="AC1189" s="526"/>
      <c r="AD1189" s="527"/>
      <c r="AE1189" s="424"/>
      <c r="AF1189" s="528"/>
      <c r="AG1189" s="528"/>
      <c r="AH1189" s="289" t="str">
        <f t="shared" si="101"/>
        <v/>
      </c>
      <c r="BR1189" s="291" t="str">
        <f>IFERROR(VLOOKUP(AH1189,'FACT COB BASICA'!$BH$5:$BI$115,2,FALSE),"")</f>
        <v/>
      </c>
      <c r="BS1189" s="292" t="str">
        <f t="shared" si="102"/>
        <v/>
      </c>
      <c r="BU1189" s="280"/>
    </row>
    <row r="1190" spans="28:73" ht="18.75" customHeight="1" x14ac:dyDescent="0.3">
      <c r="AB1190" s="300">
        <f t="shared" si="103"/>
        <v>1166</v>
      </c>
      <c r="AC1190" s="526"/>
      <c r="AD1190" s="527"/>
      <c r="AE1190" s="424"/>
      <c r="AF1190" s="528"/>
      <c r="AG1190" s="528"/>
      <c r="AH1190" s="289" t="str">
        <f t="shared" si="101"/>
        <v/>
      </c>
      <c r="BR1190" s="291" t="str">
        <f>IFERROR(VLOOKUP(AH1190,'FACT COB BASICA'!$BH$5:$BI$115,2,FALSE),"")</f>
        <v/>
      </c>
      <c r="BS1190" s="292" t="str">
        <f t="shared" si="102"/>
        <v/>
      </c>
      <c r="BU1190" s="280"/>
    </row>
    <row r="1191" spans="28:73" ht="18.75" customHeight="1" x14ac:dyDescent="0.3">
      <c r="AB1191" s="300">
        <f t="shared" si="103"/>
        <v>1167</v>
      </c>
      <c r="AC1191" s="526"/>
      <c r="AD1191" s="527"/>
      <c r="AE1191" s="424"/>
      <c r="AF1191" s="528"/>
      <c r="AG1191" s="528"/>
      <c r="AH1191" s="289" t="str">
        <f t="shared" si="101"/>
        <v/>
      </c>
      <c r="BR1191" s="291" t="str">
        <f>IFERROR(VLOOKUP(AH1191,'FACT COB BASICA'!$BH$5:$BI$115,2,FALSE),"")</f>
        <v/>
      </c>
      <c r="BS1191" s="292" t="str">
        <f t="shared" si="102"/>
        <v/>
      </c>
      <c r="BU1191" s="280"/>
    </row>
    <row r="1192" spans="28:73" ht="18.75" customHeight="1" x14ac:dyDescent="0.3">
      <c r="AB1192" s="300">
        <f t="shared" si="103"/>
        <v>1168</v>
      </c>
      <c r="AC1192" s="526"/>
      <c r="AD1192" s="527"/>
      <c r="AE1192" s="424"/>
      <c r="AF1192" s="528"/>
      <c r="AG1192" s="528"/>
      <c r="AH1192" s="289" t="str">
        <f t="shared" si="101"/>
        <v/>
      </c>
      <c r="BR1192" s="291" t="str">
        <f>IFERROR(VLOOKUP(AH1192,'FACT COB BASICA'!$BH$5:$BI$115,2,FALSE),"")</f>
        <v/>
      </c>
      <c r="BS1192" s="292" t="str">
        <f t="shared" si="102"/>
        <v/>
      </c>
      <c r="BU1192" s="280"/>
    </row>
    <row r="1193" spans="28:73" ht="18.75" customHeight="1" x14ac:dyDescent="0.3">
      <c r="AB1193" s="300">
        <f t="shared" si="103"/>
        <v>1169</v>
      </c>
      <c r="AC1193" s="526"/>
      <c r="AD1193" s="527"/>
      <c r="AE1193" s="424"/>
      <c r="AF1193" s="528"/>
      <c r="AG1193" s="528"/>
      <c r="AH1193" s="289" t="str">
        <f t="shared" si="101"/>
        <v/>
      </c>
      <c r="BR1193" s="291" t="str">
        <f>IFERROR(VLOOKUP(AH1193,'FACT COB BASICA'!$BH$5:$BI$115,2,FALSE),"")</f>
        <v/>
      </c>
      <c r="BS1193" s="292" t="str">
        <f t="shared" si="102"/>
        <v/>
      </c>
      <c r="BU1193" s="280"/>
    </row>
    <row r="1194" spans="28:73" ht="18.75" customHeight="1" x14ac:dyDescent="0.3">
      <c r="AB1194" s="300">
        <f t="shared" si="103"/>
        <v>1170</v>
      </c>
      <c r="AC1194" s="526"/>
      <c r="AD1194" s="527"/>
      <c r="AE1194" s="424"/>
      <c r="AF1194" s="528"/>
      <c r="AG1194" s="528"/>
      <c r="AH1194" s="289" t="str">
        <f t="shared" si="101"/>
        <v/>
      </c>
      <c r="BR1194" s="291" t="str">
        <f>IFERROR(VLOOKUP(AH1194,'FACT COB BASICA'!$BH$5:$BI$115,2,FALSE),"")</f>
        <v/>
      </c>
      <c r="BS1194" s="292" t="str">
        <f t="shared" si="102"/>
        <v/>
      </c>
      <c r="BU1194" s="280"/>
    </row>
    <row r="1195" spans="28:73" ht="18.75" customHeight="1" x14ac:dyDescent="0.3">
      <c r="AB1195" s="300">
        <f t="shared" si="103"/>
        <v>1171</v>
      </c>
      <c r="AC1195" s="526"/>
      <c r="AD1195" s="527"/>
      <c r="AE1195" s="424"/>
      <c r="AF1195" s="528"/>
      <c r="AG1195" s="528"/>
      <c r="AH1195" s="289" t="str">
        <f t="shared" si="101"/>
        <v/>
      </c>
      <c r="BR1195" s="291" t="str">
        <f>IFERROR(VLOOKUP(AH1195,'FACT COB BASICA'!$BH$5:$BI$115,2,FALSE),"")</f>
        <v/>
      </c>
      <c r="BS1195" s="292" t="str">
        <f t="shared" si="102"/>
        <v/>
      </c>
      <c r="BU1195" s="280"/>
    </row>
    <row r="1196" spans="28:73" ht="18.75" customHeight="1" x14ac:dyDescent="0.3">
      <c r="AB1196" s="300">
        <f t="shared" si="103"/>
        <v>1172</v>
      </c>
      <c r="AC1196" s="526"/>
      <c r="AD1196" s="527"/>
      <c r="AE1196" s="424"/>
      <c r="AF1196" s="528"/>
      <c r="AG1196" s="528"/>
      <c r="AH1196" s="289" t="str">
        <f t="shared" si="101"/>
        <v/>
      </c>
      <c r="BR1196" s="291" t="str">
        <f>IFERROR(VLOOKUP(AH1196,'FACT COB BASICA'!$BH$5:$BI$115,2,FALSE),"")</f>
        <v/>
      </c>
      <c r="BS1196" s="292" t="str">
        <f t="shared" si="102"/>
        <v/>
      </c>
      <c r="BU1196" s="280"/>
    </row>
    <row r="1197" spans="28:73" ht="18.75" customHeight="1" x14ac:dyDescent="0.3">
      <c r="AB1197" s="300">
        <f t="shared" si="103"/>
        <v>1173</v>
      </c>
      <c r="AC1197" s="526"/>
      <c r="AD1197" s="527"/>
      <c r="AE1197" s="424"/>
      <c r="AF1197" s="528"/>
      <c r="AG1197" s="528"/>
      <c r="AH1197" s="289" t="str">
        <f t="shared" si="101"/>
        <v/>
      </c>
      <c r="BR1197" s="291" t="str">
        <f>IFERROR(VLOOKUP(AH1197,'FACT COB BASICA'!$BH$5:$BI$115,2,FALSE),"")</f>
        <v/>
      </c>
      <c r="BS1197" s="292" t="str">
        <f t="shared" si="102"/>
        <v/>
      </c>
      <c r="BU1197" s="280"/>
    </row>
    <row r="1198" spans="28:73" ht="18.75" customHeight="1" x14ac:dyDescent="0.3">
      <c r="AB1198" s="300">
        <f t="shared" si="103"/>
        <v>1174</v>
      </c>
      <c r="AC1198" s="526"/>
      <c r="AD1198" s="527"/>
      <c r="AE1198" s="424"/>
      <c r="AF1198" s="528"/>
      <c r="AG1198" s="528"/>
      <c r="AH1198" s="289" t="str">
        <f t="shared" si="101"/>
        <v/>
      </c>
      <c r="BR1198" s="291" t="str">
        <f>IFERROR(VLOOKUP(AH1198,'FACT COB BASICA'!$BH$5:$BI$115,2,FALSE),"")</f>
        <v/>
      </c>
      <c r="BS1198" s="292" t="str">
        <f t="shared" si="102"/>
        <v/>
      </c>
      <c r="BU1198" s="280"/>
    </row>
    <row r="1199" spans="28:73" ht="18.75" customHeight="1" x14ac:dyDescent="0.3">
      <c r="AB1199" s="300">
        <f t="shared" si="103"/>
        <v>1175</v>
      </c>
      <c r="AC1199" s="526"/>
      <c r="AD1199" s="527"/>
      <c r="AE1199" s="424"/>
      <c r="AF1199" s="528"/>
      <c r="AG1199" s="528"/>
      <c r="AH1199" s="289" t="str">
        <f t="shared" si="101"/>
        <v/>
      </c>
      <c r="BR1199" s="291" t="str">
        <f>IFERROR(VLOOKUP(AH1199,'FACT COB BASICA'!$BH$5:$BI$115,2,FALSE),"")</f>
        <v/>
      </c>
      <c r="BS1199" s="292" t="str">
        <f t="shared" si="102"/>
        <v/>
      </c>
      <c r="BU1199" s="280"/>
    </row>
    <row r="1200" spans="28:73" ht="18.75" customHeight="1" x14ac:dyDescent="0.3">
      <c r="AB1200" s="300">
        <f t="shared" si="103"/>
        <v>1176</v>
      </c>
      <c r="AC1200" s="526"/>
      <c r="AD1200" s="527"/>
      <c r="AE1200" s="424"/>
      <c r="AF1200" s="528"/>
      <c r="AG1200" s="528"/>
      <c r="AH1200" s="289" t="str">
        <f t="shared" si="101"/>
        <v/>
      </c>
      <c r="BR1200" s="291" t="str">
        <f>IFERROR(VLOOKUP(AH1200,'FACT COB BASICA'!$BH$5:$BI$115,2,FALSE),"")</f>
        <v/>
      </c>
      <c r="BS1200" s="292" t="str">
        <f t="shared" si="102"/>
        <v/>
      </c>
      <c r="BU1200" s="280"/>
    </row>
    <row r="1201" spans="28:73" ht="18.75" customHeight="1" x14ac:dyDescent="0.3">
      <c r="AB1201" s="300">
        <f t="shared" si="103"/>
        <v>1177</v>
      </c>
      <c r="AC1201" s="526"/>
      <c r="AD1201" s="527"/>
      <c r="AE1201" s="424"/>
      <c r="AF1201" s="528"/>
      <c r="AG1201" s="528"/>
      <c r="AH1201" s="289" t="str">
        <f t="shared" si="101"/>
        <v/>
      </c>
      <c r="BR1201" s="291" t="str">
        <f>IFERROR(VLOOKUP(AH1201,'FACT COB BASICA'!$BH$5:$BI$115,2,FALSE),"")</f>
        <v/>
      </c>
      <c r="BS1201" s="292" t="str">
        <f t="shared" si="102"/>
        <v/>
      </c>
      <c r="BU1201" s="280"/>
    </row>
    <row r="1202" spans="28:73" ht="18.75" customHeight="1" x14ac:dyDescent="0.3">
      <c r="AB1202" s="300">
        <f t="shared" si="103"/>
        <v>1178</v>
      </c>
      <c r="AC1202" s="526"/>
      <c r="AD1202" s="527"/>
      <c r="AE1202" s="424"/>
      <c r="AF1202" s="528"/>
      <c r="AG1202" s="528"/>
      <c r="AH1202" s="289" t="str">
        <f t="shared" si="101"/>
        <v/>
      </c>
      <c r="BR1202" s="291" t="str">
        <f>IFERROR(VLOOKUP(AH1202,'FACT COB BASICA'!$BH$5:$BI$115,2,FALSE),"")</f>
        <v/>
      </c>
      <c r="BS1202" s="292" t="str">
        <f t="shared" si="102"/>
        <v/>
      </c>
      <c r="BU1202" s="280"/>
    </row>
    <row r="1203" spans="28:73" ht="18.75" customHeight="1" x14ac:dyDescent="0.3">
      <c r="AB1203" s="300">
        <f t="shared" si="103"/>
        <v>1179</v>
      </c>
      <c r="AC1203" s="526"/>
      <c r="AD1203" s="527"/>
      <c r="AE1203" s="424"/>
      <c r="AF1203" s="528"/>
      <c r="AG1203" s="528"/>
      <c r="AH1203" s="289" t="str">
        <f t="shared" si="101"/>
        <v/>
      </c>
      <c r="BR1203" s="291" t="str">
        <f>IFERROR(VLOOKUP(AH1203,'FACT COB BASICA'!$BH$5:$BI$115,2,FALSE),"")</f>
        <v/>
      </c>
      <c r="BS1203" s="292" t="str">
        <f t="shared" si="102"/>
        <v/>
      </c>
      <c r="BU1203" s="280"/>
    </row>
    <row r="1204" spans="28:73" ht="18.75" customHeight="1" x14ac:dyDescent="0.3">
      <c r="AB1204" s="300">
        <f t="shared" si="103"/>
        <v>1180</v>
      </c>
      <c r="AC1204" s="526"/>
      <c r="AD1204" s="527"/>
      <c r="AE1204" s="424"/>
      <c r="AF1204" s="528"/>
      <c r="AG1204" s="528"/>
      <c r="AH1204" s="289" t="str">
        <f t="shared" si="101"/>
        <v/>
      </c>
      <c r="BR1204" s="291" t="str">
        <f>IFERROR(VLOOKUP(AH1204,'FACT COB BASICA'!$BH$5:$BI$115,2,FALSE),"")</f>
        <v/>
      </c>
      <c r="BS1204" s="292" t="str">
        <f t="shared" si="102"/>
        <v/>
      </c>
      <c r="BU1204" s="280"/>
    </row>
    <row r="1205" spans="28:73" ht="18.75" customHeight="1" x14ac:dyDescent="0.3">
      <c r="AB1205" s="300">
        <f t="shared" si="103"/>
        <v>1181</v>
      </c>
      <c r="AC1205" s="526"/>
      <c r="AD1205" s="527"/>
      <c r="AE1205" s="424"/>
      <c r="AF1205" s="528"/>
      <c r="AG1205" s="528"/>
      <c r="AH1205" s="289" t="str">
        <f t="shared" si="101"/>
        <v/>
      </c>
      <c r="BR1205" s="291" t="str">
        <f>IFERROR(VLOOKUP(AH1205,'FACT COB BASICA'!$BH$5:$BI$115,2,FALSE),"")</f>
        <v/>
      </c>
      <c r="BS1205" s="292" t="str">
        <f t="shared" si="102"/>
        <v/>
      </c>
      <c r="BU1205" s="280"/>
    </row>
    <row r="1206" spans="28:73" ht="18.75" customHeight="1" x14ac:dyDescent="0.3">
      <c r="AB1206" s="300">
        <f t="shared" si="103"/>
        <v>1182</v>
      </c>
      <c r="AC1206" s="526"/>
      <c r="AD1206" s="527"/>
      <c r="AE1206" s="424"/>
      <c r="AF1206" s="528"/>
      <c r="AG1206" s="528"/>
      <c r="AH1206" s="289" t="str">
        <f t="shared" si="101"/>
        <v/>
      </c>
      <c r="BR1206" s="291" t="str">
        <f>IFERROR(VLOOKUP(AH1206,'FACT COB BASICA'!$BH$5:$BI$115,2,FALSE),"")</f>
        <v/>
      </c>
      <c r="BS1206" s="292" t="str">
        <f t="shared" si="102"/>
        <v/>
      </c>
      <c r="BU1206" s="280"/>
    </row>
    <row r="1207" spans="28:73" ht="18.75" customHeight="1" x14ac:dyDescent="0.3">
      <c r="AB1207" s="300">
        <f t="shared" si="103"/>
        <v>1183</v>
      </c>
      <c r="AC1207" s="526"/>
      <c r="AD1207" s="527"/>
      <c r="AE1207" s="424"/>
      <c r="AF1207" s="528"/>
      <c r="AG1207" s="528"/>
      <c r="AH1207" s="289" t="str">
        <f t="shared" si="101"/>
        <v/>
      </c>
      <c r="BR1207" s="291" t="str">
        <f>IFERROR(VLOOKUP(AH1207,'FACT COB BASICA'!$BH$5:$BI$115,2,FALSE),"")</f>
        <v/>
      </c>
      <c r="BS1207" s="292" t="str">
        <f t="shared" si="102"/>
        <v/>
      </c>
      <c r="BU1207" s="280"/>
    </row>
    <row r="1208" spans="28:73" ht="18.75" customHeight="1" x14ac:dyDescent="0.3">
      <c r="AB1208" s="300">
        <f t="shared" si="103"/>
        <v>1184</v>
      </c>
      <c r="AC1208" s="526"/>
      <c r="AD1208" s="527"/>
      <c r="AE1208" s="424"/>
      <c r="AF1208" s="528"/>
      <c r="AG1208" s="528"/>
      <c r="AH1208" s="289" t="str">
        <f t="shared" si="101"/>
        <v/>
      </c>
      <c r="BR1208" s="291" t="str">
        <f>IFERROR(VLOOKUP(AH1208,'FACT COB BASICA'!$BH$5:$BI$115,2,FALSE),"")</f>
        <v/>
      </c>
      <c r="BS1208" s="292" t="str">
        <f t="shared" si="102"/>
        <v/>
      </c>
      <c r="BU1208" s="280"/>
    </row>
    <row r="1209" spans="28:73" ht="18.75" customHeight="1" x14ac:dyDescent="0.3">
      <c r="AB1209" s="300">
        <f t="shared" si="103"/>
        <v>1185</v>
      </c>
      <c r="AC1209" s="526"/>
      <c r="AD1209" s="527"/>
      <c r="AE1209" s="424"/>
      <c r="AF1209" s="528"/>
      <c r="AG1209" s="528"/>
      <c r="AH1209" s="289" t="str">
        <f t="shared" si="101"/>
        <v/>
      </c>
      <c r="BR1209" s="291" t="str">
        <f>IFERROR(VLOOKUP(AH1209,'FACT COB BASICA'!$BH$5:$BI$115,2,FALSE),"")</f>
        <v/>
      </c>
      <c r="BS1209" s="292" t="str">
        <f t="shared" si="102"/>
        <v/>
      </c>
      <c r="BU1209" s="280"/>
    </row>
    <row r="1210" spans="28:73" ht="18.75" customHeight="1" x14ac:dyDescent="0.3">
      <c r="AB1210" s="300">
        <f t="shared" si="103"/>
        <v>1186</v>
      </c>
      <c r="AC1210" s="526"/>
      <c r="AD1210" s="527"/>
      <c r="AE1210" s="424"/>
      <c r="AF1210" s="528"/>
      <c r="AG1210" s="528"/>
      <c r="AH1210" s="289" t="str">
        <f t="shared" si="101"/>
        <v/>
      </c>
      <c r="BR1210" s="291" t="str">
        <f>IFERROR(VLOOKUP(AH1210,'FACT COB BASICA'!$BH$5:$BI$115,2,FALSE),"")</f>
        <v/>
      </c>
      <c r="BS1210" s="292" t="str">
        <f t="shared" si="102"/>
        <v/>
      </c>
      <c r="BU1210" s="280"/>
    </row>
    <row r="1211" spans="28:73" ht="18.75" customHeight="1" x14ac:dyDescent="0.3">
      <c r="AB1211" s="300">
        <f t="shared" si="103"/>
        <v>1187</v>
      </c>
      <c r="AC1211" s="526"/>
      <c r="AD1211" s="527"/>
      <c r="AE1211" s="424"/>
      <c r="AF1211" s="528"/>
      <c r="AG1211" s="528"/>
      <c r="AH1211" s="289" t="str">
        <f t="shared" si="101"/>
        <v/>
      </c>
      <c r="BR1211" s="291" t="str">
        <f>IFERROR(VLOOKUP(AH1211,'FACT COB BASICA'!$BH$5:$BI$115,2,FALSE),"")</f>
        <v/>
      </c>
      <c r="BS1211" s="292" t="str">
        <f t="shared" si="102"/>
        <v/>
      </c>
      <c r="BU1211" s="280"/>
    </row>
    <row r="1212" spans="28:73" ht="18.75" customHeight="1" x14ac:dyDescent="0.3">
      <c r="AB1212" s="300">
        <f t="shared" si="103"/>
        <v>1188</v>
      </c>
      <c r="AC1212" s="526"/>
      <c r="AD1212" s="527"/>
      <c r="AE1212" s="424"/>
      <c r="AF1212" s="528"/>
      <c r="AG1212" s="528"/>
      <c r="AH1212" s="289" t="str">
        <f t="shared" si="101"/>
        <v/>
      </c>
      <c r="BR1212" s="291" t="str">
        <f>IFERROR(VLOOKUP(AH1212,'FACT COB BASICA'!$BH$5:$BI$115,2,FALSE),"")</f>
        <v/>
      </c>
      <c r="BS1212" s="292" t="str">
        <f t="shared" si="102"/>
        <v/>
      </c>
      <c r="BU1212" s="280"/>
    </row>
    <row r="1213" spans="28:73" ht="18.75" customHeight="1" x14ac:dyDescent="0.3">
      <c r="AB1213" s="300">
        <f t="shared" si="103"/>
        <v>1189</v>
      </c>
      <c r="AC1213" s="526"/>
      <c r="AD1213" s="527"/>
      <c r="AE1213" s="424"/>
      <c r="AF1213" s="528"/>
      <c r="AG1213" s="528"/>
      <c r="AH1213" s="289" t="str">
        <f t="shared" si="101"/>
        <v/>
      </c>
      <c r="BR1213" s="291" t="str">
        <f>IFERROR(VLOOKUP(AH1213,'FACT COB BASICA'!$BH$5:$BI$115,2,FALSE),"")</f>
        <v/>
      </c>
      <c r="BS1213" s="292" t="str">
        <f t="shared" si="102"/>
        <v/>
      </c>
      <c r="BU1213" s="280"/>
    </row>
    <row r="1214" spans="28:73" ht="18.75" customHeight="1" x14ac:dyDescent="0.3">
      <c r="AB1214" s="300">
        <f t="shared" si="103"/>
        <v>1190</v>
      </c>
      <c r="AC1214" s="526"/>
      <c r="AD1214" s="527"/>
      <c r="AE1214" s="424"/>
      <c r="AF1214" s="528"/>
      <c r="AG1214" s="528"/>
      <c r="AH1214" s="289" t="str">
        <f t="shared" si="101"/>
        <v/>
      </c>
      <c r="BR1214" s="291" t="str">
        <f>IFERROR(VLOOKUP(AH1214,'FACT COB BASICA'!$BH$5:$BI$115,2,FALSE),"")</f>
        <v/>
      </c>
      <c r="BS1214" s="292" t="str">
        <f t="shared" si="102"/>
        <v/>
      </c>
      <c r="BU1214" s="280"/>
    </row>
    <row r="1215" spans="28:73" ht="18.75" customHeight="1" x14ac:dyDescent="0.3">
      <c r="AB1215" s="300">
        <f t="shared" si="103"/>
        <v>1191</v>
      </c>
      <c r="AC1215" s="526"/>
      <c r="AD1215" s="527"/>
      <c r="AE1215" s="424"/>
      <c r="AF1215" s="528"/>
      <c r="AG1215" s="528"/>
      <c r="AH1215" s="289" t="str">
        <f t="shared" si="101"/>
        <v/>
      </c>
      <c r="BR1215" s="291" t="str">
        <f>IFERROR(VLOOKUP(AH1215,'FACT COB BASICA'!$BH$5:$BI$115,2,FALSE),"")</f>
        <v/>
      </c>
      <c r="BS1215" s="292" t="str">
        <f t="shared" si="102"/>
        <v/>
      </c>
      <c r="BU1215" s="280"/>
    </row>
    <row r="1216" spans="28:73" ht="18.75" customHeight="1" x14ac:dyDescent="0.3">
      <c r="AB1216" s="300">
        <f t="shared" si="103"/>
        <v>1192</v>
      </c>
      <c r="AC1216" s="526"/>
      <c r="AD1216" s="527"/>
      <c r="AE1216" s="424"/>
      <c r="AF1216" s="528"/>
      <c r="AG1216" s="528"/>
      <c r="AH1216" s="289" t="str">
        <f t="shared" si="101"/>
        <v/>
      </c>
      <c r="BR1216" s="291" t="str">
        <f>IFERROR(VLOOKUP(AH1216,'FACT COB BASICA'!$BH$5:$BI$115,2,FALSE),"")</f>
        <v/>
      </c>
      <c r="BS1216" s="292" t="str">
        <f t="shared" si="102"/>
        <v/>
      </c>
      <c r="BU1216" s="280"/>
    </row>
    <row r="1217" spans="28:73" ht="18.75" customHeight="1" x14ac:dyDescent="0.3">
      <c r="AB1217" s="300">
        <f t="shared" si="103"/>
        <v>1193</v>
      </c>
      <c r="AC1217" s="526"/>
      <c r="AD1217" s="527"/>
      <c r="AE1217" s="424"/>
      <c r="AF1217" s="528"/>
      <c r="AG1217" s="528"/>
      <c r="AH1217" s="289" t="str">
        <f t="shared" si="101"/>
        <v/>
      </c>
      <c r="BR1217" s="291" t="str">
        <f>IFERROR(VLOOKUP(AH1217,'FACT COB BASICA'!$BH$5:$BI$115,2,FALSE),"")</f>
        <v/>
      </c>
      <c r="BS1217" s="292" t="str">
        <f t="shared" si="102"/>
        <v/>
      </c>
      <c r="BU1217" s="280"/>
    </row>
    <row r="1218" spans="28:73" ht="18.75" customHeight="1" x14ac:dyDescent="0.3">
      <c r="AB1218" s="300">
        <f t="shared" si="103"/>
        <v>1194</v>
      </c>
      <c r="AC1218" s="526"/>
      <c r="AD1218" s="527"/>
      <c r="AE1218" s="424"/>
      <c r="AF1218" s="528"/>
      <c r="AG1218" s="528"/>
      <c r="AH1218" s="289" t="str">
        <f t="shared" si="101"/>
        <v/>
      </c>
      <c r="BR1218" s="291" t="str">
        <f>IFERROR(VLOOKUP(AH1218,'FACT COB BASICA'!$BH$5:$BI$115,2,FALSE),"")</f>
        <v/>
      </c>
      <c r="BS1218" s="292" t="str">
        <f t="shared" si="102"/>
        <v/>
      </c>
      <c r="BU1218" s="280"/>
    </row>
    <row r="1219" spans="28:73" ht="18.75" customHeight="1" x14ac:dyDescent="0.3">
      <c r="AB1219" s="300">
        <f t="shared" si="103"/>
        <v>1195</v>
      </c>
      <c r="AC1219" s="526"/>
      <c r="AD1219" s="527"/>
      <c r="AE1219" s="424"/>
      <c r="AF1219" s="528"/>
      <c r="AG1219" s="528"/>
      <c r="AH1219" s="289" t="str">
        <f t="shared" si="101"/>
        <v/>
      </c>
      <c r="BR1219" s="291" t="str">
        <f>IFERROR(VLOOKUP(AH1219,'FACT COB BASICA'!$BH$5:$BI$115,2,FALSE),"")</f>
        <v/>
      </c>
      <c r="BS1219" s="292" t="str">
        <f t="shared" si="102"/>
        <v/>
      </c>
      <c r="BU1219" s="280"/>
    </row>
    <row r="1220" spans="28:73" ht="18.75" customHeight="1" x14ac:dyDescent="0.3">
      <c r="AB1220" s="300">
        <f t="shared" si="103"/>
        <v>1196</v>
      </c>
      <c r="AC1220" s="526"/>
      <c r="AD1220" s="527"/>
      <c r="AE1220" s="424"/>
      <c r="AF1220" s="528"/>
      <c r="AG1220" s="528"/>
      <c r="AH1220" s="289" t="str">
        <f t="shared" si="101"/>
        <v/>
      </c>
      <c r="BR1220" s="291" t="str">
        <f>IFERROR(VLOOKUP(AH1220,'FACT COB BASICA'!$BH$5:$BI$115,2,FALSE),"")</f>
        <v/>
      </c>
      <c r="BS1220" s="292" t="str">
        <f t="shared" si="102"/>
        <v/>
      </c>
      <c r="BU1220" s="280"/>
    </row>
    <row r="1221" spans="28:73" ht="18.75" customHeight="1" x14ac:dyDescent="0.3">
      <c r="AB1221" s="300">
        <f t="shared" si="103"/>
        <v>1197</v>
      </c>
      <c r="AC1221" s="526"/>
      <c r="AD1221" s="527"/>
      <c r="AE1221" s="424"/>
      <c r="AF1221" s="528"/>
      <c r="AG1221" s="528"/>
      <c r="AH1221" s="289" t="str">
        <f t="shared" si="101"/>
        <v/>
      </c>
      <c r="BR1221" s="291" t="str">
        <f>IFERROR(VLOOKUP(AH1221,'FACT COB BASICA'!$BH$5:$BI$115,2,FALSE),"")</f>
        <v/>
      </c>
      <c r="BS1221" s="292" t="str">
        <f t="shared" si="102"/>
        <v/>
      </c>
      <c r="BU1221" s="280"/>
    </row>
    <row r="1222" spans="28:73" ht="18.75" customHeight="1" x14ac:dyDescent="0.3">
      <c r="AB1222" s="300">
        <f t="shared" si="103"/>
        <v>1198</v>
      </c>
      <c r="AC1222" s="526"/>
      <c r="AD1222" s="527"/>
      <c r="AE1222" s="424"/>
      <c r="AF1222" s="528"/>
      <c r="AG1222" s="528"/>
      <c r="AH1222" s="289" t="str">
        <f t="shared" si="101"/>
        <v/>
      </c>
      <c r="BR1222" s="291" t="str">
        <f>IFERROR(VLOOKUP(AH1222,'FACT COB BASICA'!$BH$5:$BI$115,2,FALSE),"")</f>
        <v/>
      </c>
      <c r="BS1222" s="292" t="str">
        <f t="shared" si="102"/>
        <v/>
      </c>
      <c r="BU1222" s="280"/>
    </row>
    <row r="1223" spans="28:73" ht="18.75" customHeight="1" x14ac:dyDescent="0.3">
      <c r="AB1223" s="300">
        <f t="shared" si="103"/>
        <v>1199</v>
      </c>
      <c r="AC1223" s="526"/>
      <c r="AD1223" s="527"/>
      <c r="AE1223" s="424"/>
      <c r="AF1223" s="528"/>
      <c r="AG1223" s="528"/>
      <c r="AH1223" s="289" t="str">
        <f t="shared" si="101"/>
        <v/>
      </c>
      <c r="BR1223" s="291" t="str">
        <f>IFERROR(VLOOKUP(AH1223,'FACT COB BASICA'!$BH$5:$BI$115,2,FALSE),"")</f>
        <v/>
      </c>
      <c r="BS1223" s="292" t="str">
        <f t="shared" si="102"/>
        <v/>
      </c>
      <c r="BU1223" s="280"/>
    </row>
    <row r="1224" spans="28:73" ht="18.75" customHeight="1" x14ac:dyDescent="0.3">
      <c r="AB1224" s="300">
        <f t="shared" si="103"/>
        <v>1200</v>
      </c>
      <c r="AC1224" s="526"/>
      <c r="AD1224" s="527"/>
      <c r="AE1224" s="424"/>
      <c r="AF1224" s="528"/>
      <c r="AG1224" s="528"/>
      <c r="AH1224" s="289" t="str">
        <f t="shared" si="101"/>
        <v/>
      </c>
      <c r="BR1224" s="291" t="str">
        <f>IFERROR(VLOOKUP(AH1224,'FACT COB BASICA'!$BH$5:$BI$115,2,FALSE),"")</f>
        <v/>
      </c>
      <c r="BS1224" s="292" t="str">
        <f t="shared" si="102"/>
        <v/>
      </c>
      <c r="BU1224" s="280"/>
    </row>
    <row r="1225" spans="28:73" ht="18.75" customHeight="1" x14ac:dyDescent="0.3">
      <c r="AB1225" s="300">
        <f t="shared" si="103"/>
        <v>1201</v>
      </c>
      <c r="AC1225" s="526"/>
      <c r="AD1225" s="527"/>
      <c r="AE1225" s="424"/>
      <c r="AF1225" s="528"/>
      <c r="AG1225" s="528"/>
      <c r="AH1225" s="289" t="str">
        <f t="shared" si="101"/>
        <v/>
      </c>
      <c r="BR1225" s="291" t="str">
        <f>IFERROR(VLOOKUP(AH1225,'FACT COB BASICA'!$BH$5:$BI$115,2,FALSE),"")</f>
        <v/>
      </c>
      <c r="BS1225" s="292" t="str">
        <f t="shared" si="102"/>
        <v/>
      </c>
      <c r="BU1225" s="280"/>
    </row>
    <row r="1226" spans="28:73" ht="18.75" customHeight="1" x14ac:dyDescent="0.3">
      <c r="AB1226" s="300">
        <f t="shared" si="103"/>
        <v>1202</v>
      </c>
      <c r="AC1226" s="526"/>
      <c r="AD1226" s="527"/>
      <c r="AE1226" s="424"/>
      <c r="AF1226" s="528"/>
      <c r="AG1226" s="528"/>
      <c r="AH1226" s="289" t="str">
        <f t="shared" si="101"/>
        <v/>
      </c>
      <c r="BR1226" s="291" t="str">
        <f>IFERROR(VLOOKUP(AH1226,'FACT COB BASICA'!$BH$5:$BI$115,2,FALSE),"")</f>
        <v/>
      </c>
      <c r="BS1226" s="292" t="str">
        <f t="shared" si="102"/>
        <v/>
      </c>
      <c r="BU1226" s="280"/>
    </row>
    <row r="1227" spans="28:73" ht="18.75" customHeight="1" x14ac:dyDescent="0.3">
      <c r="AB1227" s="300">
        <f t="shared" si="103"/>
        <v>1203</v>
      </c>
      <c r="AC1227" s="526"/>
      <c r="AD1227" s="527"/>
      <c r="AE1227" s="424"/>
      <c r="AF1227" s="528"/>
      <c r="AG1227" s="528"/>
      <c r="AH1227" s="289" t="str">
        <f t="shared" si="101"/>
        <v/>
      </c>
      <c r="BR1227" s="291" t="str">
        <f>IFERROR(VLOOKUP(AH1227,'FACT COB BASICA'!$BH$5:$BI$115,2,FALSE),"")</f>
        <v/>
      </c>
      <c r="BS1227" s="292" t="str">
        <f t="shared" si="102"/>
        <v/>
      </c>
      <c r="BU1227" s="280"/>
    </row>
    <row r="1228" spans="28:73" ht="18.75" customHeight="1" x14ac:dyDescent="0.3">
      <c r="AB1228" s="300">
        <f t="shared" si="103"/>
        <v>1204</v>
      </c>
      <c r="AC1228" s="526"/>
      <c r="AD1228" s="527"/>
      <c r="AE1228" s="424"/>
      <c r="AF1228" s="528"/>
      <c r="AG1228" s="528"/>
      <c r="AH1228" s="289" t="str">
        <f t="shared" si="101"/>
        <v/>
      </c>
      <c r="BR1228" s="291" t="str">
        <f>IFERROR(VLOOKUP(AH1228,'FACT COB BASICA'!$BH$5:$BI$115,2,FALSE),"")</f>
        <v/>
      </c>
      <c r="BS1228" s="292" t="str">
        <f t="shared" si="102"/>
        <v/>
      </c>
      <c r="BU1228" s="280"/>
    </row>
    <row r="1229" spans="28:73" ht="18.75" customHeight="1" x14ac:dyDescent="0.3">
      <c r="AB1229" s="300">
        <f t="shared" si="103"/>
        <v>1205</v>
      </c>
      <c r="AC1229" s="526"/>
      <c r="AD1229" s="527"/>
      <c r="AE1229" s="424"/>
      <c r="AF1229" s="528"/>
      <c r="AG1229" s="528"/>
      <c r="AH1229" s="289" t="str">
        <f t="shared" si="101"/>
        <v/>
      </c>
      <c r="BR1229" s="291" t="str">
        <f>IFERROR(VLOOKUP(AH1229,'FACT COB BASICA'!$BH$5:$BI$115,2,FALSE),"")</f>
        <v/>
      </c>
      <c r="BS1229" s="292" t="str">
        <f t="shared" si="102"/>
        <v/>
      </c>
      <c r="BU1229" s="280"/>
    </row>
    <row r="1230" spans="28:73" ht="18.75" customHeight="1" x14ac:dyDescent="0.3">
      <c r="AB1230" s="300">
        <f t="shared" si="103"/>
        <v>1206</v>
      </c>
      <c r="AC1230" s="526"/>
      <c r="AD1230" s="527"/>
      <c r="AE1230" s="424"/>
      <c r="AF1230" s="528"/>
      <c r="AG1230" s="528"/>
      <c r="AH1230" s="289" t="str">
        <f t="shared" si="101"/>
        <v/>
      </c>
      <c r="BR1230" s="291" t="str">
        <f>IFERROR(VLOOKUP(AH1230,'FACT COB BASICA'!$BH$5:$BI$115,2,FALSE),"")</f>
        <v/>
      </c>
      <c r="BS1230" s="292" t="str">
        <f t="shared" si="102"/>
        <v/>
      </c>
      <c r="BU1230" s="280"/>
    </row>
    <row r="1231" spans="28:73" ht="18.75" customHeight="1" x14ac:dyDescent="0.3">
      <c r="AB1231" s="300">
        <f t="shared" si="103"/>
        <v>1207</v>
      </c>
      <c r="AC1231" s="526"/>
      <c r="AD1231" s="527"/>
      <c r="AE1231" s="424"/>
      <c r="AF1231" s="528"/>
      <c r="AG1231" s="528"/>
      <c r="AH1231" s="289" t="str">
        <f t="shared" si="101"/>
        <v/>
      </c>
      <c r="BR1231" s="291" t="str">
        <f>IFERROR(VLOOKUP(AH1231,'FACT COB BASICA'!$BH$5:$BI$115,2,FALSE),"")</f>
        <v/>
      </c>
      <c r="BS1231" s="292" t="str">
        <f t="shared" si="102"/>
        <v/>
      </c>
      <c r="BU1231" s="280"/>
    </row>
    <row r="1232" spans="28:73" ht="18.75" customHeight="1" x14ac:dyDescent="0.3">
      <c r="AB1232" s="300">
        <f t="shared" si="103"/>
        <v>1208</v>
      </c>
      <c r="AC1232" s="526"/>
      <c r="AD1232" s="527"/>
      <c r="AE1232" s="424"/>
      <c r="AF1232" s="528"/>
      <c r="AG1232" s="528"/>
      <c r="AH1232" s="289" t="str">
        <f t="shared" si="101"/>
        <v/>
      </c>
      <c r="BR1232" s="291" t="str">
        <f>IFERROR(VLOOKUP(AH1232,'FACT COB BASICA'!$BH$5:$BI$115,2,FALSE),"")</f>
        <v/>
      </c>
      <c r="BS1232" s="292" t="str">
        <f t="shared" si="102"/>
        <v/>
      </c>
      <c r="BU1232" s="280"/>
    </row>
    <row r="1233" spans="28:73" ht="18.75" customHeight="1" x14ac:dyDescent="0.3">
      <c r="AB1233" s="300">
        <f t="shared" si="103"/>
        <v>1209</v>
      </c>
      <c r="AC1233" s="526"/>
      <c r="AD1233" s="527"/>
      <c r="AE1233" s="424"/>
      <c r="AF1233" s="528"/>
      <c r="AG1233" s="528"/>
      <c r="AH1233" s="289" t="str">
        <f t="shared" si="101"/>
        <v/>
      </c>
      <c r="BR1233" s="291" t="str">
        <f>IFERROR(VLOOKUP(AH1233,'FACT COB BASICA'!$BH$5:$BI$115,2,FALSE),"")</f>
        <v/>
      </c>
      <c r="BS1233" s="292" t="str">
        <f t="shared" si="102"/>
        <v/>
      </c>
      <c r="BU1233" s="280"/>
    </row>
    <row r="1234" spans="28:73" ht="18.75" customHeight="1" x14ac:dyDescent="0.3">
      <c r="AB1234" s="300">
        <f t="shared" si="103"/>
        <v>1210</v>
      </c>
      <c r="AC1234" s="526"/>
      <c r="AD1234" s="527"/>
      <c r="AE1234" s="424"/>
      <c r="AF1234" s="528"/>
      <c r="AG1234" s="528"/>
      <c r="AH1234" s="289" t="str">
        <f t="shared" si="101"/>
        <v/>
      </c>
      <c r="BR1234" s="291" t="str">
        <f>IFERROR(VLOOKUP(AH1234,'FACT COB BASICA'!$BH$5:$BI$115,2,FALSE),"")</f>
        <v/>
      </c>
      <c r="BS1234" s="292" t="str">
        <f t="shared" si="102"/>
        <v/>
      </c>
      <c r="BU1234" s="280"/>
    </row>
    <row r="1235" spans="28:73" ht="18.75" customHeight="1" x14ac:dyDescent="0.3">
      <c r="AB1235" s="300">
        <f t="shared" si="103"/>
        <v>1211</v>
      </c>
      <c r="AC1235" s="526"/>
      <c r="AD1235" s="527"/>
      <c r="AE1235" s="424"/>
      <c r="AF1235" s="528"/>
      <c r="AG1235" s="528"/>
      <c r="AH1235" s="289" t="str">
        <f t="shared" si="101"/>
        <v/>
      </c>
      <c r="BR1235" s="291" t="str">
        <f>IFERROR(VLOOKUP(AH1235,'FACT COB BASICA'!$BH$5:$BI$115,2,FALSE),"")</f>
        <v/>
      </c>
      <c r="BS1235" s="292" t="str">
        <f t="shared" si="102"/>
        <v/>
      </c>
      <c r="BU1235" s="280"/>
    </row>
    <row r="1236" spans="28:73" ht="18.75" customHeight="1" x14ac:dyDescent="0.3">
      <c r="AB1236" s="300">
        <f t="shared" si="103"/>
        <v>1212</v>
      </c>
      <c r="AC1236" s="526"/>
      <c r="AD1236" s="527"/>
      <c r="AE1236" s="424"/>
      <c r="AF1236" s="528"/>
      <c r="AG1236" s="528"/>
      <c r="AH1236" s="289" t="str">
        <f t="shared" si="101"/>
        <v/>
      </c>
      <c r="BR1236" s="291" t="str">
        <f>IFERROR(VLOOKUP(AH1236,'FACT COB BASICA'!$BH$5:$BI$115,2,FALSE),"")</f>
        <v/>
      </c>
      <c r="BS1236" s="292" t="str">
        <f t="shared" si="102"/>
        <v/>
      </c>
      <c r="BU1236" s="280"/>
    </row>
    <row r="1237" spans="28:73" ht="18.75" customHeight="1" x14ac:dyDescent="0.3">
      <c r="AB1237" s="300">
        <f t="shared" si="103"/>
        <v>1213</v>
      </c>
      <c r="AC1237" s="526"/>
      <c r="AD1237" s="527"/>
      <c r="AE1237" s="424"/>
      <c r="AF1237" s="528"/>
      <c r="AG1237" s="528"/>
      <c r="AH1237" s="289" t="str">
        <f t="shared" si="101"/>
        <v/>
      </c>
      <c r="BR1237" s="291" t="str">
        <f>IFERROR(VLOOKUP(AH1237,'FACT COB BASICA'!$BH$5:$BI$115,2,FALSE),"")</f>
        <v/>
      </c>
      <c r="BS1237" s="292" t="str">
        <f t="shared" si="102"/>
        <v/>
      </c>
      <c r="BU1237" s="280"/>
    </row>
    <row r="1238" spans="28:73" ht="18.75" customHeight="1" x14ac:dyDescent="0.3">
      <c r="AB1238" s="300">
        <f t="shared" si="103"/>
        <v>1214</v>
      </c>
      <c r="AC1238" s="526"/>
      <c r="AD1238" s="527"/>
      <c r="AE1238" s="424"/>
      <c r="AF1238" s="528"/>
      <c r="AG1238" s="528"/>
      <c r="AH1238" s="289" t="str">
        <f t="shared" si="101"/>
        <v/>
      </c>
      <c r="BR1238" s="291" t="str">
        <f>IFERROR(VLOOKUP(AH1238,'FACT COB BASICA'!$BH$5:$BI$115,2,FALSE),"")</f>
        <v/>
      </c>
      <c r="BS1238" s="292" t="str">
        <f t="shared" si="102"/>
        <v/>
      </c>
      <c r="BU1238" s="280"/>
    </row>
    <row r="1239" spans="28:73" ht="18.75" customHeight="1" x14ac:dyDescent="0.3">
      <c r="AB1239" s="300">
        <f t="shared" si="103"/>
        <v>1215</v>
      </c>
      <c r="AC1239" s="526"/>
      <c r="AD1239" s="527"/>
      <c r="AE1239" s="424"/>
      <c r="AF1239" s="528"/>
      <c r="AG1239" s="528"/>
      <c r="AH1239" s="289" t="str">
        <f t="shared" si="101"/>
        <v/>
      </c>
      <c r="BR1239" s="291" t="str">
        <f>IFERROR(VLOOKUP(AH1239,'FACT COB BASICA'!$BH$5:$BI$115,2,FALSE),"")</f>
        <v/>
      </c>
      <c r="BS1239" s="292" t="str">
        <f t="shared" si="102"/>
        <v/>
      </c>
      <c r="BU1239" s="280"/>
    </row>
    <row r="1240" spans="28:73" ht="18.75" customHeight="1" x14ac:dyDescent="0.3">
      <c r="AB1240" s="300">
        <f t="shared" si="103"/>
        <v>1216</v>
      </c>
      <c r="AC1240" s="526"/>
      <c r="AD1240" s="527"/>
      <c r="AE1240" s="424"/>
      <c r="AF1240" s="528"/>
      <c r="AG1240" s="528"/>
      <c r="AH1240" s="289" t="str">
        <f t="shared" si="101"/>
        <v/>
      </c>
      <c r="BR1240" s="291" t="str">
        <f>IFERROR(VLOOKUP(AH1240,'FACT COB BASICA'!$BH$5:$BI$115,2,FALSE),"")</f>
        <v/>
      </c>
      <c r="BS1240" s="292" t="str">
        <f t="shared" si="102"/>
        <v/>
      </c>
      <c r="BU1240" s="280"/>
    </row>
    <row r="1241" spans="28:73" ht="18.75" customHeight="1" x14ac:dyDescent="0.3">
      <c r="AB1241" s="300">
        <f t="shared" si="103"/>
        <v>1217</v>
      </c>
      <c r="AC1241" s="526"/>
      <c r="AD1241" s="527"/>
      <c r="AE1241" s="424"/>
      <c r="AF1241" s="528"/>
      <c r="AG1241" s="528"/>
      <c r="AH1241" s="289" t="str">
        <f t="shared" ref="AH1241:AH1304" si="104">IF(AND($AE$20="Fecha de nacimiento",AD1241&lt;&gt;""),DATEDIF(AD1241,$L$4,"Y"),IF(AND($AE$20="Edad",AE1241&lt;&gt;""),AE1241,""))</f>
        <v/>
      </c>
      <c r="BR1241" s="291" t="str">
        <f>IFERROR(VLOOKUP(AH1241,'FACT COB BASICA'!$BH$5:$BI$115,2,FALSE),"")</f>
        <v/>
      </c>
      <c r="BS1241" s="292" t="str">
        <f t="shared" ref="BS1241:BS1304" si="105">AC1241&amp;AG1241&amp;AF1241&amp;BR1241</f>
        <v/>
      </c>
      <c r="BU1241" s="280"/>
    </row>
    <row r="1242" spans="28:73" ht="18.75" customHeight="1" x14ac:dyDescent="0.3">
      <c r="AB1242" s="300">
        <f t="shared" ref="AB1242:AB1305" si="106">AB1241+1</f>
        <v>1218</v>
      </c>
      <c r="AC1242" s="526"/>
      <c r="AD1242" s="527"/>
      <c r="AE1242" s="424"/>
      <c r="AF1242" s="528"/>
      <c r="AG1242" s="528"/>
      <c r="AH1242" s="289" t="str">
        <f t="shared" si="104"/>
        <v/>
      </c>
      <c r="BR1242" s="291" t="str">
        <f>IFERROR(VLOOKUP(AH1242,'FACT COB BASICA'!$BH$5:$BI$115,2,FALSE),"")</f>
        <v/>
      </c>
      <c r="BS1242" s="292" t="str">
        <f t="shared" si="105"/>
        <v/>
      </c>
      <c r="BU1242" s="280"/>
    </row>
    <row r="1243" spans="28:73" ht="18.75" customHeight="1" x14ac:dyDescent="0.3">
      <c r="AB1243" s="300">
        <f t="shared" si="106"/>
        <v>1219</v>
      </c>
      <c r="AC1243" s="526"/>
      <c r="AD1243" s="527"/>
      <c r="AE1243" s="424"/>
      <c r="AF1243" s="528"/>
      <c r="AG1243" s="528"/>
      <c r="AH1243" s="289" t="str">
        <f t="shared" si="104"/>
        <v/>
      </c>
      <c r="BR1243" s="291" t="str">
        <f>IFERROR(VLOOKUP(AH1243,'FACT COB BASICA'!$BH$5:$BI$115,2,FALSE),"")</f>
        <v/>
      </c>
      <c r="BS1243" s="292" t="str">
        <f t="shared" si="105"/>
        <v/>
      </c>
      <c r="BU1243" s="280"/>
    </row>
    <row r="1244" spans="28:73" ht="18.75" customHeight="1" x14ac:dyDescent="0.3">
      <c r="AB1244" s="300">
        <f t="shared" si="106"/>
        <v>1220</v>
      </c>
      <c r="AC1244" s="526"/>
      <c r="AD1244" s="527"/>
      <c r="AE1244" s="424"/>
      <c r="AF1244" s="528"/>
      <c r="AG1244" s="528"/>
      <c r="AH1244" s="289" t="str">
        <f t="shared" si="104"/>
        <v/>
      </c>
      <c r="BR1244" s="291" t="str">
        <f>IFERROR(VLOOKUP(AH1244,'FACT COB BASICA'!$BH$5:$BI$115,2,FALSE),"")</f>
        <v/>
      </c>
      <c r="BS1244" s="292" t="str">
        <f t="shared" si="105"/>
        <v/>
      </c>
      <c r="BU1244" s="280"/>
    </row>
    <row r="1245" spans="28:73" ht="18.75" customHeight="1" x14ac:dyDescent="0.3">
      <c r="AB1245" s="300">
        <f t="shared" si="106"/>
        <v>1221</v>
      </c>
      <c r="AC1245" s="526"/>
      <c r="AD1245" s="527"/>
      <c r="AE1245" s="424"/>
      <c r="AF1245" s="528"/>
      <c r="AG1245" s="528"/>
      <c r="AH1245" s="289" t="str">
        <f t="shared" si="104"/>
        <v/>
      </c>
      <c r="BR1245" s="291" t="str">
        <f>IFERROR(VLOOKUP(AH1245,'FACT COB BASICA'!$BH$5:$BI$115,2,FALSE),"")</f>
        <v/>
      </c>
      <c r="BS1245" s="292" t="str">
        <f t="shared" si="105"/>
        <v/>
      </c>
      <c r="BU1245" s="280"/>
    </row>
    <row r="1246" spans="28:73" ht="18.75" customHeight="1" x14ac:dyDescent="0.3">
      <c r="AB1246" s="300">
        <f t="shared" si="106"/>
        <v>1222</v>
      </c>
      <c r="AC1246" s="526"/>
      <c r="AD1246" s="527"/>
      <c r="AE1246" s="424"/>
      <c r="AF1246" s="528"/>
      <c r="AG1246" s="528"/>
      <c r="AH1246" s="289" t="str">
        <f t="shared" si="104"/>
        <v/>
      </c>
      <c r="BR1246" s="291" t="str">
        <f>IFERROR(VLOOKUP(AH1246,'FACT COB BASICA'!$BH$5:$BI$115,2,FALSE),"")</f>
        <v/>
      </c>
      <c r="BS1246" s="292" t="str">
        <f t="shared" si="105"/>
        <v/>
      </c>
      <c r="BU1246" s="280"/>
    </row>
    <row r="1247" spans="28:73" ht="18.75" customHeight="1" x14ac:dyDescent="0.3">
      <c r="AB1247" s="300">
        <f t="shared" si="106"/>
        <v>1223</v>
      </c>
      <c r="AC1247" s="526"/>
      <c r="AD1247" s="527"/>
      <c r="AE1247" s="424"/>
      <c r="AF1247" s="528"/>
      <c r="AG1247" s="528"/>
      <c r="AH1247" s="289" t="str">
        <f t="shared" si="104"/>
        <v/>
      </c>
      <c r="BR1247" s="291" t="str">
        <f>IFERROR(VLOOKUP(AH1247,'FACT COB BASICA'!$BH$5:$BI$115,2,FALSE),"")</f>
        <v/>
      </c>
      <c r="BS1247" s="292" t="str">
        <f t="shared" si="105"/>
        <v/>
      </c>
      <c r="BU1247" s="280"/>
    </row>
    <row r="1248" spans="28:73" ht="18.75" customHeight="1" x14ac:dyDescent="0.3">
      <c r="AB1248" s="300">
        <f t="shared" si="106"/>
        <v>1224</v>
      </c>
      <c r="AC1248" s="526"/>
      <c r="AD1248" s="527"/>
      <c r="AE1248" s="424"/>
      <c r="AF1248" s="528"/>
      <c r="AG1248" s="528"/>
      <c r="AH1248" s="289" t="str">
        <f t="shared" si="104"/>
        <v/>
      </c>
      <c r="BR1248" s="291" t="str">
        <f>IFERROR(VLOOKUP(AH1248,'FACT COB BASICA'!$BH$5:$BI$115,2,FALSE),"")</f>
        <v/>
      </c>
      <c r="BS1248" s="292" t="str">
        <f t="shared" si="105"/>
        <v/>
      </c>
      <c r="BU1248" s="280"/>
    </row>
    <row r="1249" spans="28:73" ht="18.75" customHeight="1" x14ac:dyDescent="0.3">
      <c r="AB1249" s="300">
        <f t="shared" si="106"/>
        <v>1225</v>
      </c>
      <c r="AC1249" s="526"/>
      <c r="AD1249" s="527"/>
      <c r="AE1249" s="424"/>
      <c r="AF1249" s="528"/>
      <c r="AG1249" s="528"/>
      <c r="AH1249" s="289" t="str">
        <f t="shared" si="104"/>
        <v/>
      </c>
      <c r="BR1249" s="291" t="str">
        <f>IFERROR(VLOOKUP(AH1249,'FACT COB BASICA'!$BH$5:$BI$115,2,FALSE),"")</f>
        <v/>
      </c>
      <c r="BS1249" s="292" t="str">
        <f t="shared" si="105"/>
        <v/>
      </c>
      <c r="BU1249" s="280"/>
    </row>
    <row r="1250" spans="28:73" ht="18.75" customHeight="1" x14ac:dyDescent="0.3">
      <c r="AB1250" s="300">
        <f t="shared" si="106"/>
        <v>1226</v>
      </c>
      <c r="AC1250" s="526"/>
      <c r="AD1250" s="527"/>
      <c r="AE1250" s="424"/>
      <c r="AF1250" s="528"/>
      <c r="AG1250" s="528"/>
      <c r="AH1250" s="289" t="str">
        <f t="shared" si="104"/>
        <v/>
      </c>
      <c r="BR1250" s="291" t="str">
        <f>IFERROR(VLOOKUP(AH1250,'FACT COB BASICA'!$BH$5:$BI$115,2,FALSE),"")</f>
        <v/>
      </c>
      <c r="BS1250" s="292" t="str">
        <f t="shared" si="105"/>
        <v/>
      </c>
      <c r="BU1250" s="280"/>
    </row>
    <row r="1251" spans="28:73" ht="18.75" customHeight="1" x14ac:dyDescent="0.3">
      <c r="AB1251" s="300">
        <f t="shared" si="106"/>
        <v>1227</v>
      </c>
      <c r="AC1251" s="526"/>
      <c r="AD1251" s="527"/>
      <c r="AE1251" s="424"/>
      <c r="AF1251" s="528"/>
      <c r="AG1251" s="528"/>
      <c r="AH1251" s="289" t="str">
        <f t="shared" si="104"/>
        <v/>
      </c>
      <c r="BR1251" s="291" t="str">
        <f>IFERROR(VLOOKUP(AH1251,'FACT COB BASICA'!$BH$5:$BI$115,2,FALSE),"")</f>
        <v/>
      </c>
      <c r="BS1251" s="292" t="str">
        <f t="shared" si="105"/>
        <v/>
      </c>
      <c r="BU1251" s="280"/>
    </row>
    <row r="1252" spans="28:73" ht="18.75" customHeight="1" x14ac:dyDescent="0.3">
      <c r="AB1252" s="300">
        <f t="shared" si="106"/>
        <v>1228</v>
      </c>
      <c r="AC1252" s="526"/>
      <c r="AD1252" s="527"/>
      <c r="AE1252" s="424"/>
      <c r="AF1252" s="528"/>
      <c r="AG1252" s="528"/>
      <c r="AH1252" s="289" t="str">
        <f t="shared" si="104"/>
        <v/>
      </c>
      <c r="BR1252" s="291" t="str">
        <f>IFERROR(VLOOKUP(AH1252,'FACT COB BASICA'!$BH$5:$BI$115,2,FALSE),"")</f>
        <v/>
      </c>
      <c r="BS1252" s="292" t="str">
        <f t="shared" si="105"/>
        <v/>
      </c>
      <c r="BU1252" s="280"/>
    </row>
    <row r="1253" spans="28:73" ht="18.75" customHeight="1" x14ac:dyDescent="0.3">
      <c r="AB1253" s="300">
        <f t="shared" si="106"/>
        <v>1229</v>
      </c>
      <c r="AC1253" s="526"/>
      <c r="AD1253" s="527"/>
      <c r="AE1253" s="424"/>
      <c r="AF1253" s="528"/>
      <c r="AG1253" s="528"/>
      <c r="AH1253" s="289" t="str">
        <f t="shared" si="104"/>
        <v/>
      </c>
      <c r="BR1253" s="291" t="str">
        <f>IFERROR(VLOOKUP(AH1253,'FACT COB BASICA'!$BH$5:$BI$115,2,FALSE),"")</f>
        <v/>
      </c>
      <c r="BS1253" s="292" t="str">
        <f t="shared" si="105"/>
        <v/>
      </c>
      <c r="BU1253" s="280"/>
    </row>
    <row r="1254" spans="28:73" ht="18.75" customHeight="1" x14ac:dyDescent="0.3">
      <c r="AB1254" s="300">
        <f t="shared" si="106"/>
        <v>1230</v>
      </c>
      <c r="AC1254" s="526"/>
      <c r="AD1254" s="527"/>
      <c r="AE1254" s="424"/>
      <c r="AF1254" s="528"/>
      <c r="AG1254" s="528"/>
      <c r="AH1254" s="289" t="str">
        <f t="shared" si="104"/>
        <v/>
      </c>
      <c r="BR1254" s="291" t="str">
        <f>IFERROR(VLOOKUP(AH1254,'FACT COB BASICA'!$BH$5:$BI$115,2,FALSE),"")</f>
        <v/>
      </c>
      <c r="BS1254" s="292" t="str">
        <f t="shared" si="105"/>
        <v/>
      </c>
      <c r="BU1254" s="280"/>
    </row>
    <row r="1255" spans="28:73" ht="18.75" customHeight="1" x14ac:dyDescent="0.3">
      <c r="AB1255" s="300">
        <f t="shared" si="106"/>
        <v>1231</v>
      </c>
      <c r="AC1255" s="526"/>
      <c r="AD1255" s="527"/>
      <c r="AE1255" s="424"/>
      <c r="AF1255" s="528"/>
      <c r="AG1255" s="528"/>
      <c r="AH1255" s="289" t="str">
        <f t="shared" si="104"/>
        <v/>
      </c>
      <c r="BR1255" s="291" t="str">
        <f>IFERROR(VLOOKUP(AH1255,'FACT COB BASICA'!$BH$5:$BI$115,2,FALSE),"")</f>
        <v/>
      </c>
      <c r="BS1255" s="292" t="str">
        <f t="shared" si="105"/>
        <v/>
      </c>
      <c r="BU1255" s="280"/>
    </row>
    <row r="1256" spans="28:73" ht="18.75" customHeight="1" x14ac:dyDescent="0.3">
      <c r="AB1256" s="300">
        <f t="shared" si="106"/>
        <v>1232</v>
      </c>
      <c r="AC1256" s="526"/>
      <c r="AD1256" s="527"/>
      <c r="AE1256" s="424"/>
      <c r="AF1256" s="528"/>
      <c r="AG1256" s="528"/>
      <c r="AH1256" s="289" t="str">
        <f t="shared" si="104"/>
        <v/>
      </c>
      <c r="BR1256" s="291" t="str">
        <f>IFERROR(VLOOKUP(AH1256,'FACT COB BASICA'!$BH$5:$BI$115,2,FALSE),"")</f>
        <v/>
      </c>
      <c r="BS1256" s="292" t="str">
        <f t="shared" si="105"/>
        <v/>
      </c>
      <c r="BU1256" s="280"/>
    </row>
    <row r="1257" spans="28:73" ht="18.75" customHeight="1" x14ac:dyDescent="0.3">
      <c r="AB1257" s="300">
        <f t="shared" si="106"/>
        <v>1233</v>
      </c>
      <c r="AC1257" s="526"/>
      <c r="AD1257" s="527"/>
      <c r="AE1257" s="424"/>
      <c r="AF1257" s="528"/>
      <c r="AG1257" s="528"/>
      <c r="AH1257" s="289" t="str">
        <f t="shared" si="104"/>
        <v/>
      </c>
      <c r="BR1257" s="291" t="str">
        <f>IFERROR(VLOOKUP(AH1257,'FACT COB BASICA'!$BH$5:$BI$115,2,FALSE),"")</f>
        <v/>
      </c>
      <c r="BS1257" s="292" t="str">
        <f t="shared" si="105"/>
        <v/>
      </c>
      <c r="BU1257" s="280"/>
    </row>
    <row r="1258" spans="28:73" ht="18.75" customHeight="1" x14ac:dyDescent="0.3">
      <c r="AB1258" s="300">
        <f t="shared" si="106"/>
        <v>1234</v>
      </c>
      <c r="AC1258" s="526"/>
      <c r="AD1258" s="527"/>
      <c r="AE1258" s="424"/>
      <c r="AF1258" s="528"/>
      <c r="AG1258" s="528"/>
      <c r="AH1258" s="289" t="str">
        <f t="shared" si="104"/>
        <v/>
      </c>
      <c r="BR1258" s="291" t="str">
        <f>IFERROR(VLOOKUP(AH1258,'FACT COB BASICA'!$BH$5:$BI$115,2,FALSE),"")</f>
        <v/>
      </c>
      <c r="BS1258" s="292" t="str">
        <f t="shared" si="105"/>
        <v/>
      </c>
      <c r="BU1258" s="280"/>
    </row>
    <row r="1259" spans="28:73" ht="18.75" customHeight="1" x14ac:dyDescent="0.3">
      <c r="AB1259" s="300">
        <f t="shared" si="106"/>
        <v>1235</v>
      </c>
      <c r="AC1259" s="526"/>
      <c r="AD1259" s="527"/>
      <c r="AE1259" s="424"/>
      <c r="AF1259" s="528"/>
      <c r="AG1259" s="528"/>
      <c r="AH1259" s="289" t="str">
        <f t="shared" si="104"/>
        <v/>
      </c>
      <c r="BR1259" s="291" t="str">
        <f>IFERROR(VLOOKUP(AH1259,'FACT COB BASICA'!$BH$5:$BI$115,2,FALSE),"")</f>
        <v/>
      </c>
      <c r="BS1259" s="292" t="str">
        <f t="shared" si="105"/>
        <v/>
      </c>
      <c r="BU1259" s="280"/>
    </row>
    <row r="1260" spans="28:73" ht="18.75" customHeight="1" x14ac:dyDescent="0.3">
      <c r="AB1260" s="300">
        <f t="shared" si="106"/>
        <v>1236</v>
      </c>
      <c r="AC1260" s="526"/>
      <c r="AD1260" s="527"/>
      <c r="AE1260" s="424"/>
      <c r="AF1260" s="528"/>
      <c r="AG1260" s="528"/>
      <c r="AH1260" s="289" t="str">
        <f t="shared" si="104"/>
        <v/>
      </c>
      <c r="BR1260" s="291" t="str">
        <f>IFERROR(VLOOKUP(AH1260,'FACT COB BASICA'!$BH$5:$BI$115,2,FALSE),"")</f>
        <v/>
      </c>
      <c r="BS1260" s="292" t="str">
        <f t="shared" si="105"/>
        <v/>
      </c>
      <c r="BU1260" s="280"/>
    </row>
    <row r="1261" spans="28:73" ht="18.75" customHeight="1" x14ac:dyDescent="0.3">
      <c r="AB1261" s="300">
        <f t="shared" si="106"/>
        <v>1237</v>
      </c>
      <c r="AC1261" s="526"/>
      <c r="AD1261" s="527"/>
      <c r="AE1261" s="424"/>
      <c r="AF1261" s="528"/>
      <c r="AG1261" s="528"/>
      <c r="AH1261" s="289" t="str">
        <f t="shared" si="104"/>
        <v/>
      </c>
      <c r="BR1261" s="291" t="str">
        <f>IFERROR(VLOOKUP(AH1261,'FACT COB BASICA'!$BH$5:$BI$115,2,FALSE),"")</f>
        <v/>
      </c>
      <c r="BS1261" s="292" t="str">
        <f t="shared" si="105"/>
        <v/>
      </c>
      <c r="BU1261" s="280"/>
    </row>
    <row r="1262" spans="28:73" ht="18.75" customHeight="1" x14ac:dyDescent="0.3">
      <c r="AB1262" s="300">
        <f t="shared" si="106"/>
        <v>1238</v>
      </c>
      <c r="AC1262" s="526"/>
      <c r="AD1262" s="527"/>
      <c r="AE1262" s="424"/>
      <c r="AF1262" s="528"/>
      <c r="AG1262" s="528"/>
      <c r="AH1262" s="289" t="str">
        <f t="shared" si="104"/>
        <v/>
      </c>
      <c r="BR1262" s="291" t="str">
        <f>IFERROR(VLOOKUP(AH1262,'FACT COB BASICA'!$BH$5:$BI$115,2,FALSE),"")</f>
        <v/>
      </c>
      <c r="BS1262" s="292" t="str">
        <f t="shared" si="105"/>
        <v/>
      </c>
      <c r="BU1262" s="280"/>
    </row>
    <row r="1263" spans="28:73" ht="18.75" customHeight="1" x14ac:dyDescent="0.3">
      <c r="AB1263" s="300">
        <f t="shared" si="106"/>
        <v>1239</v>
      </c>
      <c r="AC1263" s="526"/>
      <c r="AD1263" s="527"/>
      <c r="AE1263" s="424"/>
      <c r="AF1263" s="528"/>
      <c r="AG1263" s="528"/>
      <c r="AH1263" s="289" t="str">
        <f t="shared" si="104"/>
        <v/>
      </c>
      <c r="BR1263" s="291" t="str">
        <f>IFERROR(VLOOKUP(AH1263,'FACT COB BASICA'!$BH$5:$BI$115,2,FALSE),"")</f>
        <v/>
      </c>
      <c r="BS1263" s="292" t="str">
        <f t="shared" si="105"/>
        <v/>
      </c>
      <c r="BU1263" s="280"/>
    </row>
    <row r="1264" spans="28:73" ht="18.75" customHeight="1" x14ac:dyDescent="0.3">
      <c r="AB1264" s="300">
        <f t="shared" si="106"/>
        <v>1240</v>
      </c>
      <c r="AC1264" s="526"/>
      <c r="AD1264" s="527"/>
      <c r="AE1264" s="424"/>
      <c r="AF1264" s="528"/>
      <c r="AG1264" s="528"/>
      <c r="AH1264" s="289" t="str">
        <f t="shared" si="104"/>
        <v/>
      </c>
      <c r="BR1264" s="291" t="str">
        <f>IFERROR(VLOOKUP(AH1264,'FACT COB BASICA'!$BH$5:$BI$115,2,FALSE),"")</f>
        <v/>
      </c>
      <c r="BS1264" s="292" t="str">
        <f t="shared" si="105"/>
        <v/>
      </c>
      <c r="BU1264" s="280"/>
    </row>
    <row r="1265" spans="28:73" ht="18.75" customHeight="1" x14ac:dyDescent="0.3">
      <c r="AB1265" s="300">
        <f t="shared" si="106"/>
        <v>1241</v>
      </c>
      <c r="AC1265" s="526"/>
      <c r="AD1265" s="527"/>
      <c r="AE1265" s="424"/>
      <c r="AF1265" s="528"/>
      <c r="AG1265" s="528"/>
      <c r="AH1265" s="289" t="str">
        <f t="shared" si="104"/>
        <v/>
      </c>
      <c r="BR1265" s="291" t="str">
        <f>IFERROR(VLOOKUP(AH1265,'FACT COB BASICA'!$BH$5:$BI$115,2,FALSE),"")</f>
        <v/>
      </c>
      <c r="BS1265" s="292" t="str">
        <f t="shared" si="105"/>
        <v/>
      </c>
      <c r="BU1265" s="280"/>
    </row>
    <row r="1266" spans="28:73" ht="18.75" customHeight="1" x14ac:dyDescent="0.3">
      <c r="AB1266" s="300">
        <f t="shared" si="106"/>
        <v>1242</v>
      </c>
      <c r="AC1266" s="526"/>
      <c r="AD1266" s="527"/>
      <c r="AE1266" s="424"/>
      <c r="AF1266" s="528"/>
      <c r="AG1266" s="528"/>
      <c r="AH1266" s="289" t="str">
        <f t="shared" si="104"/>
        <v/>
      </c>
      <c r="BR1266" s="291" t="str">
        <f>IFERROR(VLOOKUP(AH1266,'FACT COB BASICA'!$BH$5:$BI$115,2,FALSE),"")</f>
        <v/>
      </c>
      <c r="BS1266" s="292" t="str">
        <f t="shared" si="105"/>
        <v/>
      </c>
      <c r="BU1266" s="280"/>
    </row>
    <row r="1267" spans="28:73" ht="18.75" customHeight="1" x14ac:dyDescent="0.3">
      <c r="AB1267" s="300">
        <f t="shared" si="106"/>
        <v>1243</v>
      </c>
      <c r="AC1267" s="526"/>
      <c r="AD1267" s="527"/>
      <c r="AE1267" s="424"/>
      <c r="AF1267" s="528"/>
      <c r="AG1267" s="528"/>
      <c r="AH1267" s="289" t="str">
        <f t="shared" si="104"/>
        <v/>
      </c>
      <c r="BR1267" s="291" t="str">
        <f>IFERROR(VLOOKUP(AH1267,'FACT COB BASICA'!$BH$5:$BI$115,2,FALSE),"")</f>
        <v/>
      </c>
      <c r="BS1267" s="292" t="str">
        <f t="shared" si="105"/>
        <v/>
      </c>
      <c r="BU1267" s="280"/>
    </row>
    <row r="1268" spans="28:73" ht="18.75" customHeight="1" x14ac:dyDescent="0.3">
      <c r="AB1268" s="300">
        <f t="shared" si="106"/>
        <v>1244</v>
      </c>
      <c r="AC1268" s="526"/>
      <c r="AD1268" s="527"/>
      <c r="AE1268" s="424"/>
      <c r="AF1268" s="528"/>
      <c r="AG1268" s="528"/>
      <c r="AH1268" s="289" t="str">
        <f t="shared" si="104"/>
        <v/>
      </c>
      <c r="BR1268" s="291" t="str">
        <f>IFERROR(VLOOKUP(AH1268,'FACT COB BASICA'!$BH$5:$BI$115,2,FALSE),"")</f>
        <v/>
      </c>
      <c r="BS1268" s="292" t="str">
        <f t="shared" si="105"/>
        <v/>
      </c>
      <c r="BU1268" s="280"/>
    </row>
    <row r="1269" spans="28:73" ht="18.75" customHeight="1" x14ac:dyDescent="0.3">
      <c r="AB1269" s="300">
        <f t="shared" si="106"/>
        <v>1245</v>
      </c>
      <c r="AC1269" s="526"/>
      <c r="AD1269" s="527"/>
      <c r="AE1269" s="424"/>
      <c r="AF1269" s="528"/>
      <c r="AG1269" s="528"/>
      <c r="AH1269" s="289" t="str">
        <f t="shared" si="104"/>
        <v/>
      </c>
      <c r="BR1269" s="291" t="str">
        <f>IFERROR(VLOOKUP(AH1269,'FACT COB BASICA'!$BH$5:$BI$115,2,FALSE),"")</f>
        <v/>
      </c>
      <c r="BS1269" s="292" t="str">
        <f t="shared" si="105"/>
        <v/>
      </c>
      <c r="BU1269" s="280"/>
    </row>
    <row r="1270" spans="28:73" ht="18.75" customHeight="1" x14ac:dyDescent="0.3">
      <c r="AB1270" s="300">
        <f t="shared" si="106"/>
        <v>1246</v>
      </c>
      <c r="AC1270" s="526"/>
      <c r="AD1270" s="527"/>
      <c r="AE1270" s="424"/>
      <c r="AF1270" s="528"/>
      <c r="AG1270" s="528"/>
      <c r="AH1270" s="289" t="str">
        <f t="shared" si="104"/>
        <v/>
      </c>
      <c r="BR1270" s="291" t="str">
        <f>IFERROR(VLOOKUP(AH1270,'FACT COB BASICA'!$BH$5:$BI$115,2,FALSE),"")</f>
        <v/>
      </c>
      <c r="BS1270" s="292" t="str">
        <f t="shared" si="105"/>
        <v/>
      </c>
      <c r="BU1270" s="280"/>
    </row>
    <row r="1271" spans="28:73" ht="18.75" customHeight="1" x14ac:dyDescent="0.3">
      <c r="AB1271" s="300">
        <f t="shared" si="106"/>
        <v>1247</v>
      </c>
      <c r="AC1271" s="526"/>
      <c r="AD1271" s="527"/>
      <c r="AE1271" s="424"/>
      <c r="AF1271" s="528"/>
      <c r="AG1271" s="528"/>
      <c r="AH1271" s="289" t="str">
        <f t="shared" si="104"/>
        <v/>
      </c>
      <c r="BR1271" s="291" t="str">
        <f>IFERROR(VLOOKUP(AH1271,'FACT COB BASICA'!$BH$5:$BI$115,2,FALSE),"")</f>
        <v/>
      </c>
      <c r="BS1271" s="292" t="str">
        <f t="shared" si="105"/>
        <v/>
      </c>
      <c r="BU1271" s="280"/>
    </row>
    <row r="1272" spans="28:73" ht="18.75" customHeight="1" x14ac:dyDescent="0.3">
      <c r="AB1272" s="300">
        <f t="shared" si="106"/>
        <v>1248</v>
      </c>
      <c r="AC1272" s="526"/>
      <c r="AD1272" s="527"/>
      <c r="AE1272" s="424"/>
      <c r="AF1272" s="528"/>
      <c r="AG1272" s="528"/>
      <c r="AH1272" s="289" t="str">
        <f t="shared" si="104"/>
        <v/>
      </c>
      <c r="BR1272" s="291" t="str">
        <f>IFERROR(VLOOKUP(AH1272,'FACT COB BASICA'!$BH$5:$BI$115,2,FALSE),"")</f>
        <v/>
      </c>
      <c r="BS1272" s="292" t="str">
        <f t="shared" si="105"/>
        <v/>
      </c>
      <c r="BU1272" s="280"/>
    </row>
    <row r="1273" spans="28:73" ht="18.75" customHeight="1" x14ac:dyDescent="0.3">
      <c r="AB1273" s="300">
        <f t="shared" si="106"/>
        <v>1249</v>
      </c>
      <c r="AC1273" s="526"/>
      <c r="AD1273" s="527"/>
      <c r="AE1273" s="424"/>
      <c r="AF1273" s="528"/>
      <c r="AG1273" s="528"/>
      <c r="AH1273" s="289" t="str">
        <f t="shared" si="104"/>
        <v/>
      </c>
      <c r="BR1273" s="291" t="str">
        <f>IFERROR(VLOOKUP(AH1273,'FACT COB BASICA'!$BH$5:$BI$115,2,FALSE),"")</f>
        <v/>
      </c>
      <c r="BS1273" s="292" t="str">
        <f t="shared" si="105"/>
        <v/>
      </c>
      <c r="BU1273" s="280"/>
    </row>
    <row r="1274" spans="28:73" ht="18.75" customHeight="1" x14ac:dyDescent="0.3">
      <c r="AB1274" s="300">
        <f t="shared" si="106"/>
        <v>1250</v>
      </c>
      <c r="AC1274" s="526"/>
      <c r="AD1274" s="527"/>
      <c r="AE1274" s="424"/>
      <c r="AF1274" s="528"/>
      <c r="AG1274" s="528"/>
      <c r="AH1274" s="289" t="str">
        <f t="shared" si="104"/>
        <v/>
      </c>
      <c r="BR1274" s="291" t="str">
        <f>IFERROR(VLOOKUP(AH1274,'FACT COB BASICA'!$BH$5:$BI$115,2,FALSE),"")</f>
        <v/>
      </c>
      <c r="BS1274" s="292" t="str">
        <f t="shared" si="105"/>
        <v/>
      </c>
      <c r="BU1274" s="280"/>
    </row>
    <row r="1275" spans="28:73" ht="18.75" customHeight="1" x14ac:dyDescent="0.3">
      <c r="AB1275" s="300">
        <f t="shared" si="106"/>
        <v>1251</v>
      </c>
      <c r="AC1275" s="526"/>
      <c r="AD1275" s="527"/>
      <c r="AE1275" s="424"/>
      <c r="AF1275" s="528"/>
      <c r="AG1275" s="528"/>
      <c r="AH1275" s="289" t="str">
        <f t="shared" si="104"/>
        <v/>
      </c>
      <c r="BR1275" s="291" t="str">
        <f>IFERROR(VLOOKUP(AH1275,'FACT COB BASICA'!$BH$5:$BI$115,2,FALSE),"")</f>
        <v/>
      </c>
      <c r="BS1275" s="292" t="str">
        <f t="shared" si="105"/>
        <v/>
      </c>
      <c r="BU1275" s="280"/>
    </row>
    <row r="1276" spans="28:73" ht="18.75" customHeight="1" x14ac:dyDescent="0.3">
      <c r="AB1276" s="300">
        <f t="shared" si="106"/>
        <v>1252</v>
      </c>
      <c r="AC1276" s="526"/>
      <c r="AD1276" s="527"/>
      <c r="AE1276" s="424"/>
      <c r="AF1276" s="528"/>
      <c r="AG1276" s="528"/>
      <c r="AH1276" s="289" t="str">
        <f t="shared" si="104"/>
        <v/>
      </c>
      <c r="BR1276" s="291" t="str">
        <f>IFERROR(VLOOKUP(AH1276,'FACT COB BASICA'!$BH$5:$BI$115,2,FALSE),"")</f>
        <v/>
      </c>
      <c r="BS1276" s="292" t="str">
        <f t="shared" si="105"/>
        <v/>
      </c>
      <c r="BU1276" s="280"/>
    </row>
    <row r="1277" spans="28:73" ht="18.75" customHeight="1" x14ac:dyDescent="0.3">
      <c r="AB1277" s="300">
        <f t="shared" si="106"/>
        <v>1253</v>
      </c>
      <c r="AC1277" s="526"/>
      <c r="AD1277" s="527"/>
      <c r="AE1277" s="424"/>
      <c r="AF1277" s="528"/>
      <c r="AG1277" s="528"/>
      <c r="AH1277" s="289" t="str">
        <f t="shared" si="104"/>
        <v/>
      </c>
      <c r="BR1277" s="291" t="str">
        <f>IFERROR(VLOOKUP(AH1277,'FACT COB BASICA'!$BH$5:$BI$115,2,FALSE),"")</f>
        <v/>
      </c>
      <c r="BS1277" s="292" t="str">
        <f t="shared" si="105"/>
        <v/>
      </c>
      <c r="BU1277" s="280"/>
    </row>
    <row r="1278" spans="28:73" ht="18.75" customHeight="1" x14ac:dyDescent="0.3">
      <c r="AB1278" s="300">
        <f t="shared" si="106"/>
        <v>1254</v>
      </c>
      <c r="AC1278" s="526"/>
      <c r="AD1278" s="527"/>
      <c r="AE1278" s="424"/>
      <c r="AF1278" s="528"/>
      <c r="AG1278" s="528"/>
      <c r="AH1278" s="289" t="str">
        <f t="shared" si="104"/>
        <v/>
      </c>
      <c r="BR1278" s="291" t="str">
        <f>IFERROR(VLOOKUP(AH1278,'FACT COB BASICA'!$BH$5:$BI$115,2,FALSE),"")</f>
        <v/>
      </c>
      <c r="BS1278" s="292" t="str">
        <f t="shared" si="105"/>
        <v/>
      </c>
      <c r="BU1278" s="280"/>
    </row>
    <row r="1279" spans="28:73" ht="18.75" customHeight="1" x14ac:dyDescent="0.3">
      <c r="AB1279" s="300">
        <f t="shared" si="106"/>
        <v>1255</v>
      </c>
      <c r="AC1279" s="526"/>
      <c r="AD1279" s="527"/>
      <c r="AE1279" s="424"/>
      <c r="AF1279" s="528"/>
      <c r="AG1279" s="528"/>
      <c r="AH1279" s="289" t="str">
        <f t="shared" si="104"/>
        <v/>
      </c>
      <c r="BR1279" s="291" t="str">
        <f>IFERROR(VLOOKUP(AH1279,'FACT COB BASICA'!$BH$5:$BI$115,2,FALSE),"")</f>
        <v/>
      </c>
      <c r="BS1279" s="292" t="str">
        <f t="shared" si="105"/>
        <v/>
      </c>
      <c r="BU1279" s="280"/>
    </row>
    <row r="1280" spans="28:73" ht="18.75" customHeight="1" x14ac:dyDescent="0.3">
      <c r="AB1280" s="300">
        <f t="shared" si="106"/>
        <v>1256</v>
      </c>
      <c r="AC1280" s="526"/>
      <c r="AD1280" s="527"/>
      <c r="AE1280" s="424"/>
      <c r="AF1280" s="528"/>
      <c r="AG1280" s="528"/>
      <c r="AH1280" s="289" t="str">
        <f t="shared" si="104"/>
        <v/>
      </c>
      <c r="BR1280" s="291" t="str">
        <f>IFERROR(VLOOKUP(AH1280,'FACT COB BASICA'!$BH$5:$BI$115,2,FALSE),"")</f>
        <v/>
      </c>
      <c r="BS1280" s="292" t="str">
        <f t="shared" si="105"/>
        <v/>
      </c>
      <c r="BU1280" s="280"/>
    </row>
    <row r="1281" spans="28:73" ht="18.75" customHeight="1" x14ac:dyDescent="0.3">
      <c r="AB1281" s="300">
        <f t="shared" si="106"/>
        <v>1257</v>
      </c>
      <c r="AC1281" s="526"/>
      <c r="AD1281" s="527"/>
      <c r="AE1281" s="424"/>
      <c r="AF1281" s="528"/>
      <c r="AG1281" s="528"/>
      <c r="AH1281" s="289" t="str">
        <f t="shared" si="104"/>
        <v/>
      </c>
      <c r="BR1281" s="291" t="str">
        <f>IFERROR(VLOOKUP(AH1281,'FACT COB BASICA'!$BH$5:$BI$115,2,FALSE),"")</f>
        <v/>
      </c>
      <c r="BS1281" s="292" t="str">
        <f t="shared" si="105"/>
        <v/>
      </c>
      <c r="BU1281" s="280"/>
    </row>
    <row r="1282" spans="28:73" ht="18.75" customHeight="1" x14ac:dyDescent="0.3">
      <c r="AB1282" s="300">
        <f t="shared" si="106"/>
        <v>1258</v>
      </c>
      <c r="AC1282" s="526"/>
      <c r="AD1282" s="527"/>
      <c r="AE1282" s="424"/>
      <c r="AF1282" s="528"/>
      <c r="AG1282" s="528"/>
      <c r="AH1282" s="289" t="str">
        <f t="shared" si="104"/>
        <v/>
      </c>
      <c r="BR1282" s="291" t="str">
        <f>IFERROR(VLOOKUP(AH1282,'FACT COB BASICA'!$BH$5:$BI$115,2,FALSE),"")</f>
        <v/>
      </c>
      <c r="BS1282" s="292" t="str">
        <f t="shared" si="105"/>
        <v/>
      </c>
      <c r="BU1282" s="280"/>
    </row>
    <row r="1283" spans="28:73" ht="18.75" customHeight="1" x14ac:dyDescent="0.3">
      <c r="AB1283" s="300">
        <f t="shared" si="106"/>
        <v>1259</v>
      </c>
      <c r="AC1283" s="526"/>
      <c r="AD1283" s="527"/>
      <c r="AE1283" s="424"/>
      <c r="AF1283" s="528"/>
      <c r="AG1283" s="528"/>
      <c r="AH1283" s="289" t="str">
        <f t="shared" si="104"/>
        <v/>
      </c>
      <c r="BR1283" s="291" t="str">
        <f>IFERROR(VLOOKUP(AH1283,'FACT COB BASICA'!$BH$5:$BI$115,2,FALSE),"")</f>
        <v/>
      </c>
      <c r="BS1283" s="292" t="str">
        <f t="shared" si="105"/>
        <v/>
      </c>
      <c r="BU1283" s="280"/>
    </row>
    <row r="1284" spans="28:73" ht="18.75" customHeight="1" x14ac:dyDescent="0.3">
      <c r="AB1284" s="300">
        <f t="shared" si="106"/>
        <v>1260</v>
      </c>
      <c r="AC1284" s="526"/>
      <c r="AD1284" s="527"/>
      <c r="AE1284" s="424"/>
      <c r="AF1284" s="528"/>
      <c r="AG1284" s="528"/>
      <c r="AH1284" s="289" t="str">
        <f t="shared" si="104"/>
        <v/>
      </c>
      <c r="BR1284" s="291" t="str">
        <f>IFERROR(VLOOKUP(AH1284,'FACT COB BASICA'!$BH$5:$BI$115,2,FALSE),"")</f>
        <v/>
      </c>
      <c r="BS1284" s="292" t="str">
        <f t="shared" si="105"/>
        <v/>
      </c>
      <c r="BU1284" s="280"/>
    </row>
    <row r="1285" spans="28:73" ht="18.75" customHeight="1" x14ac:dyDescent="0.3">
      <c r="AB1285" s="300">
        <f t="shared" si="106"/>
        <v>1261</v>
      </c>
      <c r="AC1285" s="526"/>
      <c r="AD1285" s="527"/>
      <c r="AE1285" s="424"/>
      <c r="AF1285" s="528"/>
      <c r="AG1285" s="528"/>
      <c r="AH1285" s="289" t="str">
        <f t="shared" si="104"/>
        <v/>
      </c>
      <c r="BR1285" s="291" t="str">
        <f>IFERROR(VLOOKUP(AH1285,'FACT COB BASICA'!$BH$5:$BI$115,2,FALSE),"")</f>
        <v/>
      </c>
      <c r="BS1285" s="292" t="str">
        <f t="shared" si="105"/>
        <v/>
      </c>
      <c r="BU1285" s="280"/>
    </row>
    <row r="1286" spans="28:73" ht="18.75" customHeight="1" x14ac:dyDescent="0.3">
      <c r="AB1286" s="300">
        <f t="shared" si="106"/>
        <v>1262</v>
      </c>
      <c r="AC1286" s="526"/>
      <c r="AD1286" s="527"/>
      <c r="AE1286" s="424"/>
      <c r="AF1286" s="528"/>
      <c r="AG1286" s="528"/>
      <c r="AH1286" s="289" t="str">
        <f t="shared" si="104"/>
        <v/>
      </c>
      <c r="BR1286" s="291" t="str">
        <f>IFERROR(VLOOKUP(AH1286,'FACT COB BASICA'!$BH$5:$BI$115,2,FALSE),"")</f>
        <v/>
      </c>
      <c r="BS1286" s="292" t="str">
        <f t="shared" si="105"/>
        <v/>
      </c>
      <c r="BU1286" s="280"/>
    </row>
    <row r="1287" spans="28:73" ht="18.75" customHeight="1" x14ac:dyDescent="0.3">
      <c r="AB1287" s="300">
        <f t="shared" si="106"/>
        <v>1263</v>
      </c>
      <c r="AC1287" s="526"/>
      <c r="AD1287" s="527"/>
      <c r="AE1287" s="424"/>
      <c r="AF1287" s="528"/>
      <c r="AG1287" s="528"/>
      <c r="AH1287" s="289" t="str">
        <f t="shared" si="104"/>
        <v/>
      </c>
      <c r="BR1287" s="291" t="str">
        <f>IFERROR(VLOOKUP(AH1287,'FACT COB BASICA'!$BH$5:$BI$115,2,FALSE),"")</f>
        <v/>
      </c>
      <c r="BS1287" s="292" t="str">
        <f t="shared" si="105"/>
        <v/>
      </c>
      <c r="BU1287" s="280"/>
    </row>
    <row r="1288" spans="28:73" ht="18.75" customHeight="1" x14ac:dyDescent="0.3">
      <c r="AB1288" s="300">
        <f t="shared" si="106"/>
        <v>1264</v>
      </c>
      <c r="AC1288" s="526"/>
      <c r="AD1288" s="527"/>
      <c r="AE1288" s="424"/>
      <c r="AF1288" s="528"/>
      <c r="AG1288" s="528"/>
      <c r="AH1288" s="289" t="str">
        <f t="shared" si="104"/>
        <v/>
      </c>
      <c r="BR1288" s="291" t="str">
        <f>IFERROR(VLOOKUP(AH1288,'FACT COB BASICA'!$BH$5:$BI$115,2,FALSE),"")</f>
        <v/>
      </c>
      <c r="BS1288" s="292" t="str">
        <f t="shared" si="105"/>
        <v/>
      </c>
      <c r="BU1288" s="280"/>
    </row>
    <row r="1289" spans="28:73" ht="18.75" customHeight="1" x14ac:dyDescent="0.3">
      <c r="AB1289" s="300">
        <f t="shared" si="106"/>
        <v>1265</v>
      </c>
      <c r="AC1289" s="526"/>
      <c r="AD1289" s="527"/>
      <c r="AE1289" s="424"/>
      <c r="AF1289" s="528"/>
      <c r="AG1289" s="528"/>
      <c r="AH1289" s="289" t="str">
        <f t="shared" si="104"/>
        <v/>
      </c>
      <c r="BR1289" s="291" t="str">
        <f>IFERROR(VLOOKUP(AH1289,'FACT COB BASICA'!$BH$5:$BI$115,2,FALSE),"")</f>
        <v/>
      </c>
      <c r="BS1289" s="292" t="str">
        <f t="shared" si="105"/>
        <v/>
      </c>
      <c r="BU1289" s="280"/>
    </row>
    <row r="1290" spans="28:73" ht="18.75" customHeight="1" x14ac:dyDescent="0.3">
      <c r="AB1290" s="300">
        <f t="shared" si="106"/>
        <v>1266</v>
      </c>
      <c r="AC1290" s="526"/>
      <c r="AD1290" s="527"/>
      <c r="AE1290" s="424"/>
      <c r="AF1290" s="528"/>
      <c r="AG1290" s="528"/>
      <c r="AH1290" s="289" t="str">
        <f t="shared" si="104"/>
        <v/>
      </c>
      <c r="BR1290" s="291" t="str">
        <f>IFERROR(VLOOKUP(AH1290,'FACT COB BASICA'!$BH$5:$BI$115,2,FALSE),"")</f>
        <v/>
      </c>
      <c r="BS1290" s="292" t="str">
        <f t="shared" si="105"/>
        <v/>
      </c>
      <c r="BU1290" s="280"/>
    </row>
    <row r="1291" spans="28:73" ht="18.75" customHeight="1" x14ac:dyDescent="0.3">
      <c r="AB1291" s="300">
        <f t="shared" si="106"/>
        <v>1267</v>
      </c>
      <c r="AC1291" s="526"/>
      <c r="AD1291" s="527"/>
      <c r="AE1291" s="424"/>
      <c r="AF1291" s="528"/>
      <c r="AG1291" s="528"/>
      <c r="AH1291" s="289" t="str">
        <f t="shared" si="104"/>
        <v/>
      </c>
      <c r="BR1291" s="291" t="str">
        <f>IFERROR(VLOOKUP(AH1291,'FACT COB BASICA'!$BH$5:$BI$115,2,FALSE),"")</f>
        <v/>
      </c>
      <c r="BS1291" s="292" t="str">
        <f t="shared" si="105"/>
        <v/>
      </c>
      <c r="BU1291" s="280"/>
    </row>
    <row r="1292" spans="28:73" ht="18.75" customHeight="1" x14ac:dyDescent="0.3">
      <c r="AB1292" s="300">
        <f t="shared" si="106"/>
        <v>1268</v>
      </c>
      <c r="AC1292" s="526"/>
      <c r="AD1292" s="527"/>
      <c r="AE1292" s="424"/>
      <c r="AF1292" s="528"/>
      <c r="AG1292" s="528"/>
      <c r="AH1292" s="289" t="str">
        <f t="shared" si="104"/>
        <v/>
      </c>
      <c r="BR1292" s="291" t="str">
        <f>IFERROR(VLOOKUP(AH1292,'FACT COB BASICA'!$BH$5:$BI$115,2,FALSE),"")</f>
        <v/>
      </c>
      <c r="BS1292" s="292" t="str">
        <f t="shared" si="105"/>
        <v/>
      </c>
      <c r="BU1292" s="280"/>
    </row>
    <row r="1293" spans="28:73" ht="18.75" customHeight="1" x14ac:dyDescent="0.3">
      <c r="AB1293" s="300">
        <f t="shared" si="106"/>
        <v>1269</v>
      </c>
      <c r="AC1293" s="526"/>
      <c r="AD1293" s="527"/>
      <c r="AE1293" s="424"/>
      <c r="AF1293" s="528"/>
      <c r="AG1293" s="528"/>
      <c r="AH1293" s="289" t="str">
        <f t="shared" si="104"/>
        <v/>
      </c>
      <c r="BR1293" s="291" t="str">
        <f>IFERROR(VLOOKUP(AH1293,'FACT COB BASICA'!$BH$5:$BI$115,2,FALSE),"")</f>
        <v/>
      </c>
      <c r="BS1293" s="292" t="str">
        <f t="shared" si="105"/>
        <v/>
      </c>
      <c r="BU1293" s="280"/>
    </row>
    <row r="1294" spans="28:73" ht="18.75" customHeight="1" x14ac:dyDescent="0.3">
      <c r="AB1294" s="300">
        <f t="shared" si="106"/>
        <v>1270</v>
      </c>
      <c r="AC1294" s="526"/>
      <c r="AD1294" s="527"/>
      <c r="AE1294" s="424"/>
      <c r="AF1294" s="528"/>
      <c r="AG1294" s="528"/>
      <c r="AH1294" s="289" t="str">
        <f t="shared" si="104"/>
        <v/>
      </c>
      <c r="BR1294" s="291" t="str">
        <f>IFERROR(VLOOKUP(AH1294,'FACT COB BASICA'!$BH$5:$BI$115,2,FALSE),"")</f>
        <v/>
      </c>
      <c r="BS1294" s="292" t="str">
        <f t="shared" si="105"/>
        <v/>
      </c>
      <c r="BU1294" s="280"/>
    </row>
    <row r="1295" spans="28:73" ht="18.75" customHeight="1" x14ac:dyDescent="0.3">
      <c r="AB1295" s="300">
        <f t="shared" si="106"/>
        <v>1271</v>
      </c>
      <c r="AC1295" s="526"/>
      <c r="AD1295" s="527"/>
      <c r="AE1295" s="424"/>
      <c r="AF1295" s="528"/>
      <c r="AG1295" s="528"/>
      <c r="AH1295" s="289" t="str">
        <f t="shared" si="104"/>
        <v/>
      </c>
      <c r="BR1295" s="291" t="str">
        <f>IFERROR(VLOOKUP(AH1295,'FACT COB BASICA'!$BH$5:$BI$115,2,FALSE),"")</f>
        <v/>
      </c>
      <c r="BS1295" s="292" t="str">
        <f t="shared" si="105"/>
        <v/>
      </c>
      <c r="BU1295" s="280"/>
    </row>
    <row r="1296" spans="28:73" ht="18.75" customHeight="1" x14ac:dyDescent="0.3">
      <c r="AB1296" s="300">
        <f t="shared" si="106"/>
        <v>1272</v>
      </c>
      <c r="AC1296" s="526"/>
      <c r="AD1296" s="527"/>
      <c r="AE1296" s="424"/>
      <c r="AF1296" s="528"/>
      <c r="AG1296" s="528"/>
      <c r="AH1296" s="289" t="str">
        <f t="shared" si="104"/>
        <v/>
      </c>
      <c r="BR1296" s="291" t="str">
        <f>IFERROR(VLOOKUP(AH1296,'FACT COB BASICA'!$BH$5:$BI$115,2,FALSE),"")</f>
        <v/>
      </c>
      <c r="BS1296" s="292" t="str">
        <f t="shared" si="105"/>
        <v/>
      </c>
      <c r="BU1296" s="280"/>
    </row>
    <row r="1297" spans="28:73" ht="18.75" customHeight="1" x14ac:dyDescent="0.3">
      <c r="AB1297" s="300">
        <f t="shared" si="106"/>
        <v>1273</v>
      </c>
      <c r="AC1297" s="526"/>
      <c r="AD1297" s="527"/>
      <c r="AE1297" s="424"/>
      <c r="AF1297" s="528"/>
      <c r="AG1297" s="528"/>
      <c r="AH1297" s="289" t="str">
        <f t="shared" si="104"/>
        <v/>
      </c>
      <c r="BR1297" s="291" t="str">
        <f>IFERROR(VLOOKUP(AH1297,'FACT COB BASICA'!$BH$5:$BI$115,2,FALSE),"")</f>
        <v/>
      </c>
      <c r="BS1297" s="292" t="str">
        <f t="shared" si="105"/>
        <v/>
      </c>
      <c r="BU1297" s="280"/>
    </row>
    <row r="1298" spans="28:73" ht="18.75" customHeight="1" x14ac:dyDescent="0.3">
      <c r="AB1298" s="300">
        <f t="shared" si="106"/>
        <v>1274</v>
      </c>
      <c r="AC1298" s="526"/>
      <c r="AD1298" s="527"/>
      <c r="AE1298" s="424"/>
      <c r="AF1298" s="528"/>
      <c r="AG1298" s="528"/>
      <c r="AH1298" s="289" t="str">
        <f t="shared" si="104"/>
        <v/>
      </c>
      <c r="BR1298" s="291" t="str">
        <f>IFERROR(VLOOKUP(AH1298,'FACT COB BASICA'!$BH$5:$BI$115,2,FALSE),"")</f>
        <v/>
      </c>
      <c r="BS1298" s="292" t="str">
        <f t="shared" si="105"/>
        <v/>
      </c>
      <c r="BU1298" s="280"/>
    </row>
    <row r="1299" spans="28:73" ht="18.75" customHeight="1" x14ac:dyDescent="0.3">
      <c r="AB1299" s="300">
        <f t="shared" si="106"/>
        <v>1275</v>
      </c>
      <c r="AC1299" s="526"/>
      <c r="AD1299" s="527"/>
      <c r="AE1299" s="424"/>
      <c r="AF1299" s="528"/>
      <c r="AG1299" s="528"/>
      <c r="AH1299" s="289" t="str">
        <f t="shared" si="104"/>
        <v/>
      </c>
      <c r="BR1299" s="291" t="str">
        <f>IFERROR(VLOOKUP(AH1299,'FACT COB BASICA'!$BH$5:$BI$115,2,FALSE),"")</f>
        <v/>
      </c>
      <c r="BS1299" s="292" t="str">
        <f t="shared" si="105"/>
        <v/>
      </c>
      <c r="BU1299" s="280"/>
    </row>
    <row r="1300" spans="28:73" ht="18.75" customHeight="1" x14ac:dyDescent="0.3">
      <c r="AB1300" s="300">
        <f t="shared" si="106"/>
        <v>1276</v>
      </c>
      <c r="AC1300" s="526"/>
      <c r="AD1300" s="527"/>
      <c r="AE1300" s="424"/>
      <c r="AF1300" s="528"/>
      <c r="AG1300" s="528"/>
      <c r="AH1300" s="289" t="str">
        <f t="shared" si="104"/>
        <v/>
      </c>
      <c r="BR1300" s="291" t="str">
        <f>IFERROR(VLOOKUP(AH1300,'FACT COB BASICA'!$BH$5:$BI$115,2,FALSE),"")</f>
        <v/>
      </c>
      <c r="BS1300" s="292" t="str">
        <f t="shared" si="105"/>
        <v/>
      </c>
      <c r="BU1300" s="280"/>
    </row>
    <row r="1301" spans="28:73" ht="18.75" customHeight="1" x14ac:dyDescent="0.3">
      <c r="AB1301" s="300">
        <f t="shared" si="106"/>
        <v>1277</v>
      </c>
      <c r="AC1301" s="526"/>
      <c r="AD1301" s="527"/>
      <c r="AE1301" s="424"/>
      <c r="AF1301" s="528"/>
      <c r="AG1301" s="528"/>
      <c r="AH1301" s="289" t="str">
        <f t="shared" si="104"/>
        <v/>
      </c>
      <c r="BR1301" s="291" t="str">
        <f>IFERROR(VLOOKUP(AH1301,'FACT COB BASICA'!$BH$5:$BI$115,2,FALSE),"")</f>
        <v/>
      </c>
      <c r="BS1301" s="292" t="str">
        <f t="shared" si="105"/>
        <v/>
      </c>
      <c r="BU1301" s="280"/>
    </row>
    <row r="1302" spans="28:73" ht="18.75" customHeight="1" x14ac:dyDescent="0.3">
      <c r="AB1302" s="300">
        <f t="shared" si="106"/>
        <v>1278</v>
      </c>
      <c r="AC1302" s="526"/>
      <c r="AD1302" s="527"/>
      <c r="AE1302" s="424"/>
      <c r="AF1302" s="528"/>
      <c r="AG1302" s="528"/>
      <c r="AH1302" s="289" t="str">
        <f t="shared" si="104"/>
        <v/>
      </c>
      <c r="BR1302" s="291" t="str">
        <f>IFERROR(VLOOKUP(AH1302,'FACT COB BASICA'!$BH$5:$BI$115,2,FALSE),"")</f>
        <v/>
      </c>
      <c r="BS1302" s="292" t="str">
        <f t="shared" si="105"/>
        <v/>
      </c>
      <c r="BU1302" s="280"/>
    </row>
    <row r="1303" spans="28:73" ht="18.75" customHeight="1" x14ac:dyDescent="0.3">
      <c r="AB1303" s="300">
        <f t="shared" si="106"/>
        <v>1279</v>
      </c>
      <c r="AC1303" s="526"/>
      <c r="AD1303" s="527"/>
      <c r="AE1303" s="424"/>
      <c r="AF1303" s="528"/>
      <c r="AG1303" s="528"/>
      <c r="AH1303" s="289" t="str">
        <f t="shared" si="104"/>
        <v/>
      </c>
      <c r="BR1303" s="291" t="str">
        <f>IFERROR(VLOOKUP(AH1303,'FACT COB BASICA'!$BH$5:$BI$115,2,FALSE),"")</f>
        <v/>
      </c>
      <c r="BS1303" s="292" t="str">
        <f t="shared" si="105"/>
        <v/>
      </c>
      <c r="BU1303" s="280"/>
    </row>
    <row r="1304" spans="28:73" ht="18.75" customHeight="1" x14ac:dyDescent="0.3">
      <c r="AB1304" s="300">
        <f t="shared" si="106"/>
        <v>1280</v>
      </c>
      <c r="AC1304" s="526"/>
      <c r="AD1304" s="527"/>
      <c r="AE1304" s="424"/>
      <c r="AF1304" s="528"/>
      <c r="AG1304" s="528"/>
      <c r="AH1304" s="289" t="str">
        <f t="shared" si="104"/>
        <v/>
      </c>
      <c r="BR1304" s="291" t="str">
        <f>IFERROR(VLOOKUP(AH1304,'FACT COB BASICA'!$BH$5:$BI$115,2,FALSE),"")</f>
        <v/>
      </c>
      <c r="BS1304" s="292" t="str">
        <f t="shared" si="105"/>
        <v/>
      </c>
      <c r="BU1304" s="280"/>
    </row>
    <row r="1305" spans="28:73" ht="18.75" customHeight="1" x14ac:dyDescent="0.3">
      <c r="AB1305" s="300">
        <f t="shared" si="106"/>
        <v>1281</v>
      </c>
      <c r="AC1305" s="526"/>
      <c r="AD1305" s="527"/>
      <c r="AE1305" s="424"/>
      <c r="AF1305" s="528"/>
      <c r="AG1305" s="528"/>
      <c r="AH1305" s="289" t="str">
        <f t="shared" ref="AH1305:AH1368" si="107">IF(AND($AE$20="Fecha de nacimiento",AD1305&lt;&gt;""),DATEDIF(AD1305,$L$4,"Y"),IF(AND($AE$20="Edad",AE1305&lt;&gt;""),AE1305,""))</f>
        <v/>
      </c>
      <c r="BR1305" s="291" t="str">
        <f>IFERROR(VLOOKUP(AH1305,'FACT COB BASICA'!$BH$5:$BI$115,2,FALSE),"")</f>
        <v/>
      </c>
      <c r="BS1305" s="292" t="str">
        <f t="shared" ref="BS1305:BS1368" si="108">AC1305&amp;AG1305&amp;AF1305&amp;BR1305</f>
        <v/>
      </c>
      <c r="BU1305" s="280"/>
    </row>
    <row r="1306" spans="28:73" ht="18.75" customHeight="1" x14ac:dyDescent="0.3">
      <c r="AB1306" s="300">
        <f t="shared" ref="AB1306:AB1369" si="109">AB1305+1</f>
        <v>1282</v>
      </c>
      <c r="AC1306" s="526"/>
      <c r="AD1306" s="527"/>
      <c r="AE1306" s="424"/>
      <c r="AF1306" s="528"/>
      <c r="AG1306" s="528"/>
      <c r="AH1306" s="289" t="str">
        <f t="shared" si="107"/>
        <v/>
      </c>
      <c r="BR1306" s="291" t="str">
        <f>IFERROR(VLOOKUP(AH1306,'FACT COB BASICA'!$BH$5:$BI$115,2,FALSE),"")</f>
        <v/>
      </c>
      <c r="BS1306" s="292" t="str">
        <f t="shared" si="108"/>
        <v/>
      </c>
      <c r="BU1306" s="280"/>
    </row>
    <row r="1307" spans="28:73" ht="18.75" customHeight="1" x14ac:dyDescent="0.3">
      <c r="AB1307" s="300">
        <f t="shared" si="109"/>
        <v>1283</v>
      </c>
      <c r="AC1307" s="526"/>
      <c r="AD1307" s="527"/>
      <c r="AE1307" s="424"/>
      <c r="AF1307" s="528"/>
      <c r="AG1307" s="528"/>
      <c r="AH1307" s="289" t="str">
        <f t="shared" si="107"/>
        <v/>
      </c>
      <c r="BR1307" s="291" t="str">
        <f>IFERROR(VLOOKUP(AH1307,'FACT COB BASICA'!$BH$5:$BI$115,2,FALSE),"")</f>
        <v/>
      </c>
      <c r="BS1307" s="292" t="str">
        <f t="shared" si="108"/>
        <v/>
      </c>
      <c r="BU1307" s="280"/>
    </row>
    <row r="1308" spans="28:73" ht="18.75" customHeight="1" x14ac:dyDescent="0.3">
      <c r="AB1308" s="300">
        <f t="shared" si="109"/>
        <v>1284</v>
      </c>
      <c r="AC1308" s="526"/>
      <c r="AD1308" s="527"/>
      <c r="AE1308" s="424"/>
      <c r="AF1308" s="528"/>
      <c r="AG1308" s="528"/>
      <c r="AH1308" s="289" t="str">
        <f t="shared" si="107"/>
        <v/>
      </c>
      <c r="BR1308" s="291" t="str">
        <f>IFERROR(VLOOKUP(AH1308,'FACT COB BASICA'!$BH$5:$BI$115,2,FALSE),"")</f>
        <v/>
      </c>
      <c r="BS1308" s="292" t="str">
        <f t="shared" si="108"/>
        <v/>
      </c>
      <c r="BU1308" s="280"/>
    </row>
    <row r="1309" spans="28:73" ht="18.75" customHeight="1" x14ac:dyDescent="0.3">
      <c r="AB1309" s="300">
        <f t="shared" si="109"/>
        <v>1285</v>
      </c>
      <c r="AC1309" s="526"/>
      <c r="AD1309" s="527"/>
      <c r="AE1309" s="424"/>
      <c r="AF1309" s="528"/>
      <c r="AG1309" s="528"/>
      <c r="AH1309" s="289" t="str">
        <f t="shared" si="107"/>
        <v/>
      </c>
      <c r="BR1309" s="291" t="str">
        <f>IFERROR(VLOOKUP(AH1309,'FACT COB BASICA'!$BH$5:$BI$115,2,FALSE),"")</f>
        <v/>
      </c>
      <c r="BS1309" s="292" t="str">
        <f t="shared" si="108"/>
        <v/>
      </c>
      <c r="BU1309" s="280"/>
    </row>
    <row r="1310" spans="28:73" ht="18.75" customHeight="1" x14ac:dyDescent="0.3">
      <c r="AB1310" s="300">
        <f t="shared" si="109"/>
        <v>1286</v>
      </c>
      <c r="AC1310" s="526"/>
      <c r="AD1310" s="527"/>
      <c r="AE1310" s="424"/>
      <c r="AF1310" s="528"/>
      <c r="AG1310" s="528"/>
      <c r="AH1310" s="289" t="str">
        <f t="shared" si="107"/>
        <v/>
      </c>
      <c r="BR1310" s="291" t="str">
        <f>IFERROR(VLOOKUP(AH1310,'FACT COB BASICA'!$BH$5:$BI$115,2,FALSE),"")</f>
        <v/>
      </c>
      <c r="BS1310" s="292" t="str">
        <f t="shared" si="108"/>
        <v/>
      </c>
      <c r="BU1310" s="280"/>
    </row>
    <row r="1311" spans="28:73" ht="18.75" customHeight="1" x14ac:dyDescent="0.3">
      <c r="AB1311" s="300">
        <f t="shared" si="109"/>
        <v>1287</v>
      </c>
      <c r="AC1311" s="526"/>
      <c r="AD1311" s="527"/>
      <c r="AE1311" s="424"/>
      <c r="AF1311" s="528"/>
      <c r="AG1311" s="528"/>
      <c r="AH1311" s="289" t="str">
        <f t="shared" si="107"/>
        <v/>
      </c>
      <c r="BR1311" s="291" t="str">
        <f>IFERROR(VLOOKUP(AH1311,'FACT COB BASICA'!$BH$5:$BI$115,2,FALSE),"")</f>
        <v/>
      </c>
      <c r="BS1311" s="292" t="str">
        <f t="shared" si="108"/>
        <v/>
      </c>
      <c r="BU1311" s="280"/>
    </row>
    <row r="1312" spans="28:73" ht="18.75" customHeight="1" x14ac:dyDescent="0.3">
      <c r="AB1312" s="300">
        <f t="shared" si="109"/>
        <v>1288</v>
      </c>
      <c r="AC1312" s="526"/>
      <c r="AD1312" s="527"/>
      <c r="AE1312" s="424"/>
      <c r="AF1312" s="528"/>
      <c r="AG1312" s="528"/>
      <c r="AH1312" s="289" t="str">
        <f t="shared" si="107"/>
        <v/>
      </c>
      <c r="BR1312" s="291" t="str">
        <f>IFERROR(VLOOKUP(AH1312,'FACT COB BASICA'!$BH$5:$BI$115,2,FALSE),"")</f>
        <v/>
      </c>
      <c r="BS1312" s="292" t="str">
        <f t="shared" si="108"/>
        <v/>
      </c>
      <c r="BU1312" s="280"/>
    </row>
    <row r="1313" spans="28:73" ht="18.75" customHeight="1" x14ac:dyDescent="0.3">
      <c r="AB1313" s="300">
        <f t="shared" si="109"/>
        <v>1289</v>
      </c>
      <c r="AC1313" s="526"/>
      <c r="AD1313" s="527"/>
      <c r="AE1313" s="424"/>
      <c r="AF1313" s="528"/>
      <c r="AG1313" s="528"/>
      <c r="AH1313" s="289" t="str">
        <f t="shared" si="107"/>
        <v/>
      </c>
      <c r="BR1313" s="291" t="str">
        <f>IFERROR(VLOOKUP(AH1313,'FACT COB BASICA'!$BH$5:$BI$115,2,FALSE),"")</f>
        <v/>
      </c>
      <c r="BS1313" s="292" t="str">
        <f t="shared" si="108"/>
        <v/>
      </c>
      <c r="BU1313" s="280"/>
    </row>
    <row r="1314" spans="28:73" ht="18.75" customHeight="1" x14ac:dyDescent="0.3">
      <c r="AB1314" s="300">
        <f t="shared" si="109"/>
        <v>1290</v>
      </c>
      <c r="AC1314" s="526"/>
      <c r="AD1314" s="527"/>
      <c r="AE1314" s="424"/>
      <c r="AF1314" s="528"/>
      <c r="AG1314" s="528"/>
      <c r="AH1314" s="289" t="str">
        <f t="shared" si="107"/>
        <v/>
      </c>
      <c r="BR1314" s="291" t="str">
        <f>IFERROR(VLOOKUP(AH1314,'FACT COB BASICA'!$BH$5:$BI$115,2,FALSE),"")</f>
        <v/>
      </c>
      <c r="BS1314" s="292" t="str">
        <f t="shared" si="108"/>
        <v/>
      </c>
      <c r="BU1314" s="280"/>
    </row>
    <row r="1315" spans="28:73" ht="18.75" customHeight="1" x14ac:dyDescent="0.3">
      <c r="AB1315" s="300">
        <f t="shared" si="109"/>
        <v>1291</v>
      </c>
      <c r="AC1315" s="526"/>
      <c r="AD1315" s="527"/>
      <c r="AE1315" s="424"/>
      <c r="AF1315" s="528"/>
      <c r="AG1315" s="528"/>
      <c r="AH1315" s="289" t="str">
        <f t="shared" si="107"/>
        <v/>
      </c>
      <c r="BR1315" s="291" t="str">
        <f>IFERROR(VLOOKUP(AH1315,'FACT COB BASICA'!$BH$5:$BI$115,2,FALSE),"")</f>
        <v/>
      </c>
      <c r="BS1315" s="292" t="str">
        <f t="shared" si="108"/>
        <v/>
      </c>
      <c r="BU1315" s="280"/>
    </row>
    <row r="1316" spans="28:73" ht="18.75" customHeight="1" x14ac:dyDescent="0.3">
      <c r="AB1316" s="300">
        <f t="shared" si="109"/>
        <v>1292</v>
      </c>
      <c r="AC1316" s="526"/>
      <c r="AD1316" s="527"/>
      <c r="AE1316" s="424"/>
      <c r="AF1316" s="528"/>
      <c r="AG1316" s="528"/>
      <c r="AH1316" s="289" t="str">
        <f t="shared" si="107"/>
        <v/>
      </c>
      <c r="BR1316" s="291" t="str">
        <f>IFERROR(VLOOKUP(AH1316,'FACT COB BASICA'!$BH$5:$BI$115,2,FALSE),"")</f>
        <v/>
      </c>
      <c r="BS1316" s="292" t="str">
        <f t="shared" si="108"/>
        <v/>
      </c>
      <c r="BU1316" s="280"/>
    </row>
    <row r="1317" spans="28:73" ht="18.75" customHeight="1" x14ac:dyDescent="0.3">
      <c r="AB1317" s="300">
        <f t="shared" si="109"/>
        <v>1293</v>
      </c>
      <c r="AC1317" s="526"/>
      <c r="AD1317" s="527"/>
      <c r="AE1317" s="424"/>
      <c r="AF1317" s="528"/>
      <c r="AG1317" s="528"/>
      <c r="AH1317" s="289" t="str">
        <f t="shared" si="107"/>
        <v/>
      </c>
      <c r="BR1317" s="291" t="str">
        <f>IFERROR(VLOOKUP(AH1317,'FACT COB BASICA'!$BH$5:$BI$115,2,FALSE),"")</f>
        <v/>
      </c>
      <c r="BS1317" s="292" t="str">
        <f t="shared" si="108"/>
        <v/>
      </c>
      <c r="BU1317" s="280"/>
    </row>
    <row r="1318" spans="28:73" ht="18.75" customHeight="1" x14ac:dyDescent="0.3">
      <c r="AB1318" s="300">
        <f t="shared" si="109"/>
        <v>1294</v>
      </c>
      <c r="AC1318" s="526"/>
      <c r="AD1318" s="527"/>
      <c r="AE1318" s="424"/>
      <c r="AF1318" s="528"/>
      <c r="AG1318" s="528"/>
      <c r="AH1318" s="289" t="str">
        <f t="shared" si="107"/>
        <v/>
      </c>
      <c r="BR1318" s="291" t="str">
        <f>IFERROR(VLOOKUP(AH1318,'FACT COB BASICA'!$BH$5:$BI$115,2,FALSE),"")</f>
        <v/>
      </c>
      <c r="BS1318" s="292" t="str">
        <f t="shared" si="108"/>
        <v/>
      </c>
      <c r="BU1318" s="280"/>
    </row>
    <row r="1319" spans="28:73" ht="18.75" customHeight="1" x14ac:dyDescent="0.3">
      <c r="AB1319" s="300">
        <f t="shared" si="109"/>
        <v>1295</v>
      </c>
      <c r="AC1319" s="526"/>
      <c r="AD1319" s="527"/>
      <c r="AE1319" s="424"/>
      <c r="AF1319" s="528"/>
      <c r="AG1319" s="528"/>
      <c r="AH1319" s="289" t="str">
        <f t="shared" si="107"/>
        <v/>
      </c>
      <c r="BR1319" s="291" t="str">
        <f>IFERROR(VLOOKUP(AH1319,'FACT COB BASICA'!$BH$5:$BI$115,2,FALSE),"")</f>
        <v/>
      </c>
      <c r="BS1319" s="292" t="str">
        <f t="shared" si="108"/>
        <v/>
      </c>
      <c r="BU1319" s="280"/>
    </row>
    <row r="1320" spans="28:73" ht="18.75" customHeight="1" x14ac:dyDescent="0.3">
      <c r="AB1320" s="300">
        <f t="shared" si="109"/>
        <v>1296</v>
      </c>
      <c r="AC1320" s="526"/>
      <c r="AD1320" s="527"/>
      <c r="AE1320" s="424"/>
      <c r="AF1320" s="528"/>
      <c r="AG1320" s="528"/>
      <c r="AH1320" s="289" t="str">
        <f t="shared" si="107"/>
        <v/>
      </c>
      <c r="BR1320" s="291" t="str">
        <f>IFERROR(VLOOKUP(AH1320,'FACT COB BASICA'!$BH$5:$BI$115,2,FALSE),"")</f>
        <v/>
      </c>
      <c r="BS1320" s="292" t="str">
        <f t="shared" si="108"/>
        <v/>
      </c>
      <c r="BU1320" s="280"/>
    </row>
    <row r="1321" spans="28:73" ht="18.75" customHeight="1" x14ac:dyDescent="0.3">
      <c r="AB1321" s="300">
        <f t="shared" si="109"/>
        <v>1297</v>
      </c>
      <c r="AC1321" s="526"/>
      <c r="AD1321" s="527"/>
      <c r="AE1321" s="424"/>
      <c r="AF1321" s="528"/>
      <c r="AG1321" s="528"/>
      <c r="AH1321" s="289" t="str">
        <f t="shared" si="107"/>
        <v/>
      </c>
      <c r="BR1321" s="291" t="str">
        <f>IFERROR(VLOOKUP(AH1321,'FACT COB BASICA'!$BH$5:$BI$115,2,FALSE),"")</f>
        <v/>
      </c>
      <c r="BS1321" s="292" t="str">
        <f t="shared" si="108"/>
        <v/>
      </c>
      <c r="BU1321" s="280"/>
    </row>
    <row r="1322" spans="28:73" ht="18.75" customHeight="1" x14ac:dyDescent="0.3">
      <c r="AB1322" s="300">
        <f t="shared" si="109"/>
        <v>1298</v>
      </c>
      <c r="AC1322" s="526"/>
      <c r="AD1322" s="527"/>
      <c r="AE1322" s="424"/>
      <c r="AF1322" s="528"/>
      <c r="AG1322" s="528"/>
      <c r="AH1322" s="289" t="str">
        <f t="shared" si="107"/>
        <v/>
      </c>
      <c r="BR1322" s="291" t="str">
        <f>IFERROR(VLOOKUP(AH1322,'FACT COB BASICA'!$BH$5:$BI$115,2,FALSE),"")</f>
        <v/>
      </c>
      <c r="BS1322" s="292" t="str">
        <f t="shared" si="108"/>
        <v/>
      </c>
      <c r="BU1322" s="280"/>
    </row>
    <row r="1323" spans="28:73" ht="18.75" customHeight="1" x14ac:dyDescent="0.3">
      <c r="AB1323" s="300">
        <f t="shared" si="109"/>
        <v>1299</v>
      </c>
      <c r="AC1323" s="526"/>
      <c r="AD1323" s="527"/>
      <c r="AE1323" s="424"/>
      <c r="AF1323" s="528"/>
      <c r="AG1323" s="528"/>
      <c r="AH1323" s="289" t="str">
        <f t="shared" si="107"/>
        <v/>
      </c>
      <c r="BR1323" s="291" t="str">
        <f>IFERROR(VLOOKUP(AH1323,'FACT COB BASICA'!$BH$5:$BI$115,2,FALSE),"")</f>
        <v/>
      </c>
      <c r="BS1323" s="292" t="str">
        <f t="shared" si="108"/>
        <v/>
      </c>
      <c r="BU1323" s="280"/>
    </row>
    <row r="1324" spans="28:73" ht="18.75" customHeight="1" x14ac:dyDescent="0.3">
      <c r="AB1324" s="300">
        <f t="shared" si="109"/>
        <v>1300</v>
      </c>
      <c r="AC1324" s="526"/>
      <c r="AD1324" s="527"/>
      <c r="AE1324" s="424"/>
      <c r="AF1324" s="528"/>
      <c r="AG1324" s="528"/>
      <c r="AH1324" s="289" t="str">
        <f t="shared" si="107"/>
        <v/>
      </c>
      <c r="BR1324" s="291" t="str">
        <f>IFERROR(VLOOKUP(AH1324,'FACT COB BASICA'!$BH$5:$BI$115,2,FALSE),"")</f>
        <v/>
      </c>
      <c r="BS1324" s="292" t="str">
        <f t="shared" si="108"/>
        <v/>
      </c>
      <c r="BU1324" s="280"/>
    </row>
    <row r="1325" spans="28:73" ht="18.75" customHeight="1" x14ac:dyDescent="0.3">
      <c r="AB1325" s="300">
        <f t="shared" si="109"/>
        <v>1301</v>
      </c>
      <c r="AC1325" s="526"/>
      <c r="AD1325" s="527"/>
      <c r="AE1325" s="424"/>
      <c r="AF1325" s="528"/>
      <c r="AG1325" s="528"/>
      <c r="AH1325" s="289" t="str">
        <f t="shared" si="107"/>
        <v/>
      </c>
      <c r="BR1325" s="291" t="str">
        <f>IFERROR(VLOOKUP(AH1325,'FACT COB BASICA'!$BH$5:$BI$115,2,FALSE),"")</f>
        <v/>
      </c>
      <c r="BS1325" s="292" t="str">
        <f t="shared" si="108"/>
        <v/>
      </c>
      <c r="BU1325" s="280"/>
    </row>
    <row r="1326" spans="28:73" ht="18.75" customHeight="1" x14ac:dyDescent="0.3">
      <c r="AB1326" s="300">
        <f t="shared" si="109"/>
        <v>1302</v>
      </c>
      <c r="AC1326" s="526"/>
      <c r="AD1326" s="527"/>
      <c r="AE1326" s="424"/>
      <c r="AF1326" s="528"/>
      <c r="AG1326" s="528"/>
      <c r="AH1326" s="289" t="str">
        <f t="shared" si="107"/>
        <v/>
      </c>
      <c r="BR1326" s="291" t="str">
        <f>IFERROR(VLOOKUP(AH1326,'FACT COB BASICA'!$BH$5:$BI$115,2,FALSE),"")</f>
        <v/>
      </c>
      <c r="BS1326" s="292" t="str">
        <f t="shared" si="108"/>
        <v/>
      </c>
      <c r="BU1326" s="280"/>
    </row>
    <row r="1327" spans="28:73" ht="18.75" customHeight="1" x14ac:dyDescent="0.3">
      <c r="AB1327" s="300">
        <f t="shared" si="109"/>
        <v>1303</v>
      </c>
      <c r="AC1327" s="526"/>
      <c r="AD1327" s="527"/>
      <c r="AE1327" s="424"/>
      <c r="AF1327" s="528"/>
      <c r="AG1327" s="528"/>
      <c r="AH1327" s="289" t="str">
        <f t="shared" si="107"/>
        <v/>
      </c>
      <c r="BR1327" s="291" t="str">
        <f>IFERROR(VLOOKUP(AH1327,'FACT COB BASICA'!$BH$5:$BI$115,2,FALSE),"")</f>
        <v/>
      </c>
      <c r="BS1327" s="292" t="str">
        <f t="shared" si="108"/>
        <v/>
      </c>
      <c r="BU1327" s="280"/>
    </row>
    <row r="1328" spans="28:73" ht="18.75" customHeight="1" x14ac:dyDescent="0.3">
      <c r="AB1328" s="300">
        <f t="shared" si="109"/>
        <v>1304</v>
      </c>
      <c r="AC1328" s="526"/>
      <c r="AD1328" s="527"/>
      <c r="AE1328" s="424"/>
      <c r="AF1328" s="528"/>
      <c r="AG1328" s="528"/>
      <c r="AH1328" s="289" t="str">
        <f t="shared" si="107"/>
        <v/>
      </c>
      <c r="BR1328" s="291" t="str">
        <f>IFERROR(VLOOKUP(AH1328,'FACT COB BASICA'!$BH$5:$BI$115,2,FALSE),"")</f>
        <v/>
      </c>
      <c r="BS1328" s="292" t="str">
        <f t="shared" si="108"/>
        <v/>
      </c>
      <c r="BU1328" s="280"/>
    </row>
    <row r="1329" spans="28:73" ht="18.75" customHeight="1" x14ac:dyDescent="0.3">
      <c r="AB1329" s="300">
        <f t="shared" si="109"/>
        <v>1305</v>
      </c>
      <c r="AC1329" s="526"/>
      <c r="AD1329" s="527"/>
      <c r="AE1329" s="424"/>
      <c r="AF1329" s="528"/>
      <c r="AG1329" s="528"/>
      <c r="AH1329" s="289" t="str">
        <f t="shared" si="107"/>
        <v/>
      </c>
      <c r="BR1329" s="291" t="str">
        <f>IFERROR(VLOOKUP(AH1329,'FACT COB BASICA'!$BH$5:$BI$115,2,FALSE),"")</f>
        <v/>
      </c>
      <c r="BS1329" s="292" t="str">
        <f t="shared" si="108"/>
        <v/>
      </c>
      <c r="BU1329" s="280"/>
    </row>
    <row r="1330" spans="28:73" ht="18.75" customHeight="1" x14ac:dyDescent="0.3">
      <c r="AB1330" s="300">
        <f t="shared" si="109"/>
        <v>1306</v>
      </c>
      <c r="AC1330" s="526"/>
      <c r="AD1330" s="527"/>
      <c r="AE1330" s="424"/>
      <c r="AF1330" s="528"/>
      <c r="AG1330" s="528"/>
      <c r="AH1330" s="289" t="str">
        <f t="shared" si="107"/>
        <v/>
      </c>
      <c r="BR1330" s="291" t="str">
        <f>IFERROR(VLOOKUP(AH1330,'FACT COB BASICA'!$BH$5:$BI$115,2,FALSE),"")</f>
        <v/>
      </c>
      <c r="BS1330" s="292" t="str">
        <f t="shared" si="108"/>
        <v/>
      </c>
      <c r="BU1330" s="280"/>
    </row>
    <row r="1331" spans="28:73" ht="18.75" customHeight="1" x14ac:dyDescent="0.3">
      <c r="AB1331" s="300">
        <f t="shared" si="109"/>
        <v>1307</v>
      </c>
      <c r="AC1331" s="526"/>
      <c r="AD1331" s="527"/>
      <c r="AE1331" s="424"/>
      <c r="AF1331" s="528"/>
      <c r="AG1331" s="528"/>
      <c r="AH1331" s="289" t="str">
        <f t="shared" si="107"/>
        <v/>
      </c>
      <c r="BR1331" s="291" t="str">
        <f>IFERROR(VLOOKUP(AH1331,'FACT COB BASICA'!$BH$5:$BI$115,2,FALSE),"")</f>
        <v/>
      </c>
      <c r="BS1331" s="292" t="str">
        <f t="shared" si="108"/>
        <v/>
      </c>
      <c r="BU1331" s="280"/>
    </row>
    <row r="1332" spans="28:73" ht="18.75" customHeight="1" x14ac:dyDescent="0.3">
      <c r="AB1332" s="300">
        <f t="shared" si="109"/>
        <v>1308</v>
      </c>
      <c r="AC1332" s="526"/>
      <c r="AD1332" s="527"/>
      <c r="AE1332" s="424"/>
      <c r="AF1332" s="528"/>
      <c r="AG1332" s="528"/>
      <c r="AH1332" s="289" t="str">
        <f t="shared" si="107"/>
        <v/>
      </c>
      <c r="BR1332" s="291" t="str">
        <f>IFERROR(VLOOKUP(AH1332,'FACT COB BASICA'!$BH$5:$BI$115,2,FALSE),"")</f>
        <v/>
      </c>
      <c r="BS1332" s="292" t="str">
        <f t="shared" si="108"/>
        <v/>
      </c>
      <c r="BU1332" s="280"/>
    </row>
    <row r="1333" spans="28:73" ht="18.75" customHeight="1" x14ac:dyDescent="0.3">
      <c r="AB1333" s="300">
        <f t="shared" si="109"/>
        <v>1309</v>
      </c>
      <c r="AC1333" s="526"/>
      <c r="AD1333" s="527"/>
      <c r="AE1333" s="424"/>
      <c r="AF1333" s="528"/>
      <c r="AG1333" s="528"/>
      <c r="AH1333" s="289" t="str">
        <f t="shared" si="107"/>
        <v/>
      </c>
      <c r="BR1333" s="291" t="str">
        <f>IFERROR(VLOOKUP(AH1333,'FACT COB BASICA'!$BH$5:$BI$115,2,FALSE),"")</f>
        <v/>
      </c>
      <c r="BS1333" s="292" t="str">
        <f t="shared" si="108"/>
        <v/>
      </c>
      <c r="BU1333" s="280"/>
    </row>
    <row r="1334" spans="28:73" ht="18.75" customHeight="1" x14ac:dyDescent="0.3">
      <c r="AB1334" s="300">
        <f t="shared" si="109"/>
        <v>1310</v>
      </c>
      <c r="AC1334" s="526"/>
      <c r="AD1334" s="527"/>
      <c r="AE1334" s="424"/>
      <c r="AF1334" s="528"/>
      <c r="AG1334" s="528"/>
      <c r="AH1334" s="289" t="str">
        <f t="shared" si="107"/>
        <v/>
      </c>
      <c r="BR1334" s="291" t="str">
        <f>IFERROR(VLOOKUP(AH1334,'FACT COB BASICA'!$BH$5:$BI$115,2,FALSE),"")</f>
        <v/>
      </c>
      <c r="BS1334" s="292" t="str">
        <f t="shared" si="108"/>
        <v/>
      </c>
      <c r="BU1334" s="280"/>
    </row>
    <row r="1335" spans="28:73" ht="18.75" customHeight="1" x14ac:dyDescent="0.3">
      <c r="AB1335" s="300">
        <f t="shared" si="109"/>
        <v>1311</v>
      </c>
      <c r="AC1335" s="526"/>
      <c r="AD1335" s="527"/>
      <c r="AE1335" s="424"/>
      <c r="AF1335" s="528"/>
      <c r="AG1335" s="528"/>
      <c r="AH1335" s="289" t="str">
        <f t="shared" si="107"/>
        <v/>
      </c>
      <c r="BR1335" s="291" t="str">
        <f>IFERROR(VLOOKUP(AH1335,'FACT COB BASICA'!$BH$5:$BI$115,2,FALSE),"")</f>
        <v/>
      </c>
      <c r="BS1335" s="292" t="str">
        <f t="shared" si="108"/>
        <v/>
      </c>
      <c r="BU1335" s="280"/>
    </row>
    <row r="1336" spans="28:73" ht="18.75" customHeight="1" x14ac:dyDescent="0.3">
      <c r="AB1336" s="300">
        <f t="shared" si="109"/>
        <v>1312</v>
      </c>
      <c r="AC1336" s="526"/>
      <c r="AD1336" s="527"/>
      <c r="AE1336" s="424"/>
      <c r="AF1336" s="528"/>
      <c r="AG1336" s="528"/>
      <c r="AH1336" s="289" t="str">
        <f t="shared" si="107"/>
        <v/>
      </c>
      <c r="BR1336" s="291" t="str">
        <f>IFERROR(VLOOKUP(AH1336,'FACT COB BASICA'!$BH$5:$BI$115,2,FALSE),"")</f>
        <v/>
      </c>
      <c r="BS1336" s="292" t="str">
        <f t="shared" si="108"/>
        <v/>
      </c>
      <c r="BU1336" s="280"/>
    </row>
    <row r="1337" spans="28:73" ht="18.75" customHeight="1" x14ac:dyDescent="0.3">
      <c r="AB1337" s="300">
        <f t="shared" si="109"/>
        <v>1313</v>
      </c>
      <c r="AC1337" s="526"/>
      <c r="AD1337" s="527"/>
      <c r="AE1337" s="424"/>
      <c r="AF1337" s="528"/>
      <c r="AG1337" s="528"/>
      <c r="AH1337" s="289" t="str">
        <f t="shared" si="107"/>
        <v/>
      </c>
      <c r="BR1337" s="291" t="str">
        <f>IFERROR(VLOOKUP(AH1337,'FACT COB BASICA'!$BH$5:$BI$115,2,FALSE),"")</f>
        <v/>
      </c>
      <c r="BS1337" s="292" t="str">
        <f t="shared" si="108"/>
        <v/>
      </c>
      <c r="BU1337" s="280"/>
    </row>
    <row r="1338" spans="28:73" ht="18.75" customHeight="1" x14ac:dyDescent="0.3">
      <c r="AB1338" s="300">
        <f t="shared" si="109"/>
        <v>1314</v>
      </c>
      <c r="AC1338" s="526"/>
      <c r="AD1338" s="527"/>
      <c r="AE1338" s="424"/>
      <c r="AF1338" s="528"/>
      <c r="AG1338" s="528"/>
      <c r="AH1338" s="289" t="str">
        <f t="shared" si="107"/>
        <v/>
      </c>
      <c r="BR1338" s="291" t="str">
        <f>IFERROR(VLOOKUP(AH1338,'FACT COB BASICA'!$BH$5:$BI$115,2,FALSE),"")</f>
        <v/>
      </c>
      <c r="BS1338" s="292" t="str">
        <f t="shared" si="108"/>
        <v/>
      </c>
      <c r="BU1338" s="280"/>
    </row>
    <row r="1339" spans="28:73" ht="18.75" customHeight="1" x14ac:dyDescent="0.3">
      <c r="AB1339" s="300">
        <f t="shared" si="109"/>
        <v>1315</v>
      </c>
      <c r="AC1339" s="526"/>
      <c r="AD1339" s="527"/>
      <c r="AE1339" s="424"/>
      <c r="AF1339" s="528"/>
      <c r="AG1339" s="528"/>
      <c r="AH1339" s="289" t="str">
        <f t="shared" si="107"/>
        <v/>
      </c>
      <c r="BR1339" s="291" t="str">
        <f>IFERROR(VLOOKUP(AH1339,'FACT COB BASICA'!$BH$5:$BI$115,2,FALSE),"")</f>
        <v/>
      </c>
      <c r="BS1339" s="292" t="str">
        <f t="shared" si="108"/>
        <v/>
      </c>
      <c r="BU1339" s="280"/>
    </row>
    <row r="1340" spans="28:73" ht="18.75" customHeight="1" x14ac:dyDescent="0.3">
      <c r="AB1340" s="300">
        <f t="shared" si="109"/>
        <v>1316</v>
      </c>
      <c r="AC1340" s="526"/>
      <c r="AD1340" s="527"/>
      <c r="AE1340" s="424"/>
      <c r="AF1340" s="528"/>
      <c r="AG1340" s="528"/>
      <c r="AH1340" s="289" t="str">
        <f t="shared" si="107"/>
        <v/>
      </c>
      <c r="BR1340" s="291" t="str">
        <f>IFERROR(VLOOKUP(AH1340,'FACT COB BASICA'!$BH$5:$BI$115,2,FALSE),"")</f>
        <v/>
      </c>
      <c r="BS1340" s="292" t="str">
        <f t="shared" si="108"/>
        <v/>
      </c>
      <c r="BU1340" s="280"/>
    </row>
    <row r="1341" spans="28:73" ht="18.75" customHeight="1" x14ac:dyDescent="0.3">
      <c r="AB1341" s="300">
        <f t="shared" si="109"/>
        <v>1317</v>
      </c>
      <c r="AC1341" s="526"/>
      <c r="AD1341" s="527"/>
      <c r="AE1341" s="424"/>
      <c r="AF1341" s="528"/>
      <c r="AG1341" s="528"/>
      <c r="AH1341" s="289" t="str">
        <f t="shared" si="107"/>
        <v/>
      </c>
      <c r="BR1341" s="291" t="str">
        <f>IFERROR(VLOOKUP(AH1341,'FACT COB BASICA'!$BH$5:$BI$115,2,FALSE),"")</f>
        <v/>
      </c>
      <c r="BS1341" s="292" t="str">
        <f t="shared" si="108"/>
        <v/>
      </c>
      <c r="BU1341" s="280"/>
    </row>
    <row r="1342" spans="28:73" ht="18.75" customHeight="1" x14ac:dyDescent="0.3">
      <c r="AB1342" s="300">
        <f t="shared" si="109"/>
        <v>1318</v>
      </c>
      <c r="AC1342" s="526"/>
      <c r="AD1342" s="527"/>
      <c r="AE1342" s="424"/>
      <c r="AF1342" s="528"/>
      <c r="AG1342" s="528"/>
      <c r="AH1342" s="289" t="str">
        <f t="shared" si="107"/>
        <v/>
      </c>
      <c r="BR1342" s="291" t="str">
        <f>IFERROR(VLOOKUP(AH1342,'FACT COB BASICA'!$BH$5:$BI$115,2,FALSE),"")</f>
        <v/>
      </c>
      <c r="BS1342" s="292" t="str">
        <f t="shared" si="108"/>
        <v/>
      </c>
      <c r="BU1342" s="280"/>
    </row>
    <row r="1343" spans="28:73" ht="18.75" customHeight="1" x14ac:dyDescent="0.3">
      <c r="AB1343" s="300">
        <f t="shared" si="109"/>
        <v>1319</v>
      </c>
      <c r="AC1343" s="526"/>
      <c r="AD1343" s="527"/>
      <c r="AE1343" s="424"/>
      <c r="AF1343" s="528"/>
      <c r="AG1343" s="528"/>
      <c r="AH1343" s="289" t="str">
        <f t="shared" si="107"/>
        <v/>
      </c>
      <c r="BR1343" s="291" t="str">
        <f>IFERROR(VLOOKUP(AH1343,'FACT COB BASICA'!$BH$5:$BI$115,2,FALSE),"")</f>
        <v/>
      </c>
      <c r="BS1343" s="292" t="str">
        <f t="shared" si="108"/>
        <v/>
      </c>
      <c r="BU1343" s="280"/>
    </row>
    <row r="1344" spans="28:73" ht="18.75" customHeight="1" x14ac:dyDescent="0.3">
      <c r="AB1344" s="300">
        <f t="shared" si="109"/>
        <v>1320</v>
      </c>
      <c r="AC1344" s="526"/>
      <c r="AD1344" s="527"/>
      <c r="AE1344" s="424"/>
      <c r="AF1344" s="528"/>
      <c r="AG1344" s="528"/>
      <c r="AH1344" s="289" t="str">
        <f t="shared" si="107"/>
        <v/>
      </c>
      <c r="BR1344" s="291" t="str">
        <f>IFERROR(VLOOKUP(AH1344,'FACT COB BASICA'!$BH$5:$BI$115,2,FALSE),"")</f>
        <v/>
      </c>
      <c r="BS1344" s="292" t="str">
        <f t="shared" si="108"/>
        <v/>
      </c>
      <c r="BU1344" s="280"/>
    </row>
    <row r="1345" spans="28:73" ht="18.75" customHeight="1" x14ac:dyDescent="0.3">
      <c r="AB1345" s="300">
        <f t="shared" si="109"/>
        <v>1321</v>
      </c>
      <c r="AC1345" s="526"/>
      <c r="AD1345" s="527"/>
      <c r="AE1345" s="424"/>
      <c r="AF1345" s="528"/>
      <c r="AG1345" s="528"/>
      <c r="AH1345" s="289" t="str">
        <f t="shared" si="107"/>
        <v/>
      </c>
      <c r="BR1345" s="291" t="str">
        <f>IFERROR(VLOOKUP(AH1345,'FACT COB BASICA'!$BH$5:$BI$115,2,FALSE),"")</f>
        <v/>
      </c>
      <c r="BS1345" s="292" t="str">
        <f t="shared" si="108"/>
        <v/>
      </c>
      <c r="BU1345" s="280"/>
    </row>
    <row r="1346" spans="28:73" ht="18.75" customHeight="1" x14ac:dyDescent="0.3">
      <c r="AB1346" s="300">
        <f t="shared" si="109"/>
        <v>1322</v>
      </c>
      <c r="AC1346" s="526"/>
      <c r="AD1346" s="527"/>
      <c r="AE1346" s="424"/>
      <c r="AF1346" s="528"/>
      <c r="AG1346" s="528"/>
      <c r="AH1346" s="289" t="str">
        <f t="shared" si="107"/>
        <v/>
      </c>
      <c r="BR1346" s="291" t="str">
        <f>IFERROR(VLOOKUP(AH1346,'FACT COB BASICA'!$BH$5:$BI$115,2,FALSE),"")</f>
        <v/>
      </c>
      <c r="BS1346" s="292" t="str">
        <f t="shared" si="108"/>
        <v/>
      </c>
      <c r="BU1346" s="280"/>
    </row>
    <row r="1347" spans="28:73" ht="18.75" customHeight="1" x14ac:dyDescent="0.3">
      <c r="AB1347" s="300">
        <f t="shared" si="109"/>
        <v>1323</v>
      </c>
      <c r="AC1347" s="526"/>
      <c r="AD1347" s="527"/>
      <c r="AE1347" s="424"/>
      <c r="AF1347" s="528"/>
      <c r="AG1347" s="528"/>
      <c r="AH1347" s="289" t="str">
        <f t="shared" si="107"/>
        <v/>
      </c>
      <c r="BR1347" s="291" t="str">
        <f>IFERROR(VLOOKUP(AH1347,'FACT COB BASICA'!$BH$5:$BI$115,2,FALSE),"")</f>
        <v/>
      </c>
      <c r="BS1347" s="292" t="str">
        <f t="shared" si="108"/>
        <v/>
      </c>
      <c r="BU1347" s="280"/>
    </row>
    <row r="1348" spans="28:73" ht="18.75" customHeight="1" x14ac:dyDescent="0.3">
      <c r="AB1348" s="300">
        <f t="shared" si="109"/>
        <v>1324</v>
      </c>
      <c r="AC1348" s="526"/>
      <c r="AD1348" s="527"/>
      <c r="AE1348" s="424"/>
      <c r="AF1348" s="528"/>
      <c r="AG1348" s="528"/>
      <c r="AH1348" s="289" t="str">
        <f t="shared" si="107"/>
        <v/>
      </c>
      <c r="BR1348" s="291" t="str">
        <f>IFERROR(VLOOKUP(AH1348,'FACT COB BASICA'!$BH$5:$BI$115,2,FALSE),"")</f>
        <v/>
      </c>
      <c r="BS1348" s="292" t="str">
        <f t="shared" si="108"/>
        <v/>
      </c>
      <c r="BU1348" s="280"/>
    </row>
    <row r="1349" spans="28:73" ht="18.75" customHeight="1" x14ac:dyDescent="0.3">
      <c r="AB1349" s="300">
        <f t="shared" si="109"/>
        <v>1325</v>
      </c>
      <c r="AC1349" s="526"/>
      <c r="AD1349" s="527"/>
      <c r="AE1349" s="424"/>
      <c r="AF1349" s="528"/>
      <c r="AG1349" s="528"/>
      <c r="AH1349" s="289" t="str">
        <f t="shared" si="107"/>
        <v/>
      </c>
      <c r="BR1349" s="291" t="str">
        <f>IFERROR(VLOOKUP(AH1349,'FACT COB BASICA'!$BH$5:$BI$115,2,FALSE),"")</f>
        <v/>
      </c>
      <c r="BS1349" s="292" t="str">
        <f t="shared" si="108"/>
        <v/>
      </c>
      <c r="BU1349" s="280"/>
    </row>
    <row r="1350" spans="28:73" ht="18.75" customHeight="1" x14ac:dyDescent="0.3">
      <c r="AB1350" s="300">
        <f t="shared" si="109"/>
        <v>1326</v>
      </c>
      <c r="AC1350" s="526"/>
      <c r="AD1350" s="527"/>
      <c r="AE1350" s="424"/>
      <c r="AF1350" s="528"/>
      <c r="AG1350" s="528"/>
      <c r="AH1350" s="289" t="str">
        <f t="shared" si="107"/>
        <v/>
      </c>
      <c r="BR1350" s="291" t="str">
        <f>IFERROR(VLOOKUP(AH1350,'FACT COB BASICA'!$BH$5:$BI$115,2,FALSE),"")</f>
        <v/>
      </c>
      <c r="BS1350" s="292" t="str">
        <f t="shared" si="108"/>
        <v/>
      </c>
      <c r="BU1350" s="280"/>
    </row>
    <row r="1351" spans="28:73" ht="18.75" customHeight="1" x14ac:dyDescent="0.3">
      <c r="AB1351" s="300">
        <f t="shared" si="109"/>
        <v>1327</v>
      </c>
      <c r="AC1351" s="526"/>
      <c r="AD1351" s="527"/>
      <c r="AE1351" s="424"/>
      <c r="AF1351" s="528"/>
      <c r="AG1351" s="528"/>
      <c r="AH1351" s="289" t="str">
        <f t="shared" si="107"/>
        <v/>
      </c>
      <c r="BR1351" s="291" t="str">
        <f>IFERROR(VLOOKUP(AH1351,'FACT COB BASICA'!$BH$5:$BI$115,2,FALSE),"")</f>
        <v/>
      </c>
      <c r="BS1351" s="292" t="str">
        <f t="shared" si="108"/>
        <v/>
      </c>
      <c r="BU1351" s="280"/>
    </row>
    <row r="1352" spans="28:73" ht="18.75" customHeight="1" x14ac:dyDescent="0.3">
      <c r="AB1352" s="300">
        <f t="shared" si="109"/>
        <v>1328</v>
      </c>
      <c r="AC1352" s="526"/>
      <c r="AD1352" s="527"/>
      <c r="AE1352" s="424"/>
      <c r="AF1352" s="528"/>
      <c r="AG1352" s="528"/>
      <c r="AH1352" s="289" t="str">
        <f t="shared" si="107"/>
        <v/>
      </c>
      <c r="BR1352" s="291" t="str">
        <f>IFERROR(VLOOKUP(AH1352,'FACT COB BASICA'!$BH$5:$BI$115,2,FALSE),"")</f>
        <v/>
      </c>
      <c r="BS1352" s="292" t="str">
        <f t="shared" si="108"/>
        <v/>
      </c>
      <c r="BU1352" s="280"/>
    </row>
    <row r="1353" spans="28:73" ht="18.75" customHeight="1" x14ac:dyDescent="0.3">
      <c r="AB1353" s="300">
        <f t="shared" si="109"/>
        <v>1329</v>
      </c>
      <c r="AC1353" s="526"/>
      <c r="AD1353" s="527"/>
      <c r="AE1353" s="424"/>
      <c r="AF1353" s="528"/>
      <c r="AG1353" s="528"/>
      <c r="AH1353" s="289" t="str">
        <f t="shared" si="107"/>
        <v/>
      </c>
      <c r="BR1353" s="291" t="str">
        <f>IFERROR(VLOOKUP(AH1353,'FACT COB BASICA'!$BH$5:$BI$115,2,FALSE),"")</f>
        <v/>
      </c>
      <c r="BS1353" s="292" t="str">
        <f t="shared" si="108"/>
        <v/>
      </c>
      <c r="BU1353" s="280"/>
    </row>
    <row r="1354" spans="28:73" ht="18.75" customHeight="1" x14ac:dyDescent="0.3">
      <c r="AB1354" s="300">
        <f t="shared" si="109"/>
        <v>1330</v>
      </c>
      <c r="AC1354" s="526"/>
      <c r="AD1354" s="527"/>
      <c r="AE1354" s="424"/>
      <c r="AF1354" s="528"/>
      <c r="AG1354" s="528"/>
      <c r="AH1354" s="289" t="str">
        <f t="shared" si="107"/>
        <v/>
      </c>
      <c r="BR1354" s="291" t="str">
        <f>IFERROR(VLOOKUP(AH1354,'FACT COB BASICA'!$BH$5:$BI$115,2,FALSE),"")</f>
        <v/>
      </c>
      <c r="BS1354" s="292" t="str">
        <f t="shared" si="108"/>
        <v/>
      </c>
      <c r="BU1354" s="280"/>
    </row>
    <row r="1355" spans="28:73" ht="18.75" customHeight="1" x14ac:dyDescent="0.3">
      <c r="AB1355" s="300">
        <f t="shared" si="109"/>
        <v>1331</v>
      </c>
      <c r="AC1355" s="526"/>
      <c r="AD1355" s="527"/>
      <c r="AE1355" s="424"/>
      <c r="AF1355" s="528"/>
      <c r="AG1355" s="528"/>
      <c r="AH1355" s="289" t="str">
        <f t="shared" si="107"/>
        <v/>
      </c>
      <c r="BR1355" s="291" t="str">
        <f>IFERROR(VLOOKUP(AH1355,'FACT COB BASICA'!$BH$5:$BI$115,2,FALSE),"")</f>
        <v/>
      </c>
      <c r="BS1355" s="292" t="str">
        <f t="shared" si="108"/>
        <v/>
      </c>
      <c r="BU1355" s="280"/>
    </row>
    <row r="1356" spans="28:73" ht="18.75" customHeight="1" x14ac:dyDescent="0.3">
      <c r="AB1356" s="300">
        <f t="shared" si="109"/>
        <v>1332</v>
      </c>
      <c r="AC1356" s="526"/>
      <c r="AD1356" s="527"/>
      <c r="AE1356" s="424"/>
      <c r="AF1356" s="528"/>
      <c r="AG1356" s="528"/>
      <c r="AH1356" s="289" t="str">
        <f t="shared" si="107"/>
        <v/>
      </c>
      <c r="BR1356" s="291" t="str">
        <f>IFERROR(VLOOKUP(AH1356,'FACT COB BASICA'!$BH$5:$BI$115,2,FALSE),"")</f>
        <v/>
      </c>
      <c r="BS1356" s="292" t="str">
        <f t="shared" si="108"/>
        <v/>
      </c>
      <c r="BU1356" s="280"/>
    </row>
    <row r="1357" spans="28:73" ht="18.75" customHeight="1" x14ac:dyDescent="0.3">
      <c r="AB1357" s="300">
        <f t="shared" si="109"/>
        <v>1333</v>
      </c>
      <c r="AC1357" s="526"/>
      <c r="AD1357" s="527"/>
      <c r="AE1357" s="424"/>
      <c r="AF1357" s="528"/>
      <c r="AG1357" s="528"/>
      <c r="AH1357" s="289" t="str">
        <f t="shared" si="107"/>
        <v/>
      </c>
      <c r="BR1357" s="291" t="str">
        <f>IFERROR(VLOOKUP(AH1357,'FACT COB BASICA'!$BH$5:$BI$115,2,FALSE),"")</f>
        <v/>
      </c>
      <c r="BS1357" s="292" t="str">
        <f t="shared" si="108"/>
        <v/>
      </c>
      <c r="BU1357" s="280"/>
    </row>
    <row r="1358" spans="28:73" ht="18.75" customHeight="1" x14ac:dyDescent="0.3">
      <c r="AB1358" s="300">
        <f t="shared" si="109"/>
        <v>1334</v>
      </c>
      <c r="AC1358" s="526"/>
      <c r="AD1358" s="527"/>
      <c r="AE1358" s="424"/>
      <c r="AF1358" s="528"/>
      <c r="AG1358" s="528"/>
      <c r="AH1358" s="289" t="str">
        <f t="shared" si="107"/>
        <v/>
      </c>
      <c r="BR1358" s="291" t="str">
        <f>IFERROR(VLOOKUP(AH1358,'FACT COB BASICA'!$BH$5:$BI$115,2,FALSE),"")</f>
        <v/>
      </c>
      <c r="BS1358" s="292" t="str">
        <f t="shared" si="108"/>
        <v/>
      </c>
      <c r="BU1358" s="280"/>
    </row>
    <row r="1359" spans="28:73" ht="18.75" customHeight="1" x14ac:dyDescent="0.3">
      <c r="AB1359" s="300">
        <f t="shared" si="109"/>
        <v>1335</v>
      </c>
      <c r="AC1359" s="526"/>
      <c r="AD1359" s="527"/>
      <c r="AE1359" s="424"/>
      <c r="AF1359" s="528"/>
      <c r="AG1359" s="528"/>
      <c r="AH1359" s="289" t="str">
        <f t="shared" si="107"/>
        <v/>
      </c>
      <c r="BR1359" s="291" t="str">
        <f>IFERROR(VLOOKUP(AH1359,'FACT COB BASICA'!$BH$5:$BI$115,2,FALSE),"")</f>
        <v/>
      </c>
      <c r="BS1359" s="292" t="str">
        <f t="shared" si="108"/>
        <v/>
      </c>
      <c r="BU1359" s="280"/>
    </row>
    <row r="1360" spans="28:73" ht="18.75" customHeight="1" x14ac:dyDescent="0.3">
      <c r="AB1360" s="300">
        <f t="shared" si="109"/>
        <v>1336</v>
      </c>
      <c r="AC1360" s="526"/>
      <c r="AD1360" s="527"/>
      <c r="AE1360" s="424"/>
      <c r="AF1360" s="528"/>
      <c r="AG1360" s="528"/>
      <c r="AH1360" s="289" t="str">
        <f t="shared" si="107"/>
        <v/>
      </c>
      <c r="BR1360" s="291" t="str">
        <f>IFERROR(VLOOKUP(AH1360,'FACT COB BASICA'!$BH$5:$BI$115,2,FALSE),"")</f>
        <v/>
      </c>
      <c r="BS1360" s="292" t="str">
        <f t="shared" si="108"/>
        <v/>
      </c>
      <c r="BU1360" s="280"/>
    </row>
    <row r="1361" spans="28:73" ht="18.75" customHeight="1" x14ac:dyDescent="0.3">
      <c r="AB1361" s="300">
        <f t="shared" si="109"/>
        <v>1337</v>
      </c>
      <c r="AC1361" s="526"/>
      <c r="AD1361" s="527"/>
      <c r="AE1361" s="424"/>
      <c r="AF1361" s="528"/>
      <c r="AG1361" s="528"/>
      <c r="AH1361" s="289" t="str">
        <f t="shared" si="107"/>
        <v/>
      </c>
      <c r="BR1361" s="291" t="str">
        <f>IFERROR(VLOOKUP(AH1361,'FACT COB BASICA'!$BH$5:$BI$115,2,FALSE),"")</f>
        <v/>
      </c>
      <c r="BS1361" s="292" t="str">
        <f t="shared" si="108"/>
        <v/>
      </c>
      <c r="BU1361" s="280"/>
    </row>
    <row r="1362" spans="28:73" ht="18.75" customHeight="1" x14ac:dyDescent="0.3">
      <c r="AB1362" s="300">
        <f t="shared" si="109"/>
        <v>1338</v>
      </c>
      <c r="AC1362" s="526"/>
      <c r="AD1362" s="527"/>
      <c r="AE1362" s="424"/>
      <c r="AF1362" s="528"/>
      <c r="AG1362" s="528"/>
      <c r="AH1362" s="289" t="str">
        <f t="shared" si="107"/>
        <v/>
      </c>
      <c r="BR1362" s="291" t="str">
        <f>IFERROR(VLOOKUP(AH1362,'FACT COB BASICA'!$BH$5:$BI$115,2,FALSE),"")</f>
        <v/>
      </c>
      <c r="BS1362" s="292" t="str">
        <f t="shared" si="108"/>
        <v/>
      </c>
      <c r="BU1362" s="280"/>
    </row>
    <row r="1363" spans="28:73" ht="18.75" customHeight="1" x14ac:dyDescent="0.3">
      <c r="AB1363" s="300">
        <f t="shared" si="109"/>
        <v>1339</v>
      </c>
      <c r="AC1363" s="526"/>
      <c r="AD1363" s="527"/>
      <c r="AE1363" s="424"/>
      <c r="AF1363" s="528"/>
      <c r="AG1363" s="528"/>
      <c r="AH1363" s="289" t="str">
        <f t="shared" si="107"/>
        <v/>
      </c>
      <c r="BR1363" s="291" t="str">
        <f>IFERROR(VLOOKUP(AH1363,'FACT COB BASICA'!$BH$5:$BI$115,2,FALSE),"")</f>
        <v/>
      </c>
      <c r="BS1363" s="292" t="str">
        <f t="shared" si="108"/>
        <v/>
      </c>
      <c r="BU1363" s="280"/>
    </row>
    <row r="1364" spans="28:73" ht="18.75" customHeight="1" x14ac:dyDescent="0.3">
      <c r="AB1364" s="300">
        <f t="shared" si="109"/>
        <v>1340</v>
      </c>
      <c r="AC1364" s="526"/>
      <c r="AD1364" s="527"/>
      <c r="AE1364" s="424"/>
      <c r="AF1364" s="528"/>
      <c r="AG1364" s="528"/>
      <c r="AH1364" s="289" t="str">
        <f t="shared" si="107"/>
        <v/>
      </c>
      <c r="BR1364" s="291" t="str">
        <f>IFERROR(VLOOKUP(AH1364,'FACT COB BASICA'!$BH$5:$BI$115,2,FALSE),"")</f>
        <v/>
      </c>
      <c r="BS1364" s="292" t="str">
        <f t="shared" si="108"/>
        <v/>
      </c>
      <c r="BU1364" s="280"/>
    </row>
    <row r="1365" spans="28:73" ht="18.75" customHeight="1" x14ac:dyDescent="0.3">
      <c r="AB1365" s="300">
        <f t="shared" si="109"/>
        <v>1341</v>
      </c>
      <c r="AC1365" s="526"/>
      <c r="AD1365" s="527"/>
      <c r="AE1365" s="424"/>
      <c r="AF1365" s="528"/>
      <c r="AG1365" s="528"/>
      <c r="AH1365" s="289" t="str">
        <f t="shared" si="107"/>
        <v/>
      </c>
      <c r="BR1365" s="291" t="str">
        <f>IFERROR(VLOOKUP(AH1365,'FACT COB BASICA'!$BH$5:$BI$115,2,FALSE),"")</f>
        <v/>
      </c>
      <c r="BS1365" s="292" t="str">
        <f t="shared" si="108"/>
        <v/>
      </c>
      <c r="BU1365" s="280"/>
    </row>
    <row r="1366" spans="28:73" ht="18.75" customHeight="1" x14ac:dyDescent="0.3">
      <c r="AB1366" s="300">
        <f t="shared" si="109"/>
        <v>1342</v>
      </c>
      <c r="AC1366" s="526"/>
      <c r="AD1366" s="527"/>
      <c r="AE1366" s="424"/>
      <c r="AF1366" s="528"/>
      <c r="AG1366" s="528"/>
      <c r="AH1366" s="289" t="str">
        <f t="shared" si="107"/>
        <v/>
      </c>
      <c r="BR1366" s="291" t="str">
        <f>IFERROR(VLOOKUP(AH1366,'FACT COB BASICA'!$BH$5:$BI$115,2,FALSE),"")</f>
        <v/>
      </c>
      <c r="BS1366" s="292" t="str">
        <f t="shared" si="108"/>
        <v/>
      </c>
      <c r="BU1366" s="280"/>
    </row>
    <row r="1367" spans="28:73" ht="18.75" customHeight="1" x14ac:dyDescent="0.3">
      <c r="AB1367" s="300">
        <f t="shared" si="109"/>
        <v>1343</v>
      </c>
      <c r="AC1367" s="526"/>
      <c r="AD1367" s="527"/>
      <c r="AE1367" s="424"/>
      <c r="AF1367" s="528"/>
      <c r="AG1367" s="528"/>
      <c r="AH1367" s="289" t="str">
        <f t="shared" si="107"/>
        <v/>
      </c>
      <c r="BR1367" s="291" t="str">
        <f>IFERROR(VLOOKUP(AH1367,'FACT COB BASICA'!$BH$5:$BI$115,2,FALSE),"")</f>
        <v/>
      </c>
      <c r="BS1367" s="292" t="str">
        <f t="shared" si="108"/>
        <v/>
      </c>
      <c r="BU1367" s="280"/>
    </row>
    <row r="1368" spans="28:73" ht="18.75" customHeight="1" x14ac:dyDescent="0.3">
      <c r="AB1368" s="300">
        <f t="shared" si="109"/>
        <v>1344</v>
      </c>
      <c r="AC1368" s="526"/>
      <c r="AD1368" s="527"/>
      <c r="AE1368" s="424"/>
      <c r="AF1368" s="528"/>
      <c r="AG1368" s="528"/>
      <c r="AH1368" s="289" t="str">
        <f t="shared" si="107"/>
        <v/>
      </c>
      <c r="BR1368" s="291" t="str">
        <f>IFERROR(VLOOKUP(AH1368,'FACT COB BASICA'!$BH$5:$BI$115,2,FALSE),"")</f>
        <v/>
      </c>
      <c r="BS1368" s="292" t="str">
        <f t="shared" si="108"/>
        <v/>
      </c>
      <c r="BU1368" s="280"/>
    </row>
    <row r="1369" spans="28:73" ht="18.75" customHeight="1" x14ac:dyDescent="0.3">
      <c r="AB1369" s="300">
        <f t="shared" si="109"/>
        <v>1345</v>
      </c>
      <c r="AC1369" s="526"/>
      <c r="AD1369" s="527"/>
      <c r="AE1369" s="424"/>
      <c r="AF1369" s="528"/>
      <c r="AG1369" s="528"/>
      <c r="AH1369" s="289" t="str">
        <f t="shared" ref="AH1369:AH1432" si="110">IF(AND($AE$20="Fecha de nacimiento",AD1369&lt;&gt;""),DATEDIF(AD1369,$L$4,"Y"),IF(AND($AE$20="Edad",AE1369&lt;&gt;""),AE1369,""))</f>
        <v/>
      </c>
      <c r="BR1369" s="291" t="str">
        <f>IFERROR(VLOOKUP(AH1369,'FACT COB BASICA'!$BH$5:$BI$115,2,FALSE),"")</f>
        <v/>
      </c>
      <c r="BS1369" s="292" t="str">
        <f t="shared" ref="BS1369:BS1432" si="111">AC1369&amp;AG1369&amp;AF1369&amp;BR1369</f>
        <v/>
      </c>
      <c r="BU1369" s="280"/>
    </row>
    <row r="1370" spans="28:73" ht="18.75" customHeight="1" x14ac:dyDescent="0.3">
      <c r="AB1370" s="300">
        <f t="shared" ref="AB1370:AB1433" si="112">AB1369+1</f>
        <v>1346</v>
      </c>
      <c r="AC1370" s="526"/>
      <c r="AD1370" s="527"/>
      <c r="AE1370" s="424"/>
      <c r="AF1370" s="528"/>
      <c r="AG1370" s="528"/>
      <c r="AH1370" s="289" t="str">
        <f t="shared" si="110"/>
        <v/>
      </c>
      <c r="BR1370" s="291" t="str">
        <f>IFERROR(VLOOKUP(AH1370,'FACT COB BASICA'!$BH$5:$BI$115,2,FALSE),"")</f>
        <v/>
      </c>
      <c r="BS1370" s="292" t="str">
        <f t="shared" si="111"/>
        <v/>
      </c>
      <c r="BU1370" s="280"/>
    </row>
    <row r="1371" spans="28:73" ht="18.75" customHeight="1" x14ac:dyDescent="0.3">
      <c r="AB1371" s="300">
        <f t="shared" si="112"/>
        <v>1347</v>
      </c>
      <c r="AC1371" s="526"/>
      <c r="AD1371" s="527"/>
      <c r="AE1371" s="424"/>
      <c r="AF1371" s="528"/>
      <c r="AG1371" s="528"/>
      <c r="AH1371" s="289" t="str">
        <f t="shared" si="110"/>
        <v/>
      </c>
      <c r="BR1371" s="291" t="str">
        <f>IFERROR(VLOOKUP(AH1371,'FACT COB BASICA'!$BH$5:$BI$115,2,FALSE),"")</f>
        <v/>
      </c>
      <c r="BS1371" s="292" t="str">
        <f t="shared" si="111"/>
        <v/>
      </c>
      <c r="BU1371" s="280"/>
    </row>
    <row r="1372" spans="28:73" ht="18.75" customHeight="1" x14ac:dyDescent="0.3">
      <c r="AB1372" s="300">
        <f t="shared" si="112"/>
        <v>1348</v>
      </c>
      <c r="AC1372" s="526"/>
      <c r="AD1372" s="527"/>
      <c r="AE1372" s="424"/>
      <c r="AF1372" s="528"/>
      <c r="AG1372" s="528"/>
      <c r="AH1372" s="289" t="str">
        <f t="shared" si="110"/>
        <v/>
      </c>
      <c r="BR1372" s="291" t="str">
        <f>IFERROR(VLOOKUP(AH1372,'FACT COB BASICA'!$BH$5:$BI$115,2,FALSE),"")</f>
        <v/>
      </c>
      <c r="BS1372" s="292" t="str">
        <f t="shared" si="111"/>
        <v/>
      </c>
      <c r="BU1372" s="280"/>
    </row>
    <row r="1373" spans="28:73" ht="18.75" customHeight="1" x14ac:dyDescent="0.3">
      <c r="AB1373" s="300">
        <f t="shared" si="112"/>
        <v>1349</v>
      </c>
      <c r="AC1373" s="526"/>
      <c r="AD1373" s="527"/>
      <c r="AE1373" s="424"/>
      <c r="AF1373" s="528"/>
      <c r="AG1373" s="528"/>
      <c r="AH1373" s="289" t="str">
        <f t="shared" si="110"/>
        <v/>
      </c>
      <c r="BR1373" s="291" t="str">
        <f>IFERROR(VLOOKUP(AH1373,'FACT COB BASICA'!$BH$5:$BI$115,2,FALSE),"")</f>
        <v/>
      </c>
      <c r="BS1373" s="292" t="str">
        <f t="shared" si="111"/>
        <v/>
      </c>
      <c r="BU1373" s="280"/>
    </row>
    <row r="1374" spans="28:73" ht="18.75" customHeight="1" x14ac:dyDescent="0.3">
      <c r="AB1374" s="300">
        <f t="shared" si="112"/>
        <v>1350</v>
      </c>
      <c r="AC1374" s="526"/>
      <c r="AD1374" s="527"/>
      <c r="AE1374" s="424"/>
      <c r="AF1374" s="528"/>
      <c r="AG1374" s="528"/>
      <c r="AH1374" s="289" t="str">
        <f t="shared" si="110"/>
        <v/>
      </c>
      <c r="BR1374" s="291" t="str">
        <f>IFERROR(VLOOKUP(AH1374,'FACT COB BASICA'!$BH$5:$BI$115,2,FALSE),"")</f>
        <v/>
      </c>
      <c r="BS1374" s="292" t="str">
        <f t="shared" si="111"/>
        <v/>
      </c>
      <c r="BU1374" s="280"/>
    </row>
    <row r="1375" spans="28:73" ht="18.75" customHeight="1" x14ac:dyDescent="0.3">
      <c r="AB1375" s="300">
        <f t="shared" si="112"/>
        <v>1351</v>
      </c>
      <c r="AC1375" s="526"/>
      <c r="AD1375" s="527"/>
      <c r="AE1375" s="424"/>
      <c r="AF1375" s="528"/>
      <c r="AG1375" s="528"/>
      <c r="AH1375" s="289" t="str">
        <f t="shared" si="110"/>
        <v/>
      </c>
      <c r="BR1375" s="291" t="str">
        <f>IFERROR(VLOOKUP(AH1375,'FACT COB BASICA'!$BH$5:$BI$115,2,FALSE),"")</f>
        <v/>
      </c>
      <c r="BS1375" s="292" t="str">
        <f t="shared" si="111"/>
        <v/>
      </c>
      <c r="BU1375" s="280"/>
    </row>
    <row r="1376" spans="28:73" ht="18.75" customHeight="1" x14ac:dyDescent="0.3">
      <c r="AB1376" s="300">
        <f t="shared" si="112"/>
        <v>1352</v>
      </c>
      <c r="AC1376" s="526"/>
      <c r="AD1376" s="527"/>
      <c r="AE1376" s="424"/>
      <c r="AF1376" s="528"/>
      <c r="AG1376" s="528"/>
      <c r="AH1376" s="289" t="str">
        <f t="shared" si="110"/>
        <v/>
      </c>
      <c r="BR1376" s="291" t="str">
        <f>IFERROR(VLOOKUP(AH1376,'FACT COB BASICA'!$BH$5:$BI$115,2,FALSE),"")</f>
        <v/>
      </c>
      <c r="BS1376" s="292" t="str">
        <f t="shared" si="111"/>
        <v/>
      </c>
      <c r="BU1376" s="280"/>
    </row>
    <row r="1377" spans="28:73" ht="18.75" customHeight="1" x14ac:dyDescent="0.3">
      <c r="AB1377" s="300">
        <f t="shared" si="112"/>
        <v>1353</v>
      </c>
      <c r="AC1377" s="526"/>
      <c r="AD1377" s="527"/>
      <c r="AE1377" s="424"/>
      <c r="AF1377" s="528"/>
      <c r="AG1377" s="528"/>
      <c r="AH1377" s="289" t="str">
        <f t="shared" si="110"/>
        <v/>
      </c>
      <c r="BR1377" s="291" t="str">
        <f>IFERROR(VLOOKUP(AH1377,'FACT COB BASICA'!$BH$5:$BI$115,2,FALSE),"")</f>
        <v/>
      </c>
      <c r="BS1377" s="292" t="str">
        <f t="shared" si="111"/>
        <v/>
      </c>
      <c r="BU1377" s="280"/>
    </row>
    <row r="1378" spans="28:73" ht="18.75" customHeight="1" x14ac:dyDescent="0.3">
      <c r="AB1378" s="300">
        <f t="shared" si="112"/>
        <v>1354</v>
      </c>
      <c r="AC1378" s="526"/>
      <c r="AD1378" s="527"/>
      <c r="AE1378" s="424"/>
      <c r="AF1378" s="528"/>
      <c r="AG1378" s="528"/>
      <c r="AH1378" s="289" t="str">
        <f t="shared" si="110"/>
        <v/>
      </c>
      <c r="BR1378" s="291" t="str">
        <f>IFERROR(VLOOKUP(AH1378,'FACT COB BASICA'!$BH$5:$BI$115,2,FALSE),"")</f>
        <v/>
      </c>
      <c r="BS1378" s="292" t="str">
        <f t="shared" si="111"/>
        <v/>
      </c>
      <c r="BU1378" s="280"/>
    </row>
    <row r="1379" spans="28:73" ht="18.75" customHeight="1" x14ac:dyDescent="0.3">
      <c r="AB1379" s="300">
        <f t="shared" si="112"/>
        <v>1355</v>
      </c>
      <c r="AC1379" s="526"/>
      <c r="AD1379" s="527"/>
      <c r="AE1379" s="424"/>
      <c r="AF1379" s="528"/>
      <c r="AG1379" s="528"/>
      <c r="AH1379" s="289" t="str">
        <f t="shared" si="110"/>
        <v/>
      </c>
      <c r="BR1379" s="291" t="str">
        <f>IFERROR(VLOOKUP(AH1379,'FACT COB BASICA'!$BH$5:$BI$115,2,FALSE),"")</f>
        <v/>
      </c>
      <c r="BS1379" s="292" t="str">
        <f t="shared" si="111"/>
        <v/>
      </c>
      <c r="BU1379" s="280"/>
    </row>
    <row r="1380" spans="28:73" ht="18.75" customHeight="1" x14ac:dyDescent="0.3">
      <c r="AB1380" s="300">
        <f t="shared" si="112"/>
        <v>1356</v>
      </c>
      <c r="AC1380" s="526"/>
      <c r="AD1380" s="527"/>
      <c r="AE1380" s="424"/>
      <c r="AF1380" s="528"/>
      <c r="AG1380" s="528"/>
      <c r="AH1380" s="289" t="str">
        <f t="shared" si="110"/>
        <v/>
      </c>
      <c r="BR1380" s="291" t="str">
        <f>IFERROR(VLOOKUP(AH1380,'FACT COB BASICA'!$BH$5:$BI$115,2,FALSE),"")</f>
        <v/>
      </c>
      <c r="BS1380" s="292" t="str">
        <f t="shared" si="111"/>
        <v/>
      </c>
      <c r="BU1380" s="280"/>
    </row>
    <row r="1381" spans="28:73" ht="18.75" customHeight="1" x14ac:dyDescent="0.3">
      <c r="AB1381" s="300">
        <f t="shared" si="112"/>
        <v>1357</v>
      </c>
      <c r="AC1381" s="526"/>
      <c r="AD1381" s="527"/>
      <c r="AE1381" s="424"/>
      <c r="AF1381" s="528"/>
      <c r="AG1381" s="528"/>
      <c r="AH1381" s="289" t="str">
        <f t="shared" si="110"/>
        <v/>
      </c>
      <c r="BR1381" s="291" t="str">
        <f>IFERROR(VLOOKUP(AH1381,'FACT COB BASICA'!$BH$5:$BI$115,2,FALSE),"")</f>
        <v/>
      </c>
      <c r="BS1381" s="292" t="str">
        <f t="shared" si="111"/>
        <v/>
      </c>
      <c r="BU1381" s="280"/>
    </row>
    <row r="1382" spans="28:73" ht="18.75" customHeight="1" x14ac:dyDescent="0.3">
      <c r="AB1382" s="300">
        <f t="shared" si="112"/>
        <v>1358</v>
      </c>
      <c r="AC1382" s="526"/>
      <c r="AD1382" s="527"/>
      <c r="AE1382" s="424"/>
      <c r="AF1382" s="528"/>
      <c r="AG1382" s="528"/>
      <c r="AH1382" s="289" t="str">
        <f t="shared" si="110"/>
        <v/>
      </c>
      <c r="BR1382" s="291" t="str">
        <f>IFERROR(VLOOKUP(AH1382,'FACT COB BASICA'!$BH$5:$BI$115,2,FALSE),"")</f>
        <v/>
      </c>
      <c r="BS1382" s="292" t="str">
        <f t="shared" si="111"/>
        <v/>
      </c>
      <c r="BU1382" s="280"/>
    </row>
    <row r="1383" spans="28:73" ht="18.75" customHeight="1" x14ac:dyDescent="0.3">
      <c r="AB1383" s="300">
        <f t="shared" si="112"/>
        <v>1359</v>
      </c>
      <c r="AC1383" s="526"/>
      <c r="AD1383" s="527"/>
      <c r="AE1383" s="424"/>
      <c r="AF1383" s="528"/>
      <c r="AG1383" s="528"/>
      <c r="AH1383" s="289" t="str">
        <f t="shared" si="110"/>
        <v/>
      </c>
      <c r="BR1383" s="291" t="str">
        <f>IFERROR(VLOOKUP(AH1383,'FACT COB BASICA'!$BH$5:$BI$115,2,FALSE),"")</f>
        <v/>
      </c>
      <c r="BS1383" s="292" t="str">
        <f t="shared" si="111"/>
        <v/>
      </c>
      <c r="BU1383" s="280"/>
    </row>
    <row r="1384" spans="28:73" ht="18.75" customHeight="1" x14ac:dyDescent="0.3">
      <c r="AB1384" s="300">
        <f t="shared" si="112"/>
        <v>1360</v>
      </c>
      <c r="AC1384" s="526"/>
      <c r="AD1384" s="527"/>
      <c r="AE1384" s="424"/>
      <c r="AF1384" s="528"/>
      <c r="AG1384" s="528"/>
      <c r="AH1384" s="289" t="str">
        <f t="shared" si="110"/>
        <v/>
      </c>
      <c r="BR1384" s="291" t="str">
        <f>IFERROR(VLOOKUP(AH1384,'FACT COB BASICA'!$BH$5:$BI$115,2,FALSE),"")</f>
        <v/>
      </c>
      <c r="BS1384" s="292" t="str">
        <f t="shared" si="111"/>
        <v/>
      </c>
      <c r="BU1384" s="280"/>
    </row>
    <row r="1385" spans="28:73" ht="18.75" customHeight="1" x14ac:dyDescent="0.3">
      <c r="AB1385" s="300">
        <f t="shared" si="112"/>
        <v>1361</v>
      </c>
      <c r="AC1385" s="526"/>
      <c r="AD1385" s="527"/>
      <c r="AE1385" s="424"/>
      <c r="AF1385" s="528"/>
      <c r="AG1385" s="528"/>
      <c r="AH1385" s="289" t="str">
        <f t="shared" si="110"/>
        <v/>
      </c>
      <c r="BR1385" s="291" t="str">
        <f>IFERROR(VLOOKUP(AH1385,'FACT COB BASICA'!$BH$5:$BI$115,2,FALSE),"")</f>
        <v/>
      </c>
      <c r="BS1385" s="292" t="str">
        <f t="shared" si="111"/>
        <v/>
      </c>
      <c r="BU1385" s="280"/>
    </row>
    <row r="1386" spans="28:73" ht="18.75" customHeight="1" x14ac:dyDescent="0.3">
      <c r="AB1386" s="300">
        <f t="shared" si="112"/>
        <v>1362</v>
      </c>
      <c r="AC1386" s="526"/>
      <c r="AD1386" s="527"/>
      <c r="AE1386" s="424"/>
      <c r="AF1386" s="528"/>
      <c r="AG1386" s="528"/>
      <c r="AH1386" s="289" t="str">
        <f t="shared" si="110"/>
        <v/>
      </c>
      <c r="BR1386" s="291" t="str">
        <f>IFERROR(VLOOKUP(AH1386,'FACT COB BASICA'!$BH$5:$BI$115,2,FALSE),"")</f>
        <v/>
      </c>
      <c r="BS1386" s="292" t="str">
        <f t="shared" si="111"/>
        <v/>
      </c>
      <c r="BU1386" s="280"/>
    </row>
    <row r="1387" spans="28:73" ht="18.75" customHeight="1" x14ac:dyDescent="0.3">
      <c r="AB1387" s="300">
        <f t="shared" si="112"/>
        <v>1363</v>
      </c>
      <c r="AC1387" s="526"/>
      <c r="AD1387" s="527"/>
      <c r="AE1387" s="424"/>
      <c r="AF1387" s="528"/>
      <c r="AG1387" s="528"/>
      <c r="AH1387" s="289" t="str">
        <f t="shared" si="110"/>
        <v/>
      </c>
      <c r="BR1387" s="291" t="str">
        <f>IFERROR(VLOOKUP(AH1387,'FACT COB BASICA'!$BH$5:$BI$115,2,FALSE),"")</f>
        <v/>
      </c>
      <c r="BS1387" s="292" t="str">
        <f t="shared" si="111"/>
        <v/>
      </c>
      <c r="BU1387" s="280"/>
    </row>
    <row r="1388" spans="28:73" ht="18.75" customHeight="1" x14ac:dyDescent="0.3">
      <c r="AB1388" s="300">
        <f t="shared" si="112"/>
        <v>1364</v>
      </c>
      <c r="AC1388" s="526"/>
      <c r="AD1388" s="527"/>
      <c r="AE1388" s="424"/>
      <c r="AF1388" s="528"/>
      <c r="AG1388" s="528"/>
      <c r="AH1388" s="289" t="str">
        <f t="shared" si="110"/>
        <v/>
      </c>
      <c r="BR1388" s="291" t="str">
        <f>IFERROR(VLOOKUP(AH1388,'FACT COB BASICA'!$BH$5:$BI$115,2,FALSE),"")</f>
        <v/>
      </c>
      <c r="BS1388" s="292" t="str">
        <f t="shared" si="111"/>
        <v/>
      </c>
      <c r="BU1388" s="280"/>
    </row>
    <row r="1389" spans="28:73" ht="18.75" customHeight="1" x14ac:dyDescent="0.3">
      <c r="AB1389" s="300">
        <f t="shared" si="112"/>
        <v>1365</v>
      </c>
      <c r="AC1389" s="526"/>
      <c r="AD1389" s="527"/>
      <c r="AE1389" s="424"/>
      <c r="AF1389" s="528"/>
      <c r="AG1389" s="528"/>
      <c r="AH1389" s="289" t="str">
        <f t="shared" si="110"/>
        <v/>
      </c>
      <c r="BR1389" s="291" t="str">
        <f>IFERROR(VLOOKUP(AH1389,'FACT COB BASICA'!$BH$5:$BI$115,2,FALSE),"")</f>
        <v/>
      </c>
      <c r="BS1389" s="292" t="str">
        <f t="shared" si="111"/>
        <v/>
      </c>
      <c r="BU1389" s="280"/>
    </row>
    <row r="1390" spans="28:73" ht="18.75" customHeight="1" x14ac:dyDescent="0.3">
      <c r="AB1390" s="300">
        <f t="shared" si="112"/>
        <v>1366</v>
      </c>
      <c r="AC1390" s="526"/>
      <c r="AD1390" s="527"/>
      <c r="AE1390" s="424"/>
      <c r="AF1390" s="528"/>
      <c r="AG1390" s="528"/>
      <c r="AH1390" s="289" t="str">
        <f t="shared" si="110"/>
        <v/>
      </c>
      <c r="BR1390" s="291" t="str">
        <f>IFERROR(VLOOKUP(AH1390,'FACT COB BASICA'!$BH$5:$BI$115,2,FALSE),"")</f>
        <v/>
      </c>
      <c r="BS1390" s="292" t="str">
        <f t="shared" si="111"/>
        <v/>
      </c>
      <c r="BU1390" s="280"/>
    </row>
    <row r="1391" spans="28:73" ht="18.75" customHeight="1" x14ac:dyDescent="0.3">
      <c r="AB1391" s="300">
        <f t="shared" si="112"/>
        <v>1367</v>
      </c>
      <c r="AC1391" s="526"/>
      <c r="AD1391" s="527"/>
      <c r="AE1391" s="424"/>
      <c r="AF1391" s="528"/>
      <c r="AG1391" s="528"/>
      <c r="AH1391" s="289" t="str">
        <f t="shared" si="110"/>
        <v/>
      </c>
      <c r="BR1391" s="291" t="str">
        <f>IFERROR(VLOOKUP(AH1391,'FACT COB BASICA'!$BH$5:$BI$115,2,FALSE),"")</f>
        <v/>
      </c>
      <c r="BS1391" s="292" t="str">
        <f t="shared" si="111"/>
        <v/>
      </c>
      <c r="BU1391" s="280"/>
    </row>
    <row r="1392" spans="28:73" ht="18.75" customHeight="1" x14ac:dyDescent="0.3">
      <c r="AB1392" s="300">
        <f t="shared" si="112"/>
        <v>1368</v>
      </c>
      <c r="AC1392" s="526"/>
      <c r="AD1392" s="527"/>
      <c r="AE1392" s="424"/>
      <c r="AF1392" s="528"/>
      <c r="AG1392" s="528"/>
      <c r="AH1392" s="289" t="str">
        <f t="shared" si="110"/>
        <v/>
      </c>
      <c r="BR1392" s="291" t="str">
        <f>IFERROR(VLOOKUP(AH1392,'FACT COB BASICA'!$BH$5:$BI$115,2,FALSE),"")</f>
        <v/>
      </c>
      <c r="BS1392" s="292" t="str">
        <f t="shared" si="111"/>
        <v/>
      </c>
      <c r="BU1392" s="280"/>
    </row>
    <row r="1393" spans="28:73" ht="18.75" customHeight="1" x14ac:dyDescent="0.3">
      <c r="AB1393" s="300">
        <f t="shared" si="112"/>
        <v>1369</v>
      </c>
      <c r="AC1393" s="526"/>
      <c r="AD1393" s="527"/>
      <c r="AE1393" s="424"/>
      <c r="AF1393" s="528"/>
      <c r="AG1393" s="528"/>
      <c r="AH1393" s="289" t="str">
        <f t="shared" si="110"/>
        <v/>
      </c>
      <c r="BR1393" s="291" t="str">
        <f>IFERROR(VLOOKUP(AH1393,'FACT COB BASICA'!$BH$5:$BI$115,2,FALSE),"")</f>
        <v/>
      </c>
      <c r="BS1393" s="292" t="str">
        <f t="shared" si="111"/>
        <v/>
      </c>
      <c r="BU1393" s="280"/>
    </row>
    <row r="1394" spans="28:73" ht="18.75" customHeight="1" x14ac:dyDescent="0.3">
      <c r="AB1394" s="300">
        <f t="shared" si="112"/>
        <v>1370</v>
      </c>
      <c r="AC1394" s="526"/>
      <c r="AD1394" s="527"/>
      <c r="AE1394" s="424"/>
      <c r="AF1394" s="528"/>
      <c r="AG1394" s="528"/>
      <c r="AH1394" s="289" t="str">
        <f t="shared" si="110"/>
        <v/>
      </c>
      <c r="BR1394" s="291" t="str">
        <f>IFERROR(VLOOKUP(AH1394,'FACT COB BASICA'!$BH$5:$BI$115,2,FALSE),"")</f>
        <v/>
      </c>
      <c r="BS1394" s="292" t="str">
        <f t="shared" si="111"/>
        <v/>
      </c>
      <c r="BU1394" s="280"/>
    </row>
    <row r="1395" spans="28:73" ht="18.75" customHeight="1" x14ac:dyDescent="0.3">
      <c r="AB1395" s="300">
        <f t="shared" si="112"/>
        <v>1371</v>
      </c>
      <c r="AC1395" s="526"/>
      <c r="AD1395" s="527"/>
      <c r="AE1395" s="424"/>
      <c r="AF1395" s="528"/>
      <c r="AG1395" s="528"/>
      <c r="AH1395" s="289" t="str">
        <f t="shared" si="110"/>
        <v/>
      </c>
      <c r="BR1395" s="291" t="str">
        <f>IFERROR(VLOOKUP(AH1395,'FACT COB BASICA'!$BH$5:$BI$115,2,FALSE),"")</f>
        <v/>
      </c>
      <c r="BS1395" s="292" t="str">
        <f t="shared" si="111"/>
        <v/>
      </c>
      <c r="BU1395" s="280"/>
    </row>
    <row r="1396" spans="28:73" ht="18.75" customHeight="1" x14ac:dyDescent="0.3">
      <c r="AB1396" s="300">
        <f t="shared" si="112"/>
        <v>1372</v>
      </c>
      <c r="AC1396" s="526"/>
      <c r="AD1396" s="527"/>
      <c r="AE1396" s="424"/>
      <c r="AF1396" s="528"/>
      <c r="AG1396" s="528"/>
      <c r="AH1396" s="289" t="str">
        <f t="shared" si="110"/>
        <v/>
      </c>
      <c r="BR1396" s="291" t="str">
        <f>IFERROR(VLOOKUP(AH1396,'FACT COB BASICA'!$BH$5:$BI$115,2,FALSE),"")</f>
        <v/>
      </c>
      <c r="BS1396" s="292" t="str">
        <f t="shared" si="111"/>
        <v/>
      </c>
      <c r="BU1396" s="280"/>
    </row>
    <row r="1397" spans="28:73" ht="18.75" customHeight="1" x14ac:dyDescent="0.3">
      <c r="AB1397" s="300">
        <f t="shared" si="112"/>
        <v>1373</v>
      </c>
      <c r="AC1397" s="526"/>
      <c r="AD1397" s="527"/>
      <c r="AE1397" s="424"/>
      <c r="AF1397" s="528"/>
      <c r="AG1397" s="528"/>
      <c r="AH1397" s="289" t="str">
        <f t="shared" si="110"/>
        <v/>
      </c>
      <c r="BR1397" s="291" t="str">
        <f>IFERROR(VLOOKUP(AH1397,'FACT COB BASICA'!$BH$5:$BI$115,2,FALSE),"")</f>
        <v/>
      </c>
      <c r="BS1397" s="292" t="str">
        <f t="shared" si="111"/>
        <v/>
      </c>
      <c r="BU1397" s="280"/>
    </row>
    <row r="1398" spans="28:73" ht="18.75" customHeight="1" x14ac:dyDescent="0.3">
      <c r="AB1398" s="300">
        <f t="shared" si="112"/>
        <v>1374</v>
      </c>
      <c r="AC1398" s="526"/>
      <c r="AD1398" s="527"/>
      <c r="AE1398" s="424"/>
      <c r="AF1398" s="528"/>
      <c r="AG1398" s="528"/>
      <c r="AH1398" s="289" t="str">
        <f t="shared" si="110"/>
        <v/>
      </c>
      <c r="BR1398" s="291" t="str">
        <f>IFERROR(VLOOKUP(AH1398,'FACT COB BASICA'!$BH$5:$BI$115,2,FALSE),"")</f>
        <v/>
      </c>
      <c r="BS1398" s="292" t="str">
        <f t="shared" si="111"/>
        <v/>
      </c>
      <c r="BU1398" s="280"/>
    </row>
    <row r="1399" spans="28:73" ht="18.75" customHeight="1" x14ac:dyDescent="0.3">
      <c r="AB1399" s="300">
        <f t="shared" si="112"/>
        <v>1375</v>
      </c>
      <c r="AC1399" s="526"/>
      <c r="AD1399" s="527"/>
      <c r="AE1399" s="424"/>
      <c r="AF1399" s="528"/>
      <c r="AG1399" s="528"/>
      <c r="AH1399" s="289" t="str">
        <f t="shared" si="110"/>
        <v/>
      </c>
      <c r="BR1399" s="291" t="str">
        <f>IFERROR(VLOOKUP(AH1399,'FACT COB BASICA'!$BH$5:$BI$115,2,FALSE),"")</f>
        <v/>
      </c>
      <c r="BS1399" s="292" t="str">
        <f t="shared" si="111"/>
        <v/>
      </c>
      <c r="BU1399" s="280"/>
    </row>
    <row r="1400" spans="28:73" ht="18.75" customHeight="1" x14ac:dyDescent="0.3">
      <c r="AB1400" s="300">
        <f t="shared" si="112"/>
        <v>1376</v>
      </c>
      <c r="AC1400" s="526"/>
      <c r="AD1400" s="527"/>
      <c r="AE1400" s="424"/>
      <c r="AF1400" s="528"/>
      <c r="AG1400" s="528"/>
      <c r="AH1400" s="289" t="str">
        <f t="shared" si="110"/>
        <v/>
      </c>
      <c r="BR1400" s="291" t="str">
        <f>IFERROR(VLOOKUP(AH1400,'FACT COB BASICA'!$BH$5:$BI$115,2,FALSE),"")</f>
        <v/>
      </c>
      <c r="BS1400" s="292" t="str">
        <f t="shared" si="111"/>
        <v/>
      </c>
      <c r="BU1400" s="280"/>
    </row>
    <row r="1401" spans="28:73" ht="18.75" customHeight="1" x14ac:dyDescent="0.3">
      <c r="AB1401" s="300">
        <f t="shared" si="112"/>
        <v>1377</v>
      </c>
      <c r="AC1401" s="526"/>
      <c r="AD1401" s="527"/>
      <c r="AE1401" s="424"/>
      <c r="AF1401" s="528"/>
      <c r="AG1401" s="528"/>
      <c r="AH1401" s="289" t="str">
        <f t="shared" si="110"/>
        <v/>
      </c>
      <c r="BR1401" s="291" t="str">
        <f>IFERROR(VLOOKUP(AH1401,'FACT COB BASICA'!$BH$5:$BI$115,2,FALSE),"")</f>
        <v/>
      </c>
      <c r="BS1401" s="292" t="str">
        <f t="shared" si="111"/>
        <v/>
      </c>
      <c r="BU1401" s="280"/>
    </row>
    <row r="1402" spans="28:73" ht="18.75" customHeight="1" x14ac:dyDescent="0.3">
      <c r="AB1402" s="300">
        <f t="shared" si="112"/>
        <v>1378</v>
      </c>
      <c r="AC1402" s="526"/>
      <c r="AD1402" s="527"/>
      <c r="AE1402" s="424"/>
      <c r="AF1402" s="528"/>
      <c r="AG1402" s="528"/>
      <c r="AH1402" s="289" t="str">
        <f t="shared" si="110"/>
        <v/>
      </c>
      <c r="BR1402" s="291" t="str">
        <f>IFERROR(VLOOKUP(AH1402,'FACT COB BASICA'!$BH$5:$BI$115,2,FALSE),"")</f>
        <v/>
      </c>
      <c r="BS1402" s="292" t="str">
        <f t="shared" si="111"/>
        <v/>
      </c>
      <c r="BU1402" s="280"/>
    </row>
    <row r="1403" spans="28:73" ht="18.75" customHeight="1" x14ac:dyDescent="0.3">
      <c r="AB1403" s="300">
        <f t="shared" si="112"/>
        <v>1379</v>
      </c>
      <c r="AC1403" s="526"/>
      <c r="AD1403" s="527"/>
      <c r="AE1403" s="424"/>
      <c r="AF1403" s="528"/>
      <c r="AG1403" s="528"/>
      <c r="AH1403" s="289" t="str">
        <f t="shared" si="110"/>
        <v/>
      </c>
      <c r="BR1403" s="291" t="str">
        <f>IFERROR(VLOOKUP(AH1403,'FACT COB BASICA'!$BH$5:$BI$115,2,FALSE),"")</f>
        <v/>
      </c>
      <c r="BS1403" s="292" t="str">
        <f t="shared" si="111"/>
        <v/>
      </c>
      <c r="BU1403" s="280"/>
    </row>
    <row r="1404" spans="28:73" ht="18.75" customHeight="1" x14ac:dyDescent="0.3">
      <c r="AB1404" s="300">
        <f t="shared" si="112"/>
        <v>1380</v>
      </c>
      <c r="AC1404" s="526"/>
      <c r="AD1404" s="527"/>
      <c r="AE1404" s="424"/>
      <c r="AF1404" s="528"/>
      <c r="AG1404" s="528"/>
      <c r="AH1404" s="289" t="str">
        <f t="shared" si="110"/>
        <v/>
      </c>
      <c r="BR1404" s="291" t="str">
        <f>IFERROR(VLOOKUP(AH1404,'FACT COB BASICA'!$BH$5:$BI$115,2,FALSE),"")</f>
        <v/>
      </c>
      <c r="BS1404" s="292" t="str">
        <f t="shared" si="111"/>
        <v/>
      </c>
      <c r="BU1404" s="280"/>
    </row>
    <row r="1405" spans="28:73" ht="18.75" customHeight="1" x14ac:dyDescent="0.3">
      <c r="AB1405" s="300">
        <f t="shared" si="112"/>
        <v>1381</v>
      </c>
      <c r="AC1405" s="526"/>
      <c r="AD1405" s="527"/>
      <c r="AE1405" s="424"/>
      <c r="AF1405" s="528"/>
      <c r="AG1405" s="528"/>
      <c r="AH1405" s="289" t="str">
        <f t="shared" si="110"/>
        <v/>
      </c>
      <c r="BR1405" s="291" t="str">
        <f>IFERROR(VLOOKUP(AH1405,'FACT COB BASICA'!$BH$5:$BI$115,2,FALSE),"")</f>
        <v/>
      </c>
      <c r="BS1405" s="292" t="str">
        <f t="shared" si="111"/>
        <v/>
      </c>
      <c r="BU1405" s="280"/>
    </row>
    <row r="1406" spans="28:73" ht="18.75" customHeight="1" x14ac:dyDescent="0.3">
      <c r="AB1406" s="300">
        <f t="shared" si="112"/>
        <v>1382</v>
      </c>
      <c r="AC1406" s="526"/>
      <c r="AD1406" s="527"/>
      <c r="AE1406" s="424"/>
      <c r="AF1406" s="528"/>
      <c r="AG1406" s="528"/>
      <c r="AH1406" s="289" t="str">
        <f t="shared" si="110"/>
        <v/>
      </c>
      <c r="BR1406" s="291" t="str">
        <f>IFERROR(VLOOKUP(AH1406,'FACT COB BASICA'!$BH$5:$BI$115,2,FALSE),"")</f>
        <v/>
      </c>
      <c r="BS1406" s="292" t="str">
        <f t="shared" si="111"/>
        <v/>
      </c>
      <c r="BU1406" s="280"/>
    </row>
    <row r="1407" spans="28:73" ht="18.75" customHeight="1" x14ac:dyDescent="0.3">
      <c r="AB1407" s="300">
        <f t="shared" si="112"/>
        <v>1383</v>
      </c>
      <c r="AC1407" s="526"/>
      <c r="AD1407" s="527"/>
      <c r="AE1407" s="424"/>
      <c r="AF1407" s="528"/>
      <c r="AG1407" s="528"/>
      <c r="AH1407" s="289" t="str">
        <f t="shared" si="110"/>
        <v/>
      </c>
      <c r="BR1407" s="291" t="str">
        <f>IFERROR(VLOOKUP(AH1407,'FACT COB BASICA'!$BH$5:$BI$115,2,FALSE),"")</f>
        <v/>
      </c>
      <c r="BS1407" s="292" t="str">
        <f t="shared" si="111"/>
        <v/>
      </c>
      <c r="BU1407" s="280"/>
    </row>
    <row r="1408" spans="28:73" ht="18.75" customHeight="1" x14ac:dyDescent="0.3">
      <c r="AB1408" s="300">
        <f t="shared" si="112"/>
        <v>1384</v>
      </c>
      <c r="AC1408" s="526"/>
      <c r="AD1408" s="527"/>
      <c r="AE1408" s="424"/>
      <c r="AF1408" s="528"/>
      <c r="AG1408" s="528"/>
      <c r="AH1408" s="289" t="str">
        <f t="shared" si="110"/>
        <v/>
      </c>
      <c r="BR1408" s="291" t="str">
        <f>IFERROR(VLOOKUP(AH1408,'FACT COB BASICA'!$BH$5:$BI$115,2,FALSE),"")</f>
        <v/>
      </c>
      <c r="BS1408" s="292" t="str">
        <f t="shared" si="111"/>
        <v/>
      </c>
      <c r="BU1408" s="280"/>
    </row>
    <row r="1409" spans="28:73" ht="18.75" customHeight="1" x14ac:dyDescent="0.3">
      <c r="AB1409" s="300">
        <f t="shared" si="112"/>
        <v>1385</v>
      </c>
      <c r="AC1409" s="526"/>
      <c r="AD1409" s="527"/>
      <c r="AE1409" s="424"/>
      <c r="AF1409" s="528"/>
      <c r="AG1409" s="528"/>
      <c r="AH1409" s="289" t="str">
        <f t="shared" si="110"/>
        <v/>
      </c>
      <c r="BR1409" s="291" t="str">
        <f>IFERROR(VLOOKUP(AH1409,'FACT COB BASICA'!$BH$5:$BI$115,2,FALSE),"")</f>
        <v/>
      </c>
      <c r="BS1409" s="292" t="str">
        <f t="shared" si="111"/>
        <v/>
      </c>
      <c r="BU1409" s="280"/>
    </row>
    <row r="1410" spans="28:73" ht="18.75" customHeight="1" x14ac:dyDescent="0.3">
      <c r="AB1410" s="300">
        <f t="shared" si="112"/>
        <v>1386</v>
      </c>
      <c r="AC1410" s="526"/>
      <c r="AD1410" s="527"/>
      <c r="AE1410" s="424"/>
      <c r="AF1410" s="528"/>
      <c r="AG1410" s="528"/>
      <c r="AH1410" s="289" t="str">
        <f t="shared" si="110"/>
        <v/>
      </c>
      <c r="BR1410" s="291" t="str">
        <f>IFERROR(VLOOKUP(AH1410,'FACT COB BASICA'!$BH$5:$BI$115,2,FALSE),"")</f>
        <v/>
      </c>
      <c r="BS1410" s="292" t="str">
        <f t="shared" si="111"/>
        <v/>
      </c>
      <c r="BU1410" s="280"/>
    </row>
    <row r="1411" spans="28:73" ht="18.75" customHeight="1" x14ac:dyDescent="0.3">
      <c r="AB1411" s="300">
        <f t="shared" si="112"/>
        <v>1387</v>
      </c>
      <c r="AC1411" s="526"/>
      <c r="AD1411" s="527"/>
      <c r="AE1411" s="424"/>
      <c r="AF1411" s="528"/>
      <c r="AG1411" s="528"/>
      <c r="AH1411" s="289" t="str">
        <f t="shared" si="110"/>
        <v/>
      </c>
      <c r="BR1411" s="291" t="str">
        <f>IFERROR(VLOOKUP(AH1411,'FACT COB BASICA'!$BH$5:$BI$115,2,FALSE),"")</f>
        <v/>
      </c>
      <c r="BS1411" s="292" t="str">
        <f t="shared" si="111"/>
        <v/>
      </c>
      <c r="BU1411" s="280"/>
    </row>
    <row r="1412" spans="28:73" ht="18.75" customHeight="1" x14ac:dyDescent="0.3">
      <c r="AB1412" s="300">
        <f t="shared" si="112"/>
        <v>1388</v>
      </c>
      <c r="AC1412" s="526"/>
      <c r="AD1412" s="527"/>
      <c r="AE1412" s="424"/>
      <c r="AF1412" s="528"/>
      <c r="AG1412" s="528"/>
      <c r="AH1412" s="289" t="str">
        <f t="shared" si="110"/>
        <v/>
      </c>
      <c r="BR1412" s="291" t="str">
        <f>IFERROR(VLOOKUP(AH1412,'FACT COB BASICA'!$BH$5:$BI$115,2,FALSE),"")</f>
        <v/>
      </c>
      <c r="BS1412" s="292" t="str">
        <f t="shared" si="111"/>
        <v/>
      </c>
      <c r="BU1412" s="280"/>
    </row>
    <row r="1413" spans="28:73" ht="18.75" customHeight="1" x14ac:dyDescent="0.3">
      <c r="AB1413" s="300">
        <f t="shared" si="112"/>
        <v>1389</v>
      </c>
      <c r="AC1413" s="526"/>
      <c r="AD1413" s="527"/>
      <c r="AE1413" s="424"/>
      <c r="AF1413" s="528"/>
      <c r="AG1413" s="528"/>
      <c r="AH1413" s="289" t="str">
        <f t="shared" si="110"/>
        <v/>
      </c>
      <c r="BR1413" s="291" t="str">
        <f>IFERROR(VLOOKUP(AH1413,'FACT COB BASICA'!$BH$5:$BI$115,2,FALSE),"")</f>
        <v/>
      </c>
      <c r="BS1413" s="292" t="str">
        <f t="shared" si="111"/>
        <v/>
      </c>
      <c r="BU1413" s="280"/>
    </row>
    <row r="1414" spans="28:73" ht="18.75" customHeight="1" x14ac:dyDescent="0.3">
      <c r="AB1414" s="300">
        <f t="shared" si="112"/>
        <v>1390</v>
      </c>
      <c r="AC1414" s="526"/>
      <c r="AD1414" s="527"/>
      <c r="AE1414" s="424"/>
      <c r="AF1414" s="528"/>
      <c r="AG1414" s="528"/>
      <c r="AH1414" s="289" t="str">
        <f t="shared" si="110"/>
        <v/>
      </c>
      <c r="BR1414" s="291" t="str">
        <f>IFERROR(VLOOKUP(AH1414,'FACT COB BASICA'!$BH$5:$BI$115,2,FALSE),"")</f>
        <v/>
      </c>
      <c r="BS1414" s="292" t="str">
        <f t="shared" si="111"/>
        <v/>
      </c>
      <c r="BU1414" s="280"/>
    </row>
    <row r="1415" spans="28:73" ht="18.75" customHeight="1" x14ac:dyDescent="0.3">
      <c r="AB1415" s="300">
        <f t="shared" si="112"/>
        <v>1391</v>
      </c>
      <c r="AC1415" s="526"/>
      <c r="AD1415" s="527"/>
      <c r="AE1415" s="424"/>
      <c r="AF1415" s="528"/>
      <c r="AG1415" s="528"/>
      <c r="AH1415" s="289" t="str">
        <f t="shared" si="110"/>
        <v/>
      </c>
      <c r="BR1415" s="291" t="str">
        <f>IFERROR(VLOOKUP(AH1415,'FACT COB BASICA'!$BH$5:$BI$115,2,FALSE),"")</f>
        <v/>
      </c>
      <c r="BS1415" s="292" t="str">
        <f t="shared" si="111"/>
        <v/>
      </c>
      <c r="BU1415" s="280"/>
    </row>
    <row r="1416" spans="28:73" ht="18.75" customHeight="1" x14ac:dyDescent="0.3">
      <c r="AB1416" s="300">
        <f t="shared" si="112"/>
        <v>1392</v>
      </c>
      <c r="AC1416" s="526"/>
      <c r="AD1416" s="527"/>
      <c r="AE1416" s="424"/>
      <c r="AF1416" s="528"/>
      <c r="AG1416" s="528"/>
      <c r="AH1416" s="289" t="str">
        <f t="shared" si="110"/>
        <v/>
      </c>
      <c r="BR1416" s="291" t="str">
        <f>IFERROR(VLOOKUP(AH1416,'FACT COB BASICA'!$BH$5:$BI$115,2,FALSE),"")</f>
        <v/>
      </c>
      <c r="BS1416" s="292" t="str">
        <f t="shared" si="111"/>
        <v/>
      </c>
      <c r="BU1416" s="280"/>
    </row>
    <row r="1417" spans="28:73" ht="18.75" customHeight="1" x14ac:dyDescent="0.3">
      <c r="AB1417" s="300">
        <f t="shared" si="112"/>
        <v>1393</v>
      </c>
      <c r="AC1417" s="526"/>
      <c r="AD1417" s="527"/>
      <c r="AE1417" s="424"/>
      <c r="AF1417" s="528"/>
      <c r="AG1417" s="528"/>
      <c r="AH1417" s="289" t="str">
        <f t="shared" si="110"/>
        <v/>
      </c>
      <c r="BR1417" s="291" t="str">
        <f>IFERROR(VLOOKUP(AH1417,'FACT COB BASICA'!$BH$5:$BI$115,2,FALSE),"")</f>
        <v/>
      </c>
      <c r="BS1417" s="292" t="str">
        <f t="shared" si="111"/>
        <v/>
      </c>
      <c r="BU1417" s="280"/>
    </row>
    <row r="1418" spans="28:73" ht="18.75" customHeight="1" x14ac:dyDescent="0.3">
      <c r="AB1418" s="300">
        <f t="shared" si="112"/>
        <v>1394</v>
      </c>
      <c r="AC1418" s="526"/>
      <c r="AD1418" s="527"/>
      <c r="AE1418" s="424"/>
      <c r="AF1418" s="528"/>
      <c r="AG1418" s="528"/>
      <c r="AH1418" s="289" t="str">
        <f t="shared" si="110"/>
        <v/>
      </c>
      <c r="BR1418" s="291" t="str">
        <f>IFERROR(VLOOKUP(AH1418,'FACT COB BASICA'!$BH$5:$BI$115,2,FALSE),"")</f>
        <v/>
      </c>
      <c r="BS1418" s="292" t="str">
        <f t="shared" si="111"/>
        <v/>
      </c>
      <c r="BU1418" s="280"/>
    </row>
    <row r="1419" spans="28:73" ht="18.75" customHeight="1" x14ac:dyDescent="0.3">
      <c r="AB1419" s="300">
        <f t="shared" si="112"/>
        <v>1395</v>
      </c>
      <c r="AC1419" s="526"/>
      <c r="AD1419" s="527"/>
      <c r="AE1419" s="424"/>
      <c r="AF1419" s="528"/>
      <c r="AG1419" s="528"/>
      <c r="AH1419" s="289" t="str">
        <f t="shared" si="110"/>
        <v/>
      </c>
      <c r="BR1419" s="291" t="str">
        <f>IFERROR(VLOOKUP(AH1419,'FACT COB BASICA'!$BH$5:$BI$115,2,FALSE),"")</f>
        <v/>
      </c>
      <c r="BS1419" s="292" t="str">
        <f t="shared" si="111"/>
        <v/>
      </c>
      <c r="BU1419" s="280"/>
    </row>
    <row r="1420" spans="28:73" ht="18.75" customHeight="1" x14ac:dyDescent="0.3">
      <c r="AB1420" s="300">
        <f t="shared" si="112"/>
        <v>1396</v>
      </c>
      <c r="AC1420" s="526"/>
      <c r="AD1420" s="527"/>
      <c r="AE1420" s="424"/>
      <c r="AF1420" s="528"/>
      <c r="AG1420" s="528"/>
      <c r="AH1420" s="289" t="str">
        <f t="shared" si="110"/>
        <v/>
      </c>
      <c r="BR1420" s="291" t="str">
        <f>IFERROR(VLOOKUP(AH1420,'FACT COB BASICA'!$BH$5:$BI$115,2,FALSE),"")</f>
        <v/>
      </c>
      <c r="BS1420" s="292" t="str">
        <f t="shared" si="111"/>
        <v/>
      </c>
      <c r="BU1420" s="280"/>
    </row>
    <row r="1421" spans="28:73" ht="18.75" customHeight="1" x14ac:dyDescent="0.3">
      <c r="AB1421" s="300">
        <f t="shared" si="112"/>
        <v>1397</v>
      </c>
      <c r="AC1421" s="526"/>
      <c r="AD1421" s="527"/>
      <c r="AE1421" s="424"/>
      <c r="AF1421" s="528"/>
      <c r="AG1421" s="528"/>
      <c r="AH1421" s="289" t="str">
        <f t="shared" si="110"/>
        <v/>
      </c>
      <c r="BR1421" s="291" t="str">
        <f>IFERROR(VLOOKUP(AH1421,'FACT COB BASICA'!$BH$5:$BI$115,2,FALSE),"")</f>
        <v/>
      </c>
      <c r="BS1421" s="292" t="str">
        <f t="shared" si="111"/>
        <v/>
      </c>
      <c r="BU1421" s="280"/>
    </row>
    <row r="1422" spans="28:73" ht="18.75" customHeight="1" x14ac:dyDescent="0.3">
      <c r="AB1422" s="300">
        <f t="shared" si="112"/>
        <v>1398</v>
      </c>
      <c r="AC1422" s="526"/>
      <c r="AD1422" s="527"/>
      <c r="AE1422" s="424"/>
      <c r="AF1422" s="528"/>
      <c r="AG1422" s="528"/>
      <c r="AH1422" s="289" t="str">
        <f t="shared" si="110"/>
        <v/>
      </c>
      <c r="BR1422" s="291" t="str">
        <f>IFERROR(VLOOKUP(AH1422,'FACT COB BASICA'!$BH$5:$BI$115,2,FALSE),"")</f>
        <v/>
      </c>
      <c r="BS1422" s="292" t="str">
        <f t="shared" si="111"/>
        <v/>
      </c>
      <c r="BU1422" s="280"/>
    </row>
    <row r="1423" spans="28:73" ht="18.75" customHeight="1" x14ac:dyDescent="0.3">
      <c r="AB1423" s="300">
        <f t="shared" si="112"/>
        <v>1399</v>
      </c>
      <c r="AC1423" s="526"/>
      <c r="AD1423" s="527"/>
      <c r="AE1423" s="424"/>
      <c r="AF1423" s="528"/>
      <c r="AG1423" s="528"/>
      <c r="AH1423" s="289" t="str">
        <f t="shared" si="110"/>
        <v/>
      </c>
      <c r="BR1423" s="291" t="str">
        <f>IFERROR(VLOOKUP(AH1423,'FACT COB BASICA'!$BH$5:$BI$115,2,FALSE),"")</f>
        <v/>
      </c>
      <c r="BS1423" s="292" t="str">
        <f t="shared" si="111"/>
        <v/>
      </c>
      <c r="BU1423" s="280"/>
    </row>
    <row r="1424" spans="28:73" ht="18.75" customHeight="1" x14ac:dyDescent="0.3">
      <c r="AB1424" s="300">
        <f t="shared" si="112"/>
        <v>1400</v>
      </c>
      <c r="AC1424" s="526"/>
      <c r="AD1424" s="527"/>
      <c r="AE1424" s="424"/>
      <c r="AF1424" s="528"/>
      <c r="AG1424" s="528"/>
      <c r="AH1424" s="289" t="str">
        <f t="shared" si="110"/>
        <v/>
      </c>
      <c r="BR1424" s="291" t="str">
        <f>IFERROR(VLOOKUP(AH1424,'FACT COB BASICA'!$BH$5:$BI$115,2,FALSE),"")</f>
        <v/>
      </c>
      <c r="BS1424" s="292" t="str">
        <f t="shared" si="111"/>
        <v/>
      </c>
      <c r="BU1424" s="280"/>
    </row>
    <row r="1425" spans="28:73" ht="18.75" customHeight="1" x14ac:dyDescent="0.3">
      <c r="AB1425" s="300">
        <f t="shared" si="112"/>
        <v>1401</v>
      </c>
      <c r="AC1425" s="526"/>
      <c r="AD1425" s="527"/>
      <c r="AE1425" s="424"/>
      <c r="AF1425" s="528"/>
      <c r="AG1425" s="528"/>
      <c r="AH1425" s="289" t="str">
        <f t="shared" si="110"/>
        <v/>
      </c>
      <c r="BR1425" s="291" t="str">
        <f>IFERROR(VLOOKUP(AH1425,'FACT COB BASICA'!$BH$5:$BI$115,2,FALSE),"")</f>
        <v/>
      </c>
      <c r="BS1425" s="292" t="str">
        <f t="shared" si="111"/>
        <v/>
      </c>
      <c r="BU1425" s="280"/>
    </row>
    <row r="1426" spans="28:73" ht="18.75" customHeight="1" x14ac:dyDescent="0.3">
      <c r="AB1426" s="300">
        <f t="shared" si="112"/>
        <v>1402</v>
      </c>
      <c r="AC1426" s="526"/>
      <c r="AD1426" s="527"/>
      <c r="AE1426" s="424"/>
      <c r="AF1426" s="528"/>
      <c r="AG1426" s="528"/>
      <c r="AH1426" s="289" t="str">
        <f t="shared" si="110"/>
        <v/>
      </c>
      <c r="BR1426" s="291" t="str">
        <f>IFERROR(VLOOKUP(AH1426,'FACT COB BASICA'!$BH$5:$BI$115,2,FALSE),"")</f>
        <v/>
      </c>
      <c r="BS1426" s="292" t="str">
        <f t="shared" si="111"/>
        <v/>
      </c>
      <c r="BU1426" s="280"/>
    </row>
    <row r="1427" spans="28:73" ht="18.75" customHeight="1" x14ac:dyDescent="0.3">
      <c r="AB1427" s="300">
        <f t="shared" si="112"/>
        <v>1403</v>
      </c>
      <c r="AC1427" s="526"/>
      <c r="AD1427" s="527"/>
      <c r="AE1427" s="424"/>
      <c r="AF1427" s="528"/>
      <c r="AG1427" s="528"/>
      <c r="AH1427" s="289" t="str">
        <f t="shared" si="110"/>
        <v/>
      </c>
      <c r="BR1427" s="291" t="str">
        <f>IFERROR(VLOOKUP(AH1427,'FACT COB BASICA'!$BH$5:$BI$115,2,FALSE),"")</f>
        <v/>
      </c>
      <c r="BS1427" s="292" t="str">
        <f t="shared" si="111"/>
        <v/>
      </c>
      <c r="BU1427" s="280"/>
    </row>
    <row r="1428" spans="28:73" ht="18.75" customHeight="1" x14ac:dyDescent="0.3">
      <c r="AB1428" s="300">
        <f t="shared" si="112"/>
        <v>1404</v>
      </c>
      <c r="AC1428" s="526"/>
      <c r="AD1428" s="527"/>
      <c r="AE1428" s="424"/>
      <c r="AF1428" s="528"/>
      <c r="AG1428" s="528"/>
      <c r="AH1428" s="289" t="str">
        <f t="shared" si="110"/>
        <v/>
      </c>
      <c r="BR1428" s="291" t="str">
        <f>IFERROR(VLOOKUP(AH1428,'FACT COB BASICA'!$BH$5:$BI$115,2,FALSE),"")</f>
        <v/>
      </c>
      <c r="BS1428" s="292" t="str">
        <f t="shared" si="111"/>
        <v/>
      </c>
      <c r="BU1428" s="280"/>
    </row>
    <row r="1429" spans="28:73" ht="18.75" customHeight="1" x14ac:dyDescent="0.3">
      <c r="AB1429" s="300">
        <f t="shared" si="112"/>
        <v>1405</v>
      </c>
      <c r="AC1429" s="526"/>
      <c r="AD1429" s="527"/>
      <c r="AE1429" s="424"/>
      <c r="AF1429" s="528"/>
      <c r="AG1429" s="528"/>
      <c r="AH1429" s="289" t="str">
        <f t="shared" si="110"/>
        <v/>
      </c>
      <c r="BR1429" s="291" t="str">
        <f>IFERROR(VLOOKUP(AH1429,'FACT COB BASICA'!$BH$5:$BI$115,2,FALSE),"")</f>
        <v/>
      </c>
      <c r="BS1429" s="292" t="str">
        <f t="shared" si="111"/>
        <v/>
      </c>
      <c r="BU1429" s="280"/>
    </row>
    <row r="1430" spans="28:73" ht="18.75" customHeight="1" x14ac:dyDescent="0.3">
      <c r="AB1430" s="300">
        <f t="shared" si="112"/>
        <v>1406</v>
      </c>
      <c r="AC1430" s="526"/>
      <c r="AD1430" s="527"/>
      <c r="AE1430" s="424"/>
      <c r="AF1430" s="528"/>
      <c r="AG1430" s="528"/>
      <c r="AH1430" s="289" t="str">
        <f t="shared" si="110"/>
        <v/>
      </c>
      <c r="BR1430" s="291" t="str">
        <f>IFERROR(VLOOKUP(AH1430,'FACT COB BASICA'!$BH$5:$BI$115,2,FALSE),"")</f>
        <v/>
      </c>
      <c r="BS1430" s="292" t="str">
        <f t="shared" si="111"/>
        <v/>
      </c>
      <c r="BU1430" s="280"/>
    </row>
    <row r="1431" spans="28:73" ht="18.75" customHeight="1" x14ac:dyDescent="0.3">
      <c r="AB1431" s="300">
        <f t="shared" si="112"/>
        <v>1407</v>
      </c>
      <c r="AC1431" s="526"/>
      <c r="AD1431" s="527"/>
      <c r="AE1431" s="424"/>
      <c r="AF1431" s="528"/>
      <c r="AG1431" s="528"/>
      <c r="AH1431" s="289" t="str">
        <f t="shared" si="110"/>
        <v/>
      </c>
      <c r="BR1431" s="291" t="str">
        <f>IFERROR(VLOOKUP(AH1431,'FACT COB BASICA'!$BH$5:$BI$115,2,FALSE),"")</f>
        <v/>
      </c>
      <c r="BS1431" s="292" t="str">
        <f t="shared" si="111"/>
        <v/>
      </c>
      <c r="BU1431" s="280"/>
    </row>
    <row r="1432" spans="28:73" ht="18.75" customHeight="1" x14ac:dyDescent="0.3">
      <c r="AB1432" s="300">
        <f t="shared" si="112"/>
        <v>1408</v>
      </c>
      <c r="AC1432" s="526"/>
      <c r="AD1432" s="527"/>
      <c r="AE1432" s="424"/>
      <c r="AF1432" s="528"/>
      <c r="AG1432" s="528"/>
      <c r="AH1432" s="289" t="str">
        <f t="shared" si="110"/>
        <v/>
      </c>
      <c r="BR1432" s="291" t="str">
        <f>IFERROR(VLOOKUP(AH1432,'FACT COB BASICA'!$BH$5:$BI$115,2,FALSE),"")</f>
        <v/>
      </c>
      <c r="BS1432" s="292" t="str">
        <f t="shared" si="111"/>
        <v/>
      </c>
      <c r="BU1432" s="280"/>
    </row>
    <row r="1433" spans="28:73" ht="18.75" customHeight="1" x14ac:dyDescent="0.3">
      <c r="AB1433" s="300">
        <f t="shared" si="112"/>
        <v>1409</v>
      </c>
      <c r="AC1433" s="526"/>
      <c r="AD1433" s="527"/>
      <c r="AE1433" s="424"/>
      <c r="AF1433" s="528"/>
      <c r="AG1433" s="528"/>
      <c r="AH1433" s="289" t="str">
        <f t="shared" ref="AH1433:AH1496" si="113">IF(AND($AE$20="Fecha de nacimiento",AD1433&lt;&gt;""),DATEDIF(AD1433,$L$4,"Y"),IF(AND($AE$20="Edad",AE1433&lt;&gt;""),AE1433,""))</f>
        <v/>
      </c>
      <c r="BR1433" s="291" t="str">
        <f>IFERROR(VLOOKUP(AH1433,'FACT COB BASICA'!$BH$5:$BI$115,2,FALSE),"")</f>
        <v/>
      </c>
      <c r="BS1433" s="292" t="str">
        <f t="shared" ref="BS1433:BS1496" si="114">AC1433&amp;AG1433&amp;AF1433&amp;BR1433</f>
        <v/>
      </c>
      <c r="BU1433" s="280"/>
    </row>
    <row r="1434" spans="28:73" ht="18.75" customHeight="1" x14ac:dyDescent="0.3">
      <c r="AB1434" s="300">
        <f t="shared" ref="AB1434:AB1497" si="115">AB1433+1</f>
        <v>1410</v>
      </c>
      <c r="AC1434" s="526"/>
      <c r="AD1434" s="527"/>
      <c r="AE1434" s="424"/>
      <c r="AF1434" s="528"/>
      <c r="AG1434" s="528"/>
      <c r="AH1434" s="289" t="str">
        <f t="shared" si="113"/>
        <v/>
      </c>
      <c r="BR1434" s="291" t="str">
        <f>IFERROR(VLOOKUP(AH1434,'FACT COB BASICA'!$BH$5:$BI$115,2,FALSE),"")</f>
        <v/>
      </c>
      <c r="BS1434" s="292" t="str">
        <f t="shared" si="114"/>
        <v/>
      </c>
      <c r="BU1434" s="280"/>
    </row>
    <row r="1435" spans="28:73" ht="18.75" customHeight="1" x14ac:dyDescent="0.3">
      <c r="AB1435" s="300">
        <f t="shared" si="115"/>
        <v>1411</v>
      </c>
      <c r="AC1435" s="526"/>
      <c r="AD1435" s="527"/>
      <c r="AE1435" s="424"/>
      <c r="AF1435" s="528"/>
      <c r="AG1435" s="528"/>
      <c r="AH1435" s="289" t="str">
        <f t="shared" si="113"/>
        <v/>
      </c>
      <c r="BR1435" s="291" t="str">
        <f>IFERROR(VLOOKUP(AH1435,'FACT COB BASICA'!$BH$5:$BI$115,2,FALSE),"")</f>
        <v/>
      </c>
      <c r="BS1435" s="292" t="str">
        <f t="shared" si="114"/>
        <v/>
      </c>
      <c r="BU1435" s="280"/>
    </row>
    <row r="1436" spans="28:73" ht="18.75" customHeight="1" x14ac:dyDescent="0.3">
      <c r="AB1436" s="300">
        <f t="shared" si="115"/>
        <v>1412</v>
      </c>
      <c r="AC1436" s="526"/>
      <c r="AD1436" s="527"/>
      <c r="AE1436" s="424"/>
      <c r="AF1436" s="528"/>
      <c r="AG1436" s="528"/>
      <c r="AH1436" s="289" t="str">
        <f t="shared" si="113"/>
        <v/>
      </c>
      <c r="BR1436" s="291" t="str">
        <f>IFERROR(VLOOKUP(AH1436,'FACT COB BASICA'!$BH$5:$BI$115,2,FALSE),"")</f>
        <v/>
      </c>
      <c r="BS1436" s="292" t="str">
        <f t="shared" si="114"/>
        <v/>
      </c>
      <c r="BU1436" s="280"/>
    </row>
    <row r="1437" spans="28:73" ht="18.75" customHeight="1" x14ac:dyDescent="0.3">
      <c r="AB1437" s="300">
        <f t="shared" si="115"/>
        <v>1413</v>
      </c>
      <c r="AC1437" s="526"/>
      <c r="AD1437" s="527"/>
      <c r="AE1437" s="424"/>
      <c r="AF1437" s="528"/>
      <c r="AG1437" s="528"/>
      <c r="AH1437" s="289" t="str">
        <f t="shared" si="113"/>
        <v/>
      </c>
      <c r="BR1437" s="291" t="str">
        <f>IFERROR(VLOOKUP(AH1437,'FACT COB BASICA'!$BH$5:$BI$115,2,FALSE),"")</f>
        <v/>
      </c>
      <c r="BS1437" s="292" t="str">
        <f t="shared" si="114"/>
        <v/>
      </c>
      <c r="BU1437" s="280"/>
    </row>
    <row r="1438" spans="28:73" ht="18.75" customHeight="1" x14ac:dyDescent="0.3">
      <c r="AB1438" s="300">
        <f t="shared" si="115"/>
        <v>1414</v>
      </c>
      <c r="AC1438" s="526"/>
      <c r="AD1438" s="527"/>
      <c r="AE1438" s="424"/>
      <c r="AF1438" s="528"/>
      <c r="AG1438" s="528"/>
      <c r="AH1438" s="289" t="str">
        <f t="shared" si="113"/>
        <v/>
      </c>
      <c r="BR1438" s="291" t="str">
        <f>IFERROR(VLOOKUP(AH1438,'FACT COB BASICA'!$BH$5:$BI$115,2,FALSE),"")</f>
        <v/>
      </c>
      <c r="BS1438" s="292" t="str">
        <f t="shared" si="114"/>
        <v/>
      </c>
      <c r="BU1438" s="280"/>
    </row>
    <row r="1439" spans="28:73" ht="18.75" customHeight="1" x14ac:dyDescent="0.3">
      <c r="AB1439" s="300">
        <f t="shared" si="115"/>
        <v>1415</v>
      </c>
      <c r="AC1439" s="526"/>
      <c r="AD1439" s="527"/>
      <c r="AE1439" s="424"/>
      <c r="AF1439" s="528"/>
      <c r="AG1439" s="528"/>
      <c r="AH1439" s="289" t="str">
        <f t="shared" si="113"/>
        <v/>
      </c>
      <c r="BR1439" s="291" t="str">
        <f>IFERROR(VLOOKUP(AH1439,'FACT COB BASICA'!$BH$5:$BI$115,2,FALSE),"")</f>
        <v/>
      </c>
      <c r="BS1439" s="292" t="str">
        <f t="shared" si="114"/>
        <v/>
      </c>
      <c r="BU1439" s="280"/>
    </row>
    <row r="1440" spans="28:73" ht="18.75" customHeight="1" x14ac:dyDescent="0.3">
      <c r="AB1440" s="300">
        <f t="shared" si="115"/>
        <v>1416</v>
      </c>
      <c r="AC1440" s="526"/>
      <c r="AD1440" s="527"/>
      <c r="AE1440" s="424"/>
      <c r="AF1440" s="528"/>
      <c r="AG1440" s="528"/>
      <c r="AH1440" s="289" t="str">
        <f t="shared" si="113"/>
        <v/>
      </c>
      <c r="BR1440" s="291" t="str">
        <f>IFERROR(VLOOKUP(AH1440,'FACT COB BASICA'!$BH$5:$BI$115,2,FALSE),"")</f>
        <v/>
      </c>
      <c r="BS1440" s="292" t="str">
        <f t="shared" si="114"/>
        <v/>
      </c>
      <c r="BU1440" s="280"/>
    </row>
    <row r="1441" spans="28:73" ht="18.75" customHeight="1" x14ac:dyDescent="0.3">
      <c r="AB1441" s="300">
        <f t="shared" si="115"/>
        <v>1417</v>
      </c>
      <c r="AC1441" s="526"/>
      <c r="AD1441" s="527"/>
      <c r="AE1441" s="424"/>
      <c r="AF1441" s="528"/>
      <c r="AG1441" s="528"/>
      <c r="AH1441" s="289" t="str">
        <f t="shared" si="113"/>
        <v/>
      </c>
      <c r="BR1441" s="291" t="str">
        <f>IFERROR(VLOOKUP(AH1441,'FACT COB BASICA'!$BH$5:$BI$115,2,FALSE),"")</f>
        <v/>
      </c>
      <c r="BS1441" s="292" t="str">
        <f t="shared" si="114"/>
        <v/>
      </c>
      <c r="BU1441" s="280"/>
    </row>
    <row r="1442" spans="28:73" ht="18.75" customHeight="1" x14ac:dyDescent="0.3">
      <c r="AB1442" s="300">
        <f t="shared" si="115"/>
        <v>1418</v>
      </c>
      <c r="AC1442" s="526"/>
      <c r="AD1442" s="527"/>
      <c r="AE1442" s="424"/>
      <c r="AF1442" s="528"/>
      <c r="AG1442" s="528"/>
      <c r="AH1442" s="289" t="str">
        <f t="shared" si="113"/>
        <v/>
      </c>
      <c r="BR1442" s="291" t="str">
        <f>IFERROR(VLOOKUP(AH1442,'FACT COB BASICA'!$BH$5:$BI$115,2,FALSE),"")</f>
        <v/>
      </c>
      <c r="BS1442" s="292" t="str">
        <f t="shared" si="114"/>
        <v/>
      </c>
      <c r="BU1442" s="280"/>
    </row>
    <row r="1443" spans="28:73" ht="18.75" customHeight="1" x14ac:dyDescent="0.3">
      <c r="AB1443" s="300">
        <f t="shared" si="115"/>
        <v>1419</v>
      </c>
      <c r="AC1443" s="526"/>
      <c r="AD1443" s="527"/>
      <c r="AE1443" s="424"/>
      <c r="AF1443" s="528"/>
      <c r="AG1443" s="528"/>
      <c r="AH1443" s="289" t="str">
        <f t="shared" si="113"/>
        <v/>
      </c>
      <c r="BR1443" s="291" t="str">
        <f>IFERROR(VLOOKUP(AH1443,'FACT COB BASICA'!$BH$5:$BI$115,2,FALSE),"")</f>
        <v/>
      </c>
      <c r="BS1443" s="292" t="str">
        <f t="shared" si="114"/>
        <v/>
      </c>
      <c r="BU1443" s="280"/>
    </row>
    <row r="1444" spans="28:73" ht="18.75" customHeight="1" x14ac:dyDescent="0.3">
      <c r="AB1444" s="300">
        <f t="shared" si="115"/>
        <v>1420</v>
      </c>
      <c r="AC1444" s="526"/>
      <c r="AD1444" s="527"/>
      <c r="AE1444" s="424"/>
      <c r="AF1444" s="528"/>
      <c r="AG1444" s="528"/>
      <c r="AH1444" s="289" t="str">
        <f t="shared" si="113"/>
        <v/>
      </c>
      <c r="BR1444" s="291" t="str">
        <f>IFERROR(VLOOKUP(AH1444,'FACT COB BASICA'!$BH$5:$BI$115,2,FALSE),"")</f>
        <v/>
      </c>
      <c r="BS1444" s="292" t="str">
        <f t="shared" si="114"/>
        <v/>
      </c>
      <c r="BU1444" s="280"/>
    </row>
    <row r="1445" spans="28:73" ht="18.75" customHeight="1" x14ac:dyDescent="0.3">
      <c r="AB1445" s="300">
        <f t="shared" si="115"/>
        <v>1421</v>
      </c>
      <c r="AC1445" s="526"/>
      <c r="AD1445" s="527"/>
      <c r="AE1445" s="424"/>
      <c r="AF1445" s="528"/>
      <c r="AG1445" s="528"/>
      <c r="AH1445" s="289" t="str">
        <f t="shared" si="113"/>
        <v/>
      </c>
      <c r="BR1445" s="291" t="str">
        <f>IFERROR(VLOOKUP(AH1445,'FACT COB BASICA'!$BH$5:$BI$115,2,FALSE),"")</f>
        <v/>
      </c>
      <c r="BS1445" s="292" t="str">
        <f t="shared" si="114"/>
        <v/>
      </c>
      <c r="BU1445" s="280"/>
    </row>
    <row r="1446" spans="28:73" ht="18.75" customHeight="1" x14ac:dyDescent="0.3">
      <c r="AB1446" s="300">
        <f t="shared" si="115"/>
        <v>1422</v>
      </c>
      <c r="AC1446" s="526"/>
      <c r="AD1446" s="527"/>
      <c r="AE1446" s="424"/>
      <c r="AF1446" s="528"/>
      <c r="AG1446" s="528"/>
      <c r="AH1446" s="289" t="str">
        <f t="shared" si="113"/>
        <v/>
      </c>
      <c r="BR1446" s="291" t="str">
        <f>IFERROR(VLOOKUP(AH1446,'FACT COB BASICA'!$BH$5:$BI$115,2,FALSE),"")</f>
        <v/>
      </c>
      <c r="BS1446" s="292" t="str">
        <f t="shared" si="114"/>
        <v/>
      </c>
      <c r="BU1446" s="280"/>
    </row>
    <row r="1447" spans="28:73" ht="18.75" customHeight="1" x14ac:dyDescent="0.3">
      <c r="AB1447" s="300">
        <f t="shared" si="115"/>
        <v>1423</v>
      </c>
      <c r="AC1447" s="526"/>
      <c r="AD1447" s="527"/>
      <c r="AE1447" s="424"/>
      <c r="AF1447" s="528"/>
      <c r="AG1447" s="528"/>
      <c r="AH1447" s="289" t="str">
        <f t="shared" si="113"/>
        <v/>
      </c>
      <c r="BR1447" s="291" t="str">
        <f>IFERROR(VLOOKUP(AH1447,'FACT COB BASICA'!$BH$5:$BI$115,2,FALSE),"")</f>
        <v/>
      </c>
      <c r="BS1447" s="292" t="str">
        <f t="shared" si="114"/>
        <v/>
      </c>
      <c r="BU1447" s="280"/>
    </row>
    <row r="1448" spans="28:73" ht="18.75" customHeight="1" x14ac:dyDescent="0.3">
      <c r="AB1448" s="300">
        <f t="shared" si="115"/>
        <v>1424</v>
      </c>
      <c r="AC1448" s="526"/>
      <c r="AD1448" s="527"/>
      <c r="AE1448" s="424"/>
      <c r="AF1448" s="528"/>
      <c r="AG1448" s="528"/>
      <c r="AH1448" s="289" t="str">
        <f t="shared" si="113"/>
        <v/>
      </c>
      <c r="BR1448" s="291" t="str">
        <f>IFERROR(VLOOKUP(AH1448,'FACT COB BASICA'!$BH$5:$BI$115,2,FALSE),"")</f>
        <v/>
      </c>
      <c r="BS1448" s="292" t="str">
        <f t="shared" si="114"/>
        <v/>
      </c>
      <c r="BU1448" s="280"/>
    </row>
    <row r="1449" spans="28:73" ht="18.75" customHeight="1" x14ac:dyDescent="0.3">
      <c r="AB1449" s="300">
        <f t="shared" si="115"/>
        <v>1425</v>
      </c>
      <c r="AC1449" s="526"/>
      <c r="AD1449" s="527"/>
      <c r="AE1449" s="424"/>
      <c r="AF1449" s="528"/>
      <c r="AG1449" s="528"/>
      <c r="AH1449" s="289" t="str">
        <f t="shared" si="113"/>
        <v/>
      </c>
      <c r="BR1449" s="291" t="str">
        <f>IFERROR(VLOOKUP(AH1449,'FACT COB BASICA'!$BH$5:$BI$115,2,FALSE),"")</f>
        <v/>
      </c>
      <c r="BS1449" s="292" t="str">
        <f t="shared" si="114"/>
        <v/>
      </c>
      <c r="BU1449" s="280"/>
    </row>
    <row r="1450" spans="28:73" ht="18.75" customHeight="1" x14ac:dyDescent="0.3">
      <c r="AB1450" s="300">
        <f t="shared" si="115"/>
        <v>1426</v>
      </c>
      <c r="AC1450" s="526"/>
      <c r="AD1450" s="527"/>
      <c r="AE1450" s="424"/>
      <c r="AF1450" s="528"/>
      <c r="AG1450" s="528"/>
      <c r="AH1450" s="289" t="str">
        <f t="shared" si="113"/>
        <v/>
      </c>
      <c r="BR1450" s="291" t="str">
        <f>IFERROR(VLOOKUP(AH1450,'FACT COB BASICA'!$BH$5:$BI$115,2,FALSE),"")</f>
        <v/>
      </c>
      <c r="BS1450" s="292" t="str">
        <f t="shared" si="114"/>
        <v/>
      </c>
      <c r="BU1450" s="280"/>
    </row>
    <row r="1451" spans="28:73" ht="18.75" customHeight="1" x14ac:dyDescent="0.3">
      <c r="AB1451" s="300">
        <f t="shared" si="115"/>
        <v>1427</v>
      </c>
      <c r="AC1451" s="526"/>
      <c r="AD1451" s="527"/>
      <c r="AE1451" s="424"/>
      <c r="AF1451" s="528"/>
      <c r="AG1451" s="528"/>
      <c r="AH1451" s="289" t="str">
        <f t="shared" si="113"/>
        <v/>
      </c>
      <c r="BR1451" s="291" t="str">
        <f>IFERROR(VLOOKUP(AH1451,'FACT COB BASICA'!$BH$5:$BI$115,2,FALSE),"")</f>
        <v/>
      </c>
      <c r="BS1451" s="292" t="str">
        <f t="shared" si="114"/>
        <v/>
      </c>
      <c r="BU1451" s="280"/>
    </row>
    <row r="1452" spans="28:73" ht="18.75" customHeight="1" x14ac:dyDescent="0.3">
      <c r="AB1452" s="300">
        <f t="shared" si="115"/>
        <v>1428</v>
      </c>
      <c r="AC1452" s="526"/>
      <c r="AD1452" s="527"/>
      <c r="AE1452" s="424"/>
      <c r="AF1452" s="528"/>
      <c r="AG1452" s="528"/>
      <c r="AH1452" s="289" t="str">
        <f t="shared" si="113"/>
        <v/>
      </c>
      <c r="BR1452" s="291" t="str">
        <f>IFERROR(VLOOKUP(AH1452,'FACT COB BASICA'!$BH$5:$BI$115,2,FALSE),"")</f>
        <v/>
      </c>
      <c r="BS1452" s="292" t="str">
        <f t="shared" si="114"/>
        <v/>
      </c>
      <c r="BU1452" s="280"/>
    </row>
    <row r="1453" spans="28:73" ht="18.75" customHeight="1" x14ac:dyDescent="0.3">
      <c r="AB1453" s="300">
        <f t="shared" si="115"/>
        <v>1429</v>
      </c>
      <c r="AC1453" s="526"/>
      <c r="AD1453" s="527"/>
      <c r="AE1453" s="424"/>
      <c r="AF1453" s="528"/>
      <c r="AG1453" s="528"/>
      <c r="AH1453" s="289" t="str">
        <f t="shared" si="113"/>
        <v/>
      </c>
      <c r="BR1453" s="291" t="str">
        <f>IFERROR(VLOOKUP(AH1453,'FACT COB BASICA'!$BH$5:$BI$115,2,FALSE),"")</f>
        <v/>
      </c>
      <c r="BS1453" s="292" t="str">
        <f t="shared" si="114"/>
        <v/>
      </c>
      <c r="BU1453" s="280"/>
    </row>
    <row r="1454" spans="28:73" ht="18.75" customHeight="1" x14ac:dyDescent="0.3">
      <c r="AB1454" s="300">
        <f t="shared" si="115"/>
        <v>1430</v>
      </c>
      <c r="AC1454" s="526"/>
      <c r="AD1454" s="527"/>
      <c r="AE1454" s="424"/>
      <c r="AF1454" s="528"/>
      <c r="AG1454" s="528"/>
      <c r="AH1454" s="289" t="str">
        <f t="shared" si="113"/>
        <v/>
      </c>
      <c r="BR1454" s="291" t="str">
        <f>IFERROR(VLOOKUP(AH1454,'FACT COB BASICA'!$BH$5:$BI$115,2,FALSE),"")</f>
        <v/>
      </c>
      <c r="BS1454" s="292" t="str">
        <f t="shared" si="114"/>
        <v/>
      </c>
      <c r="BU1454" s="280"/>
    </row>
    <row r="1455" spans="28:73" ht="18.75" customHeight="1" x14ac:dyDescent="0.3">
      <c r="AB1455" s="300">
        <f t="shared" si="115"/>
        <v>1431</v>
      </c>
      <c r="AC1455" s="526"/>
      <c r="AD1455" s="527"/>
      <c r="AE1455" s="424"/>
      <c r="AF1455" s="528"/>
      <c r="AG1455" s="528"/>
      <c r="AH1455" s="289" t="str">
        <f t="shared" si="113"/>
        <v/>
      </c>
      <c r="BR1455" s="291" t="str">
        <f>IFERROR(VLOOKUP(AH1455,'FACT COB BASICA'!$BH$5:$BI$115,2,FALSE),"")</f>
        <v/>
      </c>
      <c r="BS1455" s="292" t="str">
        <f t="shared" si="114"/>
        <v/>
      </c>
      <c r="BU1455" s="280"/>
    </row>
    <row r="1456" spans="28:73" ht="18.75" customHeight="1" x14ac:dyDescent="0.3">
      <c r="AB1456" s="300">
        <f t="shared" si="115"/>
        <v>1432</v>
      </c>
      <c r="AC1456" s="526"/>
      <c r="AD1456" s="527"/>
      <c r="AE1456" s="424"/>
      <c r="AF1456" s="528"/>
      <c r="AG1456" s="528"/>
      <c r="AH1456" s="289" t="str">
        <f t="shared" si="113"/>
        <v/>
      </c>
      <c r="BR1456" s="291" t="str">
        <f>IFERROR(VLOOKUP(AH1456,'FACT COB BASICA'!$BH$5:$BI$115,2,FALSE),"")</f>
        <v/>
      </c>
      <c r="BS1456" s="292" t="str">
        <f t="shared" si="114"/>
        <v/>
      </c>
      <c r="BU1456" s="280"/>
    </row>
    <row r="1457" spans="28:73" ht="18.75" customHeight="1" x14ac:dyDescent="0.3">
      <c r="AB1457" s="300">
        <f t="shared" si="115"/>
        <v>1433</v>
      </c>
      <c r="AC1457" s="526"/>
      <c r="AD1457" s="527"/>
      <c r="AE1457" s="424"/>
      <c r="AF1457" s="528"/>
      <c r="AG1457" s="528"/>
      <c r="AH1457" s="289" t="str">
        <f t="shared" si="113"/>
        <v/>
      </c>
      <c r="BR1457" s="291" t="str">
        <f>IFERROR(VLOOKUP(AH1457,'FACT COB BASICA'!$BH$5:$BI$115,2,FALSE),"")</f>
        <v/>
      </c>
      <c r="BS1457" s="292" t="str">
        <f t="shared" si="114"/>
        <v/>
      </c>
      <c r="BU1457" s="280"/>
    </row>
    <row r="1458" spans="28:73" ht="18.75" customHeight="1" x14ac:dyDescent="0.3">
      <c r="AB1458" s="300">
        <f t="shared" si="115"/>
        <v>1434</v>
      </c>
      <c r="AC1458" s="526"/>
      <c r="AD1458" s="527"/>
      <c r="AE1458" s="424"/>
      <c r="AF1458" s="528"/>
      <c r="AG1458" s="528"/>
      <c r="AH1458" s="289" t="str">
        <f t="shared" si="113"/>
        <v/>
      </c>
      <c r="BR1458" s="291" t="str">
        <f>IFERROR(VLOOKUP(AH1458,'FACT COB BASICA'!$BH$5:$BI$115,2,FALSE),"")</f>
        <v/>
      </c>
      <c r="BS1458" s="292" t="str">
        <f t="shared" si="114"/>
        <v/>
      </c>
      <c r="BU1458" s="280"/>
    </row>
    <row r="1459" spans="28:73" ht="18.75" customHeight="1" x14ac:dyDescent="0.3">
      <c r="AB1459" s="300">
        <f t="shared" si="115"/>
        <v>1435</v>
      </c>
      <c r="AC1459" s="526"/>
      <c r="AD1459" s="527"/>
      <c r="AE1459" s="424"/>
      <c r="AF1459" s="528"/>
      <c r="AG1459" s="528"/>
      <c r="AH1459" s="289" t="str">
        <f t="shared" si="113"/>
        <v/>
      </c>
      <c r="BR1459" s="291" t="str">
        <f>IFERROR(VLOOKUP(AH1459,'FACT COB BASICA'!$BH$5:$BI$115,2,FALSE),"")</f>
        <v/>
      </c>
      <c r="BS1459" s="292" t="str">
        <f t="shared" si="114"/>
        <v/>
      </c>
      <c r="BU1459" s="280"/>
    </row>
    <row r="1460" spans="28:73" ht="18.75" customHeight="1" x14ac:dyDescent="0.3">
      <c r="AB1460" s="300">
        <f t="shared" si="115"/>
        <v>1436</v>
      </c>
      <c r="AC1460" s="526"/>
      <c r="AD1460" s="527"/>
      <c r="AE1460" s="424"/>
      <c r="AF1460" s="528"/>
      <c r="AG1460" s="528"/>
      <c r="AH1460" s="289" t="str">
        <f t="shared" si="113"/>
        <v/>
      </c>
      <c r="BR1460" s="291" t="str">
        <f>IFERROR(VLOOKUP(AH1460,'FACT COB BASICA'!$BH$5:$BI$115,2,FALSE),"")</f>
        <v/>
      </c>
      <c r="BS1460" s="292" t="str">
        <f t="shared" si="114"/>
        <v/>
      </c>
      <c r="BU1460" s="280"/>
    </row>
    <row r="1461" spans="28:73" ht="18.75" customHeight="1" x14ac:dyDescent="0.3">
      <c r="AB1461" s="300">
        <f t="shared" si="115"/>
        <v>1437</v>
      </c>
      <c r="AC1461" s="526"/>
      <c r="AD1461" s="527"/>
      <c r="AE1461" s="424"/>
      <c r="AF1461" s="528"/>
      <c r="AG1461" s="528"/>
      <c r="AH1461" s="289" t="str">
        <f t="shared" si="113"/>
        <v/>
      </c>
      <c r="BR1461" s="291" t="str">
        <f>IFERROR(VLOOKUP(AH1461,'FACT COB BASICA'!$BH$5:$BI$115,2,FALSE),"")</f>
        <v/>
      </c>
      <c r="BS1461" s="292" t="str">
        <f t="shared" si="114"/>
        <v/>
      </c>
      <c r="BU1461" s="280"/>
    </row>
    <row r="1462" spans="28:73" ht="18.75" customHeight="1" x14ac:dyDescent="0.3">
      <c r="AB1462" s="300">
        <f t="shared" si="115"/>
        <v>1438</v>
      </c>
      <c r="AC1462" s="526"/>
      <c r="AD1462" s="527"/>
      <c r="AE1462" s="424"/>
      <c r="AF1462" s="528"/>
      <c r="AG1462" s="528"/>
      <c r="AH1462" s="289" t="str">
        <f t="shared" si="113"/>
        <v/>
      </c>
      <c r="BR1462" s="291" t="str">
        <f>IFERROR(VLOOKUP(AH1462,'FACT COB BASICA'!$BH$5:$BI$115,2,FALSE),"")</f>
        <v/>
      </c>
      <c r="BS1462" s="292" t="str">
        <f t="shared" si="114"/>
        <v/>
      </c>
      <c r="BU1462" s="280"/>
    </row>
    <row r="1463" spans="28:73" ht="18.75" customHeight="1" x14ac:dyDescent="0.3">
      <c r="AB1463" s="300">
        <f t="shared" si="115"/>
        <v>1439</v>
      </c>
      <c r="AC1463" s="526"/>
      <c r="AD1463" s="527"/>
      <c r="AE1463" s="424"/>
      <c r="AF1463" s="528"/>
      <c r="AG1463" s="528"/>
      <c r="AH1463" s="289" t="str">
        <f t="shared" si="113"/>
        <v/>
      </c>
      <c r="BR1463" s="291" t="str">
        <f>IFERROR(VLOOKUP(AH1463,'FACT COB BASICA'!$BH$5:$BI$115,2,FALSE),"")</f>
        <v/>
      </c>
      <c r="BS1463" s="292" t="str">
        <f t="shared" si="114"/>
        <v/>
      </c>
      <c r="BU1463" s="280"/>
    </row>
    <row r="1464" spans="28:73" ht="18.75" customHeight="1" x14ac:dyDescent="0.3">
      <c r="AB1464" s="300">
        <f t="shared" si="115"/>
        <v>1440</v>
      </c>
      <c r="AC1464" s="526"/>
      <c r="AD1464" s="527"/>
      <c r="AE1464" s="424"/>
      <c r="AF1464" s="528"/>
      <c r="AG1464" s="528"/>
      <c r="AH1464" s="289" t="str">
        <f t="shared" si="113"/>
        <v/>
      </c>
      <c r="BR1464" s="291" t="str">
        <f>IFERROR(VLOOKUP(AH1464,'FACT COB BASICA'!$BH$5:$BI$115,2,FALSE),"")</f>
        <v/>
      </c>
      <c r="BS1464" s="292" t="str">
        <f t="shared" si="114"/>
        <v/>
      </c>
      <c r="BU1464" s="280"/>
    </row>
    <row r="1465" spans="28:73" ht="18.75" customHeight="1" x14ac:dyDescent="0.3">
      <c r="AB1465" s="300">
        <f t="shared" si="115"/>
        <v>1441</v>
      </c>
      <c r="AC1465" s="526"/>
      <c r="AD1465" s="527"/>
      <c r="AE1465" s="424"/>
      <c r="AF1465" s="528"/>
      <c r="AG1465" s="528"/>
      <c r="AH1465" s="289" t="str">
        <f t="shared" si="113"/>
        <v/>
      </c>
      <c r="BR1465" s="291" t="str">
        <f>IFERROR(VLOOKUP(AH1465,'FACT COB BASICA'!$BH$5:$BI$115,2,FALSE),"")</f>
        <v/>
      </c>
      <c r="BS1465" s="292" t="str">
        <f t="shared" si="114"/>
        <v/>
      </c>
      <c r="BU1465" s="280"/>
    </row>
    <row r="1466" spans="28:73" ht="18.75" customHeight="1" x14ac:dyDescent="0.3">
      <c r="AB1466" s="300">
        <f t="shared" si="115"/>
        <v>1442</v>
      </c>
      <c r="AC1466" s="526"/>
      <c r="AD1466" s="527"/>
      <c r="AE1466" s="424"/>
      <c r="AF1466" s="528"/>
      <c r="AG1466" s="528"/>
      <c r="AH1466" s="289" t="str">
        <f t="shared" si="113"/>
        <v/>
      </c>
      <c r="BR1466" s="291" t="str">
        <f>IFERROR(VLOOKUP(AH1466,'FACT COB BASICA'!$BH$5:$BI$115,2,FALSE),"")</f>
        <v/>
      </c>
      <c r="BS1466" s="292" t="str">
        <f t="shared" si="114"/>
        <v/>
      </c>
      <c r="BU1466" s="280"/>
    </row>
    <row r="1467" spans="28:73" ht="18.75" customHeight="1" x14ac:dyDescent="0.3">
      <c r="AB1467" s="300">
        <f t="shared" si="115"/>
        <v>1443</v>
      </c>
      <c r="AC1467" s="526"/>
      <c r="AD1467" s="527"/>
      <c r="AE1467" s="424"/>
      <c r="AF1467" s="528"/>
      <c r="AG1467" s="528"/>
      <c r="AH1467" s="289" t="str">
        <f t="shared" si="113"/>
        <v/>
      </c>
      <c r="BR1467" s="291" t="str">
        <f>IFERROR(VLOOKUP(AH1467,'FACT COB BASICA'!$BH$5:$BI$115,2,FALSE),"")</f>
        <v/>
      </c>
      <c r="BS1467" s="292" t="str">
        <f t="shared" si="114"/>
        <v/>
      </c>
      <c r="BU1467" s="280"/>
    </row>
    <row r="1468" spans="28:73" ht="18.75" customHeight="1" x14ac:dyDescent="0.3">
      <c r="AB1468" s="300">
        <f t="shared" si="115"/>
        <v>1444</v>
      </c>
      <c r="AC1468" s="526"/>
      <c r="AD1468" s="527"/>
      <c r="AE1468" s="424"/>
      <c r="AF1468" s="528"/>
      <c r="AG1468" s="528"/>
      <c r="AH1468" s="289" t="str">
        <f t="shared" si="113"/>
        <v/>
      </c>
      <c r="BR1468" s="291" t="str">
        <f>IFERROR(VLOOKUP(AH1468,'FACT COB BASICA'!$BH$5:$BI$115,2,FALSE),"")</f>
        <v/>
      </c>
      <c r="BS1468" s="292" t="str">
        <f t="shared" si="114"/>
        <v/>
      </c>
      <c r="BU1468" s="280"/>
    </row>
    <row r="1469" spans="28:73" ht="18.75" customHeight="1" x14ac:dyDescent="0.3">
      <c r="AB1469" s="300">
        <f t="shared" si="115"/>
        <v>1445</v>
      </c>
      <c r="AC1469" s="526"/>
      <c r="AD1469" s="527"/>
      <c r="AE1469" s="424"/>
      <c r="AF1469" s="528"/>
      <c r="AG1469" s="528"/>
      <c r="AH1469" s="289" t="str">
        <f t="shared" si="113"/>
        <v/>
      </c>
      <c r="BR1469" s="291" t="str">
        <f>IFERROR(VLOOKUP(AH1469,'FACT COB BASICA'!$BH$5:$BI$115,2,FALSE),"")</f>
        <v/>
      </c>
      <c r="BS1469" s="292" t="str">
        <f t="shared" si="114"/>
        <v/>
      </c>
      <c r="BU1469" s="280"/>
    </row>
    <row r="1470" spans="28:73" ht="18.75" customHeight="1" x14ac:dyDescent="0.3">
      <c r="AB1470" s="300">
        <f t="shared" si="115"/>
        <v>1446</v>
      </c>
      <c r="AC1470" s="526"/>
      <c r="AD1470" s="527"/>
      <c r="AE1470" s="424"/>
      <c r="AF1470" s="528"/>
      <c r="AG1470" s="528"/>
      <c r="AH1470" s="289" t="str">
        <f t="shared" si="113"/>
        <v/>
      </c>
      <c r="BR1470" s="291" t="str">
        <f>IFERROR(VLOOKUP(AH1470,'FACT COB BASICA'!$BH$5:$BI$115,2,FALSE),"")</f>
        <v/>
      </c>
      <c r="BS1470" s="292" t="str">
        <f t="shared" si="114"/>
        <v/>
      </c>
      <c r="BU1470" s="280"/>
    </row>
    <row r="1471" spans="28:73" ht="18.75" customHeight="1" x14ac:dyDescent="0.3">
      <c r="AB1471" s="300">
        <f t="shared" si="115"/>
        <v>1447</v>
      </c>
      <c r="AC1471" s="526"/>
      <c r="AD1471" s="527"/>
      <c r="AE1471" s="424"/>
      <c r="AF1471" s="528"/>
      <c r="AG1471" s="528"/>
      <c r="AH1471" s="289" t="str">
        <f t="shared" si="113"/>
        <v/>
      </c>
      <c r="BR1471" s="291" t="str">
        <f>IFERROR(VLOOKUP(AH1471,'FACT COB BASICA'!$BH$5:$BI$115,2,FALSE),"")</f>
        <v/>
      </c>
      <c r="BS1471" s="292" t="str">
        <f t="shared" si="114"/>
        <v/>
      </c>
      <c r="BU1471" s="280"/>
    </row>
    <row r="1472" spans="28:73" ht="18.75" customHeight="1" x14ac:dyDescent="0.3">
      <c r="AB1472" s="300">
        <f t="shared" si="115"/>
        <v>1448</v>
      </c>
      <c r="AC1472" s="526"/>
      <c r="AD1472" s="527"/>
      <c r="AE1472" s="424"/>
      <c r="AF1472" s="528"/>
      <c r="AG1472" s="528"/>
      <c r="AH1472" s="289" t="str">
        <f t="shared" si="113"/>
        <v/>
      </c>
      <c r="BR1472" s="291" t="str">
        <f>IFERROR(VLOOKUP(AH1472,'FACT COB BASICA'!$BH$5:$BI$115,2,FALSE),"")</f>
        <v/>
      </c>
      <c r="BS1472" s="292" t="str">
        <f t="shared" si="114"/>
        <v/>
      </c>
      <c r="BU1472" s="280"/>
    </row>
    <row r="1473" spans="28:73" ht="18.75" customHeight="1" x14ac:dyDescent="0.3">
      <c r="AB1473" s="300">
        <f t="shared" si="115"/>
        <v>1449</v>
      </c>
      <c r="AC1473" s="526"/>
      <c r="AD1473" s="527"/>
      <c r="AE1473" s="424"/>
      <c r="AF1473" s="528"/>
      <c r="AG1473" s="528"/>
      <c r="AH1473" s="289" t="str">
        <f t="shared" si="113"/>
        <v/>
      </c>
      <c r="BR1473" s="291" t="str">
        <f>IFERROR(VLOOKUP(AH1473,'FACT COB BASICA'!$BH$5:$BI$115,2,FALSE),"")</f>
        <v/>
      </c>
      <c r="BS1473" s="292" t="str">
        <f t="shared" si="114"/>
        <v/>
      </c>
      <c r="BU1473" s="280"/>
    </row>
    <row r="1474" spans="28:73" ht="18.75" customHeight="1" x14ac:dyDescent="0.3">
      <c r="AB1474" s="300">
        <f t="shared" si="115"/>
        <v>1450</v>
      </c>
      <c r="AC1474" s="526"/>
      <c r="AD1474" s="527"/>
      <c r="AE1474" s="424"/>
      <c r="AF1474" s="528"/>
      <c r="AG1474" s="528"/>
      <c r="AH1474" s="289" t="str">
        <f t="shared" si="113"/>
        <v/>
      </c>
      <c r="BR1474" s="291" t="str">
        <f>IFERROR(VLOOKUP(AH1474,'FACT COB BASICA'!$BH$5:$BI$115,2,FALSE),"")</f>
        <v/>
      </c>
      <c r="BS1474" s="292" t="str">
        <f t="shared" si="114"/>
        <v/>
      </c>
      <c r="BU1474" s="280"/>
    </row>
    <row r="1475" spans="28:73" ht="18.75" customHeight="1" x14ac:dyDescent="0.3">
      <c r="AB1475" s="300">
        <f t="shared" si="115"/>
        <v>1451</v>
      </c>
      <c r="AC1475" s="526"/>
      <c r="AD1475" s="527"/>
      <c r="AE1475" s="424"/>
      <c r="AF1475" s="528"/>
      <c r="AG1475" s="528"/>
      <c r="AH1475" s="289" t="str">
        <f t="shared" si="113"/>
        <v/>
      </c>
      <c r="BR1475" s="291" t="str">
        <f>IFERROR(VLOOKUP(AH1475,'FACT COB BASICA'!$BH$5:$BI$115,2,FALSE),"")</f>
        <v/>
      </c>
      <c r="BS1475" s="292" t="str">
        <f t="shared" si="114"/>
        <v/>
      </c>
      <c r="BU1475" s="280"/>
    </row>
    <row r="1476" spans="28:73" ht="18.75" customHeight="1" x14ac:dyDescent="0.3">
      <c r="AB1476" s="300">
        <f t="shared" si="115"/>
        <v>1452</v>
      </c>
      <c r="AC1476" s="526"/>
      <c r="AD1476" s="527"/>
      <c r="AE1476" s="424"/>
      <c r="AF1476" s="528"/>
      <c r="AG1476" s="528"/>
      <c r="AH1476" s="289" t="str">
        <f t="shared" si="113"/>
        <v/>
      </c>
      <c r="BR1476" s="291" t="str">
        <f>IFERROR(VLOOKUP(AH1476,'FACT COB BASICA'!$BH$5:$BI$115,2,FALSE),"")</f>
        <v/>
      </c>
      <c r="BS1476" s="292" t="str">
        <f t="shared" si="114"/>
        <v/>
      </c>
      <c r="BU1476" s="280"/>
    </row>
    <row r="1477" spans="28:73" ht="18.75" customHeight="1" x14ac:dyDescent="0.3">
      <c r="AB1477" s="300">
        <f t="shared" si="115"/>
        <v>1453</v>
      </c>
      <c r="AC1477" s="526"/>
      <c r="AD1477" s="527"/>
      <c r="AE1477" s="424"/>
      <c r="AF1477" s="528"/>
      <c r="AG1477" s="528"/>
      <c r="AH1477" s="289" t="str">
        <f t="shared" si="113"/>
        <v/>
      </c>
      <c r="BR1477" s="291" t="str">
        <f>IFERROR(VLOOKUP(AH1477,'FACT COB BASICA'!$BH$5:$BI$115,2,FALSE),"")</f>
        <v/>
      </c>
      <c r="BS1477" s="292" t="str">
        <f t="shared" si="114"/>
        <v/>
      </c>
      <c r="BU1477" s="280"/>
    </row>
    <row r="1478" spans="28:73" ht="18.75" customHeight="1" x14ac:dyDescent="0.3">
      <c r="AB1478" s="300">
        <f t="shared" si="115"/>
        <v>1454</v>
      </c>
      <c r="AC1478" s="526"/>
      <c r="AD1478" s="527"/>
      <c r="AE1478" s="424"/>
      <c r="AF1478" s="528"/>
      <c r="AG1478" s="528"/>
      <c r="AH1478" s="289" t="str">
        <f t="shared" si="113"/>
        <v/>
      </c>
      <c r="BR1478" s="291" t="str">
        <f>IFERROR(VLOOKUP(AH1478,'FACT COB BASICA'!$BH$5:$BI$115,2,FALSE),"")</f>
        <v/>
      </c>
      <c r="BS1478" s="292" t="str">
        <f t="shared" si="114"/>
        <v/>
      </c>
      <c r="BU1478" s="280"/>
    </row>
    <row r="1479" spans="28:73" ht="18.75" customHeight="1" x14ac:dyDescent="0.3">
      <c r="AB1479" s="300">
        <f t="shared" si="115"/>
        <v>1455</v>
      </c>
      <c r="AC1479" s="526"/>
      <c r="AD1479" s="527"/>
      <c r="AE1479" s="424"/>
      <c r="AF1479" s="528"/>
      <c r="AG1479" s="528"/>
      <c r="AH1479" s="289" t="str">
        <f t="shared" si="113"/>
        <v/>
      </c>
      <c r="BR1479" s="291" t="str">
        <f>IFERROR(VLOOKUP(AH1479,'FACT COB BASICA'!$BH$5:$BI$115,2,FALSE),"")</f>
        <v/>
      </c>
      <c r="BS1479" s="292" t="str">
        <f t="shared" si="114"/>
        <v/>
      </c>
      <c r="BU1479" s="280"/>
    </row>
    <row r="1480" spans="28:73" ht="18.75" customHeight="1" x14ac:dyDescent="0.3">
      <c r="AB1480" s="300">
        <f t="shared" si="115"/>
        <v>1456</v>
      </c>
      <c r="AC1480" s="526"/>
      <c r="AD1480" s="527"/>
      <c r="AE1480" s="424"/>
      <c r="AF1480" s="528"/>
      <c r="AG1480" s="528"/>
      <c r="AH1480" s="289" t="str">
        <f t="shared" si="113"/>
        <v/>
      </c>
      <c r="BR1480" s="291" t="str">
        <f>IFERROR(VLOOKUP(AH1480,'FACT COB BASICA'!$BH$5:$BI$115,2,FALSE),"")</f>
        <v/>
      </c>
      <c r="BS1480" s="292" t="str">
        <f t="shared" si="114"/>
        <v/>
      </c>
      <c r="BU1480" s="280"/>
    </row>
    <row r="1481" spans="28:73" ht="18.75" customHeight="1" x14ac:dyDescent="0.3">
      <c r="AB1481" s="300">
        <f t="shared" si="115"/>
        <v>1457</v>
      </c>
      <c r="AC1481" s="526"/>
      <c r="AD1481" s="527"/>
      <c r="AE1481" s="424"/>
      <c r="AF1481" s="528"/>
      <c r="AG1481" s="528"/>
      <c r="AH1481" s="289" t="str">
        <f t="shared" si="113"/>
        <v/>
      </c>
      <c r="BR1481" s="291" t="str">
        <f>IFERROR(VLOOKUP(AH1481,'FACT COB BASICA'!$BH$5:$BI$115,2,FALSE),"")</f>
        <v/>
      </c>
      <c r="BS1481" s="292" t="str">
        <f t="shared" si="114"/>
        <v/>
      </c>
      <c r="BU1481" s="280"/>
    </row>
    <row r="1482" spans="28:73" ht="18.75" customHeight="1" x14ac:dyDescent="0.3">
      <c r="AB1482" s="300">
        <f t="shared" si="115"/>
        <v>1458</v>
      </c>
      <c r="AC1482" s="526"/>
      <c r="AD1482" s="527"/>
      <c r="AE1482" s="424"/>
      <c r="AF1482" s="528"/>
      <c r="AG1482" s="528"/>
      <c r="AH1482" s="289" t="str">
        <f t="shared" si="113"/>
        <v/>
      </c>
      <c r="BR1482" s="291" t="str">
        <f>IFERROR(VLOOKUP(AH1482,'FACT COB BASICA'!$BH$5:$BI$115,2,FALSE),"")</f>
        <v/>
      </c>
      <c r="BS1482" s="292" t="str">
        <f t="shared" si="114"/>
        <v/>
      </c>
      <c r="BU1482" s="280"/>
    </row>
    <row r="1483" spans="28:73" ht="18.75" customHeight="1" x14ac:dyDescent="0.3">
      <c r="AB1483" s="300">
        <f t="shared" si="115"/>
        <v>1459</v>
      </c>
      <c r="AC1483" s="526"/>
      <c r="AD1483" s="527"/>
      <c r="AE1483" s="424"/>
      <c r="AF1483" s="528"/>
      <c r="AG1483" s="528"/>
      <c r="AH1483" s="289" t="str">
        <f t="shared" si="113"/>
        <v/>
      </c>
      <c r="BR1483" s="291" t="str">
        <f>IFERROR(VLOOKUP(AH1483,'FACT COB BASICA'!$BH$5:$BI$115,2,FALSE),"")</f>
        <v/>
      </c>
      <c r="BS1483" s="292" t="str">
        <f t="shared" si="114"/>
        <v/>
      </c>
      <c r="BU1483" s="280"/>
    </row>
    <row r="1484" spans="28:73" ht="18.75" customHeight="1" x14ac:dyDescent="0.3">
      <c r="AB1484" s="300">
        <f t="shared" si="115"/>
        <v>1460</v>
      </c>
      <c r="AC1484" s="526"/>
      <c r="AD1484" s="527"/>
      <c r="AE1484" s="424"/>
      <c r="AF1484" s="528"/>
      <c r="AG1484" s="528"/>
      <c r="AH1484" s="289" t="str">
        <f t="shared" si="113"/>
        <v/>
      </c>
      <c r="BR1484" s="291" t="str">
        <f>IFERROR(VLOOKUP(AH1484,'FACT COB BASICA'!$BH$5:$BI$115,2,FALSE),"")</f>
        <v/>
      </c>
      <c r="BS1484" s="292" t="str">
        <f t="shared" si="114"/>
        <v/>
      </c>
      <c r="BU1484" s="280"/>
    </row>
    <row r="1485" spans="28:73" ht="18.75" customHeight="1" x14ac:dyDescent="0.3">
      <c r="AB1485" s="300">
        <f t="shared" si="115"/>
        <v>1461</v>
      </c>
      <c r="AC1485" s="526"/>
      <c r="AD1485" s="527"/>
      <c r="AE1485" s="424"/>
      <c r="AF1485" s="528"/>
      <c r="AG1485" s="528"/>
      <c r="AH1485" s="289" t="str">
        <f t="shared" si="113"/>
        <v/>
      </c>
      <c r="BR1485" s="291" t="str">
        <f>IFERROR(VLOOKUP(AH1485,'FACT COB BASICA'!$BH$5:$BI$115,2,FALSE),"")</f>
        <v/>
      </c>
      <c r="BS1485" s="292" t="str">
        <f t="shared" si="114"/>
        <v/>
      </c>
      <c r="BU1485" s="280"/>
    </row>
    <row r="1486" spans="28:73" ht="18.75" customHeight="1" x14ac:dyDescent="0.3">
      <c r="AB1486" s="300">
        <f t="shared" si="115"/>
        <v>1462</v>
      </c>
      <c r="AC1486" s="526"/>
      <c r="AD1486" s="527"/>
      <c r="AE1486" s="424"/>
      <c r="AF1486" s="528"/>
      <c r="AG1486" s="528"/>
      <c r="AH1486" s="289" t="str">
        <f t="shared" si="113"/>
        <v/>
      </c>
      <c r="BR1486" s="291" t="str">
        <f>IFERROR(VLOOKUP(AH1486,'FACT COB BASICA'!$BH$5:$BI$115,2,FALSE),"")</f>
        <v/>
      </c>
      <c r="BS1486" s="292" t="str">
        <f t="shared" si="114"/>
        <v/>
      </c>
      <c r="BU1486" s="280"/>
    </row>
    <row r="1487" spans="28:73" ht="18.75" customHeight="1" x14ac:dyDescent="0.3">
      <c r="AB1487" s="300">
        <f t="shared" si="115"/>
        <v>1463</v>
      </c>
      <c r="AC1487" s="526"/>
      <c r="AD1487" s="527"/>
      <c r="AE1487" s="424"/>
      <c r="AF1487" s="528"/>
      <c r="AG1487" s="528"/>
      <c r="AH1487" s="289" t="str">
        <f t="shared" si="113"/>
        <v/>
      </c>
      <c r="BR1487" s="291" t="str">
        <f>IFERROR(VLOOKUP(AH1487,'FACT COB BASICA'!$BH$5:$BI$115,2,FALSE),"")</f>
        <v/>
      </c>
      <c r="BS1487" s="292" t="str">
        <f t="shared" si="114"/>
        <v/>
      </c>
      <c r="BU1487" s="280"/>
    </row>
    <row r="1488" spans="28:73" ht="18.75" customHeight="1" x14ac:dyDescent="0.3">
      <c r="AB1488" s="300">
        <f t="shared" si="115"/>
        <v>1464</v>
      </c>
      <c r="AC1488" s="526"/>
      <c r="AD1488" s="527"/>
      <c r="AE1488" s="424"/>
      <c r="AF1488" s="528"/>
      <c r="AG1488" s="528"/>
      <c r="AH1488" s="289" t="str">
        <f t="shared" si="113"/>
        <v/>
      </c>
      <c r="BR1488" s="291" t="str">
        <f>IFERROR(VLOOKUP(AH1488,'FACT COB BASICA'!$BH$5:$BI$115,2,FALSE),"")</f>
        <v/>
      </c>
      <c r="BS1488" s="292" t="str">
        <f t="shared" si="114"/>
        <v/>
      </c>
      <c r="BU1488" s="280"/>
    </row>
    <row r="1489" spans="28:73" ht="18.75" customHeight="1" x14ac:dyDescent="0.3">
      <c r="AB1489" s="300">
        <f t="shared" si="115"/>
        <v>1465</v>
      </c>
      <c r="AC1489" s="526"/>
      <c r="AD1489" s="527"/>
      <c r="AE1489" s="424"/>
      <c r="AF1489" s="528"/>
      <c r="AG1489" s="528"/>
      <c r="AH1489" s="289" t="str">
        <f t="shared" si="113"/>
        <v/>
      </c>
      <c r="BR1489" s="291" t="str">
        <f>IFERROR(VLOOKUP(AH1489,'FACT COB BASICA'!$BH$5:$BI$115,2,FALSE),"")</f>
        <v/>
      </c>
      <c r="BS1489" s="292" t="str">
        <f t="shared" si="114"/>
        <v/>
      </c>
      <c r="BU1489" s="280"/>
    </row>
    <row r="1490" spans="28:73" ht="18.75" customHeight="1" x14ac:dyDescent="0.3">
      <c r="AB1490" s="300">
        <f t="shared" si="115"/>
        <v>1466</v>
      </c>
      <c r="AC1490" s="526"/>
      <c r="AD1490" s="527"/>
      <c r="AE1490" s="424"/>
      <c r="AF1490" s="528"/>
      <c r="AG1490" s="528"/>
      <c r="AH1490" s="289" t="str">
        <f t="shared" si="113"/>
        <v/>
      </c>
      <c r="BR1490" s="291" t="str">
        <f>IFERROR(VLOOKUP(AH1490,'FACT COB BASICA'!$BH$5:$BI$115,2,FALSE),"")</f>
        <v/>
      </c>
      <c r="BS1490" s="292" t="str">
        <f t="shared" si="114"/>
        <v/>
      </c>
      <c r="BU1490" s="280"/>
    </row>
    <row r="1491" spans="28:73" ht="18.75" customHeight="1" x14ac:dyDescent="0.3">
      <c r="AB1491" s="300">
        <f t="shared" si="115"/>
        <v>1467</v>
      </c>
      <c r="AC1491" s="526"/>
      <c r="AD1491" s="527"/>
      <c r="AE1491" s="424"/>
      <c r="AF1491" s="528"/>
      <c r="AG1491" s="528"/>
      <c r="AH1491" s="289" t="str">
        <f t="shared" si="113"/>
        <v/>
      </c>
      <c r="BR1491" s="291" t="str">
        <f>IFERROR(VLOOKUP(AH1491,'FACT COB BASICA'!$BH$5:$BI$115,2,FALSE),"")</f>
        <v/>
      </c>
      <c r="BS1491" s="292" t="str">
        <f t="shared" si="114"/>
        <v/>
      </c>
      <c r="BU1491" s="280"/>
    </row>
    <row r="1492" spans="28:73" ht="18.75" customHeight="1" x14ac:dyDescent="0.3">
      <c r="AB1492" s="300">
        <f t="shared" si="115"/>
        <v>1468</v>
      </c>
      <c r="AC1492" s="526"/>
      <c r="AD1492" s="527"/>
      <c r="AE1492" s="424"/>
      <c r="AF1492" s="528"/>
      <c r="AG1492" s="528"/>
      <c r="AH1492" s="289" t="str">
        <f t="shared" si="113"/>
        <v/>
      </c>
      <c r="BR1492" s="291" t="str">
        <f>IFERROR(VLOOKUP(AH1492,'FACT COB BASICA'!$BH$5:$BI$115,2,FALSE),"")</f>
        <v/>
      </c>
      <c r="BS1492" s="292" t="str">
        <f t="shared" si="114"/>
        <v/>
      </c>
      <c r="BU1492" s="280"/>
    </row>
    <row r="1493" spans="28:73" ht="18.75" customHeight="1" x14ac:dyDescent="0.3">
      <c r="AB1493" s="300">
        <f t="shared" si="115"/>
        <v>1469</v>
      </c>
      <c r="AC1493" s="526"/>
      <c r="AD1493" s="527"/>
      <c r="AE1493" s="424"/>
      <c r="AF1493" s="528"/>
      <c r="AG1493" s="528"/>
      <c r="AH1493" s="289" t="str">
        <f t="shared" si="113"/>
        <v/>
      </c>
      <c r="BR1493" s="291" t="str">
        <f>IFERROR(VLOOKUP(AH1493,'FACT COB BASICA'!$BH$5:$BI$115,2,FALSE),"")</f>
        <v/>
      </c>
      <c r="BS1493" s="292" t="str">
        <f t="shared" si="114"/>
        <v/>
      </c>
      <c r="BU1493" s="280"/>
    </row>
    <row r="1494" spans="28:73" ht="18.75" customHeight="1" x14ac:dyDescent="0.3">
      <c r="AB1494" s="300">
        <f t="shared" si="115"/>
        <v>1470</v>
      </c>
      <c r="AC1494" s="526"/>
      <c r="AD1494" s="527"/>
      <c r="AE1494" s="424"/>
      <c r="AF1494" s="528"/>
      <c r="AG1494" s="528"/>
      <c r="AH1494" s="289" t="str">
        <f t="shared" si="113"/>
        <v/>
      </c>
      <c r="BR1494" s="291" t="str">
        <f>IFERROR(VLOOKUP(AH1494,'FACT COB BASICA'!$BH$5:$BI$115,2,FALSE),"")</f>
        <v/>
      </c>
      <c r="BS1494" s="292" t="str">
        <f t="shared" si="114"/>
        <v/>
      </c>
      <c r="BU1494" s="280"/>
    </row>
    <row r="1495" spans="28:73" ht="18.75" customHeight="1" x14ac:dyDescent="0.3">
      <c r="AB1495" s="300">
        <f t="shared" si="115"/>
        <v>1471</v>
      </c>
      <c r="AC1495" s="526"/>
      <c r="AD1495" s="527"/>
      <c r="AE1495" s="424"/>
      <c r="AF1495" s="528"/>
      <c r="AG1495" s="528"/>
      <c r="AH1495" s="289" t="str">
        <f t="shared" si="113"/>
        <v/>
      </c>
      <c r="BR1495" s="291" t="str">
        <f>IFERROR(VLOOKUP(AH1495,'FACT COB BASICA'!$BH$5:$BI$115,2,FALSE),"")</f>
        <v/>
      </c>
      <c r="BS1495" s="292" t="str">
        <f t="shared" si="114"/>
        <v/>
      </c>
      <c r="BU1495" s="280"/>
    </row>
    <row r="1496" spans="28:73" ht="18.75" customHeight="1" x14ac:dyDescent="0.3">
      <c r="AB1496" s="300">
        <f t="shared" si="115"/>
        <v>1472</v>
      </c>
      <c r="AC1496" s="526"/>
      <c r="AD1496" s="527"/>
      <c r="AE1496" s="424"/>
      <c r="AF1496" s="528"/>
      <c r="AG1496" s="528"/>
      <c r="AH1496" s="289" t="str">
        <f t="shared" si="113"/>
        <v/>
      </c>
      <c r="BR1496" s="291" t="str">
        <f>IFERROR(VLOOKUP(AH1496,'FACT COB BASICA'!$BH$5:$BI$115,2,FALSE),"")</f>
        <v/>
      </c>
      <c r="BS1496" s="292" t="str">
        <f t="shared" si="114"/>
        <v/>
      </c>
      <c r="BU1496" s="280"/>
    </row>
    <row r="1497" spans="28:73" ht="18.75" customHeight="1" x14ac:dyDescent="0.3">
      <c r="AB1497" s="300">
        <f t="shared" si="115"/>
        <v>1473</v>
      </c>
      <c r="AC1497" s="526"/>
      <c r="AD1497" s="527"/>
      <c r="AE1497" s="424"/>
      <c r="AF1497" s="528"/>
      <c r="AG1497" s="528"/>
      <c r="AH1497" s="289" t="str">
        <f t="shared" ref="AH1497:AH1560" si="116">IF(AND($AE$20="Fecha de nacimiento",AD1497&lt;&gt;""),DATEDIF(AD1497,$L$4,"Y"),IF(AND($AE$20="Edad",AE1497&lt;&gt;""),AE1497,""))</f>
        <v/>
      </c>
      <c r="BR1497" s="291" t="str">
        <f>IFERROR(VLOOKUP(AH1497,'FACT COB BASICA'!$BH$5:$BI$115,2,FALSE),"")</f>
        <v/>
      </c>
      <c r="BS1497" s="292" t="str">
        <f t="shared" ref="BS1497:BS1560" si="117">AC1497&amp;AG1497&amp;AF1497&amp;BR1497</f>
        <v/>
      </c>
      <c r="BU1497" s="280"/>
    </row>
    <row r="1498" spans="28:73" ht="18.75" customHeight="1" x14ac:dyDescent="0.3">
      <c r="AB1498" s="300">
        <f t="shared" ref="AB1498:AB1561" si="118">AB1497+1</f>
        <v>1474</v>
      </c>
      <c r="AC1498" s="526"/>
      <c r="AD1498" s="527"/>
      <c r="AE1498" s="424"/>
      <c r="AF1498" s="528"/>
      <c r="AG1498" s="528"/>
      <c r="AH1498" s="289" t="str">
        <f t="shared" si="116"/>
        <v/>
      </c>
      <c r="BR1498" s="291" t="str">
        <f>IFERROR(VLOOKUP(AH1498,'FACT COB BASICA'!$BH$5:$BI$115,2,FALSE),"")</f>
        <v/>
      </c>
      <c r="BS1498" s="292" t="str">
        <f t="shared" si="117"/>
        <v/>
      </c>
      <c r="BU1498" s="280"/>
    </row>
    <row r="1499" spans="28:73" ht="18.75" customHeight="1" x14ac:dyDescent="0.3">
      <c r="AB1499" s="300">
        <f t="shared" si="118"/>
        <v>1475</v>
      </c>
      <c r="AC1499" s="526"/>
      <c r="AD1499" s="527"/>
      <c r="AE1499" s="424"/>
      <c r="AF1499" s="528"/>
      <c r="AG1499" s="528"/>
      <c r="AH1499" s="289" t="str">
        <f t="shared" si="116"/>
        <v/>
      </c>
      <c r="BR1499" s="291" t="str">
        <f>IFERROR(VLOOKUP(AH1499,'FACT COB BASICA'!$BH$5:$BI$115,2,FALSE),"")</f>
        <v/>
      </c>
      <c r="BS1499" s="292" t="str">
        <f t="shared" si="117"/>
        <v/>
      </c>
      <c r="BU1499" s="280"/>
    </row>
    <row r="1500" spans="28:73" ht="18.75" customHeight="1" x14ac:dyDescent="0.3">
      <c r="AB1500" s="300">
        <f t="shared" si="118"/>
        <v>1476</v>
      </c>
      <c r="AC1500" s="526"/>
      <c r="AD1500" s="527"/>
      <c r="AE1500" s="424"/>
      <c r="AF1500" s="528"/>
      <c r="AG1500" s="528"/>
      <c r="AH1500" s="289" t="str">
        <f t="shared" si="116"/>
        <v/>
      </c>
      <c r="BR1500" s="291" t="str">
        <f>IFERROR(VLOOKUP(AH1500,'FACT COB BASICA'!$BH$5:$BI$115,2,FALSE),"")</f>
        <v/>
      </c>
      <c r="BS1500" s="292" t="str">
        <f t="shared" si="117"/>
        <v/>
      </c>
      <c r="BU1500" s="280"/>
    </row>
    <row r="1501" spans="28:73" ht="18.75" customHeight="1" x14ac:dyDescent="0.3">
      <c r="AB1501" s="300">
        <f t="shared" si="118"/>
        <v>1477</v>
      </c>
      <c r="AC1501" s="526"/>
      <c r="AD1501" s="527"/>
      <c r="AE1501" s="424"/>
      <c r="AF1501" s="528"/>
      <c r="AG1501" s="528"/>
      <c r="AH1501" s="289" t="str">
        <f t="shared" si="116"/>
        <v/>
      </c>
      <c r="BR1501" s="291" t="str">
        <f>IFERROR(VLOOKUP(AH1501,'FACT COB BASICA'!$BH$5:$BI$115,2,FALSE),"")</f>
        <v/>
      </c>
      <c r="BS1501" s="292" t="str">
        <f t="shared" si="117"/>
        <v/>
      </c>
      <c r="BU1501" s="280"/>
    </row>
    <row r="1502" spans="28:73" ht="18.75" customHeight="1" x14ac:dyDescent="0.3">
      <c r="AB1502" s="300">
        <f t="shared" si="118"/>
        <v>1478</v>
      </c>
      <c r="AC1502" s="526"/>
      <c r="AD1502" s="527"/>
      <c r="AE1502" s="424"/>
      <c r="AF1502" s="528"/>
      <c r="AG1502" s="528"/>
      <c r="AH1502" s="289" t="str">
        <f t="shared" si="116"/>
        <v/>
      </c>
      <c r="BR1502" s="291" t="str">
        <f>IFERROR(VLOOKUP(AH1502,'FACT COB BASICA'!$BH$5:$BI$115,2,FALSE),"")</f>
        <v/>
      </c>
      <c r="BS1502" s="292" t="str">
        <f t="shared" si="117"/>
        <v/>
      </c>
      <c r="BU1502" s="280"/>
    </row>
    <row r="1503" spans="28:73" ht="18.75" customHeight="1" x14ac:dyDescent="0.3">
      <c r="AB1503" s="300">
        <f t="shared" si="118"/>
        <v>1479</v>
      </c>
      <c r="AC1503" s="526"/>
      <c r="AD1503" s="527"/>
      <c r="AE1503" s="424"/>
      <c r="AF1503" s="528"/>
      <c r="AG1503" s="528"/>
      <c r="AH1503" s="289" t="str">
        <f t="shared" si="116"/>
        <v/>
      </c>
      <c r="BR1503" s="291" t="str">
        <f>IFERROR(VLOOKUP(AH1503,'FACT COB BASICA'!$BH$5:$BI$115,2,FALSE),"")</f>
        <v/>
      </c>
      <c r="BS1503" s="292" t="str">
        <f t="shared" si="117"/>
        <v/>
      </c>
      <c r="BU1503" s="280"/>
    </row>
    <row r="1504" spans="28:73" ht="18.75" customHeight="1" x14ac:dyDescent="0.3">
      <c r="AB1504" s="300">
        <f t="shared" si="118"/>
        <v>1480</v>
      </c>
      <c r="AC1504" s="526"/>
      <c r="AD1504" s="527"/>
      <c r="AE1504" s="424"/>
      <c r="AF1504" s="528"/>
      <c r="AG1504" s="528"/>
      <c r="AH1504" s="289" t="str">
        <f t="shared" si="116"/>
        <v/>
      </c>
      <c r="BR1504" s="291" t="str">
        <f>IFERROR(VLOOKUP(AH1504,'FACT COB BASICA'!$BH$5:$BI$115,2,FALSE),"")</f>
        <v/>
      </c>
      <c r="BS1504" s="292" t="str">
        <f t="shared" si="117"/>
        <v/>
      </c>
      <c r="BU1504" s="280"/>
    </row>
    <row r="1505" spans="28:73" ht="18.75" customHeight="1" x14ac:dyDescent="0.3">
      <c r="AB1505" s="300">
        <f t="shared" si="118"/>
        <v>1481</v>
      </c>
      <c r="AC1505" s="526"/>
      <c r="AD1505" s="527"/>
      <c r="AE1505" s="424"/>
      <c r="AF1505" s="528"/>
      <c r="AG1505" s="528"/>
      <c r="AH1505" s="289" t="str">
        <f t="shared" si="116"/>
        <v/>
      </c>
      <c r="BR1505" s="291" t="str">
        <f>IFERROR(VLOOKUP(AH1505,'FACT COB BASICA'!$BH$5:$BI$115,2,FALSE),"")</f>
        <v/>
      </c>
      <c r="BS1505" s="292" t="str">
        <f t="shared" si="117"/>
        <v/>
      </c>
      <c r="BU1505" s="280"/>
    </row>
    <row r="1506" spans="28:73" ht="18.75" customHeight="1" x14ac:dyDescent="0.3">
      <c r="AB1506" s="300">
        <f t="shared" si="118"/>
        <v>1482</v>
      </c>
      <c r="AC1506" s="526"/>
      <c r="AD1506" s="527"/>
      <c r="AE1506" s="424"/>
      <c r="AF1506" s="528"/>
      <c r="AG1506" s="528"/>
      <c r="AH1506" s="289" t="str">
        <f t="shared" si="116"/>
        <v/>
      </c>
      <c r="BR1506" s="291" t="str">
        <f>IFERROR(VLOOKUP(AH1506,'FACT COB BASICA'!$BH$5:$BI$115,2,FALSE),"")</f>
        <v/>
      </c>
      <c r="BS1506" s="292" t="str">
        <f t="shared" si="117"/>
        <v/>
      </c>
      <c r="BU1506" s="280"/>
    </row>
    <row r="1507" spans="28:73" ht="18.75" customHeight="1" x14ac:dyDescent="0.3">
      <c r="AB1507" s="300">
        <f t="shared" si="118"/>
        <v>1483</v>
      </c>
      <c r="AC1507" s="526"/>
      <c r="AD1507" s="527"/>
      <c r="AE1507" s="424"/>
      <c r="AF1507" s="528"/>
      <c r="AG1507" s="528"/>
      <c r="AH1507" s="289" t="str">
        <f t="shared" si="116"/>
        <v/>
      </c>
      <c r="BR1507" s="291" t="str">
        <f>IFERROR(VLOOKUP(AH1507,'FACT COB BASICA'!$BH$5:$BI$115,2,FALSE),"")</f>
        <v/>
      </c>
      <c r="BS1507" s="292" t="str">
        <f t="shared" si="117"/>
        <v/>
      </c>
      <c r="BU1507" s="280"/>
    </row>
    <row r="1508" spans="28:73" ht="18.75" customHeight="1" x14ac:dyDescent="0.3">
      <c r="AB1508" s="300">
        <f t="shared" si="118"/>
        <v>1484</v>
      </c>
      <c r="AC1508" s="526"/>
      <c r="AD1508" s="527"/>
      <c r="AE1508" s="424"/>
      <c r="AF1508" s="528"/>
      <c r="AG1508" s="528"/>
      <c r="AH1508" s="289" t="str">
        <f t="shared" si="116"/>
        <v/>
      </c>
      <c r="BR1508" s="291" t="str">
        <f>IFERROR(VLOOKUP(AH1508,'FACT COB BASICA'!$BH$5:$BI$115,2,FALSE),"")</f>
        <v/>
      </c>
      <c r="BS1508" s="292" t="str">
        <f t="shared" si="117"/>
        <v/>
      </c>
      <c r="BU1508" s="280"/>
    </row>
    <row r="1509" spans="28:73" ht="18.75" customHeight="1" x14ac:dyDescent="0.3">
      <c r="AB1509" s="300">
        <f t="shared" si="118"/>
        <v>1485</v>
      </c>
      <c r="AC1509" s="526"/>
      <c r="AD1509" s="527"/>
      <c r="AE1509" s="424"/>
      <c r="AF1509" s="528"/>
      <c r="AG1509" s="528"/>
      <c r="AH1509" s="289" t="str">
        <f t="shared" si="116"/>
        <v/>
      </c>
      <c r="BR1509" s="291" t="str">
        <f>IFERROR(VLOOKUP(AH1509,'FACT COB BASICA'!$BH$5:$BI$115,2,FALSE),"")</f>
        <v/>
      </c>
      <c r="BS1509" s="292" t="str">
        <f t="shared" si="117"/>
        <v/>
      </c>
      <c r="BU1509" s="280"/>
    </row>
    <row r="1510" spans="28:73" ht="18.75" customHeight="1" x14ac:dyDescent="0.3">
      <c r="AB1510" s="300">
        <f t="shared" si="118"/>
        <v>1486</v>
      </c>
      <c r="AC1510" s="526"/>
      <c r="AD1510" s="527"/>
      <c r="AE1510" s="424"/>
      <c r="AF1510" s="528"/>
      <c r="AG1510" s="528"/>
      <c r="AH1510" s="289" t="str">
        <f t="shared" si="116"/>
        <v/>
      </c>
      <c r="BR1510" s="291" t="str">
        <f>IFERROR(VLOOKUP(AH1510,'FACT COB BASICA'!$BH$5:$BI$115,2,FALSE),"")</f>
        <v/>
      </c>
      <c r="BS1510" s="292" t="str">
        <f t="shared" si="117"/>
        <v/>
      </c>
      <c r="BU1510" s="280"/>
    </row>
    <row r="1511" spans="28:73" ht="18.75" customHeight="1" x14ac:dyDescent="0.3">
      <c r="AB1511" s="300">
        <f t="shared" si="118"/>
        <v>1487</v>
      </c>
      <c r="AC1511" s="526"/>
      <c r="AD1511" s="527"/>
      <c r="AE1511" s="424"/>
      <c r="AF1511" s="528"/>
      <c r="AG1511" s="528"/>
      <c r="AH1511" s="289" t="str">
        <f t="shared" si="116"/>
        <v/>
      </c>
      <c r="BR1511" s="291" t="str">
        <f>IFERROR(VLOOKUP(AH1511,'FACT COB BASICA'!$BH$5:$BI$115,2,FALSE),"")</f>
        <v/>
      </c>
      <c r="BS1511" s="292" t="str">
        <f t="shared" si="117"/>
        <v/>
      </c>
      <c r="BU1511" s="280"/>
    </row>
    <row r="1512" spans="28:73" ht="18.75" customHeight="1" x14ac:dyDescent="0.3">
      <c r="AB1512" s="300">
        <f t="shared" si="118"/>
        <v>1488</v>
      </c>
      <c r="AC1512" s="526"/>
      <c r="AD1512" s="527"/>
      <c r="AE1512" s="424"/>
      <c r="AF1512" s="528"/>
      <c r="AG1512" s="528"/>
      <c r="AH1512" s="289" t="str">
        <f t="shared" si="116"/>
        <v/>
      </c>
      <c r="BR1512" s="291" t="str">
        <f>IFERROR(VLOOKUP(AH1512,'FACT COB BASICA'!$BH$5:$BI$115,2,FALSE),"")</f>
        <v/>
      </c>
      <c r="BS1512" s="292" t="str">
        <f t="shared" si="117"/>
        <v/>
      </c>
      <c r="BU1512" s="280"/>
    </row>
    <row r="1513" spans="28:73" ht="18.75" customHeight="1" x14ac:dyDescent="0.3">
      <c r="AB1513" s="300">
        <f t="shared" si="118"/>
        <v>1489</v>
      </c>
      <c r="AC1513" s="526"/>
      <c r="AD1513" s="527"/>
      <c r="AE1513" s="424"/>
      <c r="AF1513" s="528"/>
      <c r="AG1513" s="528"/>
      <c r="AH1513" s="289" t="str">
        <f t="shared" si="116"/>
        <v/>
      </c>
      <c r="BR1513" s="291" t="str">
        <f>IFERROR(VLOOKUP(AH1513,'FACT COB BASICA'!$BH$5:$BI$115,2,FALSE),"")</f>
        <v/>
      </c>
      <c r="BS1513" s="292" t="str">
        <f t="shared" si="117"/>
        <v/>
      </c>
      <c r="BU1513" s="280"/>
    </row>
    <row r="1514" spans="28:73" ht="18.75" customHeight="1" x14ac:dyDescent="0.3">
      <c r="AB1514" s="300">
        <f t="shared" si="118"/>
        <v>1490</v>
      </c>
      <c r="AC1514" s="526"/>
      <c r="AD1514" s="527"/>
      <c r="AE1514" s="424"/>
      <c r="AF1514" s="528"/>
      <c r="AG1514" s="528"/>
      <c r="AH1514" s="289" t="str">
        <f t="shared" si="116"/>
        <v/>
      </c>
      <c r="BR1514" s="291" t="str">
        <f>IFERROR(VLOOKUP(AH1514,'FACT COB BASICA'!$BH$5:$BI$115,2,FALSE),"")</f>
        <v/>
      </c>
      <c r="BS1514" s="292" t="str">
        <f t="shared" si="117"/>
        <v/>
      </c>
      <c r="BU1514" s="280"/>
    </row>
    <row r="1515" spans="28:73" ht="18.75" customHeight="1" x14ac:dyDescent="0.3">
      <c r="AB1515" s="300">
        <f t="shared" si="118"/>
        <v>1491</v>
      </c>
      <c r="AC1515" s="526"/>
      <c r="AD1515" s="527"/>
      <c r="AE1515" s="424"/>
      <c r="AF1515" s="528"/>
      <c r="AG1515" s="528"/>
      <c r="AH1515" s="289" t="str">
        <f t="shared" si="116"/>
        <v/>
      </c>
      <c r="BR1515" s="291" t="str">
        <f>IFERROR(VLOOKUP(AH1515,'FACT COB BASICA'!$BH$5:$BI$115,2,FALSE),"")</f>
        <v/>
      </c>
      <c r="BS1515" s="292" t="str">
        <f t="shared" si="117"/>
        <v/>
      </c>
      <c r="BU1515" s="280"/>
    </row>
    <row r="1516" spans="28:73" ht="18.75" customHeight="1" x14ac:dyDescent="0.3">
      <c r="AB1516" s="300">
        <f t="shared" si="118"/>
        <v>1492</v>
      </c>
      <c r="AC1516" s="526"/>
      <c r="AD1516" s="527"/>
      <c r="AE1516" s="424"/>
      <c r="AF1516" s="528"/>
      <c r="AG1516" s="528"/>
      <c r="AH1516" s="289" t="str">
        <f t="shared" si="116"/>
        <v/>
      </c>
      <c r="BR1516" s="291" t="str">
        <f>IFERROR(VLOOKUP(AH1516,'FACT COB BASICA'!$BH$5:$BI$115,2,FALSE),"")</f>
        <v/>
      </c>
      <c r="BS1516" s="292" t="str">
        <f t="shared" si="117"/>
        <v/>
      </c>
      <c r="BU1516" s="280"/>
    </row>
    <row r="1517" spans="28:73" ht="18.75" customHeight="1" x14ac:dyDescent="0.3">
      <c r="AB1517" s="300">
        <f t="shared" si="118"/>
        <v>1493</v>
      </c>
      <c r="AC1517" s="526"/>
      <c r="AD1517" s="527"/>
      <c r="AE1517" s="424"/>
      <c r="AF1517" s="528"/>
      <c r="AG1517" s="528"/>
      <c r="AH1517" s="289" t="str">
        <f t="shared" si="116"/>
        <v/>
      </c>
      <c r="BR1517" s="291" t="str">
        <f>IFERROR(VLOOKUP(AH1517,'FACT COB BASICA'!$BH$5:$BI$115,2,FALSE),"")</f>
        <v/>
      </c>
      <c r="BS1517" s="292" t="str">
        <f t="shared" si="117"/>
        <v/>
      </c>
      <c r="BU1517" s="280"/>
    </row>
    <row r="1518" spans="28:73" ht="18.75" customHeight="1" x14ac:dyDescent="0.3">
      <c r="AB1518" s="300">
        <f t="shared" si="118"/>
        <v>1494</v>
      </c>
      <c r="AC1518" s="526"/>
      <c r="AD1518" s="527"/>
      <c r="AE1518" s="424"/>
      <c r="AF1518" s="528"/>
      <c r="AG1518" s="528"/>
      <c r="AH1518" s="289" t="str">
        <f t="shared" si="116"/>
        <v/>
      </c>
      <c r="BR1518" s="291" t="str">
        <f>IFERROR(VLOOKUP(AH1518,'FACT COB BASICA'!$BH$5:$BI$115,2,FALSE),"")</f>
        <v/>
      </c>
      <c r="BS1518" s="292" t="str">
        <f t="shared" si="117"/>
        <v/>
      </c>
      <c r="BU1518" s="280"/>
    </row>
    <row r="1519" spans="28:73" ht="18.75" customHeight="1" x14ac:dyDescent="0.3">
      <c r="AB1519" s="300">
        <f t="shared" si="118"/>
        <v>1495</v>
      </c>
      <c r="AC1519" s="526"/>
      <c r="AD1519" s="527"/>
      <c r="AE1519" s="424"/>
      <c r="AF1519" s="528"/>
      <c r="AG1519" s="528"/>
      <c r="AH1519" s="289" t="str">
        <f t="shared" si="116"/>
        <v/>
      </c>
      <c r="BR1519" s="291" t="str">
        <f>IFERROR(VLOOKUP(AH1519,'FACT COB BASICA'!$BH$5:$BI$115,2,FALSE),"")</f>
        <v/>
      </c>
      <c r="BS1519" s="292" t="str">
        <f t="shared" si="117"/>
        <v/>
      </c>
      <c r="BU1519" s="280"/>
    </row>
    <row r="1520" spans="28:73" ht="18.75" customHeight="1" x14ac:dyDescent="0.3">
      <c r="AB1520" s="300">
        <f t="shared" si="118"/>
        <v>1496</v>
      </c>
      <c r="AC1520" s="526"/>
      <c r="AD1520" s="527"/>
      <c r="AE1520" s="424"/>
      <c r="AF1520" s="528"/>
      <c r="AG1520" s="528"/>
      <c r="AH1520" s="289" t="str">
        <f t="shared" si="116"/>
        <v/>
      </c>
      <c r="BR1520" s="291" t="str">
        <f>IFERROR(VLOOKUP(AH1520,'FACT COB BASICA'!$BH$5:$BI$115,2,FALSE),"")</f>
        <v/>
      </c>
      <c r="BS1520" s="292" t="str">
        <f t="shared" si="117"/>
        <v/>
      </c>
      <c r="BU1520" s="280"/>
    </row>
    <row r="1521" spans="28:73" ht="18.75" customHeight="1" x14ac:dyDescent="0.3">
      <c r="AB1521" s="300">
        <f t="shared" si="118"/>
        <v>1497</v>
      </c>
      <c r="AC1521" s="526"/>
      <c r="AD1521" s="527"/>
      <c r="AE1521" s="424"/>
      <c r="AF1521" s="528"/>
      <c r="AG1521" s="528"/>
      <c r="AH1521" s="289" t="str">
        <f t="shared" si="116"/>
        <v/>
      </c>
      <c r="BR1521" s="291" t="str">
        <f>IFERROR(VLOOKUP(AH1521,'FACT COB BASICA'!$BH$5:$BI$115,2,FALSE),"")</f>
        <v/>
      </c>
      <c r="BS1521" s="292" t="str">
        <f t="shared" si="117"/>
        <v/>
      </c>
      <c r="BU1521" s="280"/>
    </row>
    <row r="1522" spans="28:73" ht="18.75" customHeight="1" x14ac:dyDescent="0.3">
      <c r="AB1522" s="300">
        <f t="shared" si="118"/>
        <v>1498</v>
      </c>
      <c r="AC1522" s="526"/>
      <c r="AD1522" s="527"/>
      <c r="AE1522" s="424"/>
      <c r="AF1522" s="528"/>
      <c r="AG1522" s="528"/>
      <c r="AH1522" s="289" t="str">
        <f t="shared" si="116"/>
        <v/>
      </c>
      <c r="BR1522" s="291" t="str">
        <f>IFERROR(VLOOKUP(AH1522,'FACT COB BASICA'!$BH$5:$BI$115,2,FALSE),"")</f>
        <v/>
      </c>
      <c r="BS1522" s="292" t="str">
        <f t="shared" si="117"/>
        <v/>
      </c>
      <c r="BU1522" s="280"/>
    </row>
    <row r="1523" spans="28:73" ht="18.75" customHeight="1" x14ac:dyDescent="0.3">
      <c r="AB1523" s="300">
        <f t="shared" si="118"/>
        <v>1499</v>
      </c>
      <c r="AC1523" s="526"/>
      <c r="AD1523" s="527"/>
      <c r="AE1523" s="424"/>
      <c r="AF1523" s="528"/>
      <c r="AG1523" s="528"/>
      <c r="AH1523" s="289" t="str">
        <f t="shared" si="116"/>
        <v/>
      </c>
      <c r="BR1523" s="291" t="str">
        <f>IFERROR(VLOOKUP(AH1523,'FACT COB BASICA'!$BH$5:$BI$115,2,FALSE),"")</f>
        <v/>
      </c>
      <c r="BS1523" s="292" t="str">
        <f t="shared" si="117"/>
        <v/>
      </c>
      <c r="BU1523" s="280"/>
    </row>
    <row r="1524" spans="28:73" ht="18.75" customHeight="1" x14ac:dyDescent="0.3">
      <c r="AB1524" s="300">
        <f t="shared" si="118"/>
        <v>1500</v>
      </c>
      <c r="AC1524" s="526"/>
      <c r="AD1524" s="527"/>
      <c r="AE1524" s="424"/>
      <c r="AF1524" s="528"/>
      <c r="AG1524" s="528"/>
      <c r="AH1524" s="289" t="str">
        <f t="shared" si="116"/>
        <v/>
      </c>
      <c r="BR1524" s="291" t="str">
        <f>IFERROR(VLOOKUP(AH1524,'FACT COB BASICA'!$BH$5:$BI$115,2,FALSE),"")</f>
        <v/>
      </c>
      <c r="BS1524" s="292" t="str">
        <f t="shared" si="117"/>
        <v/>
      </c>
      <c r="BU1524" s="280"/>
    </row>
    <row r="1525" spans="28:73" ht="18.75" customHeight="1" x14ac:dyDescent="0.3">
      <c r="AB1525" s="300">
        <f t="shared" si="118"/>
        <v>1501</v>
      </c>
      <c r="AC1525" s="526"/>
      <c r="AD1525" s="527"/>
      <c r="AE1525" s="424"/>
      <c r="AF1525" s="528"/>
      <c r="AG1525" s="528"/>
      <c r="AH1525" s="289" t="str">
        <f t="shared" si="116"/>
        <v/>
      </c>
      <c r="BR1525" s="291" t="str">
        <f>IFERROR(VLOOKUP(AH1525,'FACT COB BASICA'!$BH$5:$BI$115,2,FALSE),"")</f>
        <v/>
      </c>
      <c r="BS1525" s="292" t="str">
        <f t="shared" si="117"/>
        <v/>
      </c>
      <c r="BU1525" s="280"/>
    </row>
    <row r="1526" spans="28:73" ht="18.75" customHeight="1" x14ac:dyDescent="0.3">
      <c r="AB1526" s="300">
        <f t="shared" si="118"/>
        <v>1502</v>
      </c>
      <c r="AC1526" s="526"/>
      <c r="AD1526" s="527"/>
      <c r="AE1526" s="424"/>
      <c r="AF1526" s="528"/>
      <c r="AG1526" s="528"/>
      <c r="AH1526" s="289" t="str">
        <f t="shared" si="116"/>
        <v/>
      </c>
      <c r="BR1526" s="291" t="str">
        <f>IFERROR(VLOOKUP(AH1526,'FACT COB BASICA'!$BH$5:$BI$115,2,FALSE),"")</f>
        <v/>
      </c>
      <c r="BS1526" s="292" t="str">
        <f t="shared" si="117"/>
        <v/>
      </c>
      <c r="BU1526" s="280"/>
    </row>
    <row r="1527" spans="28:73" ht="18.75" customHeight="1" x14ac:dyDescent="0.3">
      <c r="AB1527" s="300">
        <f t="shared" si="118"/>
        <v>1503</v>
      </c>
      <c r="AC1527" s="526"/>
      <c r="AD1527" s="527"/>
      <c r="AE1527" s="424"/>
      <c r="AF1527" s="528"/>
      <c r="AG1527" s="528"/>
      <c r="AH1527" s="289" t="str">
        <f t="shared" si="116"/>
        <v/>
      </c>
      <c r="BR1527" s="291" t="str">
        <f>IFERROR(VLOOKUP(AH1527,'FACT COB BASICA'!$BH$5:$BI$115,2,FALSE),"")</f>
        <v/>
      </c>
      <c r="BS1527" s="292" t="str">
        <f t="shared" si="117"/>
        <v/>
      </c>
      <c r="BU1527" s="280"/>
    </row>
    <row r="1528" spans="28:73" ht="18.75" customHeight="1" x14ac:dyDescent="0.3">
      <c r="AB1528" s="300">
        <f t="shared" si="118"/>
        <v>1504</v>
      </c>
      <c r="AC1528" s="526"/>
      <c r="AD1528" s="527"/>
      <c r="AE1528" s="424"/>
      <c r="AF1528" s="528"/>
      <c r="AG1528" s="528"/>
      <c r="AH1528" s="289" t="str">
        <f t="shared" si="116"/>
        <v/>
      </c>
      <c r="BR1528" s="291" t="str">
        <f>IFERROR(VLOOKUP(AH1528,'FACT COB BASICA'!$BH$5:$BI$115,2,FALSE),"")</f>
        <v/>
      </c>
      <c r="BS1528" s="292" t="str">
        <f t="shared" si="117"/>
        <v/>
      </c>
      <c r="BU1528" s="280"/>
    </row>
    <row r="1529" spans="28:73" ht="18.75" customHeight="1" x14ac:dyDescent="0.3">
      <c r="AB1529" s="300">
        <f t="shared" si="118"/>
        <v>1505</v>
      </c>
      <c r="AC1529" s="526"/>
      <c r="AD1529" s="527"/>
      <c r="AE1529" s="424"/>
      <c r="AF1529" s="528"/>
      <c r="AG1529" s="528"/>
      <c r="AH1529" s="289" t="str">
        <f t="shared" si="116"/>
        <v/>
      </c>
      <c r="BR1529" s="291" t="str">
        <f>IFERROR(VLOOKUP(AH1529,'FACT COB BASICA'!$BH$5:$BI$115,2,FALSE),"")</f>
        <v/>
      </c>
      <c r="BS1529" s="292" t="str">
        <f t="shared" si="117"/>
        <v/>
      </c>
      <c r="BU1529" s="280"/>
    </row>
    <row r="1530" spans="28:73" ht="18.75" customHeight="1" x14ac:dyDescent="0.3">
      <c r="AB1530" s="300">
        <f t="shared" si="118"/>
        <v>1506</v>
      </c>
      <c r="AC1530" s="526"/>
      <c r="AD1530" s="527"/>
      <c r="AE1530" s="424"/>
      <c r="AF1530" s="528"/>
      <c r="AG1530" s="528"/>
      <c r="AH1530" s="289" t="str">
        <f t="shared" si="116"/>
        <v/>
      </c>
      <c r="BR1530" s="291" t="str">
        <f>IFERROR(VLOOKUP(AH1530,'FACT COB BASICA'!$BH$5:$BI$115,2,FALSE),"")</f>
        <v/>
      </c>
      <c r="BS1530" s="292" t="str">
        <f t="shared" si="117"/>
        <v/>
      </c>
      <c r="BU1530" s="280"/>
    </row>
    <row r="1531" spans="28:73" ht="18.75" customHeight="1" x14ac:dyDescent="0.3">
      <c r="AB1531" s="300">
        <f t="shared" si="118"/>
        <v>1507</v>
      </c>
      <c r="AC1531" s="526"/>
      <c r="AD1531" s="527"/>
      <c r="AE1531" s="424"/>
      <c r="AF1531" s="528"/>
      <c r="AG1531" s="528"/>
      <c r="AH1531" s="289" t="str">
        <f t="shared" si="116"/>
        <v/>
      </c>
      <c r="BR1531" s="291" t="str">
        <f>IFERROR(VLOOKUP(AH1531,'FACT COB BASICA'!$BH$5:$BI$115,2,FALSE),"")</f>
        <v/>
      </c>
      <c r="BS1531" s="292" t="str">
        <f t="shared" si="117"/>
        <v/>
      </c>
      <c r="BU1531" s="280"/>
    </row>
    <row r="1532" spans="28:73" ht="18.75" customHeight="1" x14ac:dyDescent="0.3">
      <c r="AB1532" s="300">
        <f t="shared" si="118"/>
        <v>1508</v>
      </c>
      <c r="AC1532" s="526"/>
      <c r="AD1532" s="527"/>
      <c r="AE1532" s="424"/>
      <c r="AF1532" s="528"/>
      <c r="AG1532" s="528"/>
      <c r="AH1532" s="289" t="str">
        <f t="shared" si="116"/>
        <v/>
      </c>
      <c r="BR1532" s="291" t="str">
        <f>IFERROR(VLOOKUP(AH1532,'FACT COB BASICA'!$BH$5:$BI$115,2,FALSE),"")</f>
        <v/>
      </c>
      <c r="BS1532" s="292" t="str">
        <f t="shared" si="117"/>
        <v/>
      </c>
      <c r="BU1532" s="280"/>
    </row>
    <row r="1533" spans="28:73" ht="18.75" customHeight="1" x14ac:dyDescent="0.3">
      <c r="AB1533" s="300">
        <f t="shared" si="118"/>
        <v>1509</v>
      </c>
      <c r="AC1533" s="526"/>
      <c r="AD1533" s="527"/>
      <c r="AE1533" s="424"/>
      <c r="AF1533" s="528"/>
      <c r="AG1533" s="528"/>
      <c r="AH1533" s="289" t="str">
        <f t="shared" si="116"/>
        <v/>
      </c>
      <c r="BR1533" s="291" t="str">
        <f>IFERROR(VLOOKUP(AH1533,'FACT COB BASICA'!$BH$5:$BI$115,2,FALSE),"")</f>
        <v/>
      </c>
      <c r="BS1533" s="292" t="str">
        <f t="shared" si="117"/>
        <v/>
      </c>
      <c r="BU1533" s="280"/>
    </row>
    <row r="1534" spans="28:73" ht="18.75" customHeight="1" x14ac:dyDescent="0.3">
      <c r="AB1534" s="300">
        <f t="shared" si="118"/>
        <v>1510</v>
      </c>
      <c r="AC1534" s="526"/>
      <c r="AD1534" s="527"/>
      <c r="AE1534" s="424"/>
      <c r="AF1534" s="528"/>
      <c r="AG1534" s="528"/>
      <c r="AH1534" s="289" t="str">
        <f t="shared" si="116"/>
        <v/>
      </c>
      <c r="BR1534" s="291" t="str">
        <f>IFERROR(VLOOKUP(AH1534,'FACT COB BASICA'!$BH$5:$BI$115,2,FALSE),"")</f>
        <v/>
      </c>
      <c r="BS1534" s="292" t="str">
        <f t="shared" si="117"/>
        <v/>
      </c>
      <c r="BU1534" s="280"/>
    </row>
    <row r="1535" spans="28:73" ht="18.75" customHeight="1" x14ac:dyDescent="0.3">
      <c r="AB1535" s="300">
        <f t="shared" si="118"/>
        <v>1511</v>
      </c>
      <c r="AC1535" s="526"/>
      <c r="AD1535" s="527"/>
      <c r="AE1535" s="424"/>
      <c r="AF1535" s="528"/>
      <c r="AG1535" s="528"/>
      <c r="AH1535" s="289" t="str">
        <f t="shared" si="116"/>
        <v/>
      </c>
      <c r="BR1535" s="291" t="str">
        <f>IFERROR(VLOOKUP(AH1535,'FACT COB BASICA'!$BH$5:$BI$115,2,FALSE),"")</f>
        <v/>
      </c>
      <c r="BS1535" s="292" t="str">
        <f t="shared" si="117"/>
        <v/>
      </c>
      <c r="BU1535" s="280"/>
    </row>
    <row r="1536" spans="28:73" ht="18.75" customHeight="1" x14ac:dyDescent="0.3">
      <c r="AB1536" s="300">
        <f t="shared" si="118"/>
        <v>1512</v>
      </c>
      <c r="AC1536" s="526"/>
      <c r="AD1536" s="527"/>
      <c r="AE1536" s="424"/>
      <c r="AF1536" s="528"/>
      <c r="AG1536" s="528"/>
      <c r="AH1536" s="289" t="str">
        <f t="shared" si="116"/>
        <v/>
      </c>
      <c r="BR1536" s="291" t="str">
        <f>IFERROR(VLOOKUP(AH1536,'FACT COB BASICA'!$BH$5:$BI$115,2,FALSE),"")</f>
        <v/>
      </c>
      <c r="BS1536" s="292" t="str">
        <f t="shared" si="117"/>
        <v/>
      </c>
      <c r="BU1536" s="280"/>
    </row>
    <row r="1537" spans="28:73" ht="18.75" customHeight="1" x14ac:dyDescent="0.3">
      <c r="AB1537" s="300">
        <f t="shared" si="118"/>
        <v>1513</v>
      </c>
      <c r="AC1537" s="526"/>
      <c r="AD1537" s="527"/>
      <c r="AE1537" s="424"/>
      <c r="AF1537" s="528"/>
      <c r="AG1537" s="528"/>
      <c r="AH1537" s="289" t="str">
        <f t="shared" si="116"/>
        <v/>
      </c>
      <c r="BR1537" s="291" t="str">
        <f>IFERROR(VLOOKUP(AH1537,'FACT COB BASICA'!$BH$5:$BI$115,2,FALSE),"")</f>
        <v/>
      </c>
      <c r="BS1537" s="292" t="str">
        <f t="shared" si="117"/>
        <v/>
      </c>
      <c r="BU1537" s="280"/>
    </row>
    <row r="1538" spans="28:73" ht="18.75" customHeight="1" x14ac:dyDescent="0.3">
      <c r="AB1538" s="300">
        <f t="shared" si="118"/>
        <v>1514</v>
      </c>
      <c r="AC1538" s="526"/>
      <c r="AD1538" s="527"/>
      <c r="AE1538" s="424"/>
      <c r="AF1538" s="528"/>
      <c r="AG1538" s="528"/>
      <c r="AH1538" s="289" t="str">
        <f t="shared" si="116"/>
        <v/>
      </c>
      <c r="BR1538" s="291" t="str">
        <f>IFERROR(VLOOKUP(AH1538,'FACT COB BASICA'!$BH$5:$BI$115,2,FALSE),"")</f>
        <v/>
      </c>
      <c r="BS1538" s="292" t="str">
        <f t="shared" si="117"/>
        <v/>
      </c>
      <c r="BU1538" s="280"/>
    </row>
    <row r="1539" spans="28:73" ht="18.75" customHeight="1" x14ac:dyDescent="0.3">
      <c r="AB1539" s="300">
        <f t="shared" si="118"/>
        <v>1515</v>
      </c>
      <c r="AC1539" s="526"/>
      <c r="AD1539" s="527"/>
      <c r="AE1539" s="424"/>
      <c r="AF1539" s="528"/>
      <c r="AG1539" s="528"/>
      <c r="AH1539" s="289" t="str">
        <f t="shared" si="116"/>
        <v/>
      </c>
      <c r="BR1539" s="291" t="str">
        <f>IFERROR(VLOOKUP(AH1539,'FACT COB BASICA'!$BH$5:$BI$115,2,FALSE),"")</f>
        <v/>
      </c>
      <c r="BS1539" s="292" t="str">
        <f t="shared" si="117"/>
        <v/>
      </c>
      <c r="BU1539" s="280"/>
    </row>
    <row r="1540" spans="28:73" ht="18.75" customHeight="1" x14ac:dyDescent="0.3">
      <c r="AB1540" s="300">
        <f t="shared" si="118"/>
        <v>1516</v>
      </c>
      <c r="AC1540" s="526"/>
      <c r="AD1540" s="527"/>
      <c r="AE1540" s="424"/>
      <c r="AF1540" s="528"/>
      <c r="AG1540" s="528"/>
      <c r="AH1540" s="289" t="str">
        <f t="shared" si="116"/>
        <v/>
      </c>
      <c r="BR1540" s="291" t="str">
        <f>IFERROR(VLOOKUP(AH1540,'FACT COB BASICA'!$BH$5:$BI$115,2,FALSE),"")</f>
        <v/>
      </c>
      <c r="BS1540" s="292" t="str">
        <f t="shared" si="117"/>
        <v/>
      </c>
      <c r="BU1540" s="280"/>
    </row>
    <row r="1541" spans="28:73" ht="18.75" customHeight="1" x14ac:dyDescent="0.3">
      <c r="AB1541" s="300">
        <f t="shared" si="118"/>
        <v>1517</v>
      </c>
      <c r="AC1541" s="526"/>
      <c r="AD1541" s="527"/>
      <c r="AE1541" s="424"/>
      <c r="AF1541" s="528"/>
      <c r="AG1541" s="528"/>
      <c r="AH1541" s="289" t="str">
        <f t="shared" si="116"/>
        <v/>
      </c>
      <c r="BR1541" s="291" t="str">
        <f>IFERROR(VLOOKUP(AH1541,'FACT COB BASICA'!$BH$5:$BI$115,2,FALSE),"")</f>
        <v/>
      </c>
      <c r="BS1541" s="292" t="str">
        <f t="shared" si="117"/>
        <v/>
      </c>
      <c r="BU1541" s="280"/>
    </row>
    <row r="1542" spans="28:73" ht="18.75" customHeight="1" x14ac:dyDescent="0.3">
      <c r="AB1542" s="300">
        <f t="shared" si="118"/>
        <v>1518</v>
      </c>
      <c r="AC1542" s="526"/>
      <c r="AD1542" s="527"/>
      <c r="AE1542" s="424"/>
      <c r="AF1542" s="528"/>
      <c r="AG1542" s="528"/>
      <c r="AH1542" s="289" t="str">
        <f t="shared" si="116"/>
        <v/>
      </c>
      <c r="BR1542" s="291" t="str">
        <f>IFERROR(VLOOKUP(AH1542,'FACT COB BASICA'!$BH$5:$BI$115,2,FALSE),"")</f>
        <v/>
      </c>
      <c r="BS1542" s="292" t="str">
        <f t="shared" si="117"/>
        <v/>
      </c>
      <c r="BU1542" s="280"/>
    </row>
    <row r="1543" spans="28:73" ht="18.75" customHeight="1" x14ac:dyDescent="0.3">
      <c r="AB1543" s="300">
        <f t="shared" si="118"/>
        <v>1519</v>
      </c>
      <c r="AC1543" s="526"/>
      <c r="AD1543" s="527"/>
      <c r="AE1543" s="424"/>
      <c r="AF1543" s="528"/>
      <c r="AG1543" s="528"/>
      <c r="AH1543" s="289" t="str">
        <f t="shared" si="116"/>
        <v/>
      </c>
      <c r="BR1543" s="291" t="str">
        <f>IFERROR(VLOOKUP(AH1543,'FACT COB BASICA'!$BH$5:$BI$115,2,FALSE),"")</f>
        <v/>
      </c>
      <c r="BS1543" s="292" t="str">
        <f t="shared" si="117"/>
        <v/>
      </c>
      <c r="BU1543" s="280"/>
    </row>
    <row r="1544" spans="28:73" ht="18.75" customHeight="1" x14ac:dyDescent="0.3">
      <c r="AB1544" s="300">
        <f t="shared" si="118"/>
        <v>1520</v>
      </c>
      <c r="AC1544" s="526"/>
      <c r="AD1544" s="527"/>
      <c r="AE1544" s="424"/>
      <c r="AF1544" s="528"/>
      <c r="AG1544" s="528"/>
      <c r="AH1544" s="289" t="str">
        <f t="shared" si="116"/>
        <v/>
      </c>
      <c r="BR1544" s="291" t="str">
        <f>IFERROR(VLOOKUP(AH1544,'FACT COB BASICA'!$BH$5:$BI$115,2,FALSE),"")</f>
        <v/>
      </c>
      <c r="BS1544" s="292" t="str">
        <f t="shared" si="117"/>
        <v/>
      </c>
      <c r="BU1544" s="280"/>
    </row>
    <row r="1545" spans="28:73" ht="18.75" customHeight="1" x14ac:dyDescent="0.3">
      <c r="AB1545" s="300">
        <f t="shared" si="118"/>
        <v>1521</v>
      </c>
      <c r="AC1545" s="526"/>
      <c r="AD1545" s="527"/>
      <c r="AE1545" s="424"/>
      <c r="AF1545" s="528"/>
      <c r="AG1545" s="528"/>
      <c r="AH1545" s="289" t="str">
        <f t="shared" si="116"/>
        <v/>
      </c>
      <c r="BR1545" s="291" t="str">
        <f>IFERROR(VLOOKUP(AH1545,'FACT COB BASICA'!$BH$5:$BI$115,2,FALSE),"")</f>
        <v/>
      </c>
      <c r="BS1545" s="292" t="str">
        <f t="shared" si="117"/>
        <v/>
      </c>
      <c r="BU1545" s="280"/>
    </row>
    <row r="1546" spans="28:73" ht="18.75" customHeight="1" x14ac:dyDescent="0.3">
      <c r="AB1546" s="300">
        <f t="shared" si="118"/>
        <v>1522</v>
      </c>
      <c r="AC1546" s="526"/>
      <c r="AD1546" s="527"/>
      <c r="AE1546" s="424"/>
      <c r="AF1546" s="528"/>
      <c r="AG1546" s="528"/>
      <c r="AH1546" s="289" t="str">
        <f t="shared" si="116"/>
        <v/>
      </c>
      <c r="BR1546" s="291" t="str">
        <f>IFERROR(VLOOKUP(AH1546,'FACT COB BASICA'!$BH$5:$BI$115,2,FALSE),"")</f>
        <v/>
      </c>
      <c r="BS1546" s="292" t="str">
        <f t="shared" si="117"/>
        <v/>
      </c>
      <c r="BU1546" s="280"/>
    </row>
    <row r="1547" spans="28:73" ht="18.75" customHeight="1" x14ac:dyDescent="0.3">
      <c r="AB1547" s="300">
        <f t="shared" si="118"/>
        <v>1523</v>
      </c>
      <c r="AC1547" s="526"/>
      <c r="AD1547" s="527"/>
      <c r="AE1547" s="424"/>
      <c r="AF1547" s="528"/>
      <c r="AG1547" s="528"/>
      <c r="AH1547" s="289" t="str">
        <f t="shared" si="116"/>
        <v/>
      </c>
      <c r="BR1547" s="291" t="str">
        <f>IFERROR(VLOOKUP(AH1547,'FACT COB BASICA'!$BH$5:$BI$115,2,FALSE),"")</f>
        <v/>
      </c>
      <c r="BS1547" s="292" t="str">
        <f t="shared" si="117"/>
        <v/>
      </c>
      <c r="BU1547" s="280"/>
    </row>
    <row r="1548" spans="28:73" ht="18.75" customHeight="1" x14ac:dyDescent="0.3">
      <c r="AB1548" s="300">
        <f t="shared" si="118"/>
        <v>1524</v>
      </c>
      <c r="AC1548" s="526"/>
      <c r="AD1548" s="527"/>
      <c r="AE1548" s="424"/>
      <c r="AF1548" s="528"/>
      <c r="AG1548" s="528"/>
      <c r="AH1548" s="289" t="str">
        <f t="shared" si="116"/>
        <v/>
      </c>
      <c r="BR1548" s="291" t="str">
        <f>IFERROR(VLOOKUP(AH1548,'FACT COB BASICA'!$BH$5:$BI$115,2,FALSE),"")</f>
        <v/>
      </c>
      <c r="BS1548" s="292" t="str">
        <f t="shared" si="117"/>
        <v/>
      </c>
      <c r="BU1548" s="280"/>
    </row>
    <row r="1549" spans="28:73" ht="18.75" customHeight="1" x14ac:dyDescent="0.3">
      <c r="AB1549" s="300">
        <f t="shared" si="118"/>
        <v>1525</v>
      </c>
      <c r="AC1549" s="526"/>
      <c r="AD1549" s="527"/>
      <c r="AE1549" s="424"/>
      <c r="AF1549" s="528"/>
      <c r="AG1549" s="528"/>
      <c r="AH1549" s="289" t="str">
        <f t="shared" si="116"/>
        <v/>
      </c>
      <c r="BR1549" s="291" t="str">
        <f>IFERROR(VLOOKUP(AH1549,'FACT COB BASICA'!$BH$5:$BI$115,2,FALSE),"")</f>
        <v/>
      </c>
      <c r="BS1549" s="292" t="str">
        <f t="shared" si="117"/>
        <v/>
      </c>
      <c r="BU1549" s="280"/>
    </row>
    <row r="1550" spans="28:73" ht="18.75" customHeight="1" x14ac:dyDescent="0.3">
      <c r="AB1550" s="300">
        <f t="shared" si="118"/>
        <v>1526</v>
      </c>
      <c r="AC1550" s="526"/>
      <c r="AD1550" s="527"/>
      <c r="AE1550" s="424"/>
      <c r="AF1550" s="528"/>
      <c r="AG1550" s="528"/>
      <c r="AH1550" s="289" t="str">
        <f t="shared" si="116"/>
        <v/>
      </c>
      <c r="BR1550" s="291" t="str">
        <f>IFERROR(VLOOKUP(AH1550,'FACT COB BASICA'!$BH$5:$BI$115,2,FALSE),"")</f>
        <v/>
      </c>
      <c r="BS1550" s="292" t="str">
        <f t="shared" si="117"/>
        <v/>
      </c>
      <c r="BU1550" s="280"/>
    </row>
    <row r="1551" spans="28:73" ht="18.75" customHeight="1" x14ac:dyDescent="0.3">
      <c r="AB1551" s="300">
        <f t="shared" si="118"/>
        <v>1527</v>
      </c>
      <c r="AC1551" s="526"/>
      <c r="AD1551" s="527"/>
      <c r="AE1551" s="424"/>
      <c r="AF1551" s="528"/>
      <c r="AG1551" s="528"/>
      <c r="AH1551" s="289" t="str">
        <f t="shared" si="116"/>
        <v/>
      </c>
      <c r="BR1551" s="291" t="str">
        <f>IFERROR(VLOOKUP(AH1551,'FACT COB BASICA'!$BH$5:$BI$115,2,FALSE),"")</f>
        <v/>
      </c>
      <c r="BS1551" s="292" t="str">
        <f t="shared" si="117"/>
        <v/>
      </c>
      <c r="BU1551" s="280"/>
    </row>
    <row r="1552" spans="28:73" ht="18.75" customHeight="1" x14ac:dyDescent="0.3">
      <c r="AB1552" s="300">
        <f t="shared" si="118"/>
        <v>1528</v>
      </c>
      <c r="AC1552" s="526"/>
      <c r="AD1552" s="527"/>
      <c r="AE1552" s="424"/>
      <c r="AF1552" s="528"/>
      <c r="AG1552" s="528"/>
      <c r="AH1552" s="289" t="str">
        <f t="shared" si="116"/>
        <v/>
      </c>
      <c r="BR1552" s="291" t="str">
        <f>IFERROR(VLOOKUP(AH1552,'FACT COB BASICA'!$BH$5:$BI$115,2,FALSE),"")</f>
        <v/>
      </c>
      <c r="BS1552" s="292" t="str">
        <f t="shared" si="117"/>
        <v/>
      </c>
      <c r="BU1552" s="280"/>
    </row>
    <row r="1553" spans="28:73" ht="18.75" customHeight="1" x14ac:dyDescent="0.3">
      <c r="AB1553" s="300">
        <f t="shared" si="118"/>
        <v>1529</v>
      </c>
      <c r="AC1553" s="526"/>
      <c r="AD1553" s="527"/>
      <c r="AE1553" s="424"/>
      <c r="AF1553" s="528"/>
      <c r="AG1553" s="528"/>
      <c r="AH1553" s="289" t="str">
        <f t="shared" si="116"/>
        <v/>
      </c>
      <c r="BR1553" s="291" t="str">
        <f>IFERROR(VLOOKUP(AH1553,'FACT COB BASICA'!$BH$5:$BI$115,2,FALSE),"")</f>
        <v/>
      </c>
      <c r="BS1553" s="292" t="str">
        <f t="shared" si="117"/>
        <v/>
      </c>
      <c r="BU1553" s="280"/>
    </row>
    <row r="1554" spans="28:73" ht="18.75" customHeight="1" x14ac:dyDescent="0.3">
      <c r="AB1554" s="300">
        <f t="shared" si="118"/>
        <v>1530</v>
      </c>
      <c r="AC1554" s="526"/>
      <c r="AD1554" s="527"/>
      <c r="AE1554" s="424"/>
      <c r="AF1554" s="528"/>
      <c r="AG1554" s="528"/>
      <c r="AH1554" s="289" t="str">
        <f t="shared" si="116"/>
        <v/>
      </c>
      <c r="BR1554" s="291" t="str">
        <f>IFERROR(VLOOKUP(AH1554,'FACT COB BASICA'!$BH$5:$BI$115,2,FALSE),"")</f>
        <v/>
      </c>
      <c r="BS1554" s="292" t="str">
        <f t="shared" si="117"/>
        <v/>
      </c>
      <c r="BU1554" s="280"/>
    </row>
    <row r="1555" spans="28:73" ht="18.75" customHeight="1" x14ac:dyDescent="0.3">
      <c r="AB1555" s="300">
        <f t="shared" si="118"/>
        <v>1531</v>
      </c>
      <c r="AC1555" s="526"/>
      <c r="AD1555" s="527"/>
      <c r="AE1555" s="424"/>
      <c r="AF1555" s="528"/>
      <c r="AG1555" s="528"/>
      <c r="AH1555" s="289" t="str">
        <f t="shared" si="116"/>
        <v/>
      </c>
      <c r="BR1555" s="291" t="str">
        <f>IFERROR(VLOOKUP(AH1555,'FACT COB BASICA'!$BH$5:$BI$115,2,FALSE),"")</f>
        <v/>
      </c>
      <c r="BS1555" s="292" t="str">
        <f t="shared" si="117"/>
        <v/>
      </c>
      <c r="BU1555" s="280"/>
    </row>
    <row r="1556" spans="28:73" ht="18.75" customHeight="1" x14ac:dyDescent="0.3">
      <c r="AB1556" s="300">
        <f t="shared" si="118"/>
        <v>1532</v>
      </c>
      <c r="AC1556" s="526"/>
      <c r="AD1556" s="527"/>
      <c r="AE1556" s="424"/>
      <c r="AF1556" s="528"/>
      <c r="AG1556" s="528"/>
      <c r="AH1556" s="289" t="str">
        <f t="shared" si="116"/>
        <v/>
      </c>
      <c r="BR1556" s="291" t="str">
        <f>IFERROR(VLOOKUP(AH1556,'FACT COB BASICA'!$BH$5:$BI$115,2,FALSE),"")</f>
        <v/>
      </c>
      <c r="BS1556" s="292" t="str">
        <f t="shared" si="117"/>
        <v/>
      </c>
      <c r="BU1556" s="280"/>
    </row>
    <row r="1557" spans="28:73" ht="18.75" customHeight="1" x14ac:dyDescent="0.3">
      <c r="AB1557" s="300">
        <f t="shared" si="118"/>
        <v>1533</v>
      </c>
      <c r="AC1557" s="526"/>
      <c r="AD1557" s="527"/>
      <c r="AE1557" s="424"/>
      <c r="AF1557" s="528"/>
      <c r="AG1557" s="528"/>
      <c r="AH1557" s="289" t="str">
        <f t="shared" si="116"/>
        <v/>
      </c>
      <c r="BR1557" s="291" t="str">
        <f>IFERROR(VLOOKUP(AH1557,'FACT COB BASICA'!$BH$5:$BI$115,2,FALSE),"")</f>
        <v/>
      </c>
      <c r="BS1557" s="292" t="str">
        <f t="shared" si="117"/>
        <v/>
      </c>
      <c r="BU1557" s="280"/>
    </row>
    <row r="1558" spans="28:73" ht="18.75" customHeight="1" x14ac:dyDescent="0.3">
      <c r="AB1558" s="300">
        <f t="shared" si="118"/>
        <v>1534</v>
      </c>
      <c r="AC1558" s="526"/>
      <c r="AD1558" s="527"/>
      <c r="AE1558" s="424"/>
      <c r="AF1558" s="528"/>
      <c r="AG1558" s="528"/>
      <c r="AH1558" s="289" t="str">
        <f t="shared" si="116"/>
        <v/>
      </c>
      <c r="BR1558" s="291" t="str">
        <f>IFERROR(VLOOKUP(AH1558,'FACT COB BASICA'!$BH$5:$BI$115,2,FALSE),"")</f>
        <v/>
      </c>
      <c r="BS1558" s="292" t="str">
        <f t="shared" si="117"/>
        <v/>
      </c>
      <c r="BU1558" s="280"/>
    </row>
    <row r="1559" spans="28:73" ht="18.75" customHeight="1" x14ac:dyDescent="0.3">
      <c r="AB1559" s="300">
        <f t="shared" si="118"/>
        <v>1535</v>
      </c>
      <c r="AC1559" s="526"/>
      <c r="AD1559" s="527"/>
      <c r="AE1559" s="424"/>
      <c r="AF1559" s="528"/>
      <c r="AG1559" s="528"/>
      <c r="AH1559" s="289" t="str">
        <f t="shared" si="116"/>
        <v/>
      </c>
      <c r="BR1559" s="291" t="str">
        <f>IFERROR(VLOOKUP(AH1559,'FACT COB BASICA'!$BH$5:$BI$115,2,FALSE),"")</f>
        <v/>
      </c>
      <c r="BS1559" s="292" t="str">
        <f t="shared" si="117"/>
        <v/>
      </c>
      <c r="BU1559" s="280"/>
    </row>
    <row r="1560" spans="28:73" ht="18.75" customHeight="1" x14ac:dyDescent="0.3">
      <c r="AB1560" s="300">
        <f t="shared" si="118"/>
        <v>1536</v>
      </c>
      <c r="AC1560" s="526"/>
      <c r="AD1560" s="527"/>
      <c r="AE1560" s="424"/>
      <c r="AF1560" s="528"/>
      <c r="AG1560" s="528"/>
      <c r="AH1560" s="289" t="str">
        <f t="shared" si="116"/>
        <v/>
      </c>
      <c r="BR1560" s="291" t="str">
        <f>IFERROR(VLOOKUP(AH1560,'FACT COB BASICA'!$BH$5:$BI$115,2,FALSE),"")</f>
        <v/>
      </c>
      <c r="BS1560" s="292" t="str">
        <f t="shared" si="117"/>
        <v/>
      </c>
      <c r="BU1560" s="280"/>
    </row>
    <row r="1561" spans="28:73" ht="18.75" customHeight="1" x14ac:dyDescent="0.3">
      <c r="AB1561" s="300">
        <f t="shared" si="118"/>
        <v>1537</v>
      </c>
      <c r="AC1561" s="526"/>
      <c r="AD1561" s="527"/>
      <c r="AE1561" s="424"/>
      <c r="AF1561" s="528"/>
      <c r="AG1561" s="528"/>
      <c r="AH1561" s="289" t="str">
        <f t="shared" ref="AH1561:AH1624" si="119">IF(AND($AE$20="Fecha de nacimiento",AD1561&lt;&gt;""),DATEDIF(AD1561,$L$4,"Y"),IF(AND($AE$20="Edad",AE1561&lt;&gt;""),AE1561,""))</f>
        <v/>
      </c>
      <c r="BR1561" s="291" t="str">
        <f>IFERROR(VLOOKUP(AH1561,'FACT COB BASICA'!$BH$5:$BI$115,2,FALSE),"")</f>
        <v/>
      </c>
      <c r="BS1561" s="292" t="str">
        <f t="shared" ref="BS1561:BS1624" si="120">AC1561&amp;AG1561&amp;AF1561&amp;BR1561</f>
        <v/>
      </c>
      <c r="BU1561" s="280"/>
    </row>
    <row r="1562" spans="28:73" ht="18.75" customHeight="1" x14ac:dyDescent="0.3">
      <c r="AB1562" s="300">
        <f t="shared" ref="AB1562:AB1625" si="121">AB1561+1</f>
        <v>1538</v>
      </c>
      <c r="AC1562" s="526"/>
      <c r="AD1562" s="527"/>
      <c r="AE1562" s="424"/>
      <c r="AF1562" s="528"/>
      <c r="AG1562" s="528"/>
      <c r="AH1562" s="289" t="str">
        <f t="shared" si="119"/>
        <v/>
      </c>
      <c r="BR1562" s="291" t="str">
        <f>IFERROR(VLOOKUP(AH1562,'FACT COB BASICA'!$BH$5:$BI$115,2,FALSE),"")</f>
        <v/>
      </c>
      <c r="BS1562" s="292" t="str">
        <f t="shared" si="120"/>
        <v/>
      </c>
      <c r="BU1562" s="280"/>
    </row>
    <row r="1563" spans="28:73" ht="18.75" customHeight="1" x14ac:dyDescent="0.3">
      <c r="AB1563" s="300">
        <f t="shared" si="121"/>
        <v>1539</v>
      </c>
      <c r="AC1563" s="526"/>
      <c r="AD1563" s="527"/>
      <c r="AE1563" s="424"/>
      <c r="AF1563" s="528"/>
      <c r="AG1563" s="528"/>
      <c r="AH1563" s="289" t="str">
        <f t="shared" si="119"/>
        <v/>
      </c>
      <c r="BR1563" s="291" t="str">
        <f>IFERROR(VLOOKUP(AH1563,'FACT COB BASICA'!$BH$5:$BI$115,2,FALSE),"")</f>
        <v/>
      </c>
      <c r="BS1563" s="292" t="str">
        <f t="shared" si="120"/>
        <v/>
      </c>
      <c r="BU1563" s="280"/>
    </row>
    <row r="1564" spans="28:73" ht="18.75" customHeight="1" x14ac:dyDescent="0.3">
      <c r="AB1564" s="300">
        <f t="shared" si="121"/>
        <v>1540</v>
      </c>
      <c r="AC1564" s="526"/>
      <c r="AD1564" s="527"/>
      <c r="AE1564" s="424"/>
      <c r="AF1564" s="528"/>
      <c r="AG1564" s="528"/>
      <c r="AH1564" s="289" t="str">
        <f t="shared" si="119"/>
        <v/>
      </c>
      <c r="BR1564" s="291" t="str">
        <f>IFERROR(VLOOKUP(AH1564,'FACT COB BASICA'!$BH$5:$BI$115,2,FALSE),"")</f>
        <v/>
      </c>
      <c r="BS1564" s="292" t="str">
        <f t="shared" si="120"/>
        <v/>
      </c>
      <c r="BU1564" s="280"/>
    </row>
    <row r="1565" spans="28:73" ht="18.75" customHeight="1" x14ac:dyDescent="0.3">
      <c r="AB1565" s="300">
        <f t="shared" si="121"/>
        <v>1541</v>
      </c>
      <c r="AC1565" s="526"/>
      <c r="AD1565" s="527"/>
      <c r="AE1565" s="424"/>
      <c r="AF1565" s="528"/>
      <c r="AG1565" s="528"/>
      <c r="AH1565" s="289" t="str">
        <f t="shared" si="119"/>
        <v/>
      </c>
      <c r="BR1565" s="291" t="str">
        <f>IFERROR(VLOOKUP(AH1565,'FACT COB BASICA'!$BH$5:$BI$115,2,FALSE),"")</f>
        <v/>
      </c>
      <c r="BS1565" s="292" t="str">
        <f t="shared" si="120"/>
        <v/>
      </c>
      <c r="BU1565" s="280"/>
    </row>
    <row r="1566" spans="28:73" ht="18.75" customHeight="1" x14ac:dyDescent="0.3">
      <c r="AB1566" s="300">
        <f t="shared" si="121"/>
        <v>1542</v>
      </c>
      <c r="AC1566" s="526"/>
      <c r="AD1566" s="527"/>
      <c r="AE1566" s="424"/>
      <c r="AF1566" s="528"/>
      <c r="AG1566" s="528"/>
      <c r="AH1566" s="289" t="str">
        <f t="shared" si="119"/>
        <v/>
      </c>
      <c r="BR1566" s="291" t="str">
        <f>IFERROR(VLOOKUP(AH1566,'FACT COB BASICA'!$BH$5:$BI$115,2,FALSE),"")</f>
        <v/>
      </c>
      <c r="BS1566" s="292" t="str">
        <f t="shared" si="120"/>
        <v/>
      </c>
      <c r="BU1566" s="280"/>
    </row>
    <row r="1567" spans="28:73" ht="18.75" customHeight="1" x14ac:dyDescent="0.3">
      <c r="AB1567" s="300">
        <f t="shared" si="121"/>
        <v>1543</v>
      </c>
      <c r="AC1567" s="526"/>
      <c r="AD1567" s="527"/>
      <c r="AE1567" s="424"/>
      <c r="AF1567" s="528"/>
      <c r="AG1567" s="528"/>
      <c r="AH1567" s="289" t="str">
        <f t="shared" si="119"/>
        <v/>
      </c>
      <c r="BR1567" s="291" t="str">
        <f>IFERROR(VLOOKUP(AH1567,'FACT COB BASICA'!$BH$5:$BI$115,2,FALSE),"")</f>
        <v/>
      </c>
      <c r="BS1567" s="292" t="str">
        <f t="shared" si="120"/>
        <v/>
      </c>
      <c r="BU1567" s="280"/>
    </row>
    <row r="1568" spans="28:73" ht="18.75" customHeight="1" x14ac:dyDescent="0.3">
      <c r="AB1568" s="300">
        <f t="shared" si="121"/>
        <v>1544</v>
      </c>
      <c r="AC1568" s="526"/>
      <c r="AD1568" s="527"/>
      <c r="AE1568" s="424"/>
      <c r="AF1568" s="528"/>
      <c r="AG1568" s="528"/>
      <c r="AH1568" s="289" t="str">
        <f t="shared" si="119"/>
        <v/>
      </c>
      <c r="BR1568" s="291" t="str">
        <f>IFERROR(VLOOKUP(AH1568,'FACT COB BASICA'!$BH$5:$BI$115,2,FALSE),"")</f>
        <v/>
      </c>
      <c r="BS1568" s="292" t="str">
        <f t="shared" si="120"/>
        <v/>
      </c>
      <c r="BU1568" s="280"/>
    </row>
    <row r="1569" spans="28:73" ht="18.75" customHeight="1" x14ac:dyDescent="0.3">
      <c r="AB1569" s="300">
        <f t="shared" si="121"/>
        <v>1545</v>
      </c>
      <c r="AC1569" s="526"/>
      <c r="AD1569" s="527"/>
      <c r="AE1569" s="424"/>
      <c r="AF1569" s="528"/>
      <c r="AG1569" s="528"/>
      <c r="AH1569" s="289" t="str">
        <f t="shared" si="119"/>
        <v/>
      </c>
      <c r="BR1569" s="291" t="str">
        <f>IFERROR(VLOOKUP(AH1569,'FACT COB BASICA'!$BH$5:$BI$115,2,FALSE),"")</f>
        <v/>
      </c>
      <c r="BS1569" s="292" t="str">
        <f t="shared" si="120"/>
        <v/>
      </c>
      <c r="BU1569" s="280"/>
    </row>
    <row r="1570" spans="28:73" ht="18.75" customHeight="1" x14ac:dyDescent="0.3">
      <c r="AB1570" s="300">
        <f t="shared" si="121"/>
        <v>1546</v>
      </c>
      <c r="AC1570" s="526"/>
      <c r="AD1570" s="527"/>
      <c r="AE1570" s="424"/>
      <c r="AF1570" s="528"/>
      <c r="AG1570" s="528"/>
      <c r="AH1570" s="289" t="str">
        <f t="shared" si="119"/>
        <v/>
      </c>
      <c r="BR1570" s="291" t="str">
        <f>IFERROR(VLOOKUP(AH1570,'FACT COB BASICA'!$BH$5:$BI$115,2,FALSE),"")</f>
        <v/>
      </c>
      <c r="BS1570" s="292" t="str">
        <f t="shared" si="120"/>
        <v/>
      </c>
      <c r="BU1570" s="280"/>
    </row>
    <row r="1571" spans="28:73" ht="18.75" customHeight="1" x14ac:dyDescent="0.3">
      <c r="AB1571" s="300">
        <f t="shared" si="121"/>
        <v>1547</v>
      </c>
      <c r="AC1571" s="526"/>
      <c r="AD1571" s="527"/>
      <c r="AE1571" s="424"/>
      <c r="AF1571" s="528"/>
      <c r="AG1571" s="528"/>
      <c r="AH1571" s="289" t="str">
        <f t="shared" si="119"/>
        <v/>
      </c>
      <c r="BR1571" s="291" t="str">
        <f>IFERROR(VLOOKUP(AH1571,'FACT COB BASICA'!$BH$5:$BI$115,2,FALSE),"")</f>
        <v/>
      </c>
      <c r="BS1571" s="292" t="str">
        <f t="shared" si="120"/>
        <v/>
      </c>
      <c r="BU1571" s="280"/>
    </row>
    <row r="1572" spans="28:73" ht="18.75" customHeight="1" x14ac:dyDescent="0.3">
      <c r="AB1572" s="300">
        <f t="shared" si="121"/>
        <v>1548</v>
      </c>
      <c r="AC1572" s="526"/>
      <c r="AD1572" s="527"/>
      <c r="AE1572" s="424"/>
      <c r="AF1572" s="528"/>
      <c r="AG1572" s="528"/>
      <c r="AH1572" s="289" t="str">
        <f t="shared" si="119"/>
        <v/>
      </c>
      <c r="BR1572" s="291" t="str">
        <f>IFERROR(VLOOKUP(AH1572,'FACT COB BASICA'!$BH$5:$BI$115,2,FALSE),"")</f>
        <v/>
      </c>
      <c r="BS1572" s="292" t="str">
        <f t="shared" si="120"/>
        <v/>
      </c>
      <c r="BU1572" s="280"/>
    </row>
    <row r="1573" spans="28:73" ht="18.75" customHeight="1" x14ac:dyDescent="0.3">
      <c r="AB1573" s="300">
        <f t="shared" si="121"/>
        <v>1549</v>
      </c>
      <c r="AC1573" s="526"/>
      <c r="AD1573" s="527"/>
      <c r="AE1573" s="424"/>
      <c r="AF1573" s="528"/>
      <c r="AG1573" s="528"/>
      <c r="AH1573" s="289" t="str">
        <f t="shared" si="119"/>
        <v/>
      </c>
      <c r="BR1573" s="291" t="str">
        <f>IFERROR(VLOOKUP(AH1573,'FACT COB BASICA'!$BH$5:$BI$115,2,FALSE),"")</f>
        <v/>
      </c>
      <c r="BS1573" s="292" t="str">
        <f t="shared" si="120"/>
        <v/>
      </c>
      <c r="BU1573" s="280"/>
    </row>
    <row r="1574" spans="28:73" ht="18.75" customHeight="1" x14ac:dyDescent="0.3">
      <c r="AB1574" s="300">
        <f t="shared" si="121"/>
        <v>1550</v>
      </c>
      <c r="AC1574" s="526"/>
      <c r="AD1574" s="527"/>
      <c r="AE1574" s="424"/>
      <c r="AF1574" s="528"/>
      <c r="AG1574" s="528"/>
      <c r="AH1574" s="289" t="str">
        <f t="shared" si="119"/>
        <v/>
      </c>
      <c r="BR1574" s="291" t="str">
        <f>IFERROR(VLOOKUP(AH1574,'FACT COB BASICA'!$BH$5:$BI$115,2,FALSE),"")</f>
        <v/>
      </c>
      <c r="BS1574" s="292" t="str">
        <f t="shared" si="120"/>
        <v/>
      </c>
      <c r="BU1574" s="280"/>
    </row>
    <row r="1575" spans="28:73" ht="18.75" customHeight="1" x14ac:dyDescent="0.3">
      <c r="AB1575" s="300">
        <f t="shared" si="121"/>
        <v>1551</v>
      </c>
      <c r="AC1575" s="526"/>
      <c r="AD1575" s="527"/>
      <c r="AE1575" s="424"/>
      <c r="AF1575" s="528"/>
      <c r="AG1575" s="528"/>
      <c r="AH1575" s="289" t="str">
        <f t="shared" si="119"/>
        <v/>
      </c>
      <c r="BR1575" s="291" t="str">
        <f>IFERROR(VLOOKUP(AH1575,'FACT COB BASICA'!$BH$5:$BI$115,2,FALSE),"")</f>
        <v/>
      </c>
      <c r="BS1575" s="292" t="str">
        <f t="shared" si="120"/>
        <v/>
      </c>
      <c r="BU1575" s="280"/>
    </row>
    <row r="1576" spans="28:73" ht="18.75" customHeight="1" x14ac:dyDescent="0.3">
      <c r="AB1576" s="300">
        <f t="shared" si="121"/>
        <v>1552</v>
      </c>
      <c r="AC1576" s="526"/>
      <c r="AD1576" s="527"/>
      <c r="AE1576" s="424"/>
      <c r="AF1576" s="528"/>
      <c r="AG1576" s="528"/>
      <c r="AH1576" s="289" t="str">
        <f t="shared" si="119"/>
        <v/>
      </c>
      <c r="BR1576" s="291" t="str">
        <f>IFERROR(VLOOKUP(AH1576,'FACT COB BASICA'!$BH$5:$BI$115,2,FALSE),"")</f>
        <v/>
      </c>
      <c r="BS1576" s="292" t="str">
        <f t="shared" si="120"/>
        <v/>
      </c>
      <c r="BU1576" s="280"/>
    </row>
    <row r="1577" spans="28:73" ht="18.75" customHeight="1" x14ac:dyDescent="0.3">
      <c r="AB1577" s="300">
        <f t="shared" si="121"/>
        <v>1553</v>
      </c>
      <c r="AC1577" s="526"/>
      <c r="AD1577" s="527"/>
      <c r="AE1577" s="424"/>
      <c r="AF1577" s="528"/>
      <c r="AG1577" s="528"/>
      <c r="AH1577" s="289" t="str">
        <f t="shared" si="119"/>
        <v/>
      </c>
      <c r="BR1577" s="291" t="str">
        <f>IFERROR(VLOOKUP(AH1577,'FACT COB BASICA'!$BH$5:$BI$115,2,FALSE),"")</f>
        <v/>
      </c>
      <c r="BS1577" s="292" t="str">
        <f t="shared" si="120"/>
        <v/>
      </c>
      <c r="BU1577" s="280"/>
    </row>
    <row r="1578" spans="28:73" ht="18.75" customHeight="1" x14ac:dyDescent="0.3">
      <c r="AB1578" s="300">
        <f t="shared" si="121"/>
        <v>1554</v>
      </c>
      <c r="AC1578" s="526"/>
      <c r="AD1578" s="527"/>
      <c r="AE1578" s="424"/>
      <c r="AF1578" s="528"/>
      <c r="AG1578" s="528"/>
      <c r="AH1578" s="289" t="str">
        <f t="shared" si="119"/>
        <v/>
      </c>
      <c r="BR1578" s="291" t="str">
        <f>IFERROR(VLOOKUP(AH1578,'FACT COB BASICA'!$BH$5:$BI$115,2,FALSE),"")</f>
        <v/>
      </c>
      <c r="BS1578" s="292" t="str">
        <f t="shared" si="120"/>
        <v/>
      </c>
      <c r="BU1578" s="280"/>
    </row>
    <row r="1579" spans="28:73" ht="18.75" customHeight="1" x14ac:dyDescent="0.3">
      <c r="AB1579" s="300">
        <f t="shared" si="121"/>
        <v>1555</v>
      </c>
      <c r="AC1579" s="526"/>
      <c r="AD1579" s="527"/>
      <c r="AE1579" s="424"/>
      <c r="AF1579" s="528"/>
      <c r="AG1579" s="528"/>
      <c r="AH1579" s="289" t="str">
        <f t="shared" si="119"/>
        <v/>
      </c>
      <c r="BR1579" s="291" t="str">
        <f>IFERROR(VLOOKUP(AH1579,'FACT COB BASICA'!$BH$5:$BI$115,2,FALSE),"")</f>
        <v/>
      </c>
      <c r="BS1579" s="292" t="str">
        <f t="shared" si="120"/>
        <v/>
      </c>
      <c r="BU1579" s="280"/>
    </row>
    <row r="1580" spans="28:73" ht="18.75" customHeight="1" x14ac:dyDescent="0.3">
      <c r="AB1580" s="300">
        <f t="shared" si="121"/>
        <v>1556</v>
      </c>
      <c r="AC1580" s="526"/>
      <c r="AD1580" s="527"/>
      <c r="AE1580" s="424"/>
      <c r="AF1580" s="528"/>
      <c r="AG1580" s="528"/>
      <c r="AH1580" s="289" t="str">
        <f t="shared" si="119"/>
        <v/>
      </c>
      <c r="BR1580" s="291" t="str">
        <f>IFERROR(VLOOKUP(AH1580,'FACT COB BASICA'!$BH$5:$BI$115,2,FALSE),"")</f>
        <v/>
      </c>
      <c r="BS1580" s="292" t="str">
        <f t="shared" si="120"/>
        <v/>
      </c>
      <c r="BU1580" s="280"/>
    </row>
    <row r="1581" spans="28:73" ht="18.75" customHeight="1" x14ac:dyDescent="0.3">
      <c r="AB1581" s="300">
        <f t="shared" si="121"/>
        <v>1557</v>
      </c>
      <c r="AC1581" s="526"/>
      <c r="AD1581" s="527"/>
      <c r="AE1581" s="424"/>
      <c r="AF1581" s="528"/>
      <c r="AG1581" s="528"/>
      <c r="AH1581" s="289" t="str">
        <f t="shared" si="119"/>
        <v/>
      </c>
      <c r="BR1581" s="291" t="str">
        <f>IFERROR(VLOOKUP(AH1581,'FACT COB BASICA'!$BH$5:$BI$115,2,FALSE),"")</f>
        <v/>
      </c>
      <c r="BS1581" s="292" t="str">
        <f t="shared" si="120"/>
        <v/>
      </c>
      <c r="BU1581" s="280"/>
    </row>
    <row r="1582" spans="28:73" ht="18.75" customHeight="1" x14ac:dyDescent="0.3">
      <c r="AB1582" s="300">
        <f t="shared" si="121"/>
        <v>1558</v>
      </c>
      <c r="AC1582" s="526"/>
      <c r="AD1582" s="527"/>
      <c r="AE1582" s="424"/>
      <c r="AF1582" s="528"/>
      <c r="AG1582" s="528"/>
      <c r="AH1582" s="289" t="str">
        <f t="shared" si="119"/>
        <v/>
      </c>
      <c r="BR1582" s="291" t="str">
        <f>IFERROR(VLOOKUP(AH1582,'FACT COB BASICA'!$BH$5:$BI$115,2,FALSE),"")</f>
        <v/>
      </c>
      <c r="BS1582" s="292" t="str">
        <f t="shared" si="120"/>
        <v/>
      </c>
      <c r="BU1582" s="280"/>
    </row>
    <row r="1583" spans="28:73" ht="18.75" customHeight="1" x14ac:dyDescent="0.3">
      <c r="AB1583" s="300">
        <f t="shared" si="121"/>
        <v>1559</v>
      </c>
      <c r="AC1583" s="526"/>
      <c r="AD1583" s="527"/>
      <c r="AE1583" s="424"/>
      <c r="AF1583" s="528"/>
      <c r="AG1583" s="528"/>
      <c r="AH1583" s="289" t="str">
        <f t="shared" si="119"/>
        <v/>
      </c>
      <c r="BR1583" s="291" t="str">
        <f>IFERROR(VLOOKUP(AH1583,'FACT COB BASICA'!$BH$5:$BI$115,2,FALSE),"")</f>
        <v/>
      </c>
      <c r="BS1583" s="292" t="str">
        <f t="shared" si="120"/>
        <v/>
      </c>
      <c r="BU1583" s="280"/>
    </row>
    <row r="1584" spans="28:73" ht="18.75" customHeight="1" x14ac:dyDescent="0.3">
      <c r="AB1584" s="300">
        <f t="shared" si="121"/>
        <v>1560</v>
      </c>
      <c r="AC1584" s="526"/>
      <c r="AD1584" s="527"/>
      <c r="AE1584" s="424"/>
      <c r="AF1584" s="528"/>
      <c r="AG1584" s="528"/>
      <c r="AH1584" s="289" t="str">
        <f t="shared" si="119"/>
        <v/>
      </c>
      <c r="BR1584" s="291" t="str">
        <f>IFERROR(VLOOKUP(AH1584,'FACT COB BASICA'!$BH$5:$BI$115,2,FALSE),"")</f>
        <v/>
      </c>
      <c r="BS1584" s="292" t="str">
        <f t="shared" si="120"/>
        <v/>
      </c>
      <c r="BU1584" s="280"/>
    </row>
    <row r="1585" spans="28:73" ht="18.75" customHeight="1" x14ac:dyDescent="0.3">
      <c r="AB1585" s="300">
        <f t="shared" si="121"/>
        <v>1561</v>
      </c>
      <c r="AC1585" s="526"/>
      <c r="AD1585" s="527"/>
      <c r="AE1585" s="424"/>
      <c r="AF1585" s="528"/>
      <c r="AG1585" s="528"/>
      <c r="AH1585" s="289" t="str">
        <f t="shared" si="119"/>
        <v/>
      </c>
      <c r="BR1585" s="291" t="str">
        <f>IFERROR(VLOOKUP(AH1585,'FACT COB BASICA'!$BH$5:$BI$115,2,FALSE),"")</f>
        <v/>
      </c>
      <c r="BS1585" s="292" t="str">
        <f t="shared" si="120"/>
        <v/>
      </c>
      <c r="BU1585" s="280"/>
    </row>
    <row r="1586" spans="28:73" ht="18.75" customHeight="1" x14ac:dyDescent="0.3">
      <c r="AB1586" s="300">
        <f t="shared" si="121"/>
        <v>1562</v>
      </c>
      <c r="AC1586" s="526"/>
      <c r="AD1586" s="527"/>
      <c r="AE1586" s="424"/>
      <c r="AF1586" s="528"/>
      <c r="AG1586" s="528"/>
      <c r="AH1586" s="289" t="str">
        <f t="shared" si="119"/>
        <v/>
      </c>
      <c r="BR1586" s="291" t="str">
        <f>IFERROR(VLOOKUP(AH1586,'FACT COB BASICA'!$BH$5:$BI$115,2,FALSE),"")</f>
        <v/>
      </c>
      <c r="BS1586" s="292" t="str">
        <f t="shared" si="120"/>
        <v/>
      </c>
      <c r="BU1586" s="280"/>
    </row>
    <row r="1587" spans="28:73" ht="18.75" customHeight="1" x14ac:dyDescent="0.3">
      <c r="AB1587" s="300">
        <f t="shared" si="121"/>
        <v>1563</v>
      </c>
      <c r="AC1587" s="526"/>
      <c r="AD1587" s="527"/>
      <c r="AE1587" s="424"/>
      <c r="AF1587" s="528"/>
      <c r="AG1587" s="528"/>
      <c r="AH1587" s="289" t="str">
        <f t="shared" si="119"/>
        <v/>
      </c>
      <c r="BR1587" s="291" t="str">
        <f>IFERROR(VLOOKUP(AH1587,'FACT COB BASICA'!$BH$5:$BI$115,2,FALSE),"")</f>
        <v/>
      </c>
      <c r="BS1587" s="292" t="str">
        <f t="shared" si="120"/>
        <v/>
      </c>
      <c r="BU1587" s="280"/>
    </row>
    <row r="1588" spans="28:73" ht="18.75" customHeight="1" x14ac:dyDescent="0.3">
      <c r="AB1588" s="300">
        <f t="shared" si="121"/>
        <v>1564</v>
      </c>
      <c r="AC1588" s="526"/>
      <c r="AD1588" s="527"/>
      <c r="AE1588" s="424"/>
      <c r="AF1588" s="528"/>
      <c r="AG1588" s="528"/>
      <c r="AH1588" s="289" t="str">
        <f t="shared" si="119"/>
        <v/>
      </c>
      <c r="BR1588" s="291" t="str">
        <f>IFERROR(VLOOKUP(AH1588,'FACT COB BASICA'!$BH$5:$BI$115,2,FALSE),"")</f>
        <v/>
      </c>
      <c r="BS1588" s="292" t="str">
        <f t="shared" si="120"/>
        <v/>
      </c>
      <c r="BU1588" s="280"/>
    </row>
    <row r="1589" spans="28:73" ht="18.75" customHeight="1" x14ac:dyDescent="0.3">
      <c r="AB1589" s="300">
        <f t="shared" si="121"/>
        <v>1565</v>
      </c>
      <c r="AC1589" s="526"/>
      <c r="AD1589" s="527"/>
      <c r="AE1589" s="424"/>
      <c r="AF1589" s="528"/>
      <c r="AG1589" s="528"/>
      <c r="AH1589" s="289" t="str">
        <f t="shared" si="119"/>
        <v/>
      </c>
      <c r="BR1589" s="291" t="str">
        <f>IFERROR(VLOOKUP(AH1589,'FACT COB BASICA'!$BH$5:$BI$115,2,FALSE),"")</f>
        <v/>
      </c>
      <c r="BS1589" s="292" t="str">
        <f t="shared" si="120"/>
        <v/>
      </c>
      <c r="BU1589" s="280"/>
    </row>
    <row r="1590" spans="28:73" ht="18.75" customHeight="1" x14ac:dyDescent="0.3">
      <c r="AB1590" s="300">
        <f t="shared" si="121"/>
        <v>1566</v>
      </c>
      <c r="AC1590" s="526"/>
      <c r="AD1590" s="527"/>
      <c r="AE1590" s="424"/>
      <c r="AF1590" s="528"/>
      <c r="AG1590" s="528"/>
      <c r="AH1590" s="289" t="str">
        <f t="shared" si="119"/>
        <v/>
      </c>
      <c r="BR1590" s="291" t="str">
        <f>IFERROR(VLOOKUP(AH1590,'FACT COB BASICA'!$BH$5:$BI$115,2,FALSE),"")</f>
        <v/>
      </c>
      <c r="BS1590" s="292" t="str">
        <f t="shared" si="120"/>
        <v/>
      </c>
      <c r="BU1590" s="280"/>
    </row>
    <row r="1591" spans="28:73" ht="18.75" customHeight="1" x14ac:dyDescent="0.3">
      <c r="AB1591" s="300">
        <f t="shared" si="121"/>
        <v>1567</v>
      </c>
      <c r="AC1591" s="526"/>
      <c r="AD1591" s="527"/>
      <c r="AE1591" s="424"/>
      <c r="AF1591" s="528"/>
      <c r="AG1591" s="528"/>
      <c r="AH1591" s="289" t="str">
        <f t="shared" si="119"/>
        <v/>
      </c>
      <c r="BR1591" s="291" t="str">
        <f>IFERROR(VLOOKUP(AH1591,'FACT COB BASICA'!$BH$5:$BI$115,2,FALSE),"")</f>
        <v/>
      </c>
      <c r="BS1591" s="292" t="str">
        <f t="shared" si="120"/>
        <v/>
      </c>
      <c r="BU1591" s="280"/>
    </row>
    <row r="1592" spans="28:73" ht="18.75" customHeight="1" x14ac:dyDescent="0.3">
      <c r="AB1592" s="300">
        <f t="shared" si="121"/>
        <v>1568</v>
      </c>
      <c r="AC1592" s="526"/>
      <c r="AD1592" s="527"/>
      <c r="AE1592" s="424"/>
      <c r="AF1592" s="528"/>
      <c r="AG1592" s="528"/>
      <c r="AH1592" s="289" t="str">
        <f t="shared" si="119"/>
        <v/>
      </c>
      <c r="BR1592" s="291" t="str">
        <f>IFERROR(VLOOKUP(AH1592,'FACT COB BASICA'!$BH$5:$BI$115,2,FALSE),"")</f>
        <v/>
      </c>
      <c r="BS1592" s="292" t="str">
        <f t="shared" si="120"/>
        <v/>
      </c>
      <c r="BU1592" s="280"/>
    </row>
    <row r="1593" spans="28:73" ht="18.75" customHeight="1" x14ac:dyDescent="0.3">
      <c r="AB1593" s="300">
        <f t="shared" si="121"/>
        <v>1569</v>
      </c>
      <c r="AC1593" s="526"/>
      <c r="AD1593" s="527"/>
      <c r="AE1593" s="424"/>
      <c r="AF1593" s="528"/>
      <c r="AG1593" s="528"/>
      <c r="AH1593" s="289" t="str">
        <f t="shared" si="119"/>
        <v/>
      </c>
      <c r="BR1593" s="291" t="str">
        <f>IFERROR(VLOOKUP(AH1593,'FACT COB BASICA'!$BH$5:$BI$115,2,FALSE),"")</f>
        <v/>
      </c>
      <c r="BS1593" s="292" t="str">
        <f t="shared" si="120"/>
        <v/>
      </c>
      <c r="BU1593" s="280"/>
    </row>
    <row r="1594" spans="28:73" ht="18.75" customHeight="1" x14ac:dyDescent="0.3">
      <c r="AB1594" s="300">
        <f t="shared" si="121"/>
        <v>1570</v>
      </c>
      <c r="AC1594" s="526"/>
      <c r="AD1594" s="527"/>
      <c r="AE1594" s="424"/>
      <c r="AF1594" s="528"/>
      <c r="AG1594" s="528"/>
      <c r="AH1594" s="289" t="str">
        <f t="shared" si="119"/>
        <v/>
      </c>
      <c r="BR1594" s="291" t="str">
        <f>IFERROR(VLOOKUP(AH1594,'FACT COB BASICA'!$BH$5:$BI$115,2,FALSE),"")</f>
        <v/>
      </c>
      <c r="BS1594" s="292" t="str">
        <f t="shared" si="120"/>
        <v/>
      </c>
      <c r="BU1594" s="280"/>
    </row>
    <row r="1595" spans="28:73" ht="18.75" customHeight="1" x14ac:dyDescent="0.3">
      <c r="AB1595" s="300">
        <f t="shared" si="121"/>
        <v>1571</v>
      </c>
      <c r="AC1595" s="526"/>
      <c r="AD1595" s="527"/>
      <c r="AE1595" s="424"/>
      <c r="AF1595" s="528"/>
      <c r="AG1595" s="528"/>
      <c r="AH1595" s="289" t="str">
        <f t="shared" si="119"/>
        <v/>
      </c>
      <c r="BR1595" s="291" t="str">
        <f>IFERROR(VLOOKUP(AH1595,'FACT COB BASICA'!$BH$5:$BI$115,2,FALSE),"")</f>
        <v/>
      </c>
      <c r="BS1595" s="292" t="str">
        <f t="shared" si="120"/>
        <v/>
      </c>
      <c r="BU1595" s="280"/>
    </row>
    <row r="1596" spans="28:73" ht="18.75" customHeight="1" x14ac:dyDescent="0.3">
      <c r="AB1596" s="300">
        <f t="shared" si="121"/>
        <v>1572</v>
      </c>
      <c r="AC1596" s="526"/>
      <c r="AD1596" s="527"/>
      <c r="AE1596" s="424"/>
      <c r="AF1596" s="528"/>
      <c r="AG1596" s="528"/>
      <c r="AH1596" s="289" t="str">
        <f t="shared" si="119"/>
        <v/>
      </c>
      <c r="BR1596" s="291" t="str">
        <f>IFERROR(VLOOKUP(AH1596,'FACT COB BASICA'!$BH$5:$BI$115,2,FALSE),"")</f>
        <v/>
      </c>
      <c r="BS1596" s="292" t="str">
        <f t="shared" si="120"/>
        <v/>
      </c>
      <c r="BU1596" s="280"/>
    </row>
    <row r="1597" spans="28:73" ht="18.75" customHeight="1" x14ac:dyDescent="0.3">
      <c r="AB1597" s="300">
        <f t="shared" si="121"/>
        <v>1573</v>
      </c>
      <c r="AC1597" s="526"/>
      <c r="AD1597" s="527"/>
      <c r="AE1597" s="424"/>
      <c r="AF1597" s="528"/>
      <c r="AG1597" s="528"/>
      <c r="AH1597" s="289" t="str">
        <f t="shared" si="119"/>
        <v/>
      </c>
      <c r="BR1597" s="291" t="str">
        <f>IFERROR(VLOOKUP(AH1597,'FACT COB BASICA'!$BH$5:$BI$115,2,FALSE),"")</f>
        <v/>
      </c>
      <c r="BS1597" s="292" t="str">
        <f t="shared" si="120"/>
        <v/>
      </c>
      <c r="BU1597" s="280"/>
    </row>
    <row r="1598" spans="28:73" ht="18.75" customHeight="1" x14ac:dyDescent="0.3">
      <c r="AB1598" s="300">
        <f t="shared" si="121"/>
        <v>1574</v>
      </c>
      <c r="AC1598" s="526"/>
      <c r="AD1598" s="527"/>
      <c r="AE1598" s="424"/>
      <c r="AF1598" s="528"/>
      <c r="AG1598" s="528"/>
      <c r="AH1598" s="289" t="str">
        <f t="shared" si="119"/>
        <v/>
      </c>
      <c r="BR1598" s="291" t="str">
        <f>IFERROR(VLOOKUP(AH1598,'FACT COB BASICA'!$BH$5:$BI$115,2,FALSE),"")</f>
        <v/>
      </c>
      <c r="BS1598" s="292" t="str">
        <f t="shared" si="120"/>
        <v/>
      </c>
      <c r="BU1598" s="280"/>
    </row>
    <row r="1599" spans="28:73" ht="18.75" customHeight="1" x14ac:dyDescent="0.3">
      <c r="AB1599" s="300">
        <f t="shared" si="121"/>
        <v>1575</v>
      </c>
      <c r="AC1599" s="526"/>
      <c r="AD1599" s="527"/>
      <c r="AE1599" s="424"/>
      <c r="AF1599" s="528"/>
      <c r="AG1599" s="528"/>
      <c r="AH1599" s="289" t="str">
        <f t="shared" si="119"/>
        <v/>
      </c>
      <c r="BR1599" s="291" t="str">
        <f>IFERROR(VLOOKUP(AH1599,'FACT COB BASICA'!$BH$5:$BI$115,2,FALSE),"")</f>
        <v/>
      </c>
      <c r="BS1599" s="292" t="str">
        <f t="shared" si="120"/>
        <v/>
      </c>
      <c r="BU1599" s="280"/>
    </row>
    <row r="1600" spans="28:73" ht="18.75" customHeight="1" x14ac:dyDescent="0.3">
      <c r="AB1600" s="300">
        <f t="shared" si="121"/>
        <v>1576</v>
      </c>
      <c r="AC1600" s="526"/>
      <c r="AD1600" s="527"/>
      <c r="AE1600" s="424"/>
      <c r="AF1600" s="528"/>
      <c r="AG1600" s="528"/>
      <c r="AH1600" s="289" t="str">
        <f t="shared" si="119"/>
        <v/>
      </c>
      <c r="BR1600" s="291" t="str">
        <f>IFERROR(VLOOKUP(AH1600,'FACT COB BASICA'!$BH$5:$BI$115,2,FALSE),"")</f>
        <v/>
      </c>
      <c r="BS1600" s="292" t="str">
        <f t="shared" si="120"/>
        <v/>
      </c>
      <c r="BU1600" s="280"/>
    </row>
    <row r="1601" spans="28:73" ht="18.75" customHeight="1" x14ac:dyDescent="0.3">
      <c r="AB1601" s="300">
        <f t="shared" si="121"/>
        <v>1577</v>
      </c>
      <c r="AC1601" s="526"/>
      <c r="AD1601" s="527"/>
      <c r="AE1601" s="424"/>
      <c r="AF1601" s="528"/>
      <c r="AG1601" s="528"/>
      <c r="AH1601" s="289" t="str">
        <f t="shared" si="119"/>
        <v/>
      </c>
      <c r="BR1601" s="291" t="str">
        <f>IFERROR(VLOOKUP(AH1601,'FACT COB BASICA'!$BH$5:$BI$115,2,FALSE),"")</f>
        <v/>
      </c>
      <c r="BS1601" s="292" t="str">
        <f t="shared" si="120"/>
        <v/>
      </c>
      <c r="BU1601" s="280"/>
    </row>
    <row r="1602" spans="28:73" ht="18.75" customHeight="1" x14ac:dyDescent="0.3">
      <c r="AB1602" s="300">
        <f t="shared" si="121"/>
        <v>1578</v>
      </c>
      <c r="AC1602" s="526"/>
      <c r="AD1602" s="527"/>
      <c r="AE1602" s="424"/>
      <c r="AF1602" s="528"/>
      <c r="AG1602" s="528"/>
      <c r="AH1602" s="289" t="str">
        <f t="shared" si="119"/>
        <v/>
      </c>
      <c r="BR1602" s="291" t="str">
        <f>IFERROR(VLOOKUP(AH1602,'FACT COB BASICA'!$BH$5:$BI$115,2,FALSE),"")</f>
        <v/>
      </c>
      <c r="BS1602" s="292" t="str">
        <f t="shared" si="120"/>
        <v/>
      </c>
      <c r="BU1602" s="280"/>
    </row>
    <row r="1603" spans="28:73" ht="18.75" customHeight="1" x14ac:dyDescent="0.3">
      <c r="AB1603" s="300">
        <f t="shared" si="121"/>
        <v>1579</v>
      </c>
      <c r="AC1603" s="526"/>
      <c r="AD1603" s="527"/>
      <c r="AE1603" s="424"/>
      <c r="AF1603" s="528"/>
      <c r="AG1603" s="528"/>
      <c r="AH1603" s="289" t="str">
        <f t="shared" si="119"/>
        <v/>
      </c>
      <c r="BR1603" s="291" t="str">
        <f>IFERROR(VLOOKUP(AH1603,'FACT COB BASICA'!$BH$5:$BI$115,2,FALSE),"")</f>
        <v/>
      </c>
      <c r="BS1603" s="292" t="str">
        <f t="shared" si="120"/>
        <v/>
      </c>
      <c r="BU1603" s="280"/>
    </row>
    <row r="1604" spans="28:73" ht="18.75" customHeight="1" x14ac:dyDescent="0.3">
      <c r="AB1604" s="300">
        <f t="shared" si="121"/>
        <v>1580</v>
      </c>
      <c r="AC1604" s="526"/>
      <c r="AD1604" s="527"/>
      <c r="AE1604" s="424"/>
      <c r="AF1604" s="528"/>
      <c r="AG1604" s="528"/>
      <c r="AH1604" s="289" t="str">
        <f t="shared" si="119"/>
        <v/>
      </c>
      <c r="BR1604" s="291" t="str">
        <f>IFERROR(VLOOKUP(AH1604,'FACT COB BASICA'!$BH$5:$BI$115,2,FALSE),"")</f>
        <v/>
      </c>
      <c r="BS1604" s="292" t="str">
        <f t="shared" si="120"/>
        <v/>
      </c>
      <c r="BU1604" s="280"/>
    </row>
    <row r="1605" spans="28:73" ht="18.75" customHeight="1" x14ac:dyDescent="0.3">
      <c r="AB1605" s="300">
        <f t="shared" si="121"/>
        <v>1581</v>
      </c>
      <c r="AC1605" s="526"/>
      <c r="AD1605" s="527"/>
      <c r="AE1605" s="424"/>
      <c r="AF1605" s="528"/>
      <c r="AG1605" s="528"/>
      <c r="AH1605" s="289" t="str">
        <f t="shared" si="119"/>
        <v/>
      </c>
      <c r="BR1605" s="291" t="str">
        <f>IFERROR(VLOOKUP(AH1605,'FACT COB BASICA'!$BH$5:$BI$115,2,FALSE),"")</f>
        <v/>
      </c>
      <c r="BS1605" s="292" t="str">
        <f t="shared" si="120"/>
        <v/>
      </c>
      <c r="BU1605" s="280"/>
    </row>
    <row r="1606" spans="28:73" ht="18.75" customHeight="1" x14ac:dyDescent="0.3">
      <c r="AB1606" s="300">
        <f t="shared" si="121"/>
        <v>1582</v>
      </c>
      <c r="AC1606" s="526"/>
      <c r="AD1606" s="527"/>
      <c r="AE1606" s="424"/>
      <c r="AF1606" s="528"/>
      <c r="AG1606" s="528"/>
      <c r="AH1606" s="289" t="str">
        <f t="shared" si="119"/>
        <v/>
      </c>
      <c r="BR1606" s="291" t="str">
        <f>IFERROR(VLOOKUP(AH1606,'FACT COB BASICA'!$BH$5:$BI$115,2,FALSE),"")</f>
        <v/>
      </c>
      <c r="BS1606" s="292" t="str">
        <f t="shared" si="120"/>
        <v/>
      </c>
      <c r="BU1606" s="280"/>
    </row>
    <row r="1607" spans="28:73" ht="18.75" customHeight="1" x14ac:dyDescent="0.3">
      <c r="AB1607" s="300">
        <f t="shared" si="121"/>
        <v>1583</v>
      </c>
      <c r="AC1607" s="526"/>
      <c r="AD1607" s="527"/>
      <c r="AE1607" s="424"/>
      <c r="AF1607" s="528"/>
      <c r="AG1607" s="528"/>
      <c r="AH1607" s="289" t="str">
        <f t="shared" si="119"/>
        <v/>
      </c>
      <c r="BR1607" s="291" t="str">
        <f>IFERROR(VLOOKUP(AH1607,'FACT COB BASICA'!$BH$5:$BI$115,2,FALSE),"")</f>
        <v/>
      </c>
      <c r="BS1607" s="292" t="str">
        <f t="shared" si="120"/>
        <v/>
      </c>
      <c r="BU1607" s="280"/>
    </row>
    <row r="1608" spans="28:73" ht="18.75" customHeight="1" x14ac:dyDescent="0.3">
      <c r="AB1608" s="300">
        <f t="shared" si="121"/>
        <v>1584</v>
      </c>
      <c r="AC1608" s="526"/>
      <c r="AD1608" s="527"/>
      <c r="AE1608" s="424"/>
      <c r="AF1608" s="528"/>
      <c r="AG1608" s="528"/>
      <c r="AH1608" s="289" t="str">
        <f t="shared" si="119"/>
        <v/>
      </c>
      <c r="BR1608" s="291" t="str">
        <f>IFERROR(VLOOKUP(AH1608,'FACT COB BASICA'!$BH$5:$BI$115,2,FALSE),"")</f>
        <v/>
      </c>
      <c r="BS1608" s="292" t="str">
        <f t="shared" si="120"/>
        <v/>
      </c>
      <c r="BU1608" s="280"/>
    </row>
    <row r="1609" spans="28:73" ht="18.75" customHeight="1" x14ac:dyDescent="0.3">
      <c r="AB1609" s="300">
        <f t="shared" si="121"/>
        <v>1585</v>
      </c>
      <c r="AC1609" s="526"/>
      <c r="AD1609" s="527"/>
      <c r="AE1609" s="424"/>
      <c r="AF1609" s="528"/>
      <c r="AG1609" s="528"/>
      <c r="AH1609" s="289" t="str">
        <f t="shared" si="119"/>
        <v/>
      </c>
      <c r="BR1609" s="291" t="str">
        <f>IFERROR(VLOOKUP(AH1609,'FACT COB BASICA'!$BH$5:$BI$115,2,FALSE),"")</f>
        <v/>
      </c>
      <c r="BS1609" s="292" t="str">
        <f t="shared" si="120"/>
        <v/>
      </c>
      <c r="BU1609" s="280"/>
    </row>
    <row r="1610" spans="28:73" ht="18.75" customHeight="1" x14ac:dyDescent="0.3">
      <c r="AB1610" s="300">
        <f t="shared" si="121"/>
        <v>1586</v>
      </c>
      <c r="AC1610" s="526"/>
      <c r="AD1610" s="527"/>
      <c r="AE1610" s="424"/>
      <c r="AF1610" s="528"/>
      <c r="AG1610" s="528"/>
      <c r="AH1610" s="289" t="str">
        <f t="shared" si="119"/>
        <v/>
      </c>
      <c r="BR1610" s="291" t="str">
        <f>IFERROR(VLOOKUP(AH1610,'FACT COB BASICA'!$BH$5:$BI$115,2,FALSE),"")</f>
        <v/>
      </c>
      <c r="BS1610" s="292" t="str">
        <f t="shared" si="120"/>
        <v/>
      </c>
      <c r="BU1610" s="280"/>
    </row>
    <row r="1611" spans="28:73" ht="18.75" customHeight="1" x14ac:dyDescent="0.3">
      <c r="AB1611" s="300">
        <f t="shared" si="121"/>
        <v>1587</v>
      </c>
      <c r="AC1611" s="526"/>
      <c r="AD1611" s="527"/>
      <c r="AE1611" s="424"/>
      <c r="AF1611" s="528"/>
      <c r="AG1611" s="528"/>
      <c r="AH1611" s="289" t="str">
        <f t="shared" si="119"/>
        <v/>
      </c>
      <c r="BR1611" s="291" t="str">
        <f>IFERROR(VLOOKUP(AH1611,'FACT COB BASICA'!$BH$5:$BI$115,2,FALSE),"")</f>
        <v/>
      </c>
      <c r="BS1611" s="292" t="str">
        <f t="shared" si="120"/>
        <v/>
      </c>
      <c r="BU1611" s="280"/>
    </row>
    <row r="1612" spans="28:73" ht="18.75" customHeight="1" x14ac:dyDescent="0.3">
      <c r="AB1612" s="300">
        <f t="shared" si="121"/>
        <v>1588</v>
      </c>
      <c r="AC1612" s="526"/>
      <c r="AD1612" s="527"/>
      <c r="AE1612" s="424"/>
      <c r="AF1612" s="528"/>
      <c r="AG1612" s="528"/>
      <c r="AH1612" s="289" t="str">
        <f t="shared" si="119"/>
        <v/>
      </c>
      <c r="BR1612" s="291" t="str">
        <f>IFERROR(VLOOKUP(AH1612,'FACT COB BASICA'!$BH$5:$BI$115,2,FALSE),"")</f>
        <v/>
      </c>
      <c r="BS1612" s="292" t="str">
        <f t="shared" si="120"/>
        <v/>
      </c>
      <c r="BU1612" s="280"/>
    </row>
    <row r="1613" spans="28:73" ht="18.75" customHeight="1" x14ac:dyDescent="0.3">
      <c r="AB1613" s="300">
        <f t="shared" si="121"/>
        <v>1589</v>
      </c>
      <c r="AC1613" s="526"/>
      <c r="AD1613" s="527"/>
      <c r="AE1613" s="424"/>
      <c r="AF1613" s="528"/>
      <c r="AG1613" s="528"/>
      <c r="AH1613" s="289" t="str">
        <f t="shared" si="119"/>
        <v/>
      </c>
      <c r="BR1613" s="291" t="str">
        <f>IFERROR(VLOOKUP(AH1613,'FACT COB BASICA'!$BH$5:$BI$115,2,FALSE),"")</f>
        <v/>
      </c>
      <c r="BS1613" s="292" t="str">
        <f t="shared" si="120"/>
        <v/>
      </c>
      <c r="BU1613" s="280"/>
    </row>
    <row r="1614" spans="28:73" ht="18.75" customHeight="1" x14ac:dyDescent="0.3">
      <c r="AB1614" s="300">
        <f t="shared" si="121"/>
        <v>1590</v>
      </c>
      <c r="AC1614" s="526"/>
      <c r="AD1614" s="527"/>
      <c r="AE1614" s="424"/>
      <c r="AF1614" s="528"/>
      <c r="AG1614" s="528"/>
      <c r="AH1614" s="289" t="str">
        <f t="shared" si="119"/>
        <v/>
      </c>
      <c r="BR1614" s="291" t="str">
        <f>IFERROR(VLOOKUP(AH1614,'FACT COB BASICA'!$BH$5:$BI$115,2,FALSE),"")</f>
        <v/>
      </c>
      <c r="BS1614" s="292" t="str">
        <f t="shared" si="120"/>
        <v/>
      </c>
      <c r="BU1614" s="280"/>
    </row>
    <row r="1615" spans="28:73" ht="18.75" customHeight="1" x14ac:dyDescent="0.3">
      <c r="AB1615" s="300">
        <f t="shared" si="121"/>
        <v>1591</v>
      </c>
      <c r="AC1615" s="526"/>
      <c r="AD1615" s="527"/>
      <c r="AE1615" s="424"/>
      <c r="AF1615" s="528"/>
      <c r="AG1615" s="528"/>
      <c r="AH1615" s="289" t="str">
        <f t="shared" si="119"/>
        <v/>
      </c>
      <c r="BR1615" s="291" t="str">
        <f>IFERROR(VLOOKUP(AH1615,'FACT COB BASICA'!$BH$5:$BI$115,2,FALSE),"")</f>
        <v/>
      </c>
      <c r="BS1615" s="292" t="str">
        <f t="shared" si="120"/>
        <v/>
      </c>
      <c r="BU1615" s="280"/>
    </row>
    <row r="1616" spans="28:73" ht="18.75" customHeight="1" x14ac:dyDescent="0.3">
      <c r="AB1616" s="300">
        <f t="shared" si="121"/>
        <v>1592</v>
      </c>
      <c r="AC1616" s="526"/>
      <c r="AD1616" s="527"/>
      <c r="AE1616" s="424"/>
      <c r="AF1616" s="528"/>
      <c r="AG1616" s="528"/>
      <c r="AH1616" s="289" t="str">
        <f t="shared" si="119"/>
        <v/>
      </c>
      <c r="BR1616" s="291" t="str">
        <f>IFERROR(VLOOKUP(AH1616,'FACT COB BASICA'!$BH$5:$BI$115,2,FALSE),"")</f>
        <v/>
      </c>
      <c r="BS1616" s="292" t="str">
        <f t="shared" si="120"/>
        <v/>
      </c>
      <c r="BU1616" s="280"/>
    </row>
    <row r="1617" spans="28:73" ht="18.75" customHeight="1" x14ac:dyDescent="0.3">
      <c r="AB1617" s="300">
        <f t="shared" si="121"/>
        <v>1593</v>
      </c>
      <c r="AC1617" s="526"/>
      <c r="AD1617" s="527"/>
      <c r="AE1617" s="424"/>
      <c r="AF1617" s="528"/>
      <c r="AG1617" s="528"/>
      <c r="AH1617" s="289" t="str">
        <f t="shared" si="119"/>
        <v/>
      </c>
      <c r="BR1617" s="291" t="str">
        <f>IFERROR(VLOOKUP(AH1617,'FACT COB BASICA'!$BH$5:$BI$115,2,FALSE),"")</f>
        <v/>
      </c>
      <c r="BS1617" s="292" t="str">
        <f t="shared" si="120"/>
        <v/>
      </c>
      <c r="BU1617" s="280"/>
    </row>
    <row r="1618" spans="28:73" ht="18.75" customHeight="1" x14ac:dyDescent="0.3">
      <c r="AB1618" s="300">
        <f t="shared" si="121"/>
        <v>1594</v>
      </c>
      <c r="AC1618" s="526"/>
      <c r="AD1618" s="527"/>
      <c r="AE1618" s="424"/>
      <c r="AF1618" s="528"/>
      <c r="AG1618" s="528"/>
      <c r="AH1618" s="289" t="str">
        <f t="shared" si="119"/>
        <v/>
      </c>
      <c r="BR1618" s="291" t="str">
        <f>IFERROR(VLOOKUP(AH1618,'FACT COB BASICA'!$BH$5:$BI$115,2,FALSE),"")</f>
        <v/>
      </c>
      <c r="BS1618" s="292" t="str">
        <f t="shared" si="120"/>
        <v/>
      </c>
      <c r="BU1618" s="280"/>
    </row>
    <row r="1619" spans="28:73" ht="18.75" customHeight="1" x14ac:dyDescent="0.3">
      <c r="AB1619" s="300">
        <f t="shared" si="121"/>
        <v>1595</v>
      </c>
      <c r="AC1619" s="526"/>
      <c r="AD1619" s="527"/>
      <c r="AE1619" s="424"/>
      <c r="AF1619" s="528"/>
      <c r="AG1619" s="528"/>
      <c r="AH1619" s="289" t="str">
        <f t="shared" si="119"/>
        <v/>
      </c>
      <c r="BR1619" s="291" t="str">
        <f>IFERROR(VLOOKUP(AH1619,'FACT COB BASICA'!$BH$5:$BI$115,2,FALSE),"")</f>
        <v/>
      </c>
      <c r="BS1619" s="292" t="str">
        <f t="shared" si="120"/>
        <v/>
      </c>
      <c r="BU1619" s="280"/>
    </row>
    <row r="1620" spans="28:73" ht="18.75" customHeight="1" x14ac:dyDescent="0.3">
      <c r="AB1620" s="300">
        <f t="shared" si="121"/>
        <v>1596</v>
      </c>
      <c r="AC1620" s="526"/>
      <c r="AD1620" s="527"/>
      <c r="AE1620" s="424"/>
      <c r="AF1620" s="528"/>
      <c r="AG1620" s="528"/>
      <c r="AH1620" s="289" t="str">
        <f t="shared" si="119"/>
        <v/>
      </c>
      <c r="BR1620" s="291" t="str">
        <f>IFERROR(VLOOKUP(AH1620,'FACT COB BASICA'!$BH$5:$BI$115,2,FALSE),"")</f>
        <v/>
      </c>
      <c r="BS1620" s="292" t="str">
        <f t="shared" si="120"/>
        <v/>
      </c>
      <c r="BU1620" s="280"/>
    </row>
    <row r="1621" spans="28:73" ht="18.75" customHeight="1" x14ac:dyDescent="0.3">
      <c r="AB1621" s="300">
        <f t="shared" si="121"/>
        <v>1597</v>
      </c>
      <c r="AC1621" s="526"/>
      <c r="AD1621" s="527"/>
      <c r="AE1621" s="424"/>
      <c r="AF1621" s="528"/>
      <c r="AG1621" s="528"/>
      <c r="AH1621" s="289" t="str">
        <f t="shared" si="119"/>
        <v/>
      </c>
      <c r="BR1621" s="291" t="str">
        <f>IFERROR(VLOOKUP(AH1621,'FACT COB BASICA'!$BH$5:$BI$115,2,FALSE),"")</f>
        <v/>
      </c>
      <c r="BS1621" s="292" t="str">
        <f t="shared" si="120"/>
        <v/>
      </c>
      <c r="BU1621" s="280"/>
    </row>
    <row r="1622" spans="28:73" ht="18.75" customHeight="1" x14ac:dyDescent="0.3">
      <c r="AB1622" s="300">
        <f t="shared" si="121"/>
        <v>1598</v>
      </c>
      <c r="AC1622" s="526"/>
      <c r="AD1622" s="527"/>
      <c r="AE1622" s="424"/>
      <c r="AF1622" s="528"/>
      <c r="AG1622" s="528"/>
      <c r="AH1622" s="289" t="str">
        <f t="shared" si="119"/>
        <v/>
      </c>
      <c r="BR1622" s="291" t="str">
        <f>IFERROR(VLOOKUP(AH1622,'FACT COB BASICA'!$BH$5:$BI$115,2,FALSE),"")</f>
        <v/>
      </c>
      <c r="BS1622" s="292" t="str">
        <f t="shared" si="120"/>
        <v/>
      </c>
      <c r="BU1622" s="280"/>
    </row>
    <row r="1623" spans="28:73" ht="18.75" customHeight="1" x14ac:dyDescent="0.3">
      <c r="AB1623" s="300">
        <f t="shared" si="121"/>
        <v>1599</v>
      </c>
      <c r="AC1623" s="526"/>
      <c r="AD1623" s="527"/>
      <c r="AE1623" s="424"/>
      <c r="AF1623" s="528"/>
      <c r="AG1623" s="528"/>
      <c r="AH1623" s="289" t="str">
        <f t="shared" si="119"/>
        <v/>
      </c>
      <c r="BR1623" s="291" t="str">
        <f>IFERROR(VLOOKUP(AH1623,'FACT COB BASICA'!$BH$5:$BI$115,2,FALSE),"")</f>
        <v/>
      </c>
      <c r="BS1623" s="292" t="str">
        <f t="shared" si="120"/>
        <v/>
      </c>
      <c r="BU1623" s="280"/>
    </row>
    <row r="1624" spans="28:73" ht="18.75" customHeight="1" x14ac:dyDescent="0.3">
      <c r="AB1624" s="300">
        <f t="shared" si="121"/>
        <v>1600</v>
      </c>
      <c r="AC1624" s="526"/>
      <c r="AD1624" s="527"/>
      <c r="AE1624" s="424"/>
      <c r="AF1624" s="528"/>
      <c r="AG1624" s="528"/>
      <c r="AH1624" s="289" t="str">
        <f t="shared" si="119"/>
        <v/>
      </c>
      <c r="BR1624" s="291" t="str">
        <f>IFERROR(VLOOKUP(AH1624,'FACT COB BASICA'!$BH$5:$BI$115,2,FALSE),"")</f>
        <v/>
      </c>
      <c r="BS1624" s="292" t="str">
        <f t="shared" si="120"/>
        <v/>
      </c>
      <c r="BU1624" s="280"/>
    </row>
    <row r="1625" spans="28:73" ht="18.75" customHeight="1" x14ac:dyDescent="0.3">
      <c r="AB1625" s="300">
        <f t="shared" si="121"/>
        <v>1601</v>
      </c>
      <c r="AC1625" s="526"/>
      <c r="AD1625" s="527"/>
      <c r="AE1625" s="424"/>
      <c r="AF1625" s="528"/>
      <c r="AG1625" s="528"/>
      <c r="AH1625" s="289" t="str">
        <f t="shared" ref="AH1625:AH1688" si="122">IF(AND($AE$20="Fecha de nacimiento",AD1625&lt;&gt;""),DATEDIF(AD1625,$L$4,"Y"),IF(AND($AE$20="Edad",AE1625&lt;&gt;""),AE1625,""))</f>
        <v/>
      </c>
      <c r="BR1625" s="291" t="str">
        <f>IFERROR(VLOOKUP(AH1625,'FACT COB BASICA'!$BH$5:$BI$115,2,FALSE),"")</f>
        <v/>
      </c>
      <c r="BS1625" s="292" t="str">
        <f t="shared" ref="BS1625:BS1688" si="123">AC1625&amp;AG1625&amp;AF1625&amp;BR1625</f>
        <v/>
      </c>
      <c r="BU1625" s="280"/>
    </row>
    <row r="1626" spans="28:73" ht="18.75" customHeight="1" x14ac:dyDescent="0.3">
      <c r="AB1626" s="300">
        <f t="shared" ref="AB1626:AB1689" si="124">AB1625+1</f>
        <v>1602</v>
      </c>
      <c r="AC1626" s="526"/>
      <c r="AD1626" s="527"/>
      <c r="AE1626" s="424"/>
      <c r="AF1626" s="528"/>
      <c r="AG1626" s="528"/>
      <c r="AH1626" s="289" t="str">
        <f t="shared" si="122"/>
        <v/>
      </c>
      <c r="BR1626" s="291" t="str">
        <f>IFERROR(VLOOKUP(AH1626,'FACT COB BASICA'!$BH$5:$BI$115,2,FALSE),"")</f>
        <v/>
      </c>
      <c r="BS1626" s="292" t="str">
        <f t="shared" si="123"/>
        <v/>
      </c>
      <c r="BU1626" s="280"/>
    </row>
    <row r="1627" spans="28:73" ht="18.75" customHeight="1" x14ac:dyDescent="0.3">
      <c r="AB1627" s="300">
        <f t="shared" si="124"/>
        <v>1603</v>
      </c>
      <c r="AC1627" s="526"/>
      <c r="AD1627" s="527"/>
      <c r="AE1627" s="424"/>
      <c r="AF1627" s="528"/>
      <c r="AG1627" s="528"/>
      <c r="AH1627" s="289" t="str">
        <f t="shared" si="122"/>
        <v/>
      </c>
      <c r="BR1627" s="291" t="str">
        <f>IFERROR(VLOOKUP(AH1627,'FACT COB BASICA'!$BH$5:$BI$115,2,FALSE),"")</f>
        <v/>
      </c>
      <c r="BS1627" s="292" t="str">
        <f t="shared" si="123"/>
        <v/>
      </c>
      <c r="BU1627" s="280"/>
    </row>
    <row r="1628" spans="28:73" ht="18.75" customHeight="1" x14ac:dyDescent="0.3">
      <c r="AB1628" s="300">
        <f t="shared" si="124"/>
        <v>1604</v>
      </c>
      <c r="AC1628" s="526"/>
      <c r="AD1628" s="527"/>
      <c r="AE1628" s="424"/>
      <c r="AF1628" s="528"/>
      <c r="AG1628" s="528"/>
      <c r="AH1628" s="289" t="str">
        <f t="shared" si="122"/>
        <v/>
      </c>
      <c r="BR1628" s="291" t="str">
        <f>IFERROR(VLOOKUP(AH1628,'FACT COB BASICA'!$BH$5:$BI$115,2,FALSE),"")</f>
        <v/>
      </c>
      <c r="BS1628" s="292" t="str">
        <f t="shared" si="123"/>
        <v/>
      </c>
      <c r="BU1628" s="280"/>
    </row>
    <row r="1629" spans="28:73" ht="18.75" customHeight="1" x14ac:dyDescent="0.3">
      <c r="AB1629" s="300">
        <f t="shared" si="124"/>
        <v>1605</v>
      </c>
      <c r="AC1629" s="526"/>
      <c r="AD1629" s="527"/>
      <c r="AE1629" s="424"/>
      <c r="AF1629" s="528"/>
      <c r="AG1629" s="528"/>
      <c r="AH1629" s="289" t="str">
        <f t="shared" si="122"/>
        <v/>
      </c>
      <c r="BR1629" s="291" t="str">
        <f>IFERROR(VLOOKUP(AH1629,'FACT COB BASICA'!$BH$5:$BI$115,2,FALSE),"")</f>
        <v/>
      </c>
      <c r="BS1629" s="292" t="str">
        <f t="shared" si="123"/>
        <v/>
      </c>
      <c r="BU1629" s="280"/>
    </row>
    <row r="1630" spans="28:73" ht="18.75" customHeight="1" x14ac:dyDescent="0.3">
      <c r="AB1630" s="300">
        <f t="shared" si="124"/>
        <v>1606</v>
      </c>
      <c r="AC1630" s="526"/>
      <c r="AD1630" s="527"/>
      <c r="AE1630" s="424"/>
      <c r="AF1630" s="528"/>
      <c r="AG1630" s="528"/>
      <c r="AH1630" s="289" t="str">
        <f t="shared" si="122"/>
        <v/>
      </c>
      <c r="BR1630" s="291" t="str">
        <f>IFERROR(VLOOKUP(AH1630,'FACT COB BASICA'!$BH$5:$BI$115,2,FALSE),"")</f>
        <v/>
      </c>
      <c r="BS1630" s="292" t="str">
        <f t="shared" si="123"/>
        <v/>
      </c>
      <c r="BU1630" s="280"/>
    </row>
    <row r="1631" spans="28:73" ht="18.75" customHeight="1" x14ac:dyDescent="0.3">
      <c r="AB1631" s="300">
        <f t="shared" si="124"/>
        <v>1607</v>
      </c>
      <c r="AC1631" s="526"/>
      <c r="AD1631" s="527"/>
      <c r="AE1631" s="424"/>
      <c r="AF1631" s="528"/>
      <c r="AG1631" s="528"/>
      <c r="AH1631" s="289" t="str">
        <f t="shared" si="122"/>
        <v/>
      </c>
      <c r="BR1631" s="291" t="str">
        <f>IFERROR(VLOOKUP(AH1631,'FACT COB BASICA'!$BH$5:$BI$115,2,FALSE),"")</f>
        <v/>
      </c>
      <c r="BS1631" s="292" t="str">
        <f t="shared" si="123"/>
        <v/>
      </c>
      <c r="BU1631" s="280"/>
    </row>
    <row r="1632" spans="28:73" ht="18.75" customHeight="1" x14ac:dyDescent="0.3">
      <c r="AB1632" s="300">
        <f t="shared" si="124"/>
        <v>1608</v>
      </c>
      <c r="AC1632" s="526"/>
      <c r="AD1632" s="527"/>
      <c r="AE1632" s="424"/>
      <c r="AF1632" s="528"/>
      <c r="AG1632" s="528"/>
      <c r="AH1632" s="289" t="str">
        <f t="shared" si="122"/>
        <v/>
      </c>
      <c r="BR1632" s="291" t="str">
        <f>IFERROR(VLOOKUP(AH1632,'FACT COB BASICA'!$BH$5:$BI$115,2,FALSE),"")</f>
        <v/>
      </c>
      <c r="BS1632" s="292" t="str">
        <f t="shared" si="123"/>
        <v/>
      </c>
      <c r="BU1632" s="280"/>
    </row>
    <row r="1633" spans="28:73" ht="18.75" customHeight="1" x14ac:dyDescent="0.3">
      <c r="AB1633" s="300">
        <f t="shared" si="124"/>
        <v>1609</v>
      </c>
      <c r="AC1633" s="526"/>
      <c r="AD1633" s="527"/>
      <c r="AE1633" s="424"/>
      <c r="AF1633" s="528"/>
      <c r="AG1633" s="528"/>
      <c r="AH1633" s="289" t="str">
        <f t="shared" si="122"/>
        <v/>
      </c>
      <c r="BR1633" s="291" t="str">
        <f>IFERROR(VLOOKUP(AH1633,'FACT COB BASICA'!$BH$5:$BI$115,2,FALSE),"")</f>
        <v/>
      </c>
      <c r="BS1633" s="292" t="str">
        <f t="shared" si="123"/>
        <v/>
      </c>
      <c r="BU1633" s="280"/>
    </row>
    <row r="1634" spans="28:73" ht="18.75" customHeight="1" x14ac:dyDescent="0.3">
      <c r="AB1634" s="300">
        <f t="shared" si="124"/>
        <v>1610</v>
      </c>
      <c r="AC1634" s="526"/>
      <c r="AD1634" s="527"/>
      <c r="AE1634" s="424"/>
      <c r="AF1634" s="528"/>
      <c r="AG1634" s="528"/>
      <c r="AH1634" s="289" t="str">
        <f t="shared" si="122"/>
        <v/>
      </c>
      <c r="BR1634" s="291" t="str">
        <f>IFERROR(VLOOKUP(AH1634,'FACT COB BASICA'!$BH$5:$BI$115,2,FALSE),"")</f>
        <v/>
      </c>
      <c r="BS1634" s="292" t="str">
        <f t="shared" si="123"/>
        <v/>
      </c>
      <c r="BU1634" s="280"/>
    </row>
    <row r="1635" spans="28:73" ht="18.75" customHeight="1" x14ac:dyDescent="0.3">
      <c r="AB1635" s="300">
        <f t="shared" si="124"/>
        <v>1611</v>
      </c>
      <c r="AC1635" s="526"/>
      <c r="AD1635" s="527"/>
      <c r="AE1635" s="424"/>
      <c r="AF1635" s="528"/>
      <c r="AG1635" s="528"/>
      <c r="AH1635" s="289" t="str">
        <f t="shared" si="122"/>
        <v/>
      </c>
      <c r="BR1635" s="291" t="str">
        <f>IFERROR(VLOOKUP(AH1635,'FACT COB BASICA'!$BH$5:$BI$115,2,FALSE),"")</f>
        <v/>
      </c>
      <c r="BS1635" s="292" t="str">
        <f t="shared" si="123"/>
        <v/>
      </c>
      <c r="BU1635" s="280"/>
    </row>
    <row r="1636" spans="28:73" ht="18.75" customHeight="1" x14ac:dyDescent="0.3">
      <c r="AB1636" s="300">
        <f t="shared" si="124"/>
        <v>1612</v>
      </c>
      <c r="AC1636" s="526"/>
      <c r="AD1636" s="527"/>
      <c r="AE1636" s="424"/>
      <c r="AF1636" s="528"/>
      <c r="AG1636" s="528"/>
      <c r="AH1636" s="289" t="str">
        <f t="shared" si="122"/>
        <v/>
      </c>
      <c r="BR1636" s="291" t="str">
        <f>IFERROR(VLOOKUP(AH1636,'FACT COB BASICA'!$BH$5:$BI$115,2,FALSE),"")</f>
        <v/>
      </c>
      <c r="BS1636" s="292" t="str">
        <f t="shared" si="123"/>
        <v/>
      </c>
      <c r="BU1636" s="280"/>
    </row>
    <row r="1637" spans="28:73" ht="18.75" customHeight="1" x14ac:dyDescent="0.3">
      <c r="AB1637" s="300">
        <f t="shared" si="124"/>
        <v>1613</v>
      </c>
      <c r="AC1637" s="526"/>
      <c r="AD1637" s="527"/>
      <c r="AE1637" s="424"/>
      <c r="AF1637" s="528"/>
      <c r="AG1637" s="528"/>
      <c r="AH1637" s="289" t="str">
        <f t="shared" si="122"/>
        <v/>
      </c>
      <c r="BR1637" s="291" t="str">
        <f>IFERROR(VLOOKUP(AH1637,'FACT COB BASICA'!$BH$5:$BI$115,2,FALSE),"")</f>
        <v/>
      </c>
      <c r="BS1637" s="292" t="str">
        <f t="shared" si="123"/>
        <v/>
      </c>
      <c r="BU1637" s="280"/>
    </row>
    <row r="1638" spans="28:73" ht="18.75" customHeight="1" x14ac:dyDescent="0.3">
      <c r="AB1638" s="300">
        <f t="shared" si="124"/>
        <v>1614</v>
      </c>
      <c r="AC1638" s="526"/>
      <c r="AD1638" s="527"/>
      <c r="AE1638" s="424"/>
      <c r="AF1638" s="528"/>
      <c r="AG1638" s="528"/>
      <c r="AH1638" s="289" t="str">
        <f t="shared" si="122"/>
        <v/>
      </c>
      <c r="BR1638" s="291" t="str">
        <f>IFERROR(VLOOKUP(AH1638,'FACT COB BASICA'!$BH$5:$BI$115,2,FALSE),"")</f>
        <v/>
      </c>
      <c r="BS1638" s="292" t="str">
        <f t="shared" si="123"/>
        <v/>
      </c>
      <c r="BU1638" s="280"/>
    </row>
    <row r="1639" spans="28:73" ht="18.75" customHeight="1" x14ac:dyDescent="0.3">
      <c r="AB1639" s="300">
        <f t="shared" si="124"/>
        <v>1615</v>
      </c>
      <c r="AC1639" s="526"/>
      <c r="AD1639" s="527"/>
      <c r="AE1639" s="424"/>
      <c r="AF1639" s="528"/>
      <c r="AG1639" s="528"/>
      <c r="AH1639" s="289" t="str">
        <f t="shared" si="122"/>
        <v/>
      </c>
      <c r="BR1639" s="291" t="str">
        <f>IFERROR(VLOOKUP(AH1639,'FACT COB BASICA'!$BH$5:$BI$115,2,FALSE),"")</f>
        <v/>
      </c>
      <c r="BS1639" s="292" t="str">
        <f t="shared" si="123"/>
        <v/>
      </c>
      <c r="BU1639" s="280"/>
    </row>
    <row r="1640" spans="28:73" ht="18.75" customHeight="1" x14ac:dyDescent="0.3">
      <c r="AB1640" s="300">
        <f t="shared" si="124"/>
        <v>1616</v>
      </c>
      <c r="AC1640" s="526"/>
      <c r="AD1640" s="527"/>
      <c r="AE1640" s="424"/>
      <c r="AF1640" s="528"/>
      <c r="AG1640" s="528"/>
      <c r="AH1640" s="289" t="str">
        <f t="shared" si="122"/>
        <v/>
      </c>
      <c r="BR1640" s="291" t="str">
        <f>IFERROR(VLOOKUP(AH1640,'FACT COB BASICA'!$BH$5:$BI$115,2,FALSE),"")</f>
        <v/>
      </c>
      <c r="BS1640" s="292" t="str">
        <f t="shared" si="123"/>
        <v/>
      </c>
      <c r="BU1640" s="280"/>
    </row>
    <row r="1641" spans="28:73" ht="18.75" customHeight="1" x14ac:dyDescent="0.3">
      <c r="AB1641" s="300">
        <f t="shared" si="124"/>
        <v>1617</v>
      </c>
      <c r="AC1641" s="526"/>
      <c r="AD1641" s="527"/>
      <c r="AE1641" s="424"/>
      <c r="AF1641" s="528"/>
      <c r="AG1641" s="528"/>
      <c r="AH1641" s="289" t="str">
        <f t="shared" si="122"/>
        <v/>
      </c>
      <c r="BR1641" s="291" t="str">
        <f>IFERROR(VLOOKUP(AH1641,'FACT COB BASICA'!$BH$5:$BI$115,2,FALSE),"")</f>
        <v/>
      </c>
      <c r="BS1641" s="292" t="str">
        <f t="shared" si="123"/>
        <v/>
      </c>
      <c r="BU1641" s="280"/>
    </row>
    <row r="1642" spans="28:73" ht="18.75" customHeight="1" x14ac:dyDescent="0.3">
      <c r="AB1642" s="300">
        <f t="shared" si="124"/>
        <v>1618</v>
      </c>
      <c r="AC1642" s="526"/>
      <c r="AD1642" s="527"/>
      <c r="AE1642" s="424"/>
      <c r="AF1642" s="528"/>
      <c r="AG1642" s="528"/>
      <c r="AH1642" s="289" t="str">
        <f t="shared" si="122"/>
        <v/>
      </c>
      <c r="BR1642" s="291" t="str">
        <f>IFERROR(VLOOKUP(AH1642,'FACT COB BASICA'!$BH$5:$BI$115,2,FALSE),"")</f>
        <v/>
      </c>
      <c r="BS1642" s="292" t="str">
        <f t="shared" si="123"/>
        <v/>
      </c>
      <c r="BU1642" s="280"/>
    </row>
    <row r="1643" spans="28:73" ht="18.75" customHeight="1" x14ac:dyDescent="0.3">
      <c r="AB1643" s="300">
        <f t="shared" si="124"/>
        <v>1619</v>
      </c>
      <c r="AC1643" s="526"/>
      <c r="AD1643" s="527"/>
      <c r="AE1643" s="424"/>
      <c r="AF1643" s="528"/>
      <c r="AG1643" s="528"/>
      <c r="AH1643" s="289" t="str">
        <f t="shared" si="122"/>
        <v/>
      </c>
      <c r="BR1643" s="291" t="str">
        <f>IFERROR(VLOOKUP(AH1643,'FACT COB BASICA'!$BH$5:$BI$115,2,FALSE),"")</f>
        <v/>
      </c>
      <c r="BS1643" s="292" t="str">
        <f t="shared" si="123"/>
        <v/>
      </c>
      <c r="BU1643" s="280"/>
    </row>
    <row r="1644" spans="28:73" ht="18.75" customHeight="1" x14ac:dyDescent="0.3">
      <c r="AB1644" s="300">
        <f t="shared" si="124"/>
        <v>1620</v>
      </c>
      <c r="AC1644" s="526"/>
      <c r="AD1644" s="527"/>
      <c r="AE1644" s="424"/>
      <c r="AF1644" s="528"/>
      <c r="AG1644" s="528"/>
      <c r="AH1644" s="289" t="str">
        <f t="shared" si="122"/>
        <v/>
      </c>
      <c r="BR1644" s="291" t="str">
        <f>IFERROR(VLOOKUP(AH1644,'FACT COB BASICA'!$BH$5:$BI$115,2,FALSE),"")</f>
        <v/>
      </c>
      <c r="BS1644" s="292" t="str">
        <f t="shared" si="123"/>
        <v/>
      </c>
      <c r="BU1644" s="280"/>
    </row>
    <row r="1645" spans="28:73" ht="18.75" customHeight="1" x14ac:dyDescent="0.3">
      <c r="AB1645" s="300">
        <f t="shared" si="124"/>
        <v>1621</v>
      </c>
      <c r="AC1645" s="526"/>
      <c r="AD1645" s="527"/>
      <c r="AE1645" s="424"/>
      <c r="AF1645" s="528"/>
      <c r="AG1645" s="528"/>
      <c r="AH1645" s="289" t="str">
        <f t="shared" si="122"/>
        <v/>
      </c>
      <c r="BR1645" s="291" t="str">
        <f>IFERROR(VLOOKUP(AH1645,'FACT COB BASICA'!$BH$5:$BI$115,2,FALSE),"")</f>
        <v/>
      </c>
      <c r="BS1645" s="292" t="str">
        <f t="shared" si="123"/>
        <v/>
      </c>
      <c r="BU1645" s="280"/>
    </row>
    <row r="1646" spans="28:73" ht="18.75" customHeight="1" x14ac:dyDescent="0.3">
      <c r="AB1646" s="300">
        <f t="shared" si="124"/>
        <v>1622</v>
      </c>
      <c r="AC1646" s="526"/>
      <c r="AD1646" s="527"/>
      <c r="AE1646" s="424"/>
      <c r="AF1646" s="528"/>
      <c r="AG1646" s="528"/>
      <c r="AH1646" s="289" t="str">
        <f t="shared" si="122"/>
        <v/>
      </c>
      <c r="BR1646" s="291" t="str">
        <f>IFERROR(VLOOKUP(AH1646,'FACT COB BASICA'!$BH$5:$BI$115,2,FALSE),"")</f>
        <v/>
      </c>
      <c r="BS1646" s="292" t="str">
        <f t="shared" si="123"/>
        <v/>
      </c>
      <c r="BU1646" s="280"/>
    </row>
    <row r="1647" spans="28:73" ht="18.75" customHeight="1" x14ac:dyDescent="0.3">
      <c r="AB1647" s="300">
        <f t="shared" si="124"/>
        <v>1623</v>
      </c>
      <c r="AC1647" s="526"/>
      <c r="AD1647" s="527"/>
      <c r="AE1647" s="424"/>
      <c r="AF1647" s="528"/>
      <c r="AG1647" s="528"/>
      <c r="AH1647" s="289" t="str">
        <f t="shared" si="122"/>
        <v/>
      </c>
      <c r="BR1647" s="291" t="str">
        <f>IFERROR(VLOOKUP(AH1647,'FACT COB BASICA'!$BH$5:$BI$115,2,FALSE),"")</f>
        <v/>
      </c>
      <c r="BS1647" s="292" t="str">
        <f t="shared" si="123"/>
        <v/>
      </c>
      <c r="BU1647" s="280"/>
    </row>
    <row r="1648" spans="28:73" ht="18.75" customHeight="1" x14ac:dyDescent="0.3">
      <c r="AB1648" s="300">
        <f t="shared" si="124"/>
        <v>1624</v>
      </c>
      <c r="AC1648" s="526"/>
      <c r="AD1648" s="527"/>
      <c r="AE1648" s="424"/>
      <c r="AF1648" s="528"/>
      <c r="AG1648" s="528"/>
      <c r="AH1648" s="289" t="str">
        <f t="shared" si="122"/>
        <v/>
      </c>
      <c r="BR1648" s="291" t="str">
        <f>IFERROR(VLOOKUP(AH1648,'FACT COB BASICA'!$BH$5:$BI$115,2,FALSE),"")</f>
        <v/>
      </c>
      <c r="BS1648" s="292" t="str">
        <f t="shared" si="123"/>
        <v/>
      </c>
      <c r="BU1648" s="280"/>
    </row>
    <row r="1649" spans="28:73" ht="18.75" customHeight="1" x14ac:dyDescent="0.3">
      <c r="AB1649" s="300">
        <f t="shared" si="124"/>
        <v>1625</v>
      </c>
      <c r="AC1649" s="526"/>
      <c r="AD1649" s="527"/>
      <c r="AE1649" s="424"/>
      <c r="AF1649" s="528"/>
      <c r="AG1649" s="528"/>
      <c r="AH1649" s="289" t="str">
        <f t="shared" si="122"/>
        <v/>
      </c>
      <c r="BR1649" s="291" t="str">
        <f>IFERROR(VLOOKUP(AH1649,'FACT COB BASICA'!$BH$5:$BI$115,2,FALSE),"")</f>
        <v/>
      </c>
      <c r="BS1649" s="292" t="str">
        <f t="shared" si="123"/>
        <v/>
      </c>
      <c r="BU1649" s="280"/>
    </row>
    <row r="1650" spans="28:73" ht="18.75" customHeight="1" x14ac:dyDescent="0.3">
      <c r="AB1650" s="300">
        <f t="shared" si="124"/>
        <v>1626</v>
      </c>
      <c r="AC1650" s="526"/>
      <c r="AD1650" s="527"/>
      <c r="AE1650" s="424"/>
      <c r="AF1650" s="528"/>
      <c r="AG1650" s="528"/>
      <c r="AH1650" s="289" t="str">
        <f t="shared" si="122"/>
        <v/>
      </c>
      <c r="BR1650" s="291" t="str">
        <f>IFERROR(VLOOKUP(AH1650,'FACT COB BASICA'!$BH$5:$BI$115,2,FALSE),"")</f>
        <v/>
      </c>
      <c r="BS1650" s="292" t="str">
        <f t="shared" si="123"/>
        <v/>
      </c>
      <c r="BU1650" s="280"/>
    </row>
    <row r="1651" spans="28:73" ht="18.75" customHeight="1" x14ac:dyDescent="0.3">
      <c r="AB1651" s="300">
        <f t="shared" si="124"/>
        <v>1627</v>
      </c>
      <c r="AC1651" s="526"/>
      <c r="AD1651" s="527"/>
      <c r="AE1651" s="424"/>
      <c r="AF1651" s="528"/>
      <c r="AG1651" s="528"/>
      <c r="AH1651" s="289" t="str">
        <f t="shared" si="122"/>
        <v/>
      </c>
      <c r="BR1651" s="291" t="str">
        <f>IFERROR(VLOOKUP(AH1651,'FACT COB BASICA'!$BH$5:$BI$115,2,FALSE),"")</f>
        <v/>
      </c>
      <c r="BS1651" s="292" t="str">
        <f t="shared" si="123"/>
        <v/>
      </c>
      <c r="BU1651" s="280"/>
    </row>
    <row r="1652" spans="28:73" ht="18.75" customHeight="1" x14ac:dyDescent="0.3">
      <c r="AB1652" s="300">
        <f t="shared" si="124"/>
        <v>1628</v>
      </c>
      <c r="AC1652" s="526"/>
      <c r="AD1652" s="527"/>
      <c r="AE1652" s="424"/>
      <c r="AF1652" s="528"/>
      <c r="AG1652" s="528"/>
      <c r="AH1652" s="289" t="str">
        <f t="shared" si="122"/>
        <v/>
      </c>
      <c r="BR1652" s="291" t="str">
        <f>IFERROR(VLOOKUP(AH1652,'FACT COB BASICA'!$BH$5:$BI$115,2,FALSE),"")</f>
        <v/>
      </c>
      <c r="BS1652" s="292" t="str">
        <f t="shared" si="123"/>
        <v/>
      </c>
      <c r="BU1652" s="280"/>
    </row>
    <row r="1653" spans="28:73" ht="18.75" customHeight="1" x14ac:dyDescent="0.3">
      <c r="AB1653" s="300">
        <f t="shared" si="124"/>
        <v>1629</v>
      </c>
      <c r="AC1653" s="526"/>
      <c r="AD1653" s="527"/>
      <c r="AE1653" s="424"/>
      <c r="AF1653" s="528"/>
      <c r="AG1653" s="528"/>
      <c r="AH1653" s="289" t="str">
        <f t="shared" si="122"/>
        <v/>
      </c>
      <c r="BR1653" s="291" t="str">
        <f>IFERROR(VLOOKUP(AH1653,'FACT COB BASICA'!$BH$5:$BI$115,2,FALSE),"")</f>
        <v/>
      </c>
      <c r="BS1653" s="292" t="str">
        <f t="shared" si="123"/>
        <v/>
      </c>
      <c r="BU1653" s="280"/>
    </row>
    <row r="1654" spans="28:73" ht="18.75" customHeight="1" x14ac:dyDescent="0.3">
      <c r="AB1654" s="300">
        <f t="shared" si="124"/>
        <v>1630</v>
      </c>
      <c r="AC1654" s="526"/>
      <c r="AD1654" s="527"/>
      <c r="AE1654" s="424"/>
      <c r="AF1654" s="528"/>
      <c r="AG1654" s="528"/>
      <c r="AH1654" s="289" t="str">
        <f t="shared" si="122"/>
        <v/>
      </c>
      <c r="BR1654" s="291" t="str">
        <f>IFERROR(VLOOKUP(AH1654,'FACT COB BASICA'!$BH$5:$BI$115,2,FALSE),"")</f>
        <v/>
      </c>
      <c r="BS1654" s="292" t="str">
        <f t="shared" si="123"/>
        <v/>
      </c>
      <c r="BU1654" s="280"/>
    </row>
    <row r="1655" spans="28:73" ht="18.75" customHeight="1" x14ac:dyDescent="0.3">
      <c r="AB1655" s="300">
        <f t="shared" si="124"/>
        <v>1631</v>
      </c>
      <c r="AC1655" s="526"/>
      <c r="AD1655" s="527"/>
      <c r="AE1655" s="424"/>
      <c r="AF1655" s="528"/>
      <c r="AG1655" s="528"/>
      <c r="AH1655" s="289" t="str">
        <f t="shared" si="122"/>
        <v/>
      </c>
      <c r="BR1655" s="291" t="str">
        <f>IFERROR(VLOOKUP(AH1655,'FACT COB BASICA'!$BH$5:$BI$115,2,FALSE),"")</f>
        <v/>
      </c>
      <c r="BS1655" s="292" t="str">
        <f t="shared" si="123"/>
        <v/>
      </c>
      <c r="BU1655" s="280"/>
    </row>
    <row r="1656" spans="28:73" ht="18.75" customHeight="1" x14ac:dyDescent="0.3">
      <c r="AB1656" s="300">
        <f t="shared" si="124"/>
        <v>1632</v>
      </c>
      <c r="AC1656" s="526"/>
      <c r="AD1656" s="527"/>
      <c r="AE1656" s="424"/>
      <c r="AF1656" s="528"/>
      <c r="AG1656" s="528"/>
      <c r="AH1656" s="289" t="str">
        <f t="shared" si="122"/>
        <v/>
      </c>
      <c r="BR1656" s="291" t="str">
        <f>IFERROR(VLOOKUP(AH1656,'FACT COB BASICA'!$BH$5:$BI$115,2,FALSE),"")</f>
        <v/>
      </c>
      <c r="BS1656" s="292" t="str">
        <f t="shared" si="123"/>
        <v/>
      </c>
      <c r="BU1656" s="280"/>
    </row>
    <row r="1657" spans="28:73" ht="18.75" customHeight="1" x14ac:dyDescent="0.3">
      <c r="AB1657" s="300">
        <f t="shared" si="124"/>
        <v>1633</v>
      </c>
      <c r="AC1657" s="526"/>
      <c r="AD1657" s="527"/>
      <c r="AE1657" s="424"/>
      <c r="AF1657" s="528"/>
      <c r="AG1657" s="528"/>
      <c r="AH1657" s="289" t="str">
        <f t="shared" si="122"/>
        <v/>
      </c>
      <c r="BR1657" s="291" t="str">
        <f>IFERROR(VLOOKUP(AH1657,'FACT COB BASICA'!$BH$5:$BI$115,2,FALSE),"")</f>
        <v/>
      </c>
      <c r="BS1657" s="292" t="str">
        <f t="shared" si="123"/>
        <v/>
      </c>
      <c r="BU1657" s="280"/>
    </row>
    <row r="1658" spans="28:73" ht="18.75" customHeight="1" x14ac:dyDescent="0.3">
      <c r="AB1658" s="300">
        <f t="shared" si="124"/>
        <v>1634</v>
      </c>
      <c r="AC1658" s="526"/>
      <c r="AD1658" s="527"/>
      <c r="AE1658" s="424"/>
      <c r="AF1658" s="528"/>
      <c r="AG1658" s="528"/>
      <c r="AH1658" s="289" t="str">
        <f t="shared" si="122"/>
        <v/>
      </c>
      <c r="BR1658" s="291" t="str">
        <f>IFERROR(VLOOKUP(AH1658,'FACT COB BASICA'!$BH$5:$BI$115,2,FALSE),"")</f>
        <v/>
      </c>
      <c r="BS1658" s="292" t="str">
        <f t="shared" si="123"/>
        <v/>
      </c>
      <c r="BU1658" s="280"/>
    </row>
    <row r="1659" spans="28:73" ht="18.75" customHeight="1" x14ac:dyDescent="0.3">
      <c r="AB1659" s="300">
        <f t="shared" si="124"/>
        <v>1635</v>
      </c>
      <c r="AC1659" s="526"/>
      <c r="AD1659" s="527"/>
      <c r="AE1659" s="424"/>
      <c r="AF1659" s="528"/>
      <c r="AG1659" s="528"/>
      <c r="AH1659" s="289" t="str">
        <f t="shared" si="122"/>
        <v/>
      </c>
      <c r="BR1659" s="291" t="str">
        <f>IFERROR(VLOOKUP(AH1659,'FACT COB BASICA'!$BH$5:$BI$115,2,FALSE),"")</f>
        <v/>
      </c>
      <c r="BS1659" s="292" t="str">
        <f t="shared" si="123"/>
        <v/>
      </c>
      <c r="BU1659" s="280"/>
    </row>
    <row r="1660" spans="28:73" ht="18.75" customHeight="1" x14ac:dyDescent="0.3">
      <c r="AB1660" s="300">
        <f t="shared" si="124"/>
        <v>1636</v>
      </c>
      <c r="AC1660" s="526"/>
      <c r="AD1660" s="527"/>
      <c r="AE1660" s="424"/>
      <c r="AF1660" s="528"/>
      <c r="AG1660" s="528"/>
      <c r="AH1660" s="289" t="str">
        <f t="shared" si="122"/>
        <v/>
      </c>
      <c r="BR1660" s="291" t="str">
        <f>IFERROR(VLOOKUP(AH1660,'FACT COB BASICA'!$BH$5:$BI$115,2,FALSE),"")</f>
        <v/>
      </c>
      <c r="BS1660" s="292" t="str">
        <f t="shared" si="123"/>
        <v/>
      </c>
      <c r="BU1660" s="280"/>
    </row>
    <row r="1661" spans="28:73" ht="18.75" customHeight="1" x14ac:dyDescent="0.3">
      <c r="AB1661" s="300">
        <f t="shared" si="124"/>
        <v>1637</v>
      </c>
      <c r="AC1661" s="526"/>
      <c r="AD1661" s="527"/>
      <c r="AE1661" s="424"/>
      <c r="AF1661" s="528"/>
      <c r="AG1661" s="528"/>
      <c r="AH1661" s="289" t="str">
        <f t="shared" si="122"/>
        <v/>
      </c>
      <c r="BR1661" s="291" t="str">
        <f>IFERROR(VLOOKUP(AH1661,'FACT COB BASICA'!$BH$5:$BI$115,2,FALSE),"")</f>
        <v/>
      </c>
      <c r="BS1661" s="292" t="str">
        <f t="shared" si="123"/>
        <v/>
      </c>
      <c r="BU1661" s="280"/>
    </row>
    <row r="1662" spans="28:73" ht="18.75" customHeight="1" x14ac:dyDescent="0.3">
      <c r="AB1662" s="300">
        <f t="shared" si="124"/>
        <v>1638</v>
      </c>
      <c r="AC1662" s="526"/>
      <c r="AD1662" s="527"/>
      <c r="AE1662" s="424"/>
      <c r="AF1662" s="528"/>
      <c r="AG1662" s="528"/>
      <c r="AH1662" s="289" t="str">
        <f t="shared" si="122"/>
        <v/>
      </c>
      <c r="BR1662" s="291" t="str">
        <f>IFERROR(VLOOKUP(AH1662,'FACT COB BASICA'!$BH$5:$BI$115,2,FALSE),"")</f>
        <v/>
      </c>
      <c r="BS1662" s="292" t="str">
        <f t="shared" si="123"/>
        <v/>
      </c>
      <c r="BU1662" s="280"/>
    </row>
    <row r="1663" spans="28:73" ht="18.75" customHeight="1" x14ac:dyDescent="0.3">
      <c r="AB1663" s="300">
        <f t="shared" si="124"/>
        <v>1639</v>
      </c>
      <c r="AC1663" s="526"/>
      <c r="AD1663" s="527"/>
      <c r="AE1663" s="424"/>
      <c r="AF1663" s="528"/>
      <c r="AG1663" s="528"/>
      <c r="AH1663" s="289" t="str">
        <f t="shared" si="122"/>
        <v/>
      </c>
      <c r="BR1663" s="291" t="str">
        <f>IFERROR(VLOOKUP(AH1663,'FACT COB BASICA'!$BH$5:$BI$115,2,FALSE),"")</f>
        <v/>
      </c>
      <c r="BS1663" s="292" t="str">
        <f t="shared" si="123"/>
        <v/>
      </c>
      <c r="BU1663" s="280"/>
    </row>
    <row r="1664" spans="28:73" ht="18.75" customHeight="1" x14ac:dyDescent="0.3">
      <c r="AB1664" s="300">
        <f t="shared" si="124"/>
        <v>1640</v>
      </c>
      <c r="AC1664" s="526"/>
      <c r="AD1664" s="527"/>
      <c r="AE1664" s="424"/>
      <c r="AF1664" s="528"/>
      <c r="AG1664" s="528"/>
      <c r="AH1664" s="289" t="str">
        <f t="shared" si="122"/>
        <v/>
      </c>
      <c r="BR1664" s="291" t="str">
        <f>IFERROR(VLOOKUP(AH1664,'FACT COB BASICA'!$BH$5:$BI$115,2,FALSE),"")</f>
        <v/>
      </c>
      <c r="BS1664" s="292" t="str">
        <f t="shared" si="123"/>
        <v/>
      </c>
      <c r="BU1664" s="280"/>
    </row>
    <row r="1665" spans="28:73" ht="18.75" customHeight="1" x14ac:dyDescent="0.3">
      <c r="AB1665" s="300">
        <f t="shared" si="124"/>
        <v>1641</v>
      </c>
      <c r="AC1665" s="526"/>
      <c r="AD1665" s="527"/>
      <c r="AE1665" s="424"/>
      <c r="AF1665" s="528"/>
      <c r="AG1665" s="528"/>
      <c r="AH1665" s="289" t="str">
        <f t="shared" si="122"/>
        <v/>
      </c>
      <c r="BR1665" s="291" t="str">
        <f>IFERROR(VLOOKUP(AH1665,'FACT COB BASICA'!$BH$5:$BI$115,2,FALSE),"")</f>
        <v/>
      </c>
      <c r="BS1665" s="292" t="str">
        <f t="shared" si="123"/>
        <v/>
      </c>
      <c r="BU1665" s="280"/>
    </row>
    <row r="1666" spans="28:73" ht="18.75" customHeight="1" x14ac:dyDescent="0.3">
      <c r="AB1666" s="300">
        <f t="shared" si="124"/>
        <v>1642</v>
      </c>
      <c r="AC1666" s="526"/>
      <c r="AD1666" s="527"/>
      <c r="AE1666" s="424"/>
      <c r="AF1666" s="528"/>
      <c r="AG1666" s="528"/>
      <c r="AH1666" s="289" t="str">
        <f t="shared" si="122"/>
        <v/>
      </c>
      <c r="BR1666" s="291" t="str">
        <f>IFERROR(VLOOKUP(AH1666,'FACT COB BASICA'!$BH$5:$BI$115,2,FALSE),"")</f>
        <v/>
      </c>
      <c r="BS1666" s="292" t="str">
        <f t="shared" si="123"/>
        <v/>
      </c>
      <c r="BU1666" s="280"/>
    </row>
    <row r="1667" spans="28:73" ht="18.75" customHeight="1" x14ac:dyDescent="0.3">
      <c r="AB1667" s="300">
        <f t="shared" si="124"/>
        <v>1643</v>
      </c>
      <c r="AC1667" s="526"/>
      <c r="AD1667" s="527"/>
      <c r="AE1667" s="424"/>
      <c r="AF1667" s="528"/>
      <c r="AG1667" s="528"/>
      <c r="AH1667" s="289" t="str">
        <f t="shared" si="122"/>
        <v/>
      </c>
      <c r="BR1667" s="291" t="str">
        <f>IFERROR(VLOOKUP(AH1667,'FACT COB BASICA'!$BH$5:$BI$115,2,FALSE),"")</f>
        <v/>
      </c>
      <c r="BS1667" s="292" t="str">
        <f t="shared" si="123"/>
        <v/>
      </c>
      <c r="BU1667" s="280"/>
    </row>
    <row r="1668" spans="28:73" ht="18.75" customHeight="1" x14ac:dyDescent="0.3">
      <c r="AB1668" s="300">
        <f t="shared" si="124"/>
        <v>1644</v>
      </c>
      <c r="AC1668" s="526"/>
      <c r="AD1668" s="527"/>
      <c r="AE1668" s="424"/>
      <c r="AF1668" s="528"/>
      <c r="AG1668" s="528"/>
      <c r="AH1668" s="289" t="str">
        <f t="shared" si="122"/>
        <v/>
      </c>
      <c r="BR1668" s="291" t="str">
        <f>IFERROR(VLOOKUP(AH1668,'FACT COB BASICA'!$BH$5:$BI$115,2,FALSE),"")</f>
        <v/>
      </c>
      <c r="BS1668" s="292" t="str">
        <f t="shared" si="123"/>
        <v/>
      </c>
      <c r="BU1668" s="280"/>
    </row>
    <row r="1669" spans="28:73" ht="18.75" customHeight="1" x14ac:dyDescent="0.3">
      <c r="AB1669" s="300">
        <f t="shared" si="124"/>
        <v>1645</v>
      </c>
      <c r="AC1669" s="526"/>
      <c r="AD1669" s="527"/>
      <c r="AE1669" s="424"/>
      <c r="AF1669" s="528"/>
      <c r="AG1669" s="528"/>
      <c r="AH1669" s="289" t="str">
        <f t="shared" si="122"/>
        <v/>
      </c>
      <c r="BR1669" s="291" t="str">
        <f>IFERROR(VLOOKUP(AH1669,'FACT COB BASICA'!$BH$5:$BI$115,2,FALSE),"")</f>
        <v/>
      </c>
      <c r="BS1669" s="292" t="str">
        <f t="shared" si="123"/>
        <v/>
      </c>
      <c r="BU1669" s="280"/>
    </row>
    <row r="1670" spans="28:73" ht="18.75" customHeight="1" x14ac:dyDescent="0.3">
      <c r="AB1670" s="300">
        <f t="shared" si="124"/>
        <v>1646</v>
      </c>
      <c r="AC1670" s="526"/>
      <c r="AD1670" s="527"/>
      <c r="AE1670" s="424"/>
      <c r="AF1670" s="528"/>
      <c r="AG1670" s="528"/>
      <c r="AH1670" s="289" t="str">
        <f t="shared" si="122"/>
        <v/>
      </c>
      <c r="BR1670" s="291" t="str">
        <f>IFERROR(VLOOKUP(AH1670,'FACT COB BASICA'!$BH$5:$BI$115,2,FALSE),"")</f>
        <v/>
      </c>
      <c r="BS1670" s="292" t="str">
        <f t="shared" si="123"/>
        <v/>
      </c>
      <c r="BU1670" s="280"/>
    </row>
    <row r="1671" spans="28:73" ht="18.75" customHeight="1" x14ac:dyDescent="0.3">
      <c r="AB1671" s="300">
        <f t="shared" si="124"/>
        <v>1647</v>
      </c>
      <c r="AC1671" s="526"/>
      <c r="AD1671" s="527"/>
      <c r="AE1671" s="424"/>
      <c r="AF1671" s="528"/>
      <c r="AG1671" s="528"/>
      <c r="AH1671" s="289" t="str">
        <f t="shared" si="122"/>
        <v/>
      </c>
      <c r="BR1671" s="291" t="str">
        <f>IFERROR(VLOOKUP(AH1671,'FACT COB BASICA'!$BH$5:$BI$115,2,FALSE),"")</f>
        <v/>
      </c>
      <c r="BS1671" s="292" t="str">
        <f t="shared" si="123"/>
        <v/>
      </c>
      <c r="BU1671" s="280"/>
    </row>
    <row r="1672" spans="28:73" ht="18.75" customHeight="1" x14ac:dyDescent="0.3">
      <c r="AB1672" s="300">
        <f t="shared" si="124"/>
        <v>1648</v>
      </c>
      <c r="AC1672" s="526"/>
      <c r="AD1672" s="527"/>
      <c r="AE1672" s="424"/>
      <c r="AF1672" s="528"/>
      <c r="AG1672" s="528"/>
      <c r="AH1672" s="289" t="str">
        <f t="shared" si="122"/>
        <v/>
      </c>
      <c r="BR1672" s="291" t="str">
        <f>IFERROR(VLOOKUP(AH1672,'FACT COB BASICA'!$BH$5:$BI$115,2,FALSE),"")</f>
        <v/>
      </c>
      <c r="BS1672" s="292" t="str">
        <f t="shared" si="123"/>
        <v/>
      </c>
      <c r="BU1672" s="280"/>
    </row>
    <row r="1673" spans="28:73" ht="18.75" customHeight="1" x14ac:dyDescent="0.3">
      <c r="AB1673" s="300">
        <f t="shared" si="124"/>
        <v>1649</v>
      </c>
      <c r="AC1673" s="526"/>
      <c r="AD1673" s="527"/>
      <c r="AE1673" s="424"/>
      <c r="AF1673" s="528"/>
      <c r="AG1673" s="528"/>
      <c r="AH1673" s="289" t="str">
        <f t="shared" si="122"/>
        <v/>
      </c>
      <c r="BR1673" s="291" t="str">
        <f>IFERROR(VLOOKUP(AH1673,'FACT COB BASICA'!$BH$5:$BI$115,2,FALSE),"")</f>
        <v/>
      </c>
      <c r="BS1673" s="292" t="str">
        <f t="shared" si="123"/>
        <v/>
      </c>
      <c r="BU1673" s="280"/>
    </row>
    <row r="1674" spans="28:73" ht="18.75" customHeight="1" x14ac:dyDescent="0.3">
      <c r="AB1674" s="300">
        <f t="shared" si="124"/>
        <v>1650</v>
      </c>
      <c r="AC1674" s="526"/>
      <c r="AD1674" s="527"/>
      <c r="AE1674" s="424"/>
      <c r="AF1674" s="528"/>
      <c r="AG1674" s="528"/>
      <c r="AH1674" s="289" t="str">
        <f t="shared" si="122"/>
        <v/>
      </c>
      <c r="BR1674" s="291" t="str">
        <f>IFERROR(VLOOKUP(AH1674,'FACT COB BASICA'!$BH$5:$BI$115,2,FALSE),"")</f>
        <v/>
      </c>
      <c r="BS1674" s="292" t="str">
        <f t="shared" si="123"/>
        <v/>
      </c>
      <c r="BU1674" s="280"/>
    </row>
    <row r="1675" spans="28:73" ht="18.75" customHeight="1" x14ac:dyDescent="0.3">
      <c r="AB1675" s="300">
        <f t="shared" si="124"/>
        <v>1651</v>
      </c>
      <c r="AC1675" s="526"/>
      <c r="AD1675" s="527"/>
      <c r="AE1675" s="424"/>
      <c r="AF1675" s="528"/>
      <c r="AG1675" s="528"/>
      <c r="AH1675" s="289" t="str">
        <f t="shared" si="122"/>
        <v/>
      </c>
      <c r="BR1675" s="291" t="str">
        <f>IFERROR(VLOOKUP(AH1675,'FACT COB BASICA'!$BH$5:$BI$115,2,FALSE),"")</f>
        <v/>
      </c>
      <c r="BS1675" s="292" t="str">
        <f t="shared" si="123"/>
        <v/>
      </c>
      <c r="BU1675" s="280"/>
    </row>
    <row r="1676" spans="28:73" ht="18.75" customHeight="1" x14ac:dyDescent="0.3">
      <c r="AB1676" s="300">
        <f t="shared" si="124"/>
        <v>1652</v>
      </c>
      <c r="AC1676" s="526"/>
      <c r="AD1676" s="527"/>
      <c r="AE1676" s="424"/>
      <c r="AF1676" s="528"/>
      <c r="AG1676" s="528"/>
      <c r="AH1676" s="289" t="str">
        <f t="shared" si="122"/>
        <v/>
      </c>
      <c r="BR1676" s="291" t="str">
        <f>IFERROR(VLOOKUP(AH1676,'FACT COB BASICA'!$BH$5:$BI$115,2,FALSE),"")</f>
        <v/>
      </c>
      <c r="BS1676" s="292" t="str">
        <f t="shared" si="123"/>
        <v/>
      </c>
      <c r="BU1676" s="280"/>
    </row>
    <row r="1677" spans="28:73" ht="18.75" customHeight="1" x14ac:dyDescent="0.3">
      <c r="AB1677" s="300">
        <f t="shared" si="124"/>
        <v>1653</v>
      </c>
      <c r="AC1677" s="526"/>
      <c r="AD1677" s="527"/>
      <c r="AE1677" s="424"/>
      <c r="AF1677" s="528"/>
      <c r="AG1677" s="528"/>
      <c r="AH1677" s="289" t="str">
        <f t="shared" si="122"/>
        <v/>
      </c>
      <c r="BR1677" s="291" t="str">
        <f>IFERROR(VLOOKUP(AH1677,'FACT COB BASICA'!$BH$5:$BI$115,2,FALSE),"")</f>
        <v/>
      </c>
      <c r="BS1677" s="292" t="str">
        <f t="shared" si="123"/>
        <v/>
      </c>
      <c r="BU1677" s="280"/>
    </row>
    <row r="1678" spans="28:73" ht="18.75" customHeight="1" x14ac:dyDescent="0.3">
      <c r="AB1678" s="300">
        <f t="shared" si="124"/>
        <v>1654</v>
      </c>
      <c r="AC1678" s="526"/>
      <c r="AD1678" s="527"/>
      <c r="AE1678" s="424"/>
      <c r="AF1678" s="528"/>
      <c r="AG1678" s="528"/>
      <c r="AH1678" s="289" t="str">
        <f t="shared" si="122"/>
        <v/>
      </c>
      <c r="BR1678" s="291" t="str">
        <f>IFERROR(VLOOKUP(AH1678,'FACT COB BASICA'!$BH$5:$BI$115,2,FALSE),"")</f>
        <v/>
      </c>
      <c r="BS1678" s="292" t="str">
        <f t="shared" si="123"/>
        <v/>
      </c>
      <c r="BU1678" s="280"/>
    </row>
    <row r="1679" spans="28:73" ht="18.75" customHeight="1" x14ac:dyDescent="0.3">
      <c r="AB1679" s="300">
        <f t="shared" si="124"/>
        <v>1655</v>
      </c>
      <c r="AC1679" s="526"/>
      <c r="AD1679" s="527"/>
      <c r="AE1679" s="424"/>
      <c r="AF1679" s="528"/>
      <c r="AG1679" s="528"/>
      <c r="AH1679" s="289" t="str">
        <f t="shared" si="122"/>
        <v/>
      </c>
      <c r="BR1679" s="291" t="str">
        <f>IFERROR(VLOOKUP(AH1679,'FACT COB BASICA'!$BH$5:$BI$115,2,FALSE),"")</f>
        <v/>
      </c>
      <c r="BS1679" s="292" t="str">
        <f t="shared" si="123"/>
        <v/>
      </c>
      <c r="BU1679" s="280"/>
    </row>
    <row r="1680" spans="28:73" ht="18.75" customHeight="1" x14ac:dyDescent="0.3">
      <c r="AB1680" s="300">
        <f t="shared" si="124"/>
        <v>1656</v>
      </c>
      <c r="AC1680" s="526"/>
      <c r="AD1680" s="527"/>
      <c r="AE1680" s="424"/>
      <c r="AF1680" s="528"/>
      <c r="AG1680" s="528"/>
      <c r="AH1680" s="289" t="str">
        <f t="shared" si="122"/>
        <v/>
      </c>
      <c r="BR1680" s="291" t="str">
        <f>IFERROR(VLOOKUP(AH1680,'FACT COB BASICA'!$BH$5:$BI$115,2,FALSE),"")</f>
        <v/>
      </c>
      <c r="BS1680" s="292" t="str">
        <f t="shared" si="123"/>
        <v/>
      </c>
      <c r="BU1680" s="280"/>
    </row>
    <row r="1681" spans="28:73" ht="18.75" customHeight="1" x14ac:dyDescent="0.3">
      <c r="AB1681" s="300">
        <f t="shared" si="124"/>
        <v>1657</v>
      </c>
      <c r="AC1681" s="526"/>
      <c r="AD1681" s="527"/>
      <c r="AE1681" s="424"/>
      <c r="AF1681" s="528"/>
      <c r="AG1681" s="528"/>
      <c r="AH1681" s="289" t="str">
        <f t="shared" si="122"/>
        <v/>
      </c>
      <c r="BR1681" s="291" t="str">
        <f>IFERROR(VLOOKUP(AH1681,'FACT COB BASICA'!$BH$5:$BI$115,2,FALSE),"")</f>
        <v/>
      </c>
      <c r="BS1681" s="292" t="str">
        <f t="shared" si="123"/>
        <v/>
      </c>
      <c r="BU1681" s="280"/>
    </row>
    <row r="1682" spans="28:73" ht="18.75" customHeight="1" x14ac:dyDescent="0.3">
      <c r="AB1682" s="300">
        <f t="shared" si="124"/>
        <v>1658</v>
      </c>
      <c r="AC1682" s="526"/>
      <c r="AD1682" s="527"/>
      <c r="AE1682" s="424"/>
      <c r="AF1682" s="528"/>
      <c r="AG1682" s="528"/>
      <c r="AH1682" s="289" t="str">
        <f t="shared" si="122"/>
        <v/>
      </c>
      <c r="BR1682" s="291" t="str">
        <f>IFERROR(VLOOKUP(AH1682,'FACT COB BASICA'!$BH$5:$BI$115,2,FALSE),"")</f>
        <v/>
      </c>
      <c r="BS1682" s="292" t="str">
        <f t="shared" si="123"/>
        <v/>
      </c>
      <c r="BU1682" s="280"/>
    </row>
    <row r="1683" spans="28:73" ht="18.75" customHeight="1" x14ac:dyDescent="0.3">
      <c r="AB1683" s="300">
        <f t="shared" si="124"/>
        <v>1659</v>
      </c>
      <c r="AC1683" s="526"/>
      <c r="AD1683" s="527"/>
      <c r="AE1683" s="424"/>
      <c r="AF1683" s="528"/>
      <c r="AG1683" s="528"/>
      <c r="AH1683" s="289" t="str">
        <f t="shared" si="122"/>
        <v/>
      </c>
      <c r="BR1683" s="291" t="str">
        <f>IFERROR(VLOOKUP(AH1683,'FACT COB BASICA'!$BH$5:$BI$115,2,FALSE),"")</f>
        <v/>
      </c>
      <c r="BS1683" s="292" t="str">
        <f t="shared" si="123"/>
        <v/>
      </c>
      <c r="BU1683" s="280"/>
    </row>
    <row r="1684" spans="28:73" ht="18.75" customHeight="1" x14ac:dyDescent="0.3">
      <c r="AB1684" s="300">
        <f t="shared" si="124"/>
        <v>1660</v>
      </c>
      <c r="AC1684" s="526"/>
      <c r="AD1684" s="527"/>
      <c r="AE1684" s="424"/>
      <c r="AF1684" s="528"/>
      <c r="AG1684" s="528"/>
      <c r="AH1684" s="289" t="str">
        <f t="shared" si="122"/>
        <v/>
      </c>
      <c r="BR1684" s="291" t="str">
        <f>IFERROR(VLOOKUP(AH1684,'FACT COB BASICA'!$BH$5:$BI$115,2,FALSE),"")</f>
        <v/>
      </c>
      <c r="BS1684" s="292" t="str">
        <f t="shared" si="123"/>
        <v/>
      </c>
      <c r="BU1684" s="280"/>
    </row>
    <row r="1685" spans="28:73" ht="18.75" customHeight="1" x14ac:dyDescent="0.3">
      <c r="AB1685" s="300">
        <f t="shared" si="124"/>
        <v>1661</v>
      </c>
      <c r="AC1685" s="526"/>
      <c r="AD1685" s="527"/>
      <c r="AE1685" s="424"/>
      <c r="AF1685" s="528"/>
      <c r="AG1685" s="528"/>
      <c r="AH1685" s="289" t="str">
        <f t="shared" si="122"/>
        <v/>
      </c>
      <c r="BR1685" s="291" t="str">
        <f>IFERROR(VLOOKUP(AH1685,'FACT COB BASICA'!$BH$5:$BI$115,2,FALSE),"")</f>
        <v/>
      </c>
      <c r="BS1685" s="292" t="str">
        <f t="shared" si="123"/>
        <v/>
      </c>
      <c r="BU1685" s="280"/>
    </row>
    <row r="1686" spans="28:73" ht="18.75" customHeight="1" x14ac:dyDescent="0.3">
      <c r="AB1686" s="300">
        <f t="shared" si="124"/>
        <v>1662</v>
      </c>
      <c r="AC1686" s="526"/>
      <c r="AD1686" s="527"/>
      <c r="AE1686" s="424"/>
      <c r="AF1686" s="528"/>
      <c r="AG1686" s="528"/>
      <c r="AH1686" s="289" t="str">
        <f t="shared" si="122"/>
        <v/>
      </c>
      <c r="BR1686" s="291" t="str">
        <f>IFERROR(VLOOKUP(AH1686,'FACT COB BASICA'!$BH$5:$BI$115,2,FALSE),"")</f>
        <v/>
      </c>
      <c r="BS1686" s="292" t="str">
        <f t="shared" si="123"/>
        <v/>
      </c>
      <c r="BU1686" s="280"/>
    </row>
    <row r="1687" spans="28:73" ht="18.75" customHeight="1" x14ac:dyDescent="0.3">
      <c r="AB1687" s="300">
        <f t="shared" si="124"/>
        <v>1663</v>
      </c>
      <c r="AC1687" s="526"/>
      <c r="AD1687" s="527"/>
      <c r="AE1687" s="424"/>
      <c r="AF1687" s="528"/>
      <c r="AG1687" s="528"/>
      <c r="AH1687" s="289" t="str">
        <f t="shared" si="122"/>
        <v/>
      </c>
      <c r="BR1687" s="291" t="str">
        <f>IFERROR(VLOOKUP(AH1687,'FACT COB BASICA'!$BH$5:$BI$115,2,FALSE),"")</f>
        <v/>
      </c>
      <c r="BS1687" s="292" t="str">
        <f t="shared" si="123"/>
        <v/>
      </c>
      <c r="BU1687" s="280"/>
    </row>
    <row r="1688" spans="28:73" ht="18.75" customHeight="1" x14ac:dyDescent="0.3">
      <c r="AB1688" s="300">
        <f t="shared" si="124"/>
        <v>1664</v>
      </c>
      <c r="AC1688" s="526"/>
      <c r="AD1688" s="527"/>
      <c r="AE1688" s="424"/>
      <c r="AF1688" s="528"/>
      <c r="AG1688" s="528"/>
      <c r="AH1688" s="289" t="str">
        <f t="shared" si="122"/>
        <v/>
      </c>
      <c r="BR1688" s="291" t="str">
        <f>IFERROR(VLOOKUP(AH1688,'FACT COB BASICA'!$BH$5:$BI$115,2,FALSE),"")</f>
        <v/>
      </c>
      <c r="BS1688" s="292" t="str">
        <f t="shared" si="123"/>
        <v/>
      </c>
      <c r="BU1688" s="280"/>
    </row>
    <row r="1689" spans="28:73" ht="18.75" customHeight="1" x14ac:dyDescent="0.3">
      <c r="AB1689" s="300">
        <f t="shared" si="124"/>
        <v>1665</v>
      </c>
      <c r="AC1689" s="526"/>
      <c r="AD1689" s="527"/>
      <c r="AE1689" s="424"/>
      <c r="AF1689" s="528"/>
      <c r="AG1689" s="528"/>
      <c r="AH1689" s="289" t="str">
        <f t="shared" ref="AH1689:AH1752" si="125">IF(AND($AE$20="Fecha de nacimiento",AD1689&lt;&gt;""),DATEDIF(AD1689,$L$4,"Y"),IF(AND($AE$20="Edad",AE1689&lt;&gt;""),AE1689,""))</f>
        <v/>
      </c>
      <c r="BR1689" s="291" t="str">
        <f>IFERROR(VLOOKUP(AH1689,'FACT COB BASICA'!$BH$5:$BI$115,2,FALSE),"")</f>
        <v/>
      </c>
      <c r="BS1689" s="292" t="str">
        <f t="shared" ref="BS1689:BS1752" si="126">AC1689&amp;AG1689&amp;AF1689&amp;BR1689</f>
        <v/>
      </c>
      <c r="BU1689" s="280"/>
    </row>
    <row r="1690" spans="28:73" ht="18.75" customHeight="1" x14ac:dyDescent="0.3">
      <c r="AB1690" s="300">
        <f t="shared" ref="AB1690:AB1753" si="127">AB1689+1</f>
        <v>1666</v>
      </c>
      <c r="AC1690" s="526"/>
      <c r="AD1690" s="527"/>
      <c r="AE1690" s="424"/>
      <c r="AF1690" s="528"/>
      <c r="AG1690" s="528"/>
      <c r="AH1690" s="289" t="str">
        <f t="shared" si="125"/>
        <v/>
      </c>
      <c r="BR1690" s="291" t="str">
        <f>IFERROR(VLOOKUP(AH1690,'FACT COB BASICA'!$BH$5:$BI$115,2,FALSE),"")</f>
        <v/>
      </c>
      <c r="BS1690" s="292" t="str">
        <f t="shared" si="126"/>
        <v/>
      </c>
      <c r="BU1690" s="280"/>
    </row>
    <row r="1691" spans="28:73" ht="18.75" customHeight="1" x14ac:dyDescent="0.3">
      <c r="AB1691" s="300">
        <f t="shared" si="127"/>
        <v>1667</v>
      </c>
      <c r="AC1691" s="526"/>
      <c r="AD1691" s="527"/>
      <c r="AE1691" s="424"/>
      <c r="AF1691" s="528"/>
      <c r="AG1691" s="528"/>
      <c r="AH1691" s="289" t="str">
        <f t="shared" si="125"/>
        <v/>
      </c>
      <c r="BR1691" s="291" t="str">
        <f>IFERROR(VLOOKUP(AH1691,'FACT COB BASICA'!$BH$5:$BI$115,2,FALSE),"")</f>
        <v/>
      </c>
      <c r="BS1691" s="292" t="str">
        <f t="shared" si="126"/>
        <v/>
      </c>
      <c r="BU1691" s="280"/>
    </row>
    <row r="1692" spans="28:73" ht="18.75" customHeight="1" x14ac:dyDescent="0.3">
      <c r="AB1692" s="300">
        <f t="shared" si="127"/>
        <v>1668</v>
      </c>
      <c r="AC1692" s="526"/>
      <c r="AD1692" s="527"/>
      <c r="AE1692" s="424"/>
      <c r="AF1692" s="528"/>
      <c r="AG1692" s="528"/>
      <c r="AH1692" s="289" t="str">
        <f t="shared" si="125"/>
        <v/>
      </c>
      <c r="BR1692" s="291" t="str">
        <f>IFERROR(VLOOKUP(AH1692,'FACT COB BASICA'!$BH$5:$BI$115,2,FALSE),"")</f>
        <v/>
      </c>
      <c r="BS1692" s="292" t="str">
        <f t="shared" si="126"/>
        <v/>
      </c>
      <c r="BU1692" s="280"/>
    </row>
    <row r="1693" spans="28:73" ht="18.75" customHeight="1" x14ac:dyDescent="0.3">
      <c r="AB1693" s="300">
        <f t="shared" si="127"/>
        <v>1669</v>
      </c>
      <c r="AC1693" s="526"/>
      <c r="AD1693" s="527"/>
      <c r="AE1693" s="424"/>
      <c r="AF1693" s="528"/>
      <c r="AG1693" s="528"/>
      <c r="AH1693" s="289" t="str">
        <f t="shared" si="125"/>
        <v/>
      </c>
      <c r="BR1693" s="291" t="str">
        <f>IFERROR(VLOOKUP(AH1693,'FACT COB BASICA'!$BH$5:$BI$115,2,FALSE),"")</f>
        <v/>
      </c>
      <c r="BS1693" s="292" t="str">
        <f t="shared" si="126"/>
        <v/>
      </c>
      <c r="BU1693" s="280"/>
    </row>
    <row r="1694" spans="28:73" ht="18.75" customHeight="1" x14ac:dyDescent="0.3">
      <c r="AB1694" s="300">
        <f t="shared" si="127"/>
        <v>1670</v>
      </c>
      <c r="AC1694" s="526"/>
      <c r="AD1694" s="527"/>
      <c r="AE1694" s="424"/>
      <c r="AF1694" s="528"/>
      <c r="AG1694" s="528"/>
      <c r="AH1694" s="289" t="str">
        <f t="shared" si="125"/>
        <v/>
      </c>
      <c r="BR1694" s="291" t="str">
        <f>IFERROR(VLOOKUP(AH1694,'FACT COB BASICA'!$BH$5:$BI$115,2,FALSE),"")</f>
        <v/>
      </c>
      <c r="BS1694" s="292" t="str">
        <f t="shared" si="126"/>
        <v/>
      </c>
      <c r="BU1694" s="280"/>
    </row>
    <row r="1695" spans="28:73" ht="18.75" customHeight="1" x14ac:dyDescent="0.3">
      <c r="AB1695" s="300">
        <f t="shared" si="127"/>
        <v>1671</v>
      </c>
      <c r="AC1695" s="526"/>
      <c r="AD1695" s="527"/>
      <c r="AE1695" s="424"/>
      <c r="AF1695" s="528"/>
      <c r="AG1695" s="528"/>
      <c r="AH1695" s="289" t="str">
        <f t="shared" si="125"/>
        <v/>
      </c>
      <c r="BR1695" s="291" t="str">
        <f>IFERROR(VLOOKUP(AH1695,'FACT COB BASICA'!$BH$5:$BI$115,2,FALSE),"")</f>
        <v/>
      </c>
      <c r="BS1695" s="292" t="str">
        <f t="shared" si="126"/>
        <v/>
      </c>
      <c r="BU1695" s="280"/>
    </row>
    <row r="1696" spans="28:73" ht="18.75" customHeight="1" x14ac:dyDescent="0.3">
      <c r="AB1696" s="300">
        <f t="shared" si="127"/>
        <v>1672</v>
      </c>
      <c r="AC1696" s="526"/>
      <c r="AD1696" s="527"/>
      <c r="AE1696" s="424"/>
      <c r="AF1696" s="528"/>
      <c r="AG1696" s="528"/>
      <c r="AH1696" s="289" t="str">
        <f t="shared" si="125"/>
        <v/>
      </c>
      <c r="BR1696" s="291" t="str">
        <f>IFERROR(VLOOKUP(AH1696,'FACT COB BASICA'!$BH$5:$BI$115,2,FALSE),"")</f>
        <v/>
      </c>
      <c r="BS1696" s="292" t="str">
        <f t="shared" si="126"/>
        <v/>
      </c>
      <c r="BU1696" s="280"/>
    </row>
    <row r="1697" spans="28:73" ht="18.75" customHeight="1" x14ac:dyDescent="0.3">
      <c r="AB1697" s="300">
        <f t="shared" si="127"/>
        <v>1673</v>
      </c>
      <c r="AC1697" s="526"/>
      <c r="AD1697" s="527"/>
      <c r="AE1697" s="424"/>
      <c r="AF1697" s="528"/>
      <c r="AG1697" s="528"/>
      <c r="AH1697" s="289" t="str">
        <f t="shared" si="125"/>
        <v/>
      </c>
      <c r="BR1697" s="291" t="str">
        <f>IFERROR(VLOOKUP(AH1697,'FACT COB BASICA'!$BH$5:$BI$115,2,FALSE),"")</f>
        <v/>
      </c>
      <c r="BS1697" s="292" t="str">
        <f t="shared" si="126"/>
        <v/>
      </c>
      <c r="BU1697" s="280"/>
    </row>
    <row r="1698" spans="28:73" ht="18.75" customHeight="1" x14ac:dyDescent="0.3">
      <c r="AB1698" s="300">
        <f t="shared" si="127"/>
        <v>1674</v>
      </c>
      <c r="AC1698" s="526"/>
      <c r="AD1698" s="527"/>
      <c r="AE1698" s="424"/>
      <c r="AF1698" s="528"/>
      <c r="AG1698" s="528"/>
      <c r="AH1698" s="289" t="str">
        <f t="shared" si="125"/>
        <v/>
      </c>
      <c r="BR1698" s="291" t="str">
        <f>IFERROR(VLOOKUP(AH1698,'FACT COB BASICA'!$BH$5:$BI$115,2,FALSE),"")</f>
        <v/>
      </c>
      <c r="BS1698" s="292" t="str">
        <f t="shared" si="126"/>
        <v/>
      </c>
      <c r="BU1698" s="280"/>
    </row>
    <row r="1699" spans="28:73" ht="18.75" customHeight="1" x14ac:dyDescent="0.3">
      <c r="AB1699" s="300">
        <f t="shared" si="127"/>
        <v>1675</v>
      </c>
      <c r="AC1699" s="526"/>
      <c r="AD1699" s="527"/>
      <c r="AE1699" s="424"/>
      <c r="AF1699" s="528"/>
      <c r="AG1699" s="528"/>
      <c r="AH1699" s="289" t="str">
        <f t="shared" si="125"/>
        <v/>
      </c>
      <c r="BR1699" s="291" t="str">
        <f>IFERROR(VLOOKUP(AH1699,'FACT COB BASICA'!$BH$5:$BI$115,2,FALSE),"")</f>
        <v/>
      </c>
      <c r="BS1699" s="292" t="str">
        <f t="shared" si="126"/>
        <v/>
      </c>
      <c r="BU1699" s="280"/>
    </row>
    <row r="1700" spans="28:73" ht="18.75" customHeight="1" x14ac:dyDescent="0.3">
      <c r="AB1700" s="300">
        <f t="shared" si="127"/>
        <v>1676</v>
      </c>
      <c r="AC1700" s="526"/>
      <c r="AD1700" s="527"/>
      <c r="AE1700" s="424"/>
      <c r="AF1700" s="528"/>
      <c r="AG1700" s="528"/>
      <c r="AH1700" s="289" t="str">
        <f t="shared" si="125"/>
        <v/>
      </c>
      <c r="BR1700" s="291" t="str">
        <f>IFERROR(VLOOKUP(AH1700,'FACT COB BASICA'!$BH$5:$BI$115,2,FALSE),"")</f>
        <v/>
      </c>
      <c r="BS1700" s="292" t="str">
        <f t="shared" si="126"/>
        <v/>
      </c>
      <c r="BU1700" s="280"/>
    </row>
    <row r="1701" spans="28:73" ht="18.75" customHeight="1" x14ac:dyDescent="0.3">
      <c r="AB1701" s="300">
        <f t="shared" si="127"/>
        <v>1677</v>
      </c>
      <c r="AC1701" s="526"/>
      <c r="AD1701" s="527"/>
      <c r="AE1701" s="424"/>
      <c r="AF1701" s="528"/>
      <c r="AG1701" s="528"/>
      <c r="AH1701" s="289" t="str">
        <f t="shared" si="125"/>
        <v/>
      </c>
      <c r="BR1701" s="291" t="str">
        <f>IFERROR(VLOOKUP(AH1701,'FACT COB BASICA'!$BH$5:$BI$115,2,FALSE),"")</f>
        <v/>
      </c>
      <c r="BS1701" s="292" t="str">
        <f t="shared" si="126"/>
        <v/>
      </c>
      <c r="BU1701" s="280"/>
    </row>
    <row r="1702" spans="28:73" ht="18.75" customHeight="1" x14ac:dyDescent="0.3">
      <c r="AB1702" s="300">
        <f t="shared" si="127"/>
        <v>1678</v>
      </c>
      <c r="AC1702" s="526"/>
      <c r="AD1702" s="527"/>
      <c r="AE1702" s="424"/>
      <c r="AF1702" s="528"/>
      <c r="AG1702" s="528"/>
      <c r="AH1702" s="289" t="str">
        <f t="shared" si="125"/>
        <v/>
      </c>
      <c r="BR1702" s="291" t="str">
        <f>IFERROR(VLOOKUP(AH1702,'FACT COB BASICA'!$BH$5:$BI$115,2,FALSE),"")</f>
        <v/>
      </c>
      <c r="BS1702" s="292" t="str">
        <f t="shared" si="126"/>
        <v/>
      </c>
      <c r="BU1702" s="280"/>
    </row>
    <row r="1703" spans="28:73" ht="18.75" customHeight="1" x14ac:dyDescent="0.3">
      <c r="AB1703" s="300">
        <f t="shared" si="127"/>
        <v>1679</v>
      </c>
      <c r="AC1703" s="526"/>
      <c r="AD1703" s="527"/>
      <c r="AE1703" s="424"/>
      <c r="AF1703" s="528"/>
      <c r="AG1703" s="528"/>
      <c r="AH1703" s="289" t="str">
        <f t="shared" si="125"/>
        <v/>
      </c>
      <c r="BR1703" s="291" t="str">
        <f>IFERROR(VLOOKUP(AH1703,'FACT COB BASICA'!$BH$5:$BI$115,2,FALSE),"")</f>
        <v/>
      </c>
      <c r="BS1703" s="292" t="str">
        <f t="shared" si="126"/>
        <v/>
      </c>
      <c r="BU1703" s="280"/>
    </row>
    <row r="1704" spans="28:73" ht="18.75" customHeight="1" x14ac:dyDescent="0.3">
      <c r="AB1704" s="300">
        <f t="shared" si="127"/>
        <v>1680</v>
      </c>
      <c r="AC1704" s="526"/>
      <c r="AD1704" s="527"/>
      <c r="AE1704" s="424"/>
      <c r="AF1704" s="528"/>
      <c r="AG1704" s="528"/>
      <c r="AH1704" s="289" t="str">
        <f t="shared" si="125"/>
        <v/>
      </c>
      <c r="BR1704" s="291" t="str">
        <f>IFERROR(VLOOKUP(AH1704,'FACT COB BASICA'!$BH$5:$BI$115,2,FALSE),"")</f>
        <v/>
      </c>
      <c r="BS1704" s="292" t="str">
        <f t="shared" si="126"/>
        <v/>
      </c>
      <c r="BU1704" s="280"/>
    </row>
    <row r="1705" spans="28:73" ht="18.75" customHeight="1" x14ac:dyDescent="0.3">
      <c r="AB1705" s="300">
        <f t="shared" si="127"/>
        <v>1681</v>
      </c>
      <c r="AC1705" s="526"/>
      <c r="AD1705" s="527"/>
      <c r="AE1705" s="424"/>
      <c r="AF1705" s="528"/>
      <c r="AG1705" s="528"/>
      <c r="AH1705" s="289" t="str">
        <f t="shared" si="125"/>
        <v/>
      </c>
      <c r="BR1705" s="291" t="str">
        <f>IFERROR(VLOOKUP(AH1705,'FACT COB BASICA'!$BH$5:$BI$115,2,FALSE),"")</f>
        <v/>
      </c>
      <c r="BS1705" s="292" t="str">
        <f t="shared" si="126"/>
        <v/>
      </c>
      <c r="BU1705" s="280"/>
    </row>
    <row r="1706" spans="28:73" ht="18.75" customHeight="1" x14ac:dyDescent="0.3">
      <c r="AB1706" s="300">
        <f t="shared" si="127"/>
        <v>1682</v>
      </c>
      <c r="AC1706" s="526"/>
      <c r="AD1706" s="527"/>
      <c r="AE1706" s="424"/>
      <c r="AF1706" s="528"/>
      <c r="AG1706" s="528"/>
      <c r="AH1706" s="289" t="str">
        <f t="shared" si="125"/>
        <v/>
      </c>
      <c r="BR1706" s="291" t="str">
        <f>IFERROR(VLOOKUP(AH1706,'FACT COB BASICA'!$BH$5:$BI$115,2,FALSE),"")</f>
        <v/>
      </c>
      <c r="BS1706" s="292" t="str">
        <f t="shared" si="126"/>
        <v/>
      </c>
      <c r="BU1706" s="280"/>
    </row>
    <row r="1707" spans="28:73" ht="18.75" customHeight="1" x14ac:dyDescent="0.3">
      <c r="AB1707" s="300">
        <f t="shared" si="127"/>
        <v>1683</v>
      </c>
      <c r="AC1707" s="526"/>
      <c r="AD1707" s="527"/>
      <c r="AE1707" s="424"/>
      <c r="AF1707" s="528"/>
      <c r="AG1707" s="528"/>
      <c r="AH1707" s="289" t="str">
        <f t="shared" si="125"/>
        <v/>
      </c>
      <c r="BR1707" s="291" t="str">
        <f>IFERROR(VLOOKUP(AH1707,'FACT COB BASICA'!$BH$5:$BI$115,2,FALSE),"")</f>
        <v/>
      </c>
      <c r="BS1707" s="292" t="str">
        <f t="shared" si="126"/>
        <v/>
      </c>
      <c r="BU1707" s="280"/>
    </row>
    <row r="1708" spans="28:73" ht="18.75" customHeight="1" x14ac:dyDescent="0.3">
      <c r="AB1708" s="300">
        <f t="shared" si="127"/>
        <v>1684</v>
      </c>
      <c r="AC1708" s="526"/>
      <c r="AD1708" s="527"/>
      <c r="AE1708" s="424"/>
      <c r="AF1708" s="528"/>
      <c r="AG1708" s="528"/>
      <c r="AH1708" s="289" t="str">
        <f t="shared" si="125"/>
        <v/>
      </c>
      <c r="BR1708" s="291" t="str">
        <f>IFERROR(VLOOKUP(AH1708,'FACT COB BASICA'!$BH$5:$BI$115,2,FALSE),"")</f>
        <v/>
      </c>
      <c r="BS1708" s="292" t="str">
        <f t="shared" si="126"/>
        <v/>
      </c>
      <c r="BU1708" s="280"/>
    </row>
    <row r="1709" spans="28:73" ht="18.75" customHeight="1" x14ac:dyDescent="0.3">
      <c r="AB1709" s="300">
        <f t="shared" si="127"/>
        <v>1685</v>
      </c>
      <c r="AC1709" s="526"/>
      <c r="AD1709" s="527"/>
      <c r="AE1709" s="424"/>
      <c r="AF1709" s="528"/>
      <c r="AG1709" s="528"/>
      <c r="AH1709" s="289" t="str">
        <f t="shared" si="125"/>
        <v/>
      </c>
      <c r="BR1709" s="291" t="str">
        <f>IFERROR(VLOOKUP(AH1709,'FACT COB BASICA'!$BH$5:$BI$115,2,FALSE),"")</f>
        <v/>
      </c>
      <c r="BS1709" s="292" t="str">
        <f t="shared" si="126"/>
        <v/>
      </c>
      <c r="BU1709" s="280"/>
    </row>
    <row r="1710" spans="28:73" ht="18.75" customHeight="1" x14ac:dyDescent="0.3">
      <c r="AB1710" s="300">
        <f t="shared" si="127"/>
        <v>1686</v>
      </c>
      <c r="AC1710" s="526"/>
      <c r="AD1710" s="527"/>
      <c r="AE1710" s="424"/>
      <c r="AF1710" s="528"/>
      <c r="AG1710" s="528"/>
      <c r="AH1710" s="289" t="str">
        <f t="shared" si="125"/>
        <v/>
      </c>
      <c r="BR1710" s="291" t="str">
        <f>IFERROR(VLOOKUP(AH1710,'FACT COB BASICA'!$BH$5:$BI$115,2,FALSE),"")</f>
        <v/>
      </c>
      <c r="BS1710" s="292" t="str">
        <f t="shared" si="126"/>
        <v/>
      </c>
      <c r="BU1710" s="280"/>
    </row>
    <row r="1711" spans="28:73" ht="18.75" customHeight="1" x14ac:dyDescent="0.3">
      <c r="AB1711" s="300">
        <f t="shared" si="127"/>
        <v>1687</v>
      </c>
      <c r="AC1711" s="526"/>
      <c r="AD1711" s="527"/>
      <c r="AE1711" s="424"/>
      <c r="AF1711" s="528"/>
      <c r="AG1711" s="528"/>
      <c r="AH1711" s="289" t="str">
        <f t="shared" si="125"/>
        <v/>
      </c>
      <c r="BR1711" s="291" t="str">
        <f>IFERROR(VLOOKUP(AH1711,'FACT COB BASICA'!$BH$5:$BI$115,2,FALSE),"")</f>
        <v/>
      </c>
      <c r="BS1711" s="292" t="str">
        <f t="shared" si="126"/>
        <v/>
      </c>
      <c r="BU1711" s="280"/>
    </row>
    <row r="1712" spans="28:73" ht="18.75" customHeight="1" x14ac:dyDescent="0.3">
      <c r="AB1712" s="300">
        <f t="shared" si="127"/>
        <v>1688</v>
      </c>
      <c r="AC1712" s="526"/>
      <c r="AD1712" s="527"/>
      <c r="AE1712" s="424"/>
      <c r="AF1712" s="528"/>
      <c r="AG1712" s="528"/>
      <c r="AH1712" s="289" t="str">
        <f t="shared" si="125"/>
        <v/>
      </c>
      <c r="BR1712" s="291" t="str">
        <f>IFERROR(VLOOKUP(AH1712,'FACT COB BASICA'!$BH$5:$BI$115,2,FALSE),"")</f>
        <v/>
      </c>
      <c r="BS1712" s="292" t="str">
        <f t="shared" si="126"/>
        <v/>
      </c>
      <c r="BU1712" s="280"/>
    </row>
    <row r="1713" spans="28:73" ht="18.75" customHeight="1" x14ac:dyDescent="0.3">
      <c r="AB1713" s="300">
        <f t="shared" si="127"/>
        <v>1689</v>
      </c>
      <c r="AC1713" s="526"/>
      <c r="AD1713" s="527"/>
      <c r="AE1713" s="424"/>
      <c r="AF1713" s="528"/>
      <c r="AG1713" s="528"/>
      <c r="AH1713" s="289" t="str">
        <f t="shared" si="125"/>
        <v/>
      </c>
      <c r="BR1713" s="291" t="str">
        <f>IFERROR(VLOOKUP(AH1713,'FACT COB BASICA'!$BH$5:$BI$115,2,FALSE),"")</f>
        <v/>
      </c>
      <c r="BS1713" s="292" t="str">
        <f t="shared" si="126"/>
        <v/>
      </c>
      <c r="BU1713" s="280"/>
    </row>
    <row r="1714" spans="28:73" ht="18.75" customHeight="1" x14ac:dyDescent="0.3">
      <c r="AB1714" s="300">
        <f t="shared" si="127"/>
        <v>1690</v>
      </c>
      <c r="AC1714" s="526"/>
      <c r="AD1714" s="527"/>
      <c r="AE1714" s="424"/>
      <c r="AF1714" s="528"/>
      <c r="AG1714" s="528"/>
      <c r="AH1714" s="289" t="str">
        <f t="shared" si="125"/>
        <v/>
      </c>
      <c r="BR1714" s="291" t="str">
        <f>IFERROR(VLOOKUP(AH1714,'FACT COB BASICA'!$BH$5:$BI$115,2,FALSE),"")</f>
        <v/>
      </c>
      <c r="BS1714" s="292" t="str">
        <f t="shared" si="126"/>
        <v/>
      </c>
      <c r="BU1714" s="280"/>
    </row>
    <row r="1715" spans="28:73" ht="18.75" customHeight="1" x14ac:dyDescent="0.3">
      <c r="AB1715" s="300">
        <f t="shared" si="127"/>
        <v>1691</v>
      </c>
      <c r="AC1715" s="526"/>
      <c r="AD1715" s="527"/>
      <c r="AE1715" s="424"/>
      <c r="AF1715" s="528"/>
      <c r="AG1715" s="528"/>
      <c r="AH1715" s="289" t="str">
        <f t="shared" si="125"/>
        <v/>
      </c>
      <c r="BR1715" s="291" t="str">
        <f>IFERROR(VLOOKUP(AH1715,'FACT COB BASICA'!$BH$5:$BI$115,2,FALSE),"")</f>
        <v/>
      </c>
      <c r="BS1715" s="292" t="str">
        <f t="shared" si="126"/>
        <v/>
      </c>
      <c r="BU1715" s="280"/>
    </row>
    <row r="1716" spans="28:73" ht="18.75" customHeight="1" x14ac:dyDescent="0.3">
      <c r="AB1716" s="300">
        <f t="shared" si="127"/>
        <v>1692</v>
      </c>
      <c r="AC1716" s="526"/>
      <c r="AD1716" s="527"/>
      <c r="AE1716" s="424"/>
      <c r="AF1716" s="528"/>
      <c r="AG1716" s="528"/>
      <c r="AH1716" s="289" t="str">
        <f t="shared" si="125"/>
        <v/>
      </c>
      <c r="BR1716" s="291" t="str">
        <f>IFERROR(VLOOKUP(AH1716,'FACT COB BASICA'!$BH$5:$BI$115,2,FALSE),"")</f>
        <v/>
      </c>
      <c r="BS1716" s="292" t="str">
        <f t="shared" si="126"/>
        <v/>
      </c>
      <c r="BU1716" s="280"/>
    </row>
    <row r="1717" spans="28:73" ht="18.75" customHeight="1" x14ac:dyDescent="0.3">
      <c r="AB1717" s="300">
        <f t="shared" si="127"/>
        <v>1693</v>
      </c>
      <c r="AC1717" s="526"/>
      <c r="AD1717" s="527"/>
      <c r="AE1717" s="424"/>
      <c r="AF1717" s="528"/>
      <c r="AG1717" s="528"/>
      <c r="AH1717" s="289" t="str">
        <f t="shared" si="125"/>
        <v/>
      </c>
      <c r="BR1717" s="291" t="str">
        <f>IFERROR(VLOOKUP(AH1717,'FACT COB BASICA'!$BH$5:$BI$115,2,FALSE),"")</f>
        <v/>
      </c>
      <c r="BS1717" s="292" t="str">
        <f t="shared" si="126"/>
        <v/>
      </c>
      <c r="BU1717" s="280"/>
    </row>
    <row r="1718" spans="28:73" ht="18.75" customHeight="1" x14ac:dyDescent="0.3">
      <c r="AB1718" s="300">
        <f t="shared" si="127"/>
        <v>1694</v>
      </c>
      <c r="AC1718" s="526"/>
      <c r="AD1718" s="527"/>
      <c r="AE1718" s="424"/>
      <c r="AF1718" s="528"/>
      <c r="AG1718" s="528"/>
      <c r="AH1718" s="289" t="str">
        <f t="shared" si="125"/>
        <v/>
      </c>
      <c r="BR1718" s="291" t="str">
        <f>IFERROR(VLOOKUP(AH1718,'FACT COB BASICA'!$BH$5:$BI$115,2,FALSE),"")</f>
        <v/>
      </c>
      <c r="BS1718" s="292" t="str">
        <f t="shared" si="126"/>
        <v/>
      </c>
      <c r="BU1718" s="280"/>
    </row>
    <row r="1719" spans="28:73" ht="18.75" customHeight="1" x14ac:dyDescent="0.3">
      <c r="AB1719" s="300">
        <f t="shared" si="127"/>
        <v>1695</v>
      </c>
      <c r="AC1719" s="526"/>
      <c r="AD1719" s="527"/>
      <c r="AE1719" s="424"/>
      <c r="AF1719" s="528"/>
      <c r="AG1719" s="528"/>
      <c r="AH1719" s="289" t="str">
        <f t="shared" si="125"/>
        <v/>
      </c>
      <c r="BR1719" s="291" t="str">
        <f>IFERROR(VLOOKUP(AH1719,'FACT COB BASICA'!$BH$5:$BI$115,2,FALSE),"")</f>
        <v/>
      </c>
      <c r="BS1719" s="292" t="str">
        <f t="shared" si="126"/>
        <v/>
      </c>
      <c r="BU1719" s="280"/>
    </row>
    <row r="1720" spans="28:73" ht="18.75" customHeight="1" x14ac:dyDescent="0.3">
      <c r="AB1720" s="300">
        <f t="shared" si="127"/>
        <v>1696</v>
      </c>
      <c r="AC1720" s="526"/>
      <c r="AD1720" s="527"/>
      <c r="AE1720" s="424"/>
      <c r="AF1720" s="528"/>
      <c r="AG1720" s="528"/>
      <c r="AH1720" s="289" t="str">
        <f t="shared" si="125"/>
        <v/>
      </c>
      <c r="BR1720" s="291" t="str">
        <f>IFERROR(VLOOKUP(AH1720,'FACT COB BASICA'!$BH$5:$BI$115,2,FALSE),"")</f>
        <v/>
      </c>
      <c r="BS1720" s="292" t="str">
        <f t="shared" si="126"/>
        <v/>
      </c>
      <c r="BU1720" s="280"/>
    </row>
    <row r="1721" spans="28:73" ht="18.75" customHeight="1" x14ac:dyDescent="0.3">
      <c r="AB1721" s="300">
        <f t="shared" si="127"/>
        <v>1697</v>
      </c>
      <c r="AC1721" s="526"/>
      <c r="AD1721" s="527"/>
      <c r="AE1721" s="424"/>
      <c r="AF1721" s="528"/>
      <c r="AG1721" s="528"/>
      <c r="AH1721" s="289" t="str">
        <f t="shared" si="125"/>
        <v/>
      </c>
      <c r="BR1721" s="291" t="str">
        <f>IFERROR(VLOOKUP(AH1721,'FACT COB BASICA'!$BH$5:$BI$115,2,FALSE),"")</f>
        <v/>
      </c>
      <c r="BS1721" s="292" t="str">
        <f t="shared" si="126"/>
        <v/>
      </c>
      <c r="BU1721" s="280"/>
    </row>
    <row r="1722" spans="28:73" ht="18.75" customHeight="1" x14ac:dyDescent="0.3">
      <c r="AB1722" s="300">
        <f t="shared" si="127"/>
        <v>1698</v>
      </c>
      <c r="AC1722" s="526"/>
      <c r="AD1722" s="527"/>
      <c r="AE1722" s="424"/>
      <c r="AF1722" s="528"/>
      <c r="AG1722" s="528"/>
      <c r="AH1722" s="289" t="str">
        <f t="shared" si="125"/>
        <v/>
      </c>
      <c r="BR1722" s="291" t="str">
        <f>IFERROR(VLOOKUP(AH1722,'FACT COB BASICA'!$BH$5:$BI$115,2,FALSE),"")</f>
        <v/>
      </c>
      <c r="BS1722" s="292" t="str">
        <f t="shared" si="126"/>
        <v/>
      </c>
      <c r="BU1722" s="280"/>
    </row>
    <row r="1723" spans="28:73" ht="18.75" customHeight="1" x14ac:dyDescent="0.3">
      <c r="AB1723" s="300">
        <f t="shared" si="127"/>
        <v>1699</v>
      </c>
      <c r="AC1723" s="526"/>
      <c r="AD1723" s="527"/>
      <c r="AE1723" s="424"/>
      <c r="AF1723" s="528"/>
      <c r="AG1723" s="528"/>
      <c r="AH1723" s="289" t="str">
        <f t="shared" si="125"/>
        <v/>
      </c>
      <c r="BR1723" s="291" t="str">
        <f>IFERROR(VLOOKUP(AH1723,'FACT COB BASICA'!$BH$5:$BI$115,2,FALSE),"")</f>
        <v/>
      </c>
      <c r="BS1723" s="292" t="str">
        <f t="shared" si="126"/>
        <v/>
      </c>
      <c r="BU1723" s="280"/>
    </row>
    <row r="1724" spans="28:73" ht="18.75" customHeight="1" x14ac:dyDescent="0.3">
      <c r="AB1724" s="300">
        <f t="shared" si="127"/>
        <v>1700</v>
      </c>
      <c r="AC1724" s="526"/>
      <c r="AD1724" s="527"/>
      <c r="AE1724" s="424"/>
      <c r="AF1724" s="528"/>
      <c r="AG1724" s="528"/>
      <c r="AH1724" s="289" t="str">
        <f t="shared" si="125"/>
        <v/>
      </c>
      <c r="BR1724" s="291" t="str">
        <f>IFERROR(VLOOKUP(AH1724,'FACT COB BASICA'!$BH$5:$BI$115,2,FALSE),"")</f>
        <v/>
      </c>
      <c r="BS1724" s="292" t="str">
        <f t="shared" si="126"/>
        <v/>
      </c>
      <c r="BU1724" s="280"/>
    </row>
    <row r="1725" spans="28:73" ht="18.75" customHeight="1" x14ac:dyDescent="0.3">
      <c r="AB1725" s="300">
        <f t="shared" si="127"/>
        <v>1701</v>
      </c>
      <c r="AC1725" s="526"/>
      <c r="AD1725" s="527"/>
      <c r="AE1725" s="424"/>
      <c r="AF1725" s="528"/>
      <c r="AG1725" s="528"/>
      <c r="AH1725" s="289" t="str">
        <f t="shared" si="125"/>
        <v/>
      </c>
      <c r="BR1725" s="291" t="str">
        <f>IFERROR(VLOOKUP(AH1725,'FACT COB BASICA'!$BH$5:$BI$115,2,FALSE),"")</f>
        <v/>
      </c>
      <c r="BS1725" s="292" t="str">
        <f t="shared" si="126"/>
        <v/>
      </c>
      <c r="BU1725" s="280"/>
    </row>
    <row r="1726" spans="28:73" ht="18.75" customHeight="1" x14ac:dyDescent="0.3">
      <c r="AB1726" s="300">
        <f t="shared" si="127"/>
        <v>1702</v>
      </c>
      <c r="AC1726" s="526"/>
      <c r="AD1726" s="527"/>
      <c r="AE1726" s="424"/>
      <c r="AF1726" s="528"/>
      <c r="AG1726" s="528"/>
      <c r="AH1726" s="289" t="str">
        <f t="shared" si="125"/>
        <v/>
      </c>
      <c r="BR1726" s="291" t="str">
        <f>IFERROR(VLOOKUP(AH1726,'FACT COB BASICA'!$BH$5:$BI$115,2,FALSE),"")</f>
        <v/>
      </c>
      <c r="BS1726" s="292" t="str">
        <f t="shared" si="126"/>
        <v/>
      </c>
      <c r="BU1726" s="280"/>
    </row>
    <row r="1727" spans="28:73" ht="18.75" customHeight="1" x14ac:dyDescent="0.3">
      <c r="AB1727" s="300">
        <f t="shared" si="127"/>
        <v>1703</v>
      </c>
      <c r="AC1727" s="526"/>
      <c r="AD1727" s="527"/>
      <c r="AE1727" s="424"/>
      <c r="AF1727" s="528"/>
      <c r="AG1727" s="528"/>
      <c r="AH1727" s="289" t="str">
        <f t="shared" si="125"/>
        <v/>
      </c>
      <c r="BR1727" s="291" t="str">
        <f>IFERROR(VLOOKUP(AH1727,'FACT COB BASICA'!$BH$5:$BI$115,2,FALSE),"")</f>
        <v/>
      </c>
      <c r="BS1727" s="292" t="str">
        <f t="shared" si="126"/>
        <v/>
      </c>
      <c r="BU1727" s="280"/>
    </row>
    <row r="1728" spans="28:73" ht="18.75" customHeight="1" x14ac:dyDescent="0.3">
      <c r="AB1728" s="300">
        <f t="shared" si="127"/>
        <v>1704</v>
      </c>
      <c r="AC1728" s="526"/>
      <c r="AD1728" s="527"/>
      <c r="AE1728" s="424"/>
      <c r="AF1728" s="528"/>
      <c r="AG1728" s="528"/>
      <c r="AH1728" s="289" t="str">
        <f t="shared" si="125"/>
        <v/>
      </c>
      <c r="BR1728" s="291" t="str">
        <f>IFERROR(VLOOKUP(AH1728,'FACT COB BASICA'!$BH$5:$BI$115,2,FALSE),"")</f>
        <v/>
      </c>
      <c r="BS1728" s="292" t="str">
        <f t="shared" si="126"/>
        <v/>
      </c>
      <c r="BU1728" s="280"/>
    </row>
    <row r="1729" spans="28:73" ht="18.75" customHeight="1" x14ac:dyDescent="0.3">
      <c r="AB1729" s="300">
        <f t="shared" si="127"/>
        <v>1705</v>
      </c>
      <c r="AC1729" s="526"/>
      <c r="AD1729" s="527"/>
      <c r="AE1729" s="424"/>
      <c r="AF1729" s="528"/>
      <c r="AG1729" s="528"/>
      <c r="AH1729" s="289" t="str">
        <f t="shared" si="125"/>
        <v/>
      </c>
      <c r="BR1729" s="291" t="str">
        <f>IFERROR(VLOOKUP(AH1729,'FACT COB BASICA'!$BH$5:$BI$115,2,FALSE),"")</f>
        <v/>
      </c>
      <c r="BS1729" s="292" t="str">
        <f t="shared" si="126"/>
        <v/>
      </c>
      <c r="BU1729" s="280"/>
    </row>
    <row r="1730" spans="28:73" ht="18.75" customHeight="1" x14ac:dyDescent="0.3">
      <c r="AB1730" s="300">
        <f t="shared" si="127"/>
        <v>1706</v>
      </c>
      <c r="AC1730" s="526"/>
      <c r="AD1730" s="527"/>
      <c r="AE1730" s="424"/>
      <c r="AF1730" s="528"/>
      <c r="AG1730" s="528"/>
      <c r="AH1730" s="289" t="str">
        <f t="shared" si="125"/>
        <v/>
      </c>
      <c r="BR1730" s="291" t="str">
        <f>IFERROR(VLOOKUP(AH1730,'FACT COB BASICA'!$BH$5:$BI$115,2,FALSE),"")</f>
        <v/>
      </c>
      <c r="BS1730" s="292" t="str">
        <f t="shared" si="126"/>
        <v/>
      </c>
      <c r="BU1730" s="280"/>
    </row>
    <row r="1731" spans="28:73" ht="18.75" customHeight="1" x14ac:dyDescent="0.3">
      <c r="AB1731" s="300">
        <f t="shared" si="127"/>
        <v>1707</v>
      </c>
      <c r="AC1731" s="526"/>
      <c r="AD1731" s="527"/>
      <c r="AE1731" s="424"/>
      <c r="AF1731" s="528"/>
      <c r="AG1731" s="528"/>
      <c r="AH1731" s="289" t="str">
        <f t="shared" si="125"/>
        <v/>
      </c>
      <c r="BR1731" s="291" t="str">
        <f>IFERROR(VLOOKUP(AH1731,'FACT COB BASICA'!$BH$5:$BI$115,2,FALSE),"")</f>
        <v/>
      </c>
      <c r="BS1731" s="292" t="str">
        <f t="shared" si="126"/>
        <v/>
      </c>
      <c r="BU1731" s="280"/>
    </row>
    <row r="1732" spans="28:73" ht="18.75" customHeight="1" x14ac:dyDescent="0.3">
      <c r="AB1732" s="300">
        <f t="shared" si="127"/>
        <v>1708</v>
      </c>
      <c r="AC1732" s="526"/>
      <c r="AD1732" s="527"/>
      <c r="AE1732" s="424"/>
      <c r="AF1732" s="528"/>
      <c r="AG1732" s="528"/>
      <c r="AH1732" s="289" t="str">
        <f t="shared" si="125"/>
        <v/>
      </c>
      <c r="BR1732" s="291" t="str">
        <f>IFERROR(VLOOKUP(AH1732,'FACT COB BASICA'!$BH$5:$BI$115,2,FALSE),"")</f>
        <v/>
      </c>
      <c r="BS1732" s="292" t="str">
        <f t="shared" si="126"/>
        <v/>
      </c>
      <c r="BU1732" s="280"/>
    </row>
    <row r="1733" spans="28:73" ht="18.75" customHeight="1" x14ac:dyDescent="0.3">
      <c r="AB1733" s="300">
        <f t="shared" si="127"/>
        <v>1709</v>
      </c>
      <c r="AC1733" s="526"/>
      <c r="AD1733" s="527"/>
      <c r="AE1733" s="424"/>
      <c r="AF1733" s="528"/>
      <c r="AG1733" s="528"/>
      <c r="AH1733" s="289" t="str">
        <f t="shared" si="125"/>
        <v/>
      </c>
      <c r="BR1733" s="291" t="str">
        <f>IFERROR(VLOOKUP(AH1733,'FACT COB BASICA'!$BH$5:$BI$115,2,FALSE),"")</f>
        <v/>
      </c>
      <c r="BS1733" s="292" t="str">
        <f t="shared" si="126"/>
        <v/>
      </c>
      <c r="BU1733" s="280"/>
    </row>
    <row r="1734" spans="28:73" ht="18.75" customHeight="1" x14ac:dyDescent="0.3">
      <c r="AB1734" s="300">
        <f t="shared" si="127"/>
        <v>1710</v>
      </c>
      <c r="AC1734" s="526"/>
      <c r="AD1734" s="527"/>
      <c r="AE1734" s="424"/>
      <c r="AF1734" s="528"/>
      <c r="AG1734" s="528"/>
      <c r="AH1734" s="289" t="str">
        <f t="shared" si="125"/>
        <v/>
      </c>
      <c r="BR1734" s="291" t="str">
        <f>IFERROR(VLOOKUP(AH1734,'FACT COB BASICA'!$BH$5:$BI$115,2,FALSE),"")</f>
        <v/>
      </c>
      <c r="BS1734" s="292" t="str">
        <f t="shared" si="126"/>
        <v/>
      </c>
      <c r="BU1734" s="280"/>
    </row>
    <row r="1735" spans="28:73" ht="18.75" customHeight="1" x14ac:dyDescent="0.3">
      <c r="AB1735" s="300">
        <f t="shared" si="127"/>
        <v>1711</v>
      </c>
      <c r="AC1735" s="526"/>
      <c r="AD1735" s="527"/>
      <c r="AE1735" s="424"/>
      <c r="AF1735" s="528"/>
      <c r="AG1735" s="528"/>
      <c r="AH1735" s="289" t="str">
        <f t="shared" si="125"/>
        <v/>
      </c>
      <c r="BR1735" s="291" t="str">
        <f>IFERROR(VLOOKUP(AH1735,'FACT COB BASICA'!$BH$5:$BI$115,2,FALSE),"")</f>
        <v/>
      </c>
      <c r="BS1735" s="292" t="str">
        <f t="shared" si="126"/>
        <v/>
      </c>
      <c r="BU1735" s="280"/>
    </row>
    <row r="1736" spans="28:73" ht="18.75" customHeight="1" x14ac:dyDescent="0.3">
      <c r="AB1736" s="300">
        <f t="shared" si="127"/>
        <v>1712</v>
      </c>
      <c r="AC1736" s="526"/>
      <c r="AD1736" s="527"/>
      <c r="AE1736" s="424"/>
      <c r="AF1736" s="528"/>
      <c r="AG1736" s="528"/>
      <c r="AH1736" s="289" t="str">
        <f t="shared" si="125"/>
        <v/>
      </c>
      <c r="BR1736" s="291" t="str">
        <f>IFERROR(VLOOKUP(AH1736,'FACT COB BASICA'!$BH$5:$BI$115,2,FALSE),"")</f>
        <v/>
      </c>
      <c r="BS1736" s="292" t="str">
        <f t="shared" si="126"/>
        <v/>
      </c>
      <c r="BU1736" s="280"/>
    </row>
    <row r="1737" spans="28:73" ht="18.75" customHeight="1" x14ac:dyDescent="0.3">
      <c r="AB1737" s="300">
        <f t="shared" si="127"/>
        <v>1713</v>
      </c>
      <c r="AC1737" s="526"/>
      <c r="AD1737" s="527"/>
      <c r="AE1737" s="424"/>
      <c r="AF1737" s="528"/>
      <c r="AG1737" s="528"/>
      <c r="AH1737" s="289" t="str">
        <f t="shared" si="125"/>
        <v/>
      </c>
      <c r="BR1737" s="291" t="str">
        <f>IFERROR(VLOOKUP(AH1737,'FACT COB BASICA'!$BH$5:$BI$115,2,FALSE),"")</f>
        <v/>
      </c>
      <c r="BS1737" s="292" t="str">
        <f t="shared" si="126"/>
        <v/>
      </c>
      <c r="BU1737" s="280"/>
    </row>
    <row r="1738" spans="28:73" ht="18.75" customHeight="1" x14ac:dyDescent="0.3">
      <c r="AB1738" s="300">
        <f t="shared" si="127"/>
        <v>1714</v>
      </c>
      <c r="AC1738" s="526"/>
      <c r="AD1738" s="527"/>
      <c r="AE1738" s="424"/>
      <c r="AF1738" s="528"/>
      <c r="AG1738" s="528"/>
      <c r="AH1738" s="289" t="str">
        <f t="shared" si="125"/>
        <v/>
      </c>
      <c r="BR1738" s="291" t="str">
        <f>IFERROR(VLOOKUP(AH1738,'FACT COB BASICA'!$BH$5:$BI$115,2,FALSE),"")</f>
        <v/>
      </c>
      <c r="BS1738" s="292" t="str">
        <f t="shared" si="126"/>
        <v/>
      </c>
      <c r="BU1738" s="280"/>
    </row>
    <row r="1739" spans="28:73" ht="18.75" customHeight="1" x14ac:dyDescent="0.3">
      <c r="AB1739" s="300">
        <f t="shared" si="127"/>
        <v>1715</v>
      </c>
      <c r="AC1739" s="526"/>
      <c r="AD1739" s="527"/>
      <c r="AE1739" s="424"/>
      <c r="AF1739" s="528"/>
      <c r="AG1739" s="528"/>
      <c r="AH1739" s="289" t="str">
        <f t="shared" si="125"/>
        <v/>
      </c>
      <c r="BR1739" s="291" t="str">
        <f>IFERROR(VLOOKUP(AH1739,'FACT COB BASICA'!$BH$5:$BI$115,2,FALSE),"")</f>
        <v/>
      </c>
      <c r="BS1739" s="292" t="str">
        <f t="shared" si="126"/>
        <v/>
      </c>
      <c r="BU1739" s="280"/>
    </row>
    <row r="1740" spans="28:73" ht="18.75" customHeight="1" x14ac:dyDescent="0.3">
      <c r="AB1740" s="300">
        <f t="shared" si="127"/>
        <v>1716</v>
      </c>
      <c r="AC1740" s="526"/>
      <c r="AD1740" s="527"/>
      <c r="AE1740" s="424"/>
      <c r="AF1740" s="528"/>
      <c r="AG1740" s="528"/>
      <c r="AH1740" s="289" t="str">
        <f t="shared" si="125"/>
        <v/>
      </c>
      <c r="BR1740" s="291" t="str">
        <f>IFERROR(VLOOKUP(AH1740,'FACT COB BASICA'!$BH$5:$BI$115,2,FALSE),"")</f>
        <v/>
      </c>
      <c r="BS1740" s="292" t="str">
        <f t="shared" si="126"/>
        <v/>
      </c>
      <c r="BU1740" s="280"/>
    </row>
    <row r="1741" spans="28:73" ht="18.75" customHeight="1" x14ac:dyDescent="0.3">
      <c r="AB1741" s="300">
        <f t="shared" si="127"/>
        <v>1717</v>
      </c>
      <c r="AC1741" s="526"/>
      <c r="AD1741" s="527"/>
      <c r="AE1741" s="424"/>
      <c r="AF1741" s="528"/>
      <c r="AG1741" s="528"/>
      <c r="AH1741" s="289" t="str">
        <f t="shared" si="125"/>
        <v/>
      </c>
      <c r="BR1741" s="291" t="str">
        <f>IFERROR(VLOOKUP(AH1741,'FACT COB BASICA'!$BH$5:$BI$115,2,FALSE),"")</f>
        <v/>
      </c>
      <c r="BS1741" s="292" t="str">
        <f t="shared" si="126"/>
        <v/>
      </c>
      <c r="BU1741" s="280"/>
    </row>
    <row r="1742" spans="28:73" ht="18.75" customHeight="1" x14ac:dyDescent="0.3">
      <c r="AB1742" s="300">
        <f t="shared" si="127"/>
        <v>1718</v>
      </c>
      <c r="AC1742" s="526"/>
      <c r="AD1742" s="527"/>
      <c r="AE1742" s="424"/>
      <c r="AF1742" s="528"/>
      <c r="AG1742" s="528"/>
      <c r="AH1742" s="289" t="str">
        <f t="shared" si="125"/>
        <v/>
      </c>
      <c r="BR1742" s="291" t="str">
        <f>IFERROR(VLOOKUP(AH1742,'FACT COB BASICA'!$BH$5:$BI$115,2,FALSE),"")</f>
        <v/>
      </c>
      <c r="BS1742" s="292" t="str">
        <f t="shared" si="126"/>
        <v/>
      </c>
      <c r="BU1742" s="280"/>
    </row>
    <row r="1743" spans="28:73" ht="18.75" customHeight="1" x14ac:dyDescent="0.3">
      <c r="AB1743" s="300">
        <f t="shared" si="127"/>
        <v>1719</v>
      </c>
      <c r="AC1743" s="526"/>
      <c r="AD1743" s="527"/>
      <c r="AE1743" s="424"/>
      <c r="AF1743" s="528"/>
      <c r="AG1743" s="528"/>
      <c r="AH1743" s="289" t="str">
        <f t="shared" si="125"/>
        <v/>
      </c>
      <c r="BR1743" s="291" t="str">
        <f>IFERROR(VLOOKUP(AH1743,'FACT COB BASICA'!$BH$5:$BI$115,2,FALSE),"")</f>
        <v/>
      </c>
      <c r="BS1743" s="292" t="str">
        <f t="shared" si="126"/>
        <v/>
      </c>
      <c r="BU1743" s="280"/>
    </row>
    <row r="1744" spans="28:73" ht="18.75" customHeight="1" x14ac:dyDescent="0.3">
      <c r="AB1744" s="300">
        <f t="shared" si="127"/>
        <v>1720</v>
      </c>
      <c r="AC1744" s="526"/>
      <c r="AD1744" s="527"/>
      <c r="AE1744" s="424"/>
      <c r="AF1744" s="528"/>
      <c r="AG1744" s="528"/>
      <c r="AH1744" s="289" t="str">
        <f t="shared" si="125"/>
        <v/>
      </c>
      <c r="BR1744" s="291" t="str">
        <f>IFERROR(VLOOKUP(AH1744,'FACT COB BASICA'!$BH$5:$BI$115,2,FALSE),"")</f>
        <v/>
      </c>
      <c r="BS1744" s="292" t="str">
        <f t="shared" si="126"/>
        <v/>
      </c>
      <c r="BU1744" s="280"/>
    </row>
    <row r="1745" spans="28:73" ht="18.75" customHeight="1" x14ac:dyDescent="0.3">
      <c r="AB1745" s="300">
        <f t="shared" si="127"/>
        <v>1721</v>
      </c>
      <c r="AC1745" s="526"/>
      <c r="AD1745" s="527"/>
      <c r="AE1745" s="424"/>
      <c r="AF1745" s="528"/>
      <c r="AG1745" s="528"/>
      <c r="AH1745" s="289" t="str">
        <f t="shared" si="125"/>
        <v/>
      </c>
      <c r="BR1745" s="291" t="str">
        <f>IFERROR(VLOOKUP(AH1745,'FACT COB BASICA'!$BH$5:$BI$115,2,FALSE),"")</f>
        <v/>
      </c>
      <c r="BS1745" s="292" t="str">
        <f t="shared" si="126"/>
        <v/>
      </c>
      <c r="BU1745" s="280"/>
    </row>
    <row r="1746" spans="28:73" ht="18.75" customHeight="1" x14ac:dyDescent="0.3">
      <c r="AB1746" s="300">
        <f t="shared" si="127"/>
        <v>1722</v>
      </c>
      <c r="AC1746" s="526"/>
      <c r="AD1746" s="527"/>
      <c r="AE1746" s="424"/>
      <c r="AF1746" s="528"/>
      <c r="AG1746" s="528"/>
      <c r="AH1746" s="289" t="str">
        <f t="shared" si="125"/>
        <v/>
      </c>
      <c r="BR1746" s="291" t="str">
        <f>IFERROR(VLOOKUP(AH1746,'FACT COB BASICA'!$BH$5:$BI$115,2,FALSE),"")</f>
        <v/>
      </c>
      <c r="BS1746" s="292" t="str">
        <f t="shared" si="126"/>
        <v/>
      </c>
      <c r="BU1746" s="280"/>
    </row>
    <row r="1747" spans="28:73" ht="18.75" customHeight="1" x14ac:dyDescent="0.3">
      <c r="AB1747" s="300">
        <f t="shared" si="127"/>
        <v>1723</v>
      </c>
      <c r="AC1747" s="526"/>
      <c r="AD1747" s="527"/>
      <c r="AE1747" s="424"/>
      <c r="AF1747" s="528"/>
      <c r="AG1747" s="528"/>
      <c r="AH1747" s="289" t="str">
        <f t="shared" si="125"/>
        <v/>
      </c>
      <c r="BR1747" s="291" t="str">
        <f>IFERROR(VLOOKUP(AH1747,'FACT COB BASICA'!$BH$5:$BI$115,2,FALSE),"")</f>
        <v/>
      </c>
      <c r="BS1747" s="292" t="str">
        <f t="shared" si="126"/>
        <v/>
      </c>
      <c r="BU1747" s="280"/>
    </row>
    <row r="1748" spans="28:73" ht="18.75" customHeight="1" x14ac:dyDescent="0.3">
      <c r="AB1748" s="300">
        <f t="shared" si="127"/>
        <v>1724</v>
      </c>
      <c r="AC1748" s="526"/>
      <c r="AD1748" s="527"/>
      <c r="AE1748" s="424"/>
      <c r="AF1748" s="528"/>
      <c r="AG1748" s="528"/>
      <c r="AH1748" s="289" t="str">
        <f t="shared" si="125"/>
        <v/>
      </c>
      <c r="BR1748" s="291" t="str">
        <f>IFERROR(VLOOKUP(AH1748,'FACT COB BASICA'!$BH$5:$BI$115,2,FALSE),"")</f>
        <v/>
      </c>
      <c r="BS1748" s="292" t="str">
        <f t="shared" si="126"/>
        <v/>
      </c>
      <c r="BU1748" s="280"/>
    </row>
    <row r="1749" spans="28:73" ht="18.75" customHeight="1" x14ac:dyDescent="0.3">
      <c r="AB1749" s="300">
        <f t="shared" si="127"/>
        <v>1725</v>
      </c>
      <c r="AC1749" s="526"/>
      <c r="AD1749" s="527"/>
      <c r="AE1749" s="424"/>
      <c r="AF1749" s="528"/>
      <c r="AG1749" s="528"/>
      <c r="AH1749" s="289" t="str">
        <f t="shared" si="125"/>
        <v/>
      </c>
      <c r="BR1749" s="291" t="str">
        <f>IFERROR(VLOOKUP(AH1749,'FACT COB BASICA'!$BH$5:$BI$115,2,FALSE),"")</f>
        <v/>
      </c>
      <c r="BS1749" s="292" t="str">
        <f t="shared" si="126"/>
        <v/>
      </c>
      <c r="BU1749" s="280"/>
    </row>
    <row r="1750" spans="28:73" ht="18.75" customHeight="1" x14ac:dyDescent="0.3">
      <c r="AB1750" s="300">
        <f t="shared" si="127"/>
        <v>1726</v>
      </c>
      <c r="AC1750" s="526"/>
      <c r="AD1750" s="527"/>
      <c r="AE1750" s="424"/>
      <c r="AF1750" s="528"/>
      <c r="AG1750" s="528"/>
      <c r="AH1750" s="289" t="str">
        <f t="shared" si="125"/>
        <v/>
      </c>
      <c r="BR1750" s="291" t="str">
        <f>IFERROR(VLOOKUP(AH1750,'FACT COB BASICA'!$BH$5:$BI$115,2,FALSE),"")</f>
        <v/>
      </c>
      <c r="BS1750" s="292" t="str">
        <f t="shared" si="126"/>
        <v/>
      </c>
      <c r="BU1750" s="280"/>
    </row>
    <row r="1751" spans="28:73" ht="18.75" customHeight="1" x14ac:dyDescent="0.3">
      <c r="AB1751" s="300">
        <f t="shared" si="127"/>
        <v>1727</v>
      </c>
      <c r="AC1751" s="526"/>
      <c r="AD1751" s="527"/>
      <c r="AE1751" s="424"/>
      <c r="AF1751" s="528"/>
      <c r="AG1751" s="528"/>
      <c r="AH1751" s="289" t="str">
        <f t="shared" si="125"/>
        <v/>
      </c>
      <c r="BR1751" s="291" t="str">
        <f>IFERROR(VLOOKUP(AH1751,'FACT COB BASICA'!$BH$5:$BI$115,2,FALSE),"")</f>
        <v/>
      </c>
      <c r="BS1751" s="292" t="str">
        <f t="shared" si="126"/>
        <v/>
      </c>
      <c r="BU1751" s="280"/>
    </row>
    <row r="1752" spans="28:73" ht="18.75" customHeight="1" x14ac:dyDescent="0.3">
      <c r="AB1752" s="300">
        <f t="shared" si="127"/>
        <v>1728</v>
      </c>
      <c r="AC1752" s="526"/>
      <c r="AD1752" s="527"/>
      <c r="AE1752" s="424"/>
      <c r="AF1752" s="528"/>
      <c r="AG1752" s="528"/>
      <c r="AH1752" s="289" t="str">
        <f t="shared" si="125"/>
        <v/>
      </c>
      <c r="BR1752" s="291" t="str">
        <f>IFERROR(VLOOKUP(AH1752,'FACT COB BASICA'!$BH$5:$BI$115,2,FALSE),"")</f>
        <v/>
      </c>
      <c r="BS1752" s="292" t="str">
        <f t="shared" si="126"/>
        <v/>
      </c>
      <c r="BU1752" s="280"/>
    </row>
    <row r="1753" spans="28:73" ht="18.75" customHeight="1" x14ac:dyDescent="0.3">
      <c r="AB1753" s="300">
        <f t="shared" si="127"/>
        <v>1729</v>
      </c>
      <c r="AC1753" s="526"/>
      <c r="AD1753" s="527"/>
      <c r="AE1753" s="424"/>
      <c r="AF1753" s="528"/>
      <c r="AG1753" s="528"/>
      <c r="AH1753" s="289" t="str">
        <f t="shared" ref="AH1753:AH1816" si="128">IF(AND($AE$20="Fecha de nacimiento",AD1753&lt;&gt;""),DATEDIF(AD1753,$L$4,"Y"),IF(AND($AE$20="Edad",AE1753&lt;&gt;""),AE1753,""))</f>
        <v/>
      </c>
      <c r="BR1753" s="291" t="str">
        <f>IFERROR(VLOOKUP(AH1753,'FACT COB BASICA'!$BH$5:$BI$115,2,FALSE),"")</f>
        <v/>
      </c>
      <c r="BS1753" s="292" t="str">
        <f t="shared" ref="BS1753:BS1816" si="129">AC1753&amp;AG1753&amp;AF1753&amp;BR1753</f>
        <v/>
      </c>
      <c r="BU1753" s="280"/>
    </row>
    <row r="1754" spans="28:73" ht="18.75" customHeight="1" x14ac:dyDescent="0.3">
      <c r="AB1754" s="300">
        <f t="shared" ref="AB1754:AB1817" si="130">AB1753+1</f>
        <v>1730</v>
      </c>
      <c r="AC1754" s="526"/>
      <c r="AD1754" s="527"/>
      <c r="AE1754" s="424"/>
      <c r="AF1754" s="528"/>
      <c r="AG1754" s="528"/>
      <c r="AH1754" s="289" t="str">
        <f t="shared" si="128"/>
        <v/>
      </c>
      <c r="BR1754" s="291" t="str">
        <f>IFERROR(VLOOKUP(AH1754,'FACT COB BASICA'!$BH$5:$BI$115,2,FALSE),"")</f>
        <v/>
      </c>
      <c r="BS1754" s="292" t="str">
        <f t="shared" si="129"/>
        <v/>
      </c>
      <c r="BU1754" s="280"/>
    </row>
    <row r="1755" spans="28:73" ht="18.75" customHeight="1" x14ac:dyDescent="0.3">
      <c r="AB1755" s="300">
        <f t="shared" si="130"/>
        <v>1731</v>
      </c>
      <c r="AC1755" s="526"/>
      <c r="AD1755" s="527"/>
      <c r="AE1755" s="424"/>
      <c r="AF1755" s="528"/>
      <c r="AG1755" s="528"/>
      <c r="AH1755" s="289" t="str">
        <f t="shared" si="128"/>
        <v/>
      </c>
      <c r="BR1755" s="291" t="str">
        <f>IFERROR(VLOOKUP(AH1755,'FACT COB BASICA'!$BH$5:$BI$115,2,FALSE),"")</f>
        <v/>
      </c>
      <c r="BS1755" s="292" t="str">
        <f t="shared" si="129"/>
        <v/>
      </c>
      <c r="BU1755" s="280"/>
    </row>
    <row r="1756" spans="28:73" ht="18.75" customHeight="1" x14ac:dyDescent="0.3">
      <c r="AB1756" s="300">
        <f t="shared" si="130"/>
        <v>1732</v>
      </c>
      <c r="AC1756" s="526"/>
      <c r="AD1756" s="527"/>
      <c r="AE1756" s="424"/>
      <c r="AF1756" s="528"/>
      <c r="AG1756" s="528"/>
      <c r="AH1756" s="289" t="str">
        <f t="shared" si="128"/>
        <v/>
      </c>
      <c r="BR1756" s="291" t="str">
        <f>IFERROR(VLOOKUP(AH1756,'FACT COB BASICA'!$BH$5:$BI$115,2,FALSE),"")</f>
        <v/>
      </c>
      <c r="BS1756" s="292" t="str">
        <f t="shared" si="129"/>
        <v/>
      </c>
      <c r="BU1756" s="280"/>
    </row>
    <row r="1757" spans="28:73" ht="18.75" customHeight="1" x14ac:dyDescent="0.3">
      <c r="AB1757" s="300">
        <f t="shared" si="130"/>
        <v>1733</v>
      </c>
      <c r="AC1757" s="526"/>
      <c r="AD1757" s="527"/>
      <c r="AE1757" s="424"/>
      <c r="AF1757" s="528"/>
      <c r="AG1757" s="528"/>
      <c r="AH1757" s="289" t="str">
        <f t="shared" si="128"/>
        <v/>
      </c>
      <c r="BR1757" s="291" t="str">
        <f>IFERROR(VLOOKUP(AH1757,'FACT COB BASICA'!$BH$5:$BI$115,2,FALSE),"")</f>
        <v/>
      </c>
      <c r="BS1757" s="292" t="str">
        <f t="shared" si="129"/>
        <v/>
      </c>
      <c r="BU1757" s="280"/>
    </row>
    <row r="1758" spans="28:73" ht="18.75" customHeight="1" x14ac:dyDescent="0.3">
      <c r="AB1758" s="300">
        <f t="shared" si="130"/>
        <v>1734</v>
      </c>
      <c r="AC1758" s="526"/>
      <c r="AD1758" s="527"/>
      <c r="AE1758" s="424"/>
      <c r="AF1758" s="528"/>
      <c r="AG1758" s="528"/>
      <c r="AH1758" s="289" t="str">
        <f t="shared" si="128"/>
        <v/>
      </c>
      <c r="BR1758" s="291" t="str">
        <f>IFERROR(VLOOKUP(AH1758,'FACT COB BASICA'!$BH$5:$BI$115,2,FALSE),"")</f>
        <v/>
      </c>
      <c r="BS1758" s="292" t="str">
        <f t="shared" si="129"/>
        <v/>
      </c>
      <c r="BU1758" s="280"/>
    </row>
    <row r="1759" spans="28:73" ht="18.75" customHeight="1" x14ac:dyDescent="0.3">
      <c r="AB1759" s="300">
        <f t="shared" si="130"/>
        <v>1735</v>
      </c>
      <c r="AC1759" s="526"/>
      <c r="AD1759" s="527"/>
      <c r="AE1759" s="424"/>
      <c r="AF1759" s="528"/>
      <c r="AG1759" s="528"/>
      <c r="AH1759" s="289" t="str">
        <f t="shared" si="128"/>
        <v/>
      </c>
      <c r="BR1759" s="291" t="str">
        <f>IFERROR(VLOOKUP(AH1759,'FACT COB BASICA'!$BH$5:$BI$115,2,FALSE),"")</f>
        <v/>
      </c>
      <c r="BS1759" s="292" t="str">
        <f t="shared" si="129"/>
        <v/>
      </c>
      <c r="BU1759" s="280"/>
    </row>
    <row r="1760" spans="28:73" ht="18.75" customHeight="1" x14ac:dyDescent="0.3">
      <c r="AB1760" s="300">
        <f t="shared" si="130"/>
        <v>1736</v>
      </c>
      <c r="AC1760" s="526"/>
      <c r="AD1760" s="527"/>
      <c r="AE1760" s="424"/>
      <c r="AF1760" s="528"/>
      <c r="AG1760" s="528"/>
      <c r="AH1760" s="289" t="str">
        <f t="shared" si="128"/>
        <v/>
      </c>
      <c r="BR1760" s="291" t="str">
        <f>IFERROR(VLOOKUP(AH1760,'FACT COB BASICA'!$BH$5:$BI$115,2,FALSE),"")</f>
        <v/>
      </c>
      <c r="BS1760" s="292" t="str">
        <f t="shared" si="129"/>
        <v/>
      </c>
      <c r="BU1760" s="280"/>
    </row>
    <row r="1761" spans="28:73" ht="18.75" customHeight="1" x14ac:dyDescent="0.3">
      <c r="AB1761" s="300">
        <f t="shared" si="130"/>
        <v>1737</v>
      </c>
      <c r="AC1761" s="526"/>
      <c r="AD1761" s="527"/>
      <c r="AE1761" s="424"/>
      <c r="AF1761" s="528"/>
      <c r="AG1761" s="528"/>
      <c r="AH1761" s="289" t="str">
        <f t="shared" si="128"/>
        <v/>
      </c>
      <c r="BR1761" s="291" t="str">
        <f>IFERROR(VLOOKUP(AH1761,'FACT COB BASICA'!$BH$5:$BI$115,2,FALSE),"")</f>
        <v/>
      </c>
      <c r="BS1761" s="292" t="str">
        <f t="shared" si="129"/>
        <v/>
      </c>
      <c r="BU1761" s="280"/>
    </row>
    <row r="1762" spans="28:73" ht="18.75" customHeight="1" x14ac:dyDescent="0.3">
      <c r="AB1762" s="300">
        <f t="shared" si="130"/>
        <v>1738</v>
      </c>
      <c r="AC1762" s="526"/>
      <c r="AD1762" s="527"/>
      <c r="AE1762" s="424"/>
      <c r="AF1762" s="528"/>
      <c r="AG1762" s="528"/>
      <c r="AH1762" s="289" t="str">
        <f t="shared" si="128"/>
        <v/>
      </c>
      <c r="BR1762" s="291" t="str">
        <f>IFERROR(VLOOKUP(AH1762,'FACT COB BASICA'!$BH$5:$BI$115,2,FALSE),"")</f>
        <v/>
      </c>
      <c r="BS1762" s="292" t="str">
        <f t="shared" si="129"/>
        <v/>
      </c>
      <c r="BU1762" s="280"/>
    </row>
    <row r="1763" spans="28:73" ht="18.75" customHeight="1" x14ac:dyDescent="0.3">
      <c r="AB1763" s="300">
        <f t="shared" si="130"/>
        <v>1739</v>
      </c>
      <c r="AC1763" s="526"/>
      <c r="AD1763" s="527"/>
      <c r="AE1763" s="424"/>
      <c r="AF1763" s="528"/>
      <c r="AG1763" s="528"/>
      <c r="AH1763" s="289" t="str">
        <f t="shared" si="128"/>
        <v/>
      </c>
      <c r="BR1763" s="291" t="str">
        <f>IFERROR(VLOOKUP(AH1763,'FACT COB BASICA'!$BH$5:$BI$115,2,FALSE),"")</f>
        <v/>
      </c>
      <c r="BS1763" s="292" t="str">
        <f t="shared" si="129"/>
        <v/>
      </c>
      <c r="BU1763" s="280"/>
    </row>
    <row r="1764" spans="28:73" ht="18.75" customHeight="1" x14ac:dyDescent="0.3">
      <c r="AB1764" s="300">
        <f t="shared" si="130"/>
        <v>1740</v>
      </c>
      <c r="AC1764" s="526"/>
      <c r="AD1764" s="527"/>
      <c r="AE1764" s="424"/>
      <c r="AF1764" s="528"/>
      <c r="AG1764" s="528"/>
      <c r="AH1764" s="289" t="str">
        <f t="shared" si="128"/>
        <v/>
      </c>
      <c r="BR1764" s="291" t="str">
        <f>IFERROR(VLOOKUP(AH1764,'FACT COB BASICA'!$BH$5:$BI$115,2,FALSE),"")</f>
        <v/>
      </c>
      <c r="BS1764" s="292" t="str">
        <f t="shared" si="129"/>
        <v/>
      </c>
      <c r="BU1764" s="280"/>
    </row>
    <row r="1765" spans="28:73" ht="18.75" customHeight="1" x14ac:dyDescent="0.3">
      <c r="AB1765" s="300">
        <f t="shared" si="130"/>
        <v>1741</v>
      </c>
      <c r="AC1765" s="526"/>
      <c r="AD1765" s="527"/>
      <c r="AE1765" s="424"/>
      <c r="AF1765" s="528"/>
      <c r="AG1765" s="528"/>
      <c r="AH1765" s="289" t="str">
        <f t="shared" si="128"/>
        <v/>
      </c>
      <c r="BR1765" s="291" t="str">
        <f>IFERROR(VLOOKUP(AH1765,'FACT COB BASICA'!$BH$5:$BI$115,2,FALSE),"")</f>
        <v/>
      </c>
      <c r="BS1765" s="292" t="str">
        <f t="shared" si="129"/>
        <v/>
      </c>
      <c r="BU1765" s="280"/>
    </row>
    <row r="1766" spans="28:73" ht="18.75" customHeight="1" x14ac:dyDescent="0.3">
      <c r="AB1766" s="300">
        <f t="shared" si="130"/>
        <v>1742</v>
      </c>
      <c r="AC1766" s="526"/>
      <c r="AD1766" s="527"/>
      <c r="AE1766" s="424"/>
      <c r="AF1766" s="528"/>
      <c r="AG1766" s="528"/>
      <c r="AH1766" s="289" t="str">
        <f t="shared" si="128"/>
        <v/>
      </c>
      <c r="BR1766" s="291" t="str">
        <f>IFERROR(VLOOKUP(AH1766,'FACT COB BASICA'!$BH$5:$BI$115,2,FALSE),"")</f>
        <v/>
      </c>
      <c r="BS1766" s="292" t="str">
        <f t="shared" si="129"/>
        <v/>
      </c>
      <c r="BU1766" s="280"/>
    </row>
    <row r="1767" spans="28:73" ht="18.75" customHeight="1" x14ac:dyDescent="0.3">
      <c r="AB1767" s="300">
        <f t="shared" si="130"/>
        <v>1743</v>
      </c>
      <c r="AC1767" s="526"/>
      <c r="AD1767" s="527"/>
      <c r="AE1767" s="424"/>
      <c r="AF1767" s="528"/>
      <c r="AG1767" s="528"/>
      <c r="AH1767" s="289" t="str">
        <f t="shared" si="128"/>
        <v/>
      </c>
      <c r="BR1767" s="291" t="str">
        <f>IFERROR(VLOOKUP(AH1767,'FACT COB BASICA'!$BH$5:$BI$115,2,FALSE),"")</f>
        <v/>
      </c>
      <c r="BS1767" s="292" t="str">
        <f t="shared" si="129"/>
        <v/>
      </c>
      <c r="BU1767" s="280"/>
    </row>
    <row r="1768" spans="28:73" ht="18.75" customHeight="1" x14ac:dyDescent="0.3">
      <c r="AB1768" s="300">
        <f t="shared" si="130"/>
        <v>1744</v>
      </c>
      <c r="AC1768" s="526"/>
      <c r="AD1768" s="527"/>
      <c r="AE1768" s="424"/>
      <c r="AF1768" s="528"/>
      <c r="AG1768" s="528"/>
      <c r="AH1768" s="289" t="str">
        <f t="shared" si="128"/>
        <v/>
      </c>
      <c r="BR1768" s="291" t="str">
        <f>IFERROR(VLOOKUP(AH1768,'FACT COB BASICA'!$BH$5:$BI$115,2,FALSE),"")</f>
        <v/>
      </c>
      <c r="BS1768" s="292" t="str">
        <f t="shared" si="129"/>
        <v/>
      </c>
      <c r="BU1768" s="280"/>
    </row>
    <row r="1769" spans="28:73" ht="18.75" customHeight="1" x14ac:dyDescent="0.3">
      <c r="AB1769" s="300">
        <f t="shared" si="130"/>
        <v>1745</v>
      </c>
      <c r="AC1769" s="526"/>
      <c r="AD1769" s="527"/>
      <c r="AE1769" s="424"/>
      <c r="AF1769" s="528"/>
      <c r="AG1769" s="528"/>
      <c r="AH1769" s="289" t="str">
        <f t="shared" si="128"/>
        <v/>
      </c>
      <c r="BR1769" s="291" t="str">
        <f>IFERROR(VLOOKUP(AH1769,'FACT COB BASICA'!$BH$5:$BI$115,2,FALSE),"")</f>
        <v/>
      </c>
      <c r="BS1769" s="292" t="str">
        <f t="shared" si="129"/>
        <v/>
      </c>
      <c r="BU1769" s="280"/>
    </row>
    <row r="1770" spans="28:73" ht="18.75" customHeight="1" x14ac:dyDescent="0.3">
      <c r="AB1770" s="300">
        <f t="shared" si="130"/>
        <v>1746</v>
      </c>
      <c r="AC1770" s="526"/>
      <c r="AD1770" s="527"/>
      <c r="AE1770" s="424"/>
      <c r="AF1770" s="528"/>
      <c r="AG1770" s="528"/>
      <c r="AH1770" s="289" t="str">
        <f t="shared" si="128"/>
        <v/>
      </c>
      <c r="BR1770" s="291" t="str">
        <f>IFERROR(VLOOKUP(AH1770,'FACT COB BASICA'!$BH$5:$BI$115,2,FALSE),"")</f>
        <v/>
      </c>
      <c r="BS1770" s="292" t="str">
        <f t="shared" si="129"/>
        <v/>
      </c>
      <c r="BU1770" s="280"/>
    </row>
    <row r="1771" spans="28:73" ht="18.75" customHeight="1" x14ac:dyDescent="0.3">
      <c r="AB1771" s="300">
        <f t="shared" si="130"/>
        <v>1747</v>
      </c>
      <c r="AC1771" s="526"/>
      <c r="AD1771" s="527"/>
      <c r="AE1771" s="424"/>
      <c r="AF1771" s="528"/>
      <c r="AG1771" s="528"/>
      <c r="AH1771" s="289" t="str">
        <f t="shared" si="128"/>
        <v/>
      </c>
      <c r="BR1771" s="291" t="str">
        <f>IFERROR(VLOOKUP(AH1771,'FACT COB BASICA'!$BH$5:$BI$115,2,FALSE),"")</f>
        <v/>
      </c>
      <c r="BS1771" s="292" t="str">
        <f t="shared" si="129"/>
        <v/>
      </c>
      <c r="BU1771" s="280"/>
    </row>
    <row r="1772" spans="28:73" ht="18.75" customHeight="1" x14ac:dyDescent="0.3">
      <c r="AB1772" s="300">
        <f t="shared" si="130"/>
        <v>1748</v>
      </c>
      <c r="AC1772" s="526"/>
      <c r="AD1772" s="527"/>
      <c r="AE1772" s="424"/>
      <c r="AF1772" s="528"/>
      <c r="AG1772" s="528"/>
      <c r="AH1772" s="289" t="str">
        <f t="shared" si="128"/>
        <v/>
      </c>
      <c r="BR1772" s="291" t="str">
        <f>IFERROR(VLOOKUP(AH1772,'FACT COB BASICA'!$BH$5:$BI$115,2,FALSE),"")</f>
        <v/>
      </c>
      <c r="BS1772" s="292" t="str">
        <f t="shared" si="129"/>
        <v/>
      </c>
      <c r="BU1772" s="280"/>
    </row>
    <row r="1773" spans="28:73" ht="18.75" customHeight="1" x14ac:dyDescent="0.3">
      <c r="AB1773" s="300">
        <f t="shared" si="130"/>
        <v>1749</v>
      </c>
      <c r="AC1773" s="526"/>
      <c r="AD1773" s="527"/>
      <c r="AE1773" s="424"/>
      <c r="AF1773" s="528"/>
      <c r="AG1773" s="528"/>
      <c r="AH1773" s="289" t="str">
        <f t="shared" si="128"/>
        <v/>
      </c>
      <c r="BR1773" s="291" t="str">
        <f>IFERROR(VLOOKUP(AH1773,'FACT COB BASICA'!$BH$5:$BI$115,2,FALSE),"")</f>
        <v/>
      </c>
      <c r="BS1773" s="292" t="str">
        <f t="shared" si="129"/>
        <v/>
      </c>
      <c r="BU1773" s="280"/>
    </row>
    <row r="1774" spans="28:73" ht="18.75" customHeight="1" x14ac:dyDescent="0.3">
      <c r="AB1774" s="300">
        <f t="shared" si="130"/>
        <v>1750</v>
      </c>
      <c r="AC1774" s="526"/>
      <c r="AD1774" s="527"/>
      <c r="AE1774" s="424"/>
      <c r="AF1774" s="528"/>
      <c r="AG1774" s="528"/>
      <c r="AH1774" s="289" t="str">
        <f t="shared" si="128"/>
        <v/>
      </c>
      <c r="BR1774" s="291" t="str">
        <f>IFERROR(VLOOKUP(AH1774,'FACT COB BASICA'!$BH$5:$BI$115,2,FALSE),"")</f>
        <v/>
      </c>
      <c r="BS1774" s="292" t="str">
        <f t="shared" si="129"/>
        <v/>
      </c>
      <c r="BU1774" s="280"/>
    </row>
    <row r="1775" spans="28:73" ht="18.75" customHeight="1" x14ac:dyDescent="0.3">
      <c r="AB1775" s="300">
        <f t="shared" si="130"/>
        <v>1751</v>
      </c>
      <c r="AC1775" s="526"/>
      <c r="AD1775" s="527"/>
      <c r="AE1775" s="424"/>
      <c r="AF1775" s="528"/>
      <c r="AG1775" s="528"/>
      <c r="AH1775" s="289" t="str">
        <f t="shared" si="128"/>
        <v/>
      </c>
      <c r="BR1775" s="291" t="str">
        <f>IFERROR(VLOOKUP(AH1775,'FACT COB BASICA'!$BH$5:$BI$115,2,FALSE),"")</f>
        <v/>
      </c>
      <c r="BS1775" s="292" t="str">
        <f t="shared" si="129"/>
        <v/>
      </c>
      <c r="BU1775" s="280"/>
    </row>
    <row r="1776" spans="28:73" ht="18.75" customHeight="1" x14ac:dyDescent="0.3">
      <c r="AB1776" s="300">
        <f t="shared" si="130"/>
        <v>1752</v>
      </c>
      <c r="AC1776" s="526"/>
      <c r="AD1776" s="527"/>
      <c r="AE1776" s="424"/>
      <c r="AF1776" s="528"/>
      <c r="AG1776" s="528"/>
      <c r="AH1776" s="289" t="str">
        <f t="shared" si="128"/>
        <v/>
      </c>
      <c r="BR1776" s="291" t="str">
        <f>IFERROR(VLOOKUP(AH1776,'FACT COB BASICA'!$BH$5:$BI$115,2,FALSE),"")</f>
        <v/>
      </c>
      <c r="BS1776" s="292" t="str">
        <f t="shared" si="129"/>
        <v/>
      </c>
      <c r="BU1776" s="280"/>
    </row>
    <row r="1777" spans="28:73" ht="18.75" customHeight="1" x14ac:dyDescent="0.3">
      <c r="AB1777" s="300">
        <f t="shared" si="130"/>
        <v>1753</v>
      </c>
      <c r="AC1777" s="526"/>
      <c r="AD1777" s="527"/>
      <c r="AE1777" s="424"/>
      <c r="AF1777" s="528"/>
      <c r="AG1777" s="528"/>
      <c r="AH1777" s="289" t="str">
        <f t="shared" si="128"/>
        <v/>
      </c>
      <c r="BR1777" s="291" t="str">
        <f>IFERROR(VLOOKUP(AH1777,'FACT COB BASICA'!$BH$5:$BI$115,2,FALSE),"")</f>
        <v/>
      </c>
      <c r="BS1777" s="292" t="str">
        <f t="shared" si="129"/>
        <v/>
      </c>
      <c r="BU1777" s="280"/>
    </row>
    <row r="1778" spans="28:73" ht="18.75" customHeight="1" x14ac:dyDescent="0.3">
      <c r="AB1778" s="300">
        <f t="shared" si="130"/>
        <v>1754</v>
      </c>
      <c r="AC1778" s="526"/>
      <c r="AD1778" s="527"/>
      <c r="AE1778" s="424"/>
      <c r="AF1778" s="528"/>
      <c r="AG1778" s="528"/>
      <c r="AH1778" s="289" t="str">
        <f t="shared" si="128"/>
        <v/>
      </c>
      <c r="BR1778" s="291" t="str">
        <f>IFERROR(VLOOKUP(AH1778,'FACT COB BASICA'!$BH$5:$BI$115,2,FALSE),"")</f>
        <v/>
      </c>
      <c r="BS1778" s="292" t="str">
        <f t="shared" si="129"/>
        <v/>
      </c>
      <c r="BU1778" s="280"/>
    </row>
    <row r="1779" spans="28:73" ht="18.75" customHeight="1" x14ac:dyDescent="0.3">
      <c r="AB1779" s="300">
        <f t="shared" si="130"/>
        <v>1755</v>
      </c>
      <c r="AC1779" s="526"/>
      <c r="AD1779" s="527"/>
      <c r="AE1779" s="424"/>
      <c r="AF1779" s="528"/>
      <c r="AG1779" s="528"/>
      <c r="AH1779" s="289" t="str">
        <f t="shared" si="128"/>
        <v/>
      </c>
      <c r="BR1779" s="291" t="str">
        <f>IFERROR(VLOOKUP(AH1779,'FACT COB BASICA'!$BH$5:$BI$115,2,FALSE),"")</f>
        <v/>
      </c>
      <c r="BS1779" s="292" t="str">
        <f t="shared" si="129"/>
        <v/>
      </c>
      <c r="BU1779" s="280"/>
    </row>
    <row r="1780" spans="28:73" ht="18.75" customHeight="1" x14ac:dyDescent="0.3">
      <c r="AB1780" s="300">
        <f t="shared" si="130"/>
        <v>1756</v>
      </c>
      <c r="AC1780" s="526"/>
      <c r="AD1780" s="527"/>
      <c r="AE1780" s="424"/>
      <c r="AF1780" s="528"/>
      <c r="AG1780" s="528"/>
      <c r="AH1780" s="289" t="str">
        <f t="shared" si="128"/>
        <v/>
      </c>
      <c r="BR1780" s="291" t="str">
        <f>IFERROR(VLOOKUP(AH1780,'FACT COB BASICA'!$BH$5:$BI$115,2,FALSE),"")</f>
        <v/>
      </c>
      <c r="BS1780" s="292" t="str">
        <f t="shared" si="129"/>
        <v/>
      </c>
      <c r="BU1780" s="280"/>
    </row>
    <row r="1781" spans="28:73" ht="18.75" customHeight="1" x14ac:dyDescent="0.3">
      <c r="AB1781" s="300">
        <f t="shared" si="130"/>
        <v>1757</v>
      </c>
      <c r="AC1781" s="526"/>
      <c r="AD1781" s="527"/>
      <c r="AE1781" s="424"/>
      <c r="AF1781" s="528"/>
      <c r="AG1781" s="528"/>
      <c r="AH1781" s="289" t="str">
        <f t="shared" si="128"/>
        <v/>
      </c>
      <c r="BR1781" s="291" t="str">
        <f>IFERROR(VLOOKUP(AH1781,'FACT COB BASICA'!$BH$5:$BI$115,2,FALSE),"")</f>
        <v/>
      </c>
      <c r="BS1781" s="292" t="str">
        <f t="shared" si="129"/>
        <v/>
      </c>
      <c r="BU1781" s="280"/>
    </row>
    <row r="1782" spans="28:73" ht="18.75" customHeight="1" x14ac:dyDescent="0.3">
      <c r="AB1782" s="300">
        <f t="shared" si="130"/>
        <v>1758</v>
      </c>
      <c r="AC1782" s="526"/>
      <c r="AD1782" s="527"/>
      <c r="AE1782" s="424"/>
      <c r="AF1782" s="528"/>
      <c r="AG1782" s="528"/>
      <c r="AH1782" s="289" t="str">
        <f t="shared" si="128"/>
        <v/>
      </c>
      <c r="BR1782" s="291" t="str">
        <f>IFERROR(VLOOKUP(AH1782,'FACT COB BASICA'!$BH$5:$BI$115,2,FALSE),"")</f>
        <v/>
      </c>
      <c r="BS1782" s="292" t="str">
        <f t="shared" si="129"/>
        <v/>
      </c>
      <c r="BU1782" s="280"/>
    </row>
    <row r="1783" spans="28:73" ht="18.75" customHeight="1" x14ac:dyDescent="0.3">
      <c r="AB1783" s="300">
        <f t="shared" si="130"/>
        <v>1759</v>
      </c>
      <c r="AC1783" s="526"/>
      <c r="AD1783" s="527"/>
      <c r="AE1783" s="424"/>
      <c r="AF1783" s="528"/>
      <c r="AG1783" s="528"/>
      <c r="AH1783" s="289" t="str">
        <f t="shared" si="128"/>
        <v/>
      </c>
      <c r="BR1783" s="291" t="str">
        <f>IFERROR(VLOOKUP(AH1783,'FACT COB BASICA'!$BH$5:$BI$115,2,FALSE),"")</f>
        <v/>
      </c>
      <c r="BS1783" s="292" t="str">
        <f t="shared" si="129"/>
        <v/>
      </c>
      <c r="BU1783" s="280"/>
    </row>
    <row r="1784" spans="28:73" ht="18.75" customHeight="1" x14ac:dyDescent="0.3">
      <c r="AB1784" s="300">
        <f t="shared" si="130"/>
        <v>1760</v>
      </c>
      <c r="AC1784" s="526"/>
      <c r="AD1784" s="527"/>
      <c r="AE1784" s="424"/>
      <c r="AF1784" s="528"/>
      <c r="AG1784" s="528"/>
      <c r="AH1784" s="289" t="str">
        <f t="shared" si="128"/>
        <v/>
      </c>
      <c r="BR1784" s="291" t="str">
        <f>IFERROR(VLOOKUP(AH1784,'FACT COB BASICA'!$BH$5:$BI$115,2,FALSE),"")</f>
        <v/>
      </c>
      <c r="BS1784" s="292" t="str">
        <f t="shared" si="129"/>
        <v/>
      </c>
      <c r="BU1784" s="280"/>
    </row>
    <row r="1785" spans="28:73" ht="18.75" customHeight="1" x14ac:dyDescent="0.3">
      <c r="AB1785" s="300">
        <f t="shared" si="130"/>
        <v>1761</v>
      </c>
      <c r="AC1785" s="526"/>
      <c r="AD1785" s="527"/>
      <c r="AE1785" s="424"/>
      <c r="AF1785" s="528"/>
      <c r="AG1785" s="528"/>
      <c r="AH1785" s="289" t="str">
        <f t="shared" si="128"/>
        <v/>
      </c>
      <c r="BR1785" s="291" t="str">
        <f>IFERROR(VLOOKUP(AH1785,'FACT COB BASICA'!$BH$5:$BI$115,2,FALSE),"")</f>
        <v/>
      </c>
      <c r="BS1785" s="292" t="str">
        <f t="shared" si="129"/>
        <v/>
      </c>
      <c r="BU1785" s="280"/>
    </row>
    <row r="1786" spans="28:73" ht="18.75" customHeight="1" x14ac:dyDescent="0.3">
      <c r="AB1786" s="300">
        <f t="shared" si="130"/>
        <v>1762</v>
      </c>
      <c r="AC1786" s="526"/>
      <c r="AD1786" s="527"/>
      <c r="AE1786" s="424"/>
      <c r="AF1786" s="528"/>
      <c r="AG1786" s="528"/>
      <c r="AH1786" s="289" t="str">
        <f t="shared" si="128"/>
        <v/>
      </c>
      <c r="BR1786" s="291" t="str">
        <f>IFERROR(VLOOKUP(AH1786,'FACT COB BASICA'!$BH$5:$BI$115,2,FALSE),"")</f>
        <v/>
      </c>
      <c r="BS1786" s="292" t="str">
        <f t="shared" si="129"/>
        <v/>
      </c>
      <c r="BU1786" s="280"/>
    </row>
    <row r="1787" spans="28:73" ht="18.75" customHeight="1" x14ac:dyDescent="0.3">
      <c r="AB1787" s="300">
        <f t="shared" si="130"/>
        <v>1763</v>
      </c>
      <c r="AC1787" s="526"/>
      <c r="AD1787" s="527"/>
      <c r="AE1787" s="424"/>
      <c r="AF1787" s="528"/>
      <c r="AG1787" s="528"/>
      <c r="AH1787" s="289" t="str">
        <f t="shared" si="128"/>
        <v/>
      </c>
      <c r="BR1787" s="291" t="str">
        <f>IFERROR(VLOOKUP(AH1787,'FACT COB BASICA'!$BH$5:$BI$115,2,FALSE),"")</f>
        <v/>
      </c>
      <c r="BS1787" s="292" t="str">
        <f t="shared" si="129"/>
        <v/>
      </c>
      <c r="BU1787" s="280"/>
    </row>
    <row r="1788" spans="28:73" ht="18.75" customHeight="1" x14ac:dyDescent="0.3">
      <c r="AB1788" s="300">
        <f t="shared" si="130"/>
        <v>1764</v>
      </c>
      <c r="AC1788" s="526"/>
      <c r="AD1788" s="527"/>
      <c r="AE1788" s="424"/>
      <c r="AF1788" s="528"/>
      <c r="AG1788" s="528"/>
      <c r="AH1788" s="289" t="str">
        <f t="shared" si="128"/>
        <v/>
      </c>
      <c r="BR1788" s="291" t="str">
        <f>IFERROR(VLOOKUP(AH1788,'FACT COB BASICA'!$BH$5:$BI$115,2,FALSE),"")</f>
        <v/>
      </c>
      <c r="BS1788" s="292" t="str">
        <f t="shared" si="129"/>
        <v/>
      </c>
      <c r="BU1788" s="280"/>
    </row>
    <row r="1789" spans="28:73" ht="18.75" customHeight="1" x14ac:dyDescent="0.3">
      <c r="AB1789" s="300">
        <f t="shared" si="130"/>
        <v>1765</v>
      </c>
      <c r="AC1789" s="526"/>
      <c r="AD1789" s="527"/>
      <c r="AE1789" s="424"/>
      <c r="AF1789" s="528"/>
      <c r="AG1789" s="528"/>
      <c r="AH1789" s="289" t="str">
        <f t="shared" si="128"/>
        <v/>
      </c>
      <c r="BR1789" s="291" t="str">
        <f>IFERROR(VLOOKUP(AH1789,'FACT COB BASICA'!$BH$5:$BI$115,2,FALSE),"")</f>
        <v/>
      </c>
      <c r="BS1789" s="292" t="str">
        <f t="shared" si="129"/>
        <v/>
      </c>
      <c r="BU1789" s="280"/>
    </row>
    <row r="1790" spans="28:73" ht="18.75" customHeight="1" x14ac:dyDescent="0.3">
      <c r="AB1790" s="300">
        <f t="shared" si="130"/>
        <v>1766</v>
      </c>
      <c r="AC1790" s="526"/>
      <c r="AD1790" s="527"/>
      <c r="AE1790" s="424"/>
      <c r="AF1790" s="528"/>
      <c r="AG1790" s="528"/>
      <c r="AH1790" s="289" t="str">
        <f t="shared" si="128"/>
        <v/>
      </c>
      <c r="BR1790" s="291" t="str">
        <f>IFERROR(VLOOKUP(AH1790,'FACT COB BASICA'!$BH$5:$BI$115,2,FALSE),"")</f>
        <v/>
      </c>
      <c r="BS1790" s="292" t="str">
        <f t="shared" si="129"/>
        <v/>
      </c>
      <c r="BU1790" s="280"/>
    </row>
    <row r="1791" spans="28:73" ht="18.75" customHeight="1" x14ac:dyDescent="0.3">
      <c r="AB1791" s="300">
        <f t="shared" si="130"/>
        <v>1767</v>
      </c>
      <c r="AC1791" s="526"/>
      <c r="AD1791" s="527"/>
      <c r="AE1791" s="424"/>
      <c r="AF1791" s="528"/>
      <c r="AG1791" s="528"/>
      <c r="AH1791" s="289" t="str">
        <f t="shared" si="128"/>
        <v/>
      </c>
      <c r="BR1791" s="291" t="str">
        <f>IFERROR(VLOOKUP(AH1791,'FACT COB BASICA'!$BH$5:$BI$115,2,FALSE),"")</f>
        <v/>
      </c>
      <c r="BS1791" s="292" t="str">
        <f t="shared" si="129"/>
        <v/>
      </c>
      <c r="BU1791" s="280"/>
    </row>
    <row r="1792" spans="28:73" ht="18.75" customHeight="1" x14ac:dyDescent="0.3">
      <c r="AB1792" s="300">
        <f t="shared" si="130"/>
        <v>1768</v>
      </c>
      <c r="AC1792" s="526"/>
      <c r="AD1792" s="527"/>
      <c r="AE1792" s="424"/>
      <c r="AF1792" s="528"/>
      <c r="AG1792" s="528"/>
      <c r="AH1792" s="289" t="str">
        <f t="shared" si="128"/>
        <v/>
      </c>
      <c r="BR1792" s="291" t="str">
        <f>IFERROR(VLOOKUP(AH1792,'FACT COB BASICA'!$BH$5:$BI$115,2,FALSE),"")</f>
        <v/>
      </c>
      <c r="BS1792" s="292" t="str">
        <f t="shared" si="129"/>
        <v/>
      </c>
      <c r="BU1792" s="280"/>
    </row>
    <row r="1793" spans="28:73" ht="18.75" customHeight="1" x14ac:dyDescent="0.3">
      <c r="AB1793" s="300">
        <f t="shared" si="130"/>
        <v>1769</v>
      </c>
      <c r="AC1793" s="526"/>
      <c r="AD1793" s="527"/>
      <c r="AE1793" s="424"/>
      <c r="AF1793" s="528"/>
      <c r="AG1793" s="528"/>
      <c r="AH1793" s="289" t="str">
        <f t="shared" si="128"/>
        <v/>
      </c>
      <c r="BR1793" s="291" t="str">
        <f>IFERROR(VLOOKUP(AH1793,'FACT COB BASICA'!$BH$5:$BI$115,2,FALSE),"")</f>
        <v/>
      </c>
      <c r="BS1793" s="292" t="str">
        <f t="shared" si="129"/>
        <v/>
      </c>
      <c r="BU1793" s="280"/>
    </row>
    <row r="1794" spans="28:73" ht="18.75" customHeight="1" x14ac:dyDescent="0.3">
      <c r="AB1794" s="300">
        <f t="shared" si="130"/>
        <v>1770</v>
      </c>
      <c r="AC1794" s="526"/>
      <c r="AD1794" s="527"/>
      <c r="AE1794" s="424"/>
      <c r="AF1794" s="528"/>
      <c r="AG1794" s="528"/>
      <c r="AH1794" s="289" t="str">
        <f t="shared" si="128"/>
        <v/>
      </c>
      <c r="BR1794" s="291" t="str">
        <f>IFERROR(VLOOKUP(AH1794,'FACT COB BASICA'!$BH$5:$BI$115,2,FALSE),"")</f>
        <v/>
      </c>
      <c r="BS1794" s="292" t="str">
        <f t="shared" si="129"/>
        <v/>
      </c>
      <c r="BU1794" s="280"/>
    </row>
    <row r="1795" spans="28:73" ht="18.75" customHeight="1" x14ac:dyDescent="0.3">
      <c r="AB1795" s="300">
        <f t="shared" si="130"/>
        <v>1771</v>
      </c>
      <c r="AC1795" s="526"/>
      <c r="AD1795" s="527"/>
      <c r="AE1795" s="424"/>
      <c r="AF1795" s="528"/>
      <c r="AG1795" s="528"/>
      <c r="AH1795" s="289" t="str">
        <f t="shared" si="128"/>
        <v/>
      </c>
      <c r="BR1795" s="291" t="str">
        <f>IFERROR(VLOOKUP(AH1795,'FACT COB BASICA'!$BH$5:$BI$115,2,FALSE),"")</f>
        <v/>
      </c>
      <c r="BS1795" s="292" t="str">
        <f t="shared" si="129"/>
        <v/>
      </c>
      <c r="BU1795" s="280"/>
    </row>
    <row r="1796" spans="28:73" ht="18.75" customHeight="1" x14ac:dyDescent="0.3">
      <c r="AB1796" s="300">
        <f t="shared" si="130"/>
        <v>1772</v>
      </c>
      <c r="AC1796" s="526"/>
      <c r="AD1796" s="527"/>
      <c r="AE1796" s="424"/>
      <c r="AF1796" s="528"/>
      <c r="AG1796" s="528"/>
      <c r="AH1796" s="289" t="str">
        <f t="shared" si="128"/>
        <v/>
      </c>
      <c r="BR1796" s="291" t="str">
        <f>IFERROR(VLOOKUP(AH1796,'FACT COB BASICA'!$BH$5:$BI$115,2,FALSE),"")</f>
        <v/>
      </c>
      <c r="BS1796" s="292" t="str">
        <f t="shared" si="129"/>
        <v/>
      </c>
      <c r="BU1796" s="280"/>
    </row>
    <row r="1797" spans="28:73" ht="18.75" customHeight="1" x14ac:dyDescent="0.3">
      <c r="AB1797" s="300">
        <f t="shared" si="130"/>
        <v>1773</v>
      </c>
      <c r="AC1797" s="526"/>
      <c r="AD1797" s="527"/>
      <c r="AE1797" s="424"/>
      <c r="AF1797" s="528"/>
      <c r="AG1797" s="528"/>
      <c r="AH1797" s="289" t="str">
        <f t="shared" si="128"/>
        <v/>
      </c>
      <c r="BR1797" s="291" t="str">
        <f>IFERROR(VLOOKUP(AH1797,'FACT COB BASICA'!$BH$5:$BI$115,2,FALSE),"")</f>
        <v/>
      </c>
      <c r="BS1797" s="292" t="str">
        <f t="shared" si="129"/>
        <v/>
      </c>
      <c r="BU1797" s="280"/>
    </row>
    <row r="1798" spans="28:73" ht="18.75" customHeight="1" x14ac:dyDescent="0.3">
      <c r="AB1798" s="300">
        <f t="shared" si="130"/>
        <v>1774</v>
      </c>
      <c r="AC1798" s="526"/>
      <c r="AD1798" s="527"/>
      <c r="AE1798" s="424"/>
      <c r="AF1798" s="528"/>
      <c r="AG1798" s="528"/>
      <c r="AH1798" s="289" t="str">
        <f t="shared" si="128"/>
        <v/>
      </c>
      <c r="BR1798" s="291" t="str">
        <f>IFERROR(VLOOKUP(AH1798,'FACT COB BASICA'!$BH$5:$BI$115,2,FALSE),"")</f>
        <v/>
      </c>
      <c r="BS1798" s="292" t="str">
        <f t="shared" si="129"/>
        <v/>
      </c>
      <c r="BU1798" s="280"/>
    </row>
    <row r="1799" spans="28:73" ht="18.75" customHeight="1" x14ac:dyDescent="0.3">
      <c r="AB1799" s="300">
        <f t="shared" si="130"/>
        <v>1775</v>
      </c>
      <c r="AC1799" s="526"/>
      <c r="AD1799" s="527"/>
      <c r="AE1799" s="424"/>
      <c r="AF1799" s="528"/>
      <c r="AG1799" s="528"/>
      <c r="AH1799" s="289" t="str">
        <f t="shared" si="128"/>
        <v/>
      </c>
      <c r="BR1799" s="291" t="str">
        <f>IFERROR(VLOOKUP(AH1799,'FACT COB BASICA'!$BH$5:$BI$115,2,FALSE),"")</f>
        <v/>
      </c>
      <c r="BS1799" s="292" t="str">
        <f t="shared" si="129"/>
        <v/>
      </c>
      <c r="BU1799" s="280"/>
    </row>
    <row r="1800" spans="28:73" ht="18.75" customHeight="1" x14ac:dyDescent="0.3">
      <c r="AB1800" s="300">
        <f t="shared" si="130"/>
        <v>1776</v>
      </c>
      <c r="AC1800" s="526"/>
      <c r="AD1800" s="527"/>
      <c r="AE1800" s="424"/>
      <c r="AF1800" s="528"/>
      <c r="AG1800" s="528"/>
      <c r="AH1800" s="289" t="str">
        <f t="shared" si="128"/>
        <v/>
      </c>
      <c r="BR1800" s="291" t="str">
        <f>IFERROR(VLOOKUP(AH1800,'FACT COB BASICA'!$BH$5:$BI$115,2,FALSE),"")</f>
        <v/>
      </c>
      <c r="BS1800" s="292" t="str">
        <f t="shared" si="129"/>
        <v/>
      </c>
      <c r="BU1800" s="280"/>
    </row>
    <row r="1801" spans="28:73" ht="18.75" customHeight="1" x14ac:dyDescent="0.3">
      <c r="AB1801" s="300">
        <f t="shared" si="130"/>
        <v>1777</v>
      </c>
      <c r="AC1801" s="526"/>
      <c r="AD1801" s="527"/>
      <c r="AE1801" s="424"/>
      <c r="AF1801" s="528"/>
      <c r="AG1801" s="528"/>
      <c r="AH1801" s="289" t="str">
        <f t="shared" si="128"/>
        <v/>
      </c>
      <c r="BR1801" s="291" t="str">
        <f>IFERROR(VLOOKUP(AH1801,'FACT COB BASICA'!$BH$5:$BI$115,2,FALSE),"")</f>
        <v/>
      </c>
      <c r="BS1801" s="292" t="str">
        <f t="shared" si="129"/>
        <v/>
      </c>
      <c r="BU1801" s="280"/>
    </row>
    <row r="1802" spans="28:73" ht="18.75" customHeight="1" x14ac:dyDescent="0.3">
      <c r="AB1802" s="300">
        <f t="shared" si="130"/>
        <v>1778</v>
      </c>
      <c r="AC1802" s="526"/>
      <c r="AD1802" s="527"/>
      <c r="AE1802" s="424"/>
      <c r="AF1802" s="528"/>
      <c r="AG1802" s="528"/>
      <c r="AH1802" s="289" t="str">
        <f t="shared" si="128"/>
        <v/>
      </c>
      <c r="BR1802" s="291" t="str">
        <f>IFERROR(VLOOKUP(AH1802,'FACT COB BASICA'!$BH$5:$BI$115,2,FALSE),"")</f>
        <v/>
      </c>
      <c r="BS1802" s="292" t="str">
        <f t="shared" si="129"/>
        <v/>
      </c>
      <c r="BU1802" s="280"/>
    </row>
    <row r="1803" spans="28:73" ht="18.75" customHeight="1" x14ac:dyDescent="0.3">
      <c r="AB1803" s="300">
        <f t="shared" si="130"/>
        <v>1779</v>
      </c>
      <c r="AC1803" s="526"/>
      <c r="AD1803" s="527"/>
      <c r="AE1803" s="424"/>
      <c r="AF1803" s="528"/>
      <c r="AG1803" s="528"/>
      <c r="AH1803" s="289" t="str">
        <f t="shared" si="128"/>
        <v/>
      </c>
      <c r="BR1803" s="291" t="str">
        <f>IFERROR(VLOOKUP(AH1803,'FACT COB BASICA'!$BH$5:$BI$115,2,FALSE),"")</f>
        <v/>
      </c>
      <c r="BS1803" s="292" t="str">
        <f t="shared" si="129"/>
        <v/>
      </c>
      <c r="BU1803" s="280"/>
    </row>
    <row r="1804" spans="28:73" ht="18.75" customHeight="1" x14ac:dyDescent="0.3">
      <c r="AB1804" s="300">
        <f t="shared" si="130"/>
        <v>1780</v>
      </c>
      <c r="AC1804" s="526"/>
      <c r="AD1804" s="527"/>
      <c r="AE1804" s="424"/>
      <c r="AF1804" s="528"/>
      <c r="AG1804" s="528"/>
      <c r="AH1804" s="289" t="str">
        <f t="shared" si="128"/>
        <v/>
      </c>
      <c r="BR1804" s="291" t="str">
        <f>IFERROR(VLOOKUP(AH1804,'FACT COB BASICA'!$BH$5:$BI$115,2,FALSE),"")</f>
        <v/>
      </c>
      <c r="BS1804" s="292" t="str">
        <f t="shared" si="129"/>
        <v/>
      </c>
      <c r="BU1804" s="280"/>
    </row>
    <row r="1805" spans="28:73" ht="18.75" customHeight="1" x14ac:dyDescent="0.3">
      <c r="AB1805" s="300">
        <f t="shared" si="130"/>
        <v>1781</v>
      </c>
      <c r="AC1805" s="526"/>
      <c r="AD1805" s="527"/>
      <c r="AE1805" s="424"/>
      <c r="AF1805" s="528"/>
      <c r="AG1805" s="528"/>
      <c r="AH1805" s="289" t="str">
        <f t="shared" si="128"/>
        <v/>
      </c>
      <c r="BR1805" s="291" t="str">
        <f>IFERROR(VLOOKUP(AH1805,'FACT COB BASICA'!$BH$5:$BI$115,2,FALSE),"")</f>
        <v/>
      </c>
      <c r="BS1805" s="292" t="str">
        <f t="shared" si="129"/>
        <v/>
      </c>
      <c r="BU1805" s="280"/>
    </row>
    <row r="1806" spans="28:73" ht="18.75" customHeight="1" x14ac:dyDescent="0.3">
      <c r="AB1806" s="300">
        <f t="shared" si="130"/>
        <v>1782</v>
      </c>
      <c r="AC1806" s="526"/>
      <c r="AD1806" s="527"/>
      <c r="AE1806" s="424"/>
      <c r="AF1806" s="528"/>
      <c r="AG1806" s="528"/>
      <c r="AH1806" s="289" t="str">
        <f t="shared" si="128"/>
        <v/>
      </c>
      <c r="BR1806" s="291" t="str">
        <f>IFERROR(VLOOKUP(AH1806,'FACT COB BASICA'!$BH$5:$BI$115,2,FALSE),"")</f>
        <v/>
      </c>
      <c r="BS1806" s="292" t="str">
        <f t="shared" si="129"/>
        <v/>
      </c>
      <c r="BU1806" s="280"/>
    </row>
    <row r="1807" spans="28:73" ht="18.75" customHeight="1" x14ac:dyDescent="0.3">
      <c r="AB1807" s="300">
        <f t="shared" si="130"/>
        <v>1783</v>
      </c>
      <c r="AC1807" s="526"/>
      <c r="AD1807" s="527"/>
      <c r="AE1807" s="424"/>
      <c r="AF1807" s="528"/>
      <c r="AG1807" s="528"/>
      <c r="AH1807" s="289" t="str">
        <f t="shared" si="128"/>
        <v/>
      </c>
      <c r="BR1807" s="291" t="str">
        <f>IFERROR(VLOOKUP(AH1807,'FACT COB BASICA'!$BH$5:$BI$115,2,FALSE),"")</f>
        <v/>
      </c>
      <c r="BS1807" s="292" t="str">
        <f t="shared" si="129"/>
        <v/>
      </c>
      <c r="BU1807" s="280"/>
    </row>
    <row r="1808" spans="28:73" ht="18.75" customHeight="1" x14ac:dyDescent="0.3">
      <c r="AB1808" s="300">
        <f t="shared" si="130"/>
        <v>1784</v>
      </c>
      <c r="AC1808" s="526"/>
      <c r="AD1808" s="527"/>
      <c r="AE1808" s="424"/>
      <c r="AF1808" s="528"/>
      <c r="AG1808" s="528"/>
      <c r="AH1808" s="289" t="str">
        <f t="shared" si="128"/>
        <v/>
      </c>
      <c r="BR1808" s="291" t="str">
        <f>IFERROR(VLOOKUP(AH1808,'FACT COB BASICA'!$BH$5:$BI$115,2,FALSE),"")</f>
        <v/>
      </c>
      <c r="BS1808" s="292" t="str">
        <f t="shared" si="129"/>
        <v/>
      </c>
      <c r="BU1808" s="280"/>
    </row>
    <row r="1809" spans="28:73" ht="18.75" customHeight="1" x14ac:dyDescent="0.3">
      <c r="AB1809" s="300">
        <f t="shared" si="130"/>
        <v>1785</v>
      </c>
      <c r="AC1809" s="526"/>
      <c r="AD1809" s="527"/>
      <c r="AE1809" s="424"/>
      <c r="AF1809" s="528"/>
      <c r="AG1809" s="528"/>
      <c r="AH1809" s="289" t="str">
        <f t="shared" si="128"/>
        <v/>
      </c>
      <c r="BR1809" s="291" t="str">
        <f>IFERROR(VLOOKUP(AH1809,'FACT COB BASICA'!$BH$5:$BI$115,2,FALSE),"")</f>
        <v/>
      </c>
      <c r="BS1809" s="292" t="str">
        <f t="shared" si="129"/>
        <v/>
      </c>
      <c r="BU1809" s="280"/>
    </row>
    <row r="1810" spans="28:73" ht="18.75" customHeight="1" x14ac:dyDescent="0.3">
      <c r="AB1810" s="300">
        <f t="shared" si="130"/>
        <v>1786</v>
      </c>
      <c r="AC1810" s="526"/>
      <c r="AD1810" s="527"/>
      <c r="AE1810" s="424"/>
      <c r="AF1810" s="528"/>
      <c r="AG1810" s="528"/>
      <c r="AH1810" s="289" t="str">
        <f t="shared" si="128"/>
        <v/>
      </c>
      <c r="BR1810" s="291" t="str">
        <f>IFERROR(VLOOKUP(AH1810,'FACT COB BASICA'!$BH$5:$BI$115,2,FALSE),"")</f>
        <v/>
      </c>
      <c r="BS1810" s="292" t="str">
        <f t="shared" si="129"/>
        <v/>
      </c>
      <c r="BU1810" s="280"/>
    </row>
    <row r="1811" spans="28:73" ht="18.75" customHeight="1" x14ac:dyDescent="0.3">
      <c r="AB1811" s="300">
        <f t="shared" si="130"/>
        <v>1787</v>
      </c>
      <c r="AC1811" s="526"/>
      <c r="AD1811" s="527"/>
      <c r="AE1811" s="424"/>
      <c r="AF1811" s="528"/>
      <c r="AG1811" s="528"/>
      <c r="AH1811" s="289" t="str">
        <f t="shared" si="128"/>
        <v/>
      </c>
      <c r="BR1811" s="291" t="str">
        <f>IFERROR(VLOOKUP(AH1811,'FACT COB BASICA'!$BH$5:$BI$115,2,FALSE),"")</f>
        <v/>
      </c>
      <c r="BS1811" s="292" t="str">
        <f t="shared" si="129"/>
        <v/>
      </c>
      <c r="BU1811" s="280"/>
    </row>
    <row r="1812" spans="28:73" ht="18.75" customHeight="1" x14ac:dyDescent="0.3">
      <c r="AB1812" s="300">
        <f t="shared" si="130"/>
        <v>1788</v>
      </c>
      <c r="AC1812" s="526"/>
      <c r="AD1812" s="527"/>
      <c r="AE1812" s="424"/>
      <c r="AF1812" s="528"/>
      <c r="AG1812" s="528"/>
      <c r="AH1812" s="289" t="str">
        <f t="shared" si="128"/>
        <v/>
      </c>
      <c r="BR1812" s="291" t="str">
        <f>IFERROR(VLOOKUP(AH1812,'FACT COB BASICA'!$BH$5:$BI$115,2,FALSE),"")</f>
        <v/>
      </c>
      <c r="BS1812" s="292" t="str">
        <f t="shared" si="129"/>
        <v/>
      </c>
      <c r="BU1812" s="280"/>
    </row>
    <row r="1813" spans="28:73" ht="18.75" customHeight="1" x14ac:dyDescent="0.3">
      <c r="AB1813" s="300">
        <f t="shared" si="130"/>
        <v>1789</v>
      </c>
      <c r="AC1813" s="526"/>
      <c r="AD1813" s="527"/>
      <c r="AE1813" s="424"/>
      <c r="AF1813" s="528"/>
      <c r="AG1813" s="528"/>
      <c r="AH1813" s="289" t="str">
        <f t="shared" si="128"/>
        <v/>
      </c>
      <c r="BR1813" s="291" t="str">
        <f>IFERROR(VLOOKUP(AH1813,'FACT COB BASICA'!$BH$5:$BI$115,2,FALSE),"")</f>
        <v/>
      </c>
      <c r="BS1813" s="292" t="str">
        <f t="shared" si="129"/>
        <v/>
      </c>
      <c r="BU1813" s="280"/>
    </row>
    <row r="1814" spans="28:73" ht="18.75" customHeight="1" x14ac:dyDescent="0.3">
      <c r="AB1814" s="300">
        <f t="shared" si="130"/>
        <v>1790</v>
      </c>
      <c r="AC1814" s="526"/>
      <c r="AD1814" s="527"/>
      <c r="AE1814" s="424"/>
      <c r="AF1814" s="528"/>
      <c r="AG1814" s="528"/>
      <c r="AH1814" s="289" t="str">
        <f t="shared" si="128"/>
        <v/>
      </c>
      <c r="BR1814" s="291" t="str">
        <f>IFERROR(VLOOKUP(AH1814,'FACT COB BASICA'!$BH$5:$BI$115,2,FALSE),"")</f>
        <v/>
      </c>
      <c r="BS1814" s="292" t="str">
        <f t="shared" si="129"/>
        <v/>
      </c>
      <c r="BU1814" s="280"/>
    </row>
    <row r="1815" spans="28:73" ht="18.75" customHeight="1" x14ac:dyDescent="0.3">
      <c r="AB1815" s="300">
        <f t="shared" si="130"/>
        <v>1791</v>
      </c>
      <c r="AC1815" s="526"/>
      <c r="AD1815" s="527"/>
      <c r="AE1815" s="424"/>
      <c r="AF1815" s="528"/>
      <c r="AG1815" s="528"/>
      <c r="AH1815" s="289" t="str">
        <f t="shared" si="128"/>
        <v/>
      </c>
      <c r="BR1815" s="291" t="str">
        <f>IFERROR(VLOOKUP(AH1815,'FACT COB BASICA'!$BH$5:$BI$115,2,FALSE),"")</f>
        <v/>
      </c>
      <c r="BS1815" s="292" t="str">
        <f t="shared" si="129"/>
        <v/>
      </c>
      <c r="BU1815" s="280"/>
    </row>
    <row r="1816" spans="28:73" ht="18.75" customHeight="1" x14ac:dyDescent="0.3">
      <c r="AB1816" s="300">
        <f t="shared" si="130"/>
        <v>1792</v>
      </c>
      <c r="AC1816" s="526"/>
      <c r="AD1816" s="527"/>
      <c r="AE1816" s="424"/>
      <c r="AF1816" s="528"/>
      <c r="AG1816" s="528"/>
      <c r="AH1816" s="289" t="str">
        <f t="shared" si="128"/>
        <v/>
      </c>
      <c r="BR1816" s="291" t="str">
        <f>IFERROR(VLOOKUP(AH1816,'FACT COB BASICA'!$BH$5:$BI$115,2,FALSE),"")</f>
        <v/>
      </c>
      <c r="BS1816" s="292" t="str">
        <f t="shared" si="129"/>
        <v/>
      </c>
      <c r="BU1816" s="280"/>
    </row>
    <row r="1817" spans="28:73" ht="18.75" customHeight="1" x14ac:dyDescent="0.3">
      <c r="AB1817" s="300">
        <f t="shared" si="130"/>
        <v>1793</v>
      </c>
      <c r="AC1817" s="526"/>
      <c r="AD1817" s="527"/>
      <c r="AE1817" s="424"/>
      <c r="AF1817" s="528"/>
      <c r="AG1817" s="528"/>
      <c r="AH1817" s="289" t="str">
        <f t="shared" ref="AH1817:AH1880" si="131">IF(AND($AE$20="Fecha de nacimiento",AD1817&lt;&gt;""),DATEDIF(AD1817,$L$4,"Y"),IF(AND($AE$20="Edad",AE1817&lt;&gt;""),AE1817,""))</f>
        <v/>
      </c>
      <c r="BR1817" s="291" t="str">
        <f>IFERROR(VLOOKUP(AH1817,'FACT COB BASICA'!$BH$5:$BI$115,2,FALSE),"")</f>
        <v/>
      </c>
      <c r="BS1817" s="292" t="str">
        <f t="shared" ref="BS1817:BS1880" si="132">AC1817&amp;AG1817&amp;AF1817&amp;BR1817</f>
        <v/>
      </c>
      <c r="BU1817" s="280"/>
    </row>
    <row r="1818" spans="28:73" ht="18.75" customHeight="1" x14ac:dyDescent="0.3">
      <c r="AB1818" s="300">
        <f t="shared" ref="AB1818:AB1881" si="133">AB1817+1</f>
        <v>1794</v>
      </c>
      <c r="AC1818" s="526"/>
      <c r="AD1818" s="527"/>
      <c r="AE1818" s="424"/>
      <c r="AF1818" s="528"/>
      <c r="AG1818" s="528"/>
      <c r="AH1818" s="289" t="str">
        <f t="shared" si="131"/>
        <v/>
      </c>
      <c r="BR1818" s="291" t="str">
        <f>IFERROR(VLOOKUP(AH1818,'FACT COB BASICA'!$BH$5:$BI$115,2,FALSE),"")</f>
        <v/>
      </c>
      <c r="BS1818" s="292" t="str">
        <f t="shared" si="132"/>
        <v/>
      </c>
      <c r="BU1818" s="280"/>
    </row>
    <row r="1819" spans="28:73" ht="18.75" customHeight="1" x14ac:dyDescent="0.3">
      <c r="AB1819" s="300">
        <f t="shared" si="133"/>
        <v>1795</v>
      </c>
      <c r="AC1819" s="526"/>
      <c r="AD1819" s="527"/>
      <c r="AE1819" s="424"/>
      <c r="AF1819" s="528"/>
      <c r="AG1819" s="528"/>
      <c r="AH1819" s="289" t="str">
        <f t="shared" si="131"/>
        <v/>
      </c>
      <c r="BR1819" s="291" t="str">
        <f>IFERROR(VLOOKUP(AH1819,'FACT COB BASICA'!$BH$5:$BI$115,2,FALSE),"")</f>
        <v/>
      </c>
      <c r="BS1819" s="292" t="str">
        <f t="shared" si="132"/>
        <v/>
      </c>
      <c r="BU1819" s="280"/>
    </row>
    <row r="1820" spans="28:73" ht="18.75" customHeight="1" x14ac:dyDescent="0.3">
      <c r="AB1820" s="300">
        <f t="shared" si="133"/>
        <v>1796</v>
      </c>
      <c r="AC1820" s="526"/>
      <c r="AD1820" s="527"/>
      <c r="AE1820" s="424"/>
      <c r="AF1820" s="528"/>
      <c r="AG1820" s="528"/>
      <c r="AH1820" s="289" t="str">
        <f t="shared" si="131"/>
        <v/>
      </c>
      <c r="BR1820" s="291" t="str">
        <f>IFERROR(VLOOKUP(AH1820,'FACT COB BASICA'!$BH$5:$BI$115,2,FALSE),"")</f>
        <v/>
      </c>
      <c r="BS1820" s="292" t="str">
        <f t="shared" si="132"/>
        <v/>
      </c>
      <c r="BU1820" s="280"/>
    </row>
    <row r="1821" spans="28:73" ht="18.75" customHeight="1" x14ac:dyDescent="0.3">
      <c r="AB1821" s="300">
        <f t="shared" si="133"/>
        <v>1797</v>
      </c>
      <c r="AC1821" s="526"/>
      <c r="AD1821" s="527"/>
      <c r="AE1821" s="424"/>
      <c r="AF1821" s="528"/>
      <c r="AG1821" s="528"/>
      <c r="AH1821" s="289" t="str">
        <f t="shared" si="131"/>
        <v/>
      </c>
      <c r="BR1821" s="291" t="str">
        <f>IFERROR(VLOOKUP(AH1821,'FACT COB BASICA'!$BH$5:$BI$115,2,FALSE),"")</f>
        <v/>
      </c>
      <c r="BS1821" s="292" t="str">
        <f t="shared" si="132"/>
        <v/>
      </c>
      <c r="BU1821" s="280"/>
    </row>
    <row r="1822" spans="28:73" ht="18.75" customHeight="1" x14ac:dyDescent="0.3">
      <c r="AB1822" s="300">
        <f t="shared" si="133"/>
        <v>1798</v>
      </c>
      <c r="AC1822" s="526"/>
      <c r="AD1822" s="527"/>
      <c r="AE1822" s="424"/>
      <c r="AF1822" s="528"/>
      <c r="AG1822" s="528"/>
      <c r="AH1822" s="289" t="str">
        <f t="shared" si="131"/>
        <v/>
      </c>
      <c r="BR1822" s="291" t="str">
        <f>IFERROR(VLOOKUP(AH1822,'FACT COB BASICA'!$BH$5:$BI$115,2,FALSE),"")</f>
        <v/>
      </c>
      <c r="BS1822" s="292" t="str">
        <f t="shared" si="132"/>
        <v/>
      </c>
      <c r="BU1822" s="280"/>
    </row>
    <row r="1823" spans="28:73" ht="18.75" customHeight="1" x14ac:dyDescent="0.3">
      <c r="AB1823" s="300">
        <f t="shared" si="133"/>
        <v>1799</v>
      </c>
      <c r="AC1823" s="526"/>
      <c r="AD1823" s="527"/>
      <c r="AE1823" s="424"/>
      <c r="AF1823" s="528"/>
      <c r="AG1823" s="528"/>
      <c r="AH1823" s="289" t="str">
        <f t="shared" si="131"/>
        <v/>
      </c>
      <c r="BR1823" s="291" t="str">
        <f>IFERROR(VLOOKUP(AH1823,'FACT COB BASICA'!$BH$5:$BI$115,2,FALSE),"")</f>
        <v/>
      </c>
      <c r="BS1823" s="292" t="str">
        <f t="shared" si="132"/>
        <v/>
      </c>
      <c r="BU1823" s="280"/>
    </row>
    <row r="1824" spans="28:73" ht="18.75" customHeight="1" x14ac:dyDescent="0.3">
      <c r="AB1824" s="300">
        <f t="shared" si="133"/>
        <v>1800</v>
      </c>
      <c r="AC1824" s="526"/>
      <c r="AD1824" s="527"/>
      <c r="AE1824" s="424"/>
      <c r="AF1824" s="528"/>
      <c r="AG1824" s="528"/>
      <c r="AH1824" s="289" t="str">
        <f t="shared" si="131"/>
        <v/>
      </c>
      <c r="BR1824" s="291" t="str">
        <f>IFERROR(VLOOKUP(AH1824,'FACT COB BASICA'!$BH$5:$BI$115,2,FALSE),"")</f>
        <v/>
      </c>
      <c r="BS1824" s="292" t="str">
        <f t="shared" si="132"/>
        <v/>
      </c>
      <c r="BU1824" s="280"/>
    </row>
    <row r="1825" spans="28:73" ht="18.75" customHeight="1" x14ac:dyDescent="0.3">
      <c r="AB1825" s="300">
        <f t="shared" si="133"/>
        <v>1801</v>
      </c>
      <c r="AC1825" s="526"/>
      <c r="AD1825" s="527"/>
      <c r="AE1825" s="424"/>
      <c r="AF1825" s="528"/>
      <c r="AG1825" s="528"/>
      <c r="AH1825" s="289" t="str">
        <f t="shared" si="131"/>
        <v/>
      </c>
      <c r="BR1825" s="291" t="str">
        <f>IFERROR(VLOOKUP(AH1825,'FACT COB BASICA'!$BH$5:$BI$115,2,FALSE),"")</f>
        <v/>
      </c>
      <c r="BS1825" s="292" t="str">
        <f t="shared" si="132"/>
        <v/>
      </c>
      <c r="BU1825" s="280"/>
    </row>
    <row r="1826" spans="28:73" ht="18.75" customHeight="1" x14ac:dyDescent="0.3">
      <c r="AB1826" s="300">
        <f t="shared" si="133"/>
        <v>1802</v>
      </c>
      <c r="AC1826" s="526"/>
      <c r="AD1826" s="527"/>
      <c r="AE1826" s="424"/>
      <c r="AF1826" s="528"/>
      <c r="AG1826" s="528"/>
      <c r="AH1826" s="289" t="str">
        <f t="shared" si="131"/>
        <v/>
      </c>
      <c r="BR1826" s="291" t="str">
        <f>IFERROR(VLOOKUP(AH1826,'FACT COB BASICA'!$BH$5:$BI$115,2,FALSE),"")</f>
        <v/>
      </c>
      <c r="BS1826" s="292" t="str">
        <f t="shared" si="132"/>
        <v/>
      </c>
      <c r="BU1826" s="280"/>
    </row>
    <row r="1827" spans="28:73" ht="18.75" customHeight="1" x14ac:dyDescent="0.3">
      <c r="AB1827" s="300">
        <f t="shared" si="133"/>
        <v>1803</v>
      </c>
      <c r="AC1827" s="526"/>
      <c r="AD1827" s="527"/>
      <c r="AE1827" s="424"/>
      <c r="AF1827" s="528"/>
      <c r="AG1827" s="528"/>
      <c r="AH1827" s="289" t="str">
        <f t="shared" si="131"/>
        <v/>
      </c>
      <c r="BR1827" s="291" t="str">
        <f>IFERROR(VLOOKUP(AH1827,'FACT COB BASICA'!$BH$5:$BI$115,2,FALSE),"")</f>
        <v/>
      </c>
      <c r="BS1827" s="292" t="str">
        <f t="shared" si="132"/>
        <v/>
      </c>
      <c r="BU1827" s="280"/>
    </row>
    <row r="1828" spans="28:73" ht="18.75" customHeight="1" x14ac:dyDescent="0.3">
      <c r="AB1828" s="300">
        <f t="shared" si="133"/>
        <v>1804</v>
      </c>
      <c r="AC1828" s="526"/>
      <c r="AD1828" s="527"/>
      <c r="AE1828" s="424"/>
      <c r="AF1828" s="528"/>
      <c r="AG1828" s="528"/>
      <c r="AH1828" s="289" t="str">
        <f t="shared" si="131"/>
        <v/>
      </c>
      <c r="BR1828" s="291" t="str">
        <f>IFERROR(VLOOKUP(AH1828,'FACT COB BASICA'!$BH$5:$BI$115,2,FALSE),"")</f>
        <v/>
      </c>
      <c r="BS1828" s="292" t="str">
        <f t="shared" si="132"/>
        <v/>
      </c>
      <c r="BU1828" s="280"/>
    </row>
    <row r="1829" spans="28:73" ht="18.75" customHeight="1" x14ac:dyDescent="0.3">
      <c r="AB1829" s="300">
        <f t="shared" si="133"/>
        <v>1805</v>
      </c>
      <c r="AC1829" s="526"/>
      <c r="AD1829" s="527"/>
      <c r="AE1829" s="424"/>
      <c r="AF1829" s="528"/>
      <c r="AG1829" s="528"/>
      <c r="AH1829" s="289" t="str">
        <f t="shared" si="131"/>
        <v/>
      </c>
      <c r="BR1829" s="291" t="str">
        <f>IFERROR(VLOOKUP(AH1829,'FACT COB BASICA'!$BH$5:$BI$115,2,FALSE),"")</f>
        <v/>
      </c>
      <c r="BS1829" s="292" t="str">
        <f t="shared" si="132"/>
        <v/>
      </c>
      <c r="BU1829" s="280"/>
    </row>
    <row r="1830" spans="28:73" ht="18.75" customHeight="1" x14ac:dyDescent="0.3">
      <c r="AB1830" s="300">
        <f t="shared" si="133"/>
        <v>1806</v>
      </c>
      <c r="AC1830" s="526"/>
      <c r="AD1830" s="527"/>
      <c r="AE1830" s="424"/>
      <c r="AF1830" s="528"/>
      <c r="AG1830" s="528"/>
      <c r="AH1830" s="289" t="str">
        <f t="shared" si="131"/>
        <v/>
      </c>
      <c r="BR1830" s="291" t="str">
        <f>IFERROR(VLOOKUP(AH1830,'FACT COB BASICA'!$BH$5:$BI$115,2,FALSE),"")</f>
        <v/>
      </c>
      <c r="BS1830" s="292" t="str">
        <f t="shared" si="132"/>
        <v/>
      </c>
      <c r="BU1830" s="280"/>
    </row>
    <row r="1831" spans="28:73" ht="18.75" customHeight="1" x14ac:dyDescent="0.3">
      <c r="AB1831" s="300">
        <f t="shared" si="133"/>
        <v>1807</v>
      </c>
      <c r="AC1831" s="526"/>
      <c r="AD1831" s="527"/>
      <c r="AE1831" s="424"/>
      <c r="AF1831" s="528"/>
      <c r="AG1831" s="528"/>
      <c r="AH1831" s="289" t="str">
        <f t="shared" si="131"/>
        <v/>
      </c>
      <c r="BR1831" s="291" t="str">
        <f>IFERROR(VLOOKUP(AH1831,'FACT COB BASICA'!$BH$5:$BI$115,2,FALSE),"")</f>
        <v/>
      </c>
      <c r="BS1831" s="292" t="str">
        <f t="shared" si="132"/>
        <v/>
      </c>
      <c r="BU1831" s="280"/>
    </row>
    <row r="1832" spans="28:73" ht="18.75" customHeight="1" x14ac:dyDescent="0.3">
      <c r="AB1832" s="300">
        <f t="shared" si="133"/>
        <v>1808</v>
      </c>
      <c r="AC1832" s="526"/>
      <c r="AD1832" s="527"/>
      <c r="AE1832" s="424"/>
      <c r="AF1832" s="528"/>
      <c r="AG1832" s="528"/>
      <c r="AH1832" s="289" t="str">
        <f t="shared" si="131"/>
        <v/>
      </c>
      <c r="BR1832" s="291" t="str">
        <f>IFERROR(VLOOKUP(AH1832,'FACT COB BASICA'!$BH$5:$BI$115,2,FALSE),"")</f>
        <v/>
      </c>
      <c r="BS1832" s="292" t="str">
        <f t="shared" si="132"/>
        <v/>
      </c>
      <c r="BU1832" s="280"/>
    </row>
    <row r="1833" spans="28:73" ht="18.75" customHeight="1" x14ac:dyDescent="0.3">
      <c r="AB1833" s="300">
        <f t="shared" si="133"/>
        <v>1809</v>
      </c>
      <c r="AC1833" s="526"/>
      <c r="AD1833" s="527"/>
      <c r="AE1833" s="424"/>
      <c r="AF1833" s="528"/>
      <c r="AG1833" s="528"/>
      <c r="AH1833" s="289" t="str">
        <f t="shared" si="131"/>
        <v/>
      </c>
      <c r="BR1833" s="291" t="str">
        <f>IFERROR(VLOOKUP(AH1833,'FACT COB BASICA'!$BH$5:$BI$115,2,FALSE),"")</f>
        <v/>
      </c>
      <c r="BS1833" s="292" t="str">
        <f t="shared" si="132"/>
        <v/>
      </c>
      <c r="BU1833" s="280"/>
    </row>
    <row r="1834" spans="28:73" ht="18.75" customHeight="1" x14ac:dyDescent="0.3">
      <c r="AB1834" s="300">
        <f t="shared" si="133"/>
        <v>1810</v>
      </c>
      <c r="AC1834" s="526"/>
      <c r="AD1834" s="527"/>
      <c r="AE1834" s="424"/>
      <c r="AF1834" s="528"/>
      <c r="AG1834" s="528"/>
      <c r="AH1834" s="289" t="str">
        <f t="shared" si="131"/>
        <v/>
      </c>
      <c r="BR1834" s="291" t="str">
        <f>IFERROR(VLOOKUP(AH1834,'FACT COB BASICA'!$BH$5:$BI$115,2,FALSE),"")</f>
        <v/>
      </c>
      <c r="BS1834" s="292" t="str">
        <f t="shared" si="132"/>
        <v/>
      </c>
      <c r="BU1834" s="280"/>
    </row>
    <row r="1835" spans="28:73" ht="18.75" customHeight="1" x14ac:dyDescent="0.3">
      <c r="AB1835" s="300">
        <f t="shared" si="133"/>
        <v>1811</v>
      </c>
      <c r="AC1835" s="526"/>
      <c r="AD1835" s="527"/>
      <c r="AE1835" s="424"/>
      <c r="AF1835" s="528"/>
      <c r="AG1835" s="528"/>
      <c r="AH1835" s="289" t="str">
        <f t="shared" si="131"/>
        <v/>
      </c>
      <c r="BR1835" s="291" t="str">
        <f>IFERROR(VLOOKUP(AH1835,'FACT COB BASICA'!$BH$5:$BI$115,2,FALSE),"")</f>
        <v/>
      </c>
      <c r="BS1835" s="292" t="str">
        <f t="shared" si="132"/>
        <v/>
      </c>
      <c r="BU1835" s="280"/>
    </row>
    <row r="1836" spans="28:73" ht="18.75" customHeight="1" x14ac:dyDescent="0.3">
      <c r="AB1836" s="300">
        <f t="shared" si="133"/>
        <v>1812</v>
      </c>
      <c r="AC1836" s="526"/>
      <c r="AD1836" s="527"/>
      <c r="AE1836" s="424"/>
      <c r="AF1836" s="528"/>
      <c r="AG1836" s="528"/>
      <c r="AH1836" s="289" t="str">
        <f t="shared" si="131"/>
        <v/>
      </c>
      <c r="BR1836" s="291" t="str">
        <f>IFERROR(VLOOKUP(AH1836,'FACT COB BASICA'!$BH$5:$BI$115,2,FALSE),"")</f>
        <v/>
      </c>
      <c r="BS1836" s="292" t="str">
        <f t="shared" si="132"/>
        <v/>
      </c>
      <c r="BU1836" s="280"/>
    </row>
    <row r="1837" spans="28:73" ht="18.75" customHeight="1" x14ac:dyDescent="0.3">
      <c r="AB1837" s="300">
        <f t="shared" si="133"/>
        <v>1813</v>
      </c>
      <c r="AC1837" s="526"/>
      <c r="AD1837" s="527"/>
      <c r="AE1837" s="424"/>
      <c r="AF1837" s="528"/>
      <c r="AG1837" s="528"/>
      <c r="AH1837" s="289" t="str">
        <f t="shared" si="131"/>
        <v/>
      </c>
      <c r="BR1837" s="291" t="str">
        <f>IFERROR(VLOOKUP(AH1837,'FACT COB BASICA'!$BH$5:$BI$115,2,FALSE),"")</f>
        <v/>
      </c>
      <c r="BS1837" s="292" t="str">
        <f t="shared" si="132"/>
        <v/>
      </c>
      <c r="BU1837" s="280"/>
    </row>
    <row r="1838" spans="28:73" ht="18.75" customHeight="1" x14ac:dyDescent="0.3">
      <c r="AB1838" s="300">
        <f t="shared" si="133"/>
        <v>1814</v>
      </c>
      <c r="AC1838" s="526"/>
      <c r="AD1838" s="527"/>
      <c r="AE1838" s="424"/>
      <c r="AF1838" s="528"/>
      <c r="AG1838" s="528"/>
      <c r="AH1838" s="289" t="str">
        <f t="shared" si="131"/>
        <v/>
      </c>
      <c r="BR1838" s="291" t="str">
        <f>IFERROR(VLOOKUP(AH1838,'FACT COB BASICA'!$BH$5:$BI$115,2,FALSE),"")</f>
        <v/>
      </c>
      <c r="BS1838" s="292" t="str">
        <f t="shared" si="132"/>
        <v/>
      </c>
      <c r="BU1838" s="280"/>
    </row>
    <row r="1839" spans="28:73" ht="18.75" customHeight="1" x14ac:dyDescent="0.3">
      <c r="AB1839" s="300">
        <f t="shared" si="133"/>
        <v>1815</v>
      </c>
      <c r="AC1839" s="526"/>
      <c r="AD1839" s="527"/>
      <c r="AE1839" s="424"/>
      <c r="AF1839" s="528"/>
      <c r="AG1839" s="528"/>
      <c r="AH1839" s="289" t="str">
        <f t="shared" si="131"/>
        <v/>
      </c>
      <c r="BR1839" s="291" t="str">
        <f>IFERROR(VLOOKUP(AH1839,'FACT COB BASICA'!$BH$5:$BI$115,2,FALSE),"")</f>
        <v/>
      </c>
      <c r="BS1839" s="292" t="str">
        <f t="shared" si="132"/>
        <v/>
      </c>
      <c r="BU1839" s="280"/>
    </row>
    <row r="1840" spans="28:73" ht="18.75" customHeight="1" x14ac:dyDescent="0.3">
      <c r="AB1840" s="300">
        <f t="shared" si="133"/>
        <v>1816</v>
      </c>
      <c r="AC1840" s="526"/>
      <c r="AD1840" s="527"/>
      <c r="AE1840" s="424"/>
      <c r="AF1840" s="528"/>
      <c r="AG1840" s="528"/>
      <c r="AH1840" s="289" t="str">
        <f t="shared" si="131"/>
        <v/>
      </c>
      <c r="BR1840" s="291" t="str">
        <f>IFERROR(VLOOKUP(AH1840,'FACT COB BASICA'!$BH$5:$BI$115,2,FALSE),"")</f>
        <v/>
      </c>
      <c r="BS1840" s="292" t="str">
        <f t="shared" si="132"/>
        <v/>
      </c>
      <c r="BU1840" s="280"/>
    </row>
    <row r="1841" spans="28:73" ht="18.75" customHeight="1" x14ac:dyDescent="0.3">
      <c r="AB1841" s="300">
        <f t="shared" si="133"/>
        <v>1817</v>
      </c>
      <c r="AC1841" s="526"/>
      <c r="AD1841" s="527"/>
      <c r="AE1841" s="424"/>
      <c r="AF1841" s="528"/>
      <c r="AG1841" s="528"/>
      <c r="AH1841" s="289" t="str">
        <f t="shared" si="131"/>
        <v/>
      </c>
      <c r="BR1841" s="291" t="str">
        <f>IFERROR(VLOOKUP(AH1841,'FACT COB BASICA'!$BH$5:$BI$115,2,FALSE),"")</f>
        <v/>
      </c>
      <c r="BS1841" s="292" t="str">
        <f t="shared" si="132"/>
        <v/>
      </c>
      <c r="BU1841" s="280"/>
    </row>
    <row r="1842" spans="28:73" ht="18.75" customHeight="1" x14ac:dyDescent="0.3">
      <c r="AB1842" s="300">
        <f t="shared" si="133"/>
        <v>1818</v>
      </c>
      <c r="AC1842" s="526"/>
      <c r="AD1842" s="527"/>
      <c r="AE1842" s="424"/>
      <c r="AF1842" s="528"/>
      <c r="AG1842" s="528"/>
      <c r="AH1842" s="289" t="str">
        <f t="shared" si="131"/>
        <v/>
      </c>
      <c r="BR1842" s="291" t="str">
        <f>IFERROR(VLOOKUP(AH1842,'FACT COB BASICA'!$BH$5:$BI$115,2,FALSE),"")</f>
        <v/>
      </c>
      <c r="BS1842" s="292" t="str">
        <f t="shared" si="132"/>
        <v/>
      </c>
      <c r="BU1842" s="280"/>
    </row>
    <row r="1843" spans="28:73" ht="18.75" customHeight="1" x14ac:dyDescent="0.3">
      <c r="AB1843" s="300">
        <f t="shared" si="133"/>
        <v>1819</v>
      </c>
      <c r="AC1843" s="526"/>
      <c r="AD1843" s="527"/>
      <c r="AE1843" s="424"/>
      <c r="AF1843" s="528"/>
      <c r="AG1843" s="528"/>
      <c r="AH1843" s="289" t="str">
        <f t="shared" si="131"/>
        <v/>
      </c>
      <c r="BR1843" s="291" t="str">
        <f>IFERROR(VLOOKUP(AH1843,'FACT COB BASICA'!$BH$5:$BI$115,2,FALSE),"")</f>
        <v/>
      </c>
      <c r="BS1843" s="292" t="str">
        <f t="shared" si="132"/>
        <v/>
      </c>
      <c r="BU1843" s="280"/>
    </row>
    <row r="1844" spans="28:73" ht="18.75" customHeight="1" x14ac:dyDescent="0.3">
      <c r="AB1844" s="300">
        <f t="shared" si="133"/>
        <v>1820</v>
      </c>
      <c r="AC1844" s="526"/>
      <c r="AD1844" s="527"/>
      <c r="AE1844" s="424"/>
      <c r="AF1844" s="528"/>
      <c r="AG1844" s="528"/>
      <c r="AH1844" s="289" t="str">
        <f t="shared" si="131"/>
        <v/>
      </c>
      <c r="BR1844" s="291" t="str">
        <f>IFERROR(VLOOKUP(AH1844,'FACT COB BASICA'!$BH$5:$BI$115,2,FALSE),"")</f>
        <v/>
      </c>
      <c r="BS1844" s="292" t="str">
        <f t="shared" si="132"/>
        <v/>
      </c>
      <c r="BU1844" s="280"/>
    </row>
    <row r="1845" spans="28:73" ht="18.75" customHeight="1" x14ac:dyDescent="0.3">
      <c r="AB1845" s="300">
        <f t="shared" si="133"/>
        <v>1821</v>
      </c>
      <c r="AC1845" s="526"/>
      <c r="AD1845" s="527"/>
      <c r="AE1845" s="424"/>
      <c r="AF1845" s="528"/>
      <c r="AG1845" s="528"/>
      <c r="AH1845" s="289" t="str">
        <f t="shared" si="131"/>
        <v/>
      </c>
      <c r="BR1845" s="291" t="str">
        <f>IFERROR(VLOOKUP(AH1845,'FACT COB BASICA'!$BH$5:$BI$115,2,FALSE),"")</f>
        <v/>
      </c>
      <c r="BS1845" s="292" t="str">
        <f t="shared" si="132"/>
        <v/>
      </c>
      <c r="BU1845" s="280"/>
    </row>
    <row r="1846" spans="28:73" ht="18.75" customHeight="1" x14ac:dyDescent="0.3">
      <c r="AB1846" s="300">
        <f t="shared" si="133"/>
        <v>1822</v>
      </c>
      <c r="AC1846" s="526"/>
      <c r="AD1846" s="527"/>
      <c r="AE1846" s="424"/>
      <c r="AF1846" s="528"/>
      <c r="AG1846" s="528"/>
      <c r="AH1846" s="289" t="str">
        <f t="shared" si="131"/>
        <v/>
      </c>
      <c r="BR1846" s="291" t="str">
        <f>IFERROR(VLOOKUP(AH1846,'FACT COB BASICA'!$BH$5:$BI$115,2,FALSE),"")</f>
        <v/>
      </c>
      <c r="BS1846" s="292" t="str">
        <f t="shared" si="132"/>
        <v/>
      </c>
      <c r="BU1846" s="280"/>
    </row>
    <row r="1847" spans="28:73" ht="18.75" customHeight="1" x14ac:dyDescent="0.3">
      <c r="AB1847" s="300">
        <f t="shared" si="133"/>
        <v>1823</v>
      </c>
      <c r="AC1847" s="526"/>
      <c r="AD1847" s="527"/>
      <c r="AE1847" s="424"/>
      <c r="AF1847" s="528"/>
      <c r="AG1847" s="528"/>
      <c r="AH1847" s="289" t="str">
        <f t="shared" si="131"/>
        <v/>
      </c>
      <c r="BR1847" s="291" t="str">
        <f>IFERROR(VLOOKUP(AH1847,'FACT COB BASICA'!$BH$5:$BI$115,2,FALSE),"")</f>
        <v/>
      </c>
      <c r="BS1847" s="292" t="str">
        <f t="shared" si="132"/>
        <v/>
      </c>
      <c r="BU1847" s="280"/>
    </row>
    <row r="1848" spans="28:73" ht="18.75" customHeight="1" x14ac:dyDescent="0.3">
      <c r="AB1848" s="300">
        <f t="shared" si="133"/>
        <v>1824</v>
      </c>
      <c r="AC1848" s="526"/>
      <c r="AD1848" s="527"/>
      <c r="AE1848" s="424"/>
      <c r="AF1848" s="528"/>
      <c r="AG1848" s="528"/>
      <c r="AH1848" s="289" t="str">
        <f t="shared" si="131"/>
        <v/>
      </c>
      <c r="BR1848" s="291" t="str">
        <f>IFERROR(VLOOKUP(AH1848,'FACT COB BASICA'!$BH$5:$BI$115,2,FALSE),"")</f>
        <v/>
      </c>
      <c r="BS1848" s="292" t="str">
        <f t="shared" si="132"/>
        <v/>
      </c>
      <c r="BU1848" s="280"/>
    </row>
    <row r="1849" spans="28:73" ht="18.75" customHeight="1" x14ac:dyDescent="0.3">
      <c r="AB1849" s="300">
        <f t="shared" si="133"/>
        <v>1825</v>
      </c>
      <c r="AC1849" s="526"/>
      <c r="AD1849" s="527"/>
      <c r="AE1849" s="424"/>
      <c r="AF1849" s="528"/>
      <c r="AG1849" s="528"/>
      <c r="AH1849" s="289" t="str">
        <f t="shared" si="131"/>
        <v/>
      </c>
      <c r="BR1849" s="291" t="str">
        <f>IFERROR(VLOOKUP(AH1849,'FACT COB BASICA'!$BH$5:$BI$115,2,FALSE),"")</f>
        <v/>
      </c>
      <c r="BS1849" s="292" t="str">
        <f t="shared" si="132"/>
        <v/>
      </c>
      <c r="BU1849" s="280"/>
    </row>
    <row r="1850" spans="28:73" ht="18.75" customHeight="1" x14ac:dyDescent="0.3">
      <c r="AB1850" s="300">
        <f t="shared" si="133"/>
        <v>1826</v>
      </c>
      <c r="AC1850" s="526"/>
      <c r="AD1850" s="527"/>
      <c r="AE1850" s="424"/>
      <c r="AF1850" s="528"/>
      <c r="AG1850" s="528"/>
      <c r="AH1850" s="289" t="str">
        <f t="shared" si="131"/>
        <v/>
      </c>
      <c r="BR1850" s="291" t="str">
        <f>IFERROR(VLOOKUP(AH1850,'FACT COB BASICA'!$BH$5:$BI$115,2,FALSE),"")</f>
        <v/>
      </c>
      <c r="BS1850" s="292" t="str">
        <f t="shared" si="132"/>
        <v/>
      </c>
      <c r="BU1850" s="280"/>
    </row>
    <row r="1851" spans="28:73" ht="18.75" customHeight="1" x14ac:dyDescent="0.3">
      <c r="AB1851" s="300">
        <f t="shared" si="133"/>
        <v>1827</v>
      </c>
      <c r="AC1851" s="526"/>
      <c r="AD1851" s="527"/>
      <c r="AE1851" s="424"/>
      <c r="AF1851" s="528"/>
      <c r="AG1851" s="528"/>
      <c r="AH1851" s="289" t="str">
        <f t="shared" si="131"/>
        <v/>
      </c>
      <c r="BR1851" s="291" t="str">
        <f>IFERROR(VLOOKUP(AH1851,'FACT COB BASICA'!$BH$5:$BI$115,2,FALSE),"")</f>
        <v/>
      </c>
      <c r="BS1851" s="292" t="str">
        <f t="shared" si="132"/>
        <v/>
      </c>
      <c r="BU1851" s="280"/>
    </row>
    <row r="1852" spans="28:73" ht="18.75" customHeight="1" x14ac:dyDescent="0.3">
      <c r="AB1852" s="300">
        <f t="shared" si="133"/>
        <v>1828</v>
      </c>
      <c r="AC1852" s="526"/>
      <c r="AD1852" s="527"/>
      <c r="AE1852" s="424"/>
      <c r="AF1852" s="528"/>
      <c r="AG1852" s="528"/>
      <c r="AH1852" s="289" t="str">
        <f t="shared" si="131"/>
        <v/>
      </c>
      <c r="BR1852" s="291" t="str">
        <f>IFERROR(VLOOKUP(AH1852,'FACT COB BASICA'!$BH$5:$BI$115,2,FALSE),"")</f>
        <v/>
      </c>
      <c r="BS1852" s="292" t="str">
        <f t="shared" si="132"/>
        <v/>
      </c>
      <c r="BU1852" s="280"/>
    </row>
    <row r="1853" spans="28:73" ht="18.75" customHeight="1" x14ac:dyDescent="0.3">
      <c r="AB1853" s="300">
        <f t="shared" si="133"/>
        <v>1829</v>
      </c>
      <c r="AC1853" s="526"/>
      <c r="AD1853" s="527"/>
      <c r="AE1853" s="424"/>
      <c r="AF1853" s="528"/>
      <c r="AG1853" s="528"/>
      <c r="AH1853" s="289" t="str">
        <f t="shared" si="131"/>
        <v/>
      </c>
      <c r="BR1853" s="291" t="str">
        <f>IFERROR(VLOOKUP(AH1853,'FACT COB BASICA'!$BH$5:$BI$115,2,FALSE),"")</f>
        <v/>
      </c>
      <c r="BS1853" s="292" t="str">
        <f t="shared" si="132"/>
        <v/>
      </c>
      <c r="BU1853" s="280"/>
    </row>
    <row r="1854" spans="28:73" ht="18.75" customHeight="1" x14ac:dyDescent="0.3">
      <c r="AB1854" s="300">
        <f t="shared" si="133"/>
        <v>1830</v>
      </c>
      <c r="AC1854" s="526"/>
      <c r="AD1854" s="527"/>
      <c r="AE1854" s="424"/>
      <c r="AF1854" s="528"/>
      <c r="AG1854" s="528"/>
      <c r="AH1854" s="289" t="str">
        <f t="shared" si="131"/>
        <v/>
      </c>
      <c r="BR1854" s="291" t="str">
        <f>IFERROR(VLOOKUP(AH1854,'FACT COB BASICA'!$BH$5:$BI$115,2,FALSE),"")</f>
        <v/>
      </c>
      <c r="BS1854" s="292" t="str">
        <f t="shared" si="132"/>
        <v/>
      </c>
      <c r="BU1854" s="280"/>
    </row>
    <row r="1855" spans="28:73" ht="18.75" customHeight="1" x14ac:dyDescent="0.3">
      <c r="AB1855" s="300">
        <f t="shared" si="133"/>
        <v>1831</v>
      </c>
      <c r="AC1855" s="526"/>
      <c r="AD1855" s="527"/>
      <c r="AE1855" s="424"/>
      <c r="AF1855" s="528"/>
      <c r="AG1855" s="528"/>
      <c r="AH1855" s="289" t="str">
        <f t="shared" si="131"/>
        <v/>
      </c>
      <c r="BR1855" s="291" t="str">
        <f>IFERROR(VLOOKUP(AH1855,'FACT COB BASICA'!$BH$5:$BI$115,2,FALSE),"")</f>
        <v/>
      </c>
      <c r="BS1855" s="292" t="str">
        <f t="shared" si="132"/>
        <v/>
      </c>
      <c r="BU1855" s="280"/>
    </row>
    <row r="1856" spans="28:73" ht="18.75" customHeight="1" x14ac:dyDescent="0.3">
      <c r="AB1856" s="300">
        <f t="shared" si="133"/>
        <v>1832</v>
      </c>
      <c r="AC1856" s="526"/>
      <c r="AD1856" s="527"/>
      <c r="AE1856" s="424"/>
      <c r="AF1856" s="528"/>
      <c r="AG1856" s="528"/>
      <c r="AH1856" s="289" t="str">
        <f t="shared" si="131"/>
        <v/>
      </c>
      <c r="BR1856" s="291" t="str">
        <f>IFERROR(VLOOKUP(AH1856,'FACT COB BASICA'!$BH$5:$BI$115,2,FALSE),"")</f>
        <v/>
      </c>
      <c r="BS1856" s="292" t="str">
        <f t="shared" si="132"/>
        <v/>
      </c>
      <c r="BU1856" s="280"/>
    </row>
    <row r="1857" spans="28:73" ht="18.75" customHeight="1" x14ac:dyDescent="0.3">
      <c r="AB1857" s="300">
        <f t="shared" si="133"/>
        <v>1833</v>
      </c>
      <c r="AC1857" s="526"/>
      <c r="AD1857" s="527"/>
      <c r="AE1857" s="424"/>
      <c r="AF1857" s="528"/>
      <c r="AG1857" s="528"/>
      <c r="AH1857" s="289" t="str">
        <f t="shared" si="131"/>
        <v/>
      </c>
      <c r="BR1857" s="291" t="str">
        <f>IFERROR(VLOOKUP(AH1857,'FACT COB BASICA'!$BH$5:$BI$115,2,FALSE),"")</f>
        <v/>
      </c>
      <c r="BS1857" s="292" t="str">
        <f t="shared" si="132"/>
        <v/>
      </c>
      <c r="BU1857" s="280"/>
    </row>
    <row r="1858" spans="28:73" ht="18.75" customHeight="1" x14ac:dyDescent="0.3">
      <c r="AB1858" s="300">
        <f t="shared" si="133"/>
        <v>1834</v>
      </c>
      <c r="AC1858" s="526"/>
      <c r="AD1858" s="527"/>
      <c r="AE1858" s="424"/>
      <c r="AF1858" s="528"/>
      <c r="AG1858" s="528"/>
      <c r="AH1858" s="289" t="str">
        <f t="shared" si="131"/>
        <v/>
      </c>
      <c r="BR1858" s="291" t="str">
        <f>IFERROR(VLOOKUP(AH1858,'FACT COB BASICA'!$BH$5:$BI$115,2,FALSE),"")</f>
        <v/>
      </c>
      <c r="BS1858" s="292" t="str">
        <f t="shared" si="132"/>
        <v/>
      </c>
      <c r="BU1858" s="280"/>
    </row>
    <row r="1859" spans="28:73" ht="18.75" customHeight="1" x14ac:dyDescent="0.3">
      <c r="AB1859" s="300">
        <f t="shared" si="133"/>
        <v>1835</v>
      </c>
      <c r="AC1859" s="526"/>
      <c r="AD1859" s="527"/>
      <c r="AE1859" s="424"/>
      <c r="AF1859" s="528"/>
      <c r="AG1859" s="528"/>
      <c r="AH1859" s="289" t="str">
        <f t="shared" si="131"/>
        <v/>
      </c>
      <c r="BR1859" s="291" t="str">
        <f>IFERROR(VLOOKUP(AH1859,'FACT COB BASICA'!$BH$5:$BI$115,2,FALSE),"")</f>
        <v/>
      </c>
      <c r="BS1859" s="292" t="str">
        <f t="shared" si="132"/>
        <v/>
      </c>
      <c r="BU1859" s="280"/>
    </row>
    <row r="1860" spans="28:73" ht="18.75" customHeight="1" x14ac:dyDescent="0.3">
      <c r="AB1860" s="300">
        <f t="shared" si="133"/>
        <v>1836</v>
      </c>
      <c r="AC1860" s="526"/>
      <c r="AD1860" s="527"/>
      <c r="AE1860" s="424"/>
      <c r="AF1860" s="528"/>
      <c r="AG1860" s="528"/>
      <c r="AH1860" s="289" t="str">
        <f t="shared" si="131"/>
        <v/>
      </c>
      <c r="BR1860" s="291" t="str">
        <f>IFERROR(VLOOKUP(AH1860,'FACT COB BASICA'!$BH$5:$BI$115,2,FALSE),"")</f>
        <v/>
      </c>
      <c r="BS1860" s="292" t="str">
        <f t="shared" si="132"/>
        <v/>
      </c>
      <c r="BU1860" s="280"/>
    </row>
    <row r="1861" spans="28:73" ht="18.75" customHeight="1" x14ac:dyDescent="0.3">
      <c r="AB1861" s="300">
        <f t="shared" si="133"/>
        <v>1837</v>
      </c>
      <c r="AC1861" s="526"/>
      <c r="AD1861" s="527"/>
      <c r="AE1861" s="424"/>
      <c r="AF1861" s="528"/>
      <c r="AG1861" s="528"/>
      <c r="AH1861" s="289" t="str">
        <f t="shared" si="131"/>
        <v/>
      </c>
      <c r="BR1861" s="291" t="str">
        <f>IFERROR(VLOOKUP(AH1861,'FACT COB BASICA'!$BH$5:$BI$115,2,FALSE),"")</f>
        <v/>
      </c>
      <c r="BS1861" s="292" t="str">
        <f t="shared" si="132"/>
        <v/>
      </c>
      <c r="BU1861" s="280"/>
    </row>
    <row r="1862" spans="28:73" ht="18.75" customHeight="1" x14ac:dyDescent="0.3">
      <c r="AB1862" s="300">
        <f t="shared" si="133"/>
        <v>1838</v>
      </c>
      <c r="AC1862" s="526"/>
      <c r="AD1862" s="527"/>
      <c r="AE1862" s="424"/>
      <c r="AF1862" s="528"/>
      <c r="AG1862" s="528"/>
      <c r="AH1862" s="289" t="str">
        <f t="shared" si="131"/>
        <v/>
      </c>
      <c r="BR1862" s="291" t="str">
        <f>IFERROR(VLOOKUP(AH1862,'FACT COB BASICA'!$BH$5:$BI$115,2,FALSE),"")</f>
        <v/>
      </c>
      <c r="BS1862" s="292" t="str">
        <f t="shared" si="132"/>
        <v/>
      </c>
      <c r="BU1862" s="280"/>
    </row>
    <row r="1863" spans="28:73" ht="18.75" customHeight="1" x14ac:dyDescent="0.3">
      <c r="AB1863" s="300">
        <f t="shared" si="133"/>
        <v>1839</v>
      </c>
      <c r="AC1863" s="526"/>
      <c r="AD1863" s="527"/>
      <c r="AE1863" s="424"/>
      <c r="AF1863" s="528"/>
      <c r="AG1863" s="528"/>
      <c r="AH1863" s="289" t="str">
        <f t="shared" si="131"/>
        <v/>
      </c>
      <c r="BR1863" s="291" t="str">
        <f>IFERROR(VLOOKUP(AH1863,'FACT COB BASICA'!$BH$5:$BI$115,2,FALSE),"")</f>
        <v/>
      </c>
      <c r="BS1863" s="292" t="str">
        <f t="shared" si="132"/>
        <v/>
      </c>
      <c r="BU1863" s="280"/>
    </row>
    <row r="1864" spans="28:73" ht="18.75" customHeight="1" x14ac:dyDescent="0.3">
      <c r="AB1864" s="300">
        <f t="shared" si="133"/>
        <v>1840</v>
      </c>
      <c r="AC1864" s="526"/>
      <c r="AD1864" s="527"/>
      <c r="AE1864" s="424"/>
      <c r="AF1864" s="528"/>
      <c r="AG1864" s="528"/>
      <c r="AH1864" s="289" t="str">
        <f t="shared" si="131"/>
        <v/>
      </c>
      <c r="BR1864" s="291" t="str">
        <f>IFERROR(VLOOKUP(AH1864,'FACT COB BASICA'!$BH$5:$BI$115,2,FALSE),"")</f>
        <v/>
      </c>
      <c r="BS1864" s="292" t="str">
        <f t="shared" si="132"/>
        <v/>
      </c>
      <c r="BU1864" s="280"/>
    </row>
    <row r="1865" spans="28:73" ht="18.75" customHeight="1" x14ac:dyDescent="0.3">
      <c r="AB1865" s="300">
        <f t="shared" si="133"/>
        <v>1841</v>
      </c>
      <c r="AC1865" s="526"/>
      <c r="AD1865" s="527"/>
      <c r="AE1865" s="424"/>
      <c r="AF1865" s="528"/>
      <c r="AG1865" s="528"/>
      <c r="AH1865" s="289" t="str">
        <f t="shared" si="131"/>
        <v/>
      </c>
      <c r="BR1865" s="291" t="str">
        <f>IFERROR(VLOOKUP(AH1865,'FACT COB BASICA'!$BH$5:$BI$115,2,FALSE),"")</f>
        <v/>
      </c>
      <c r="BS1865" s="292" t="str">
        <f t="shared" si="132"/>
        <v/>
      </c>
      <c r="BU1865" s="280"/>
    </row>
    <row r="1866" spans="28:73" ht="18.75" customHeight="1" x14ac:dyDescent="0.3">
      <c r="AB1866" s="300">
        <f t="shared" si="133"/>
        <v>1842</v>
      </c>
      <c r="AC1866" s="526"/>
      <c r="AD1866" s="527"/>
      <c r="AE1866" s="424"/>
      <c r="AF1866" s="528"/>
      <c r="AG1866" s="528"/>
      <c r="AH1866" s="289" t="str">
        <f t="shared" si="131"/>
        <v/>
      </c>
      <c r="BR1866" s="291" t="str">
        <f>IFERROR(VLOOKUP(AH1866,'FACT COB BASICA'!$BH$5:$BI$115,2,FALSE),"")</f>
        <v/>
      </c>
      <c r="BS1866" s="292" t="str">
        <f t="shared" si="132"/>
        <v/>
      </c>
      <c r="BU1866" s="280"/>
    </row>
    <row r="1867" spans="28:73" ht="18.75" customHeight="1" x14ac:dyDescent="0.3">
      <c r="AB1867" s="300">
        <f t="shared" si="133"/>
        <v>1843</v>
      </c>
      <c r="AC1867" s="526"/>
      <c r="AD1867" s="527"/>
      <c r="AE1867" s="424"/>
      <c r="AF1867" s="528"/>
      <c r="AG1867" s="528"/>
      <c r="AH1867" s="289" t="str">
        <f t="shared" si="131"/>
        <v/>
      </c>
      <c r="BR1867" s="291" t="str">
        <f>IFERROR(VLOOKUP(AH1867,'FACT COB BASICA'!$BH$5:$BI$115,2,FALSE),"")</f>
        <v/>
      </c>
      <c r="BS1867" s="292" t="str">
        <f t="shared" si="132"/>
        <v/>
      </c>
      <c r="BU1867" s="280"/>
    </row>
    <row r="1868" spans="28:73" ht="18.75" customHeight="1" x14ac:dyDescent="0.3">
      <c r="AB1868" s="300">
        <f t="shared" si="133"/>
        <v>1844</v>
      </c>
      <c r="AC1868" s="526"/>
      <c r="AD1868" s="527"/>
      <c r="AE1868" s="424"/>
      <c r="AF1868" s="528"/>
      <c r="AG1868" s="528"/>
      <c r="AH1868" s="289" t="str">
        <f t="shared" si="131"/>
        <v/>
      </c>
      <c r="BR1868" s="291" t="str">
        <f>IFERROR(VLOOKUP(AH1868,'FACT COB BASICA'!$BH$5:$BI$115,2,FALSE),"")</f>
        <v/>
      </c>
      <c r="BS1868" s="292" t="str">
        <f t="shared" si="132"/>
        <v/>
      </c>
      <c r="BU1868" s="280"/>
    </row>
    <row r="1869" spans="28:73" ht="18.75" customHeight="1" x14ac:dyDescent="0.3">
      <c r="AB1869" s="300">
        <f t="shared" si="133"/>
        <v>1845</v>
      </c>
      <c r="AC1869" s="526"/>
      <c r="AD1869" s="527"/>
      <c r="AE1869" s="424"/>
      <c r="AF1869" s="528"/>
      <c r="AG1869" s="528"/>
      <c r="AH1869" s="289" t="str">
        <f t="shared" si="131"/>
        <v/>
      </c>
      <c r="BR1869" s="291" t="str">
        <f>IFERROR(VLOOKUP(AH1869,'FACT COB BASICA'!$BH$5:$BI$115,2,FALSE),"")</f>
        <v/>
      </c>
      <c r="BS1869" s="292" t="str">
        <f t="shared" si="132"/>
        <v/>
      </c>
      <c r="BU1869" s="280"/>
    </row>
    <row r="1870" spans="28:73" ht="18.75" customHeight="1" x14ac:dyDescent="0.3">
      <c r="AB1870" s="300">
        <f t="shared" si="133"/>
        <v>1846</v>
      </c>
      <c r="AC1870" s="526"/>
      <c r="AD1870" s="527"/>
      <c r="AE1870" s="424"/>
      <c r="AF1870" s="528"/>
      <c r="AG1870" s="528"/>
      <c r="AH1870" s="289" t="str">
        <f t="shared" si="131"/>
        <v/>
      </c>
      <c r="BR1870" s="291" t="str">
        <f>IFERROR(VLOOKUP(AH1870,'FACT COB BASICA'!$BH$5:$BI$115,2,FALSE),"")</f>
        <v/>
      </c>
      <c r="BS1870" s="292" t="str">
        <f t="shared" si="132"/>
        <v/>
      </c>
      <c r="BU1870" s="280"/>
    </row>
    <row r="1871" spans="28:73" ht="18.75" customHeight="1" x14ac:dyDescent="0.3">
      <c r="AB1871" s="300">
        <f t="shared" si="133"/>
        <v>1847</v>
      </c>
      <c r="AC1871" s="526"/>
      <c r="AD1871" s="527"/>
      <c r="AE1871" s="424"/>
      <c r="AF1871" s="528"/>
      <c r="AG1871" s="528"/>
      <c r="AH1871" s="289" t="str">
        <f t="shared" si="131"/>
        <v/>
      </c>
      <c r="BR1871" s="291" t="str">
        <f>IFERROR(VLOOKUP(AH1871,'FACT COB BASICA'!$BH$5:$BI$115,2,FALSE),"")</f>
        <v/>
      </c>
      <c r="BS1871" s="292" t="str">
        <f t="shared" si="132"/>
        <v/>
      </c>
      <c r="BU1871" s="280"/>
    </row>
    <row r="1872" spans="28:73" ht="18.75" customHeight="1" x14ac:dyDescent="0.3">
      <c r="AB1872" s="300">
        <f t="shared" si="133"/>
        <v>1848</v>
      </c>
      <c r="AC1872" s="526"/>
      <c r="AD1872" s="527"/>
      <c r="AE1872" s="424"/>
      <c r="AF1872" s="528"/>
      <c r="AG1872" s="528"/>
      <c r="AH1872" s="289" t="str">
        <f t="shared" si="131"/>
        <v/>
      </c>
      <c r="BR1872" s="291" t="str">
        <f>IFERROR(VLOOKUP(AH1872,'FACT COB BASICA'!$BH$5:$BI$115,2,FALSE),"")</f>
        <v/>
      </c>
      <c r="BS1872" s="292" t="str">
        <f t="shared" si="132"/>
        <v/>
      </c>
      <c r="BU1872" s="280"/>
    </row>
    <row r="1873" spans="28:73" ht="18.75" customHeight="1" x14ac:dyDescent="0.3">
      <c r="AB1873" s="300">
        <f t="shared" si="133"/>
        <v>1849</v>
      </c>
      <c r="AC1873" s="526"/>
      <c r="AD1873" s="527"/>
      <c r="AE1873" s="424"/>
      <c r="AF1873" s="528"/>
      <c r="AG1873" s="528"/>
      <c r="AH1873" s="289" t="str">
        <f t="shared" si="131"/>
        <v/>
      </c>
      <c r="BR1873" s="291" t="str">
        <f>IFERROR(VLOOKUP(AH1873,'FACT COB BASICA'!$BH$5:$BI$115,2,FALSE),"")</f>
        <v/>
      </c>
      <c r="BS1873" s="292" t="str">
        <f t="shared" si="132"/>
        <v/>
      </c>
      <c r="BU1873" s="280"/>
    </row>
    <row r="1874" spans="28:73" ht="18.75" customHeight="1" x14ac:dyDescent="0.3">
      <c r="AB1874" s="300">
        <f t="shared" si="133"/>
        <v>1850</v>
      </c>
      <c r="AC1874" s="526"/>
      <c r="AD1874" s="527"/>
      <c r="AE1874" s="424"/>
      <c r="AF1874" s="528"/>
      <c r="AG1874" s="528"/>
      <c r="AH1874" s="289" t="str">
        <f t="shared" si="131"/>
        <v/>
      </c>
      <c r="BR1874" s="291" t="str">
        <f>IFERROR(VLOOKUP(AH1874,'FACT COB BASICA'!$BH$5:$BI$115,2,FALSE),"")</f>
        <v/>
      </c>
      <c r="BS1874" s="292" t="str">
        <f t="shared" si="132"/>
        <v/>
      </c>
      <c r="BU1874" s="280"/>
    </row>
    <row r="1875" spans="28:73" ht="18.75" customHeight="1" x14ac:dyDescent="0.3">
      <c r="AB1875" s="300">
        <f t="shared" si="133"/>
        <v>1851</v>
      </c>
      <c r="AC1875" s="526"/>
      <c r="AD1875" s="527"/>
      <c r="AE1875" s="424"/>
      <c r="AF1875" s="528"/>
      <c r="AG1875" s="528"/>
      <c r="AH1875" s="289" t="str">
        <f t="shared" si="131"/>
        <v/>
      </c>
      <c r="BR1875" s="291" t="str">
        <f>IFERROR(VLOOKUP(AH1875,'FACT COB BASICA'!$BH$5:$BI$115,2,FALSE),"")</f>
        <v/>
      </c>
      <c r="BS1875" s="292" t="str">
        <f t="shared" si="132"/>
        <v/>
      </c>
      <c r="BU1875" s="280"/>
    </row>
    <row r="1876" spans="28:73" ht="18.75" customHeight="1" x14ac:dyDescent="0.3">
      <c r="AB1876" s="300">
        <f t="shared" si="133"/>
        <v>1852</v>
      </c>
      <c r="AC1876" s="526"/>
      <c r="AD1876" s="527"/>
      <c r="AE1876" s="424"/>
      <c r="AF1876" s="528"/>
      <c r="AG1876" s="528"/>
      <c r="AH1876" s="289" t="str">
        <f t="shared" si="131"/>
        <v/>
      </c>
      <c r="BR1876" s="291" t="str">
        <f>IFERROR(VLOOKUP(AH1876,'FACT COB BASICA'!$BH$5:$BI$115,2,FALSE),"")</f>
        <v/>
      </c>
      <c r="BS1876" s="292" t="str">
        <f t="shared" si="132"/>
        <v/>
      </c>
      <c r="BU1876" s="280"/>
    </row>
    <row r="1877" spans="28:73" ht="18.75" customHeight="1" x14ac:dyDescent="0.3">
      <c r="AB1877" s="300">
        <f t="shared" si="133"/>
        <v>1853</v>
      </c>
      <c r="AC1877" s="526"/>
      <c r="AD1877" s="527"/>
      <c r="AE1877" s="424"/>
      <c r="AF1877" s="528"/>
      <c r="AG1877" s="528"/>
      <c r="AH1877" s="289" t="str">
        <f t="shared" si="131"/>
        <v/>
      </c>
      <c r="BR1877" s="291" t="str">
        <f>IFERROR(VLOOKUP(AH1877,'FACT COB BASICA'!$BH$5:$BI$115,2,FALSE),"")</f>
        <v/>
      </c>
      <c r="BS1877" s="292" t="str">
        <f t="shared" si="132"/>
        <v/>
      </c>
      <c r="BU1877" s="280"/>
    </row>
    <row r="1878" spans="28:73" ht="18.75" customHeight="1" x14ac:dyDescent="0.3">
      <c r="AB1878" s="300">
        <f t="shared" si="133"/>
        <v>1854</v>
      </c>
      <c r="AC1878" s="526"/>
      <c r="AD1878" s="527"/>
      <c r="AE1878" s="424"/>
      <c r="AF1878" s="528"/>
      <c r="AG1878" s="528"/>
      <c r="AH1878" s="289" t="str">
        <f t="shared" si="131"/>
        <v/>
      </c>
      <c r="BR1878" s="291" t="str">
        <f>IFERROR(VLOOKUP(AH1878,'FACT COB BASICA'!$BH$5:$BI$115,2,FALSE),"")</f>
        <v/>
      </c>
      <c r="BS1878" s="292" t="str">
        <f t="shared" si="132"/>
        <v/>
      </c>
      <c r="BU1878" s="280"/>
    </row>
    <row r="1879" spans="28:73" ht="18.75" customHeight="1" x14ac:dyDescent="0.3">
      <c r="AB1879" s="300">
        <f t="shared" si="133"/>
        <v>1855</v>
      </c>
      <c r="AC1879" s="526"/>
      <c r="AD1879" s="527"/>
      <c r="AE1879" s="424"/>
      <c r="AF1879" s="528"/>
      <c r="AG1879" s="528"/>
      <c r="AH1879" s="289" t="str">
        <f t="shared" si="131"/>
        <v/>
      </c>
      <c r="BR1879" s="291" t="str">
        <f>IFERROR(VLOOKUP(AH1879,'FACT COB BASICA'!$BH$5:$BI$115,2,FALSE),"")</f>
        <v/>
      </c>
      <c r="BS1879" s="292" t="str">
        <f t="shared" si="132"/>
        <v/>
      </c>
      <c r="BU1879" s="280"/>
    </row>
    <row r="1880" spans="28:73" ht="18.75" customHeight="1" x14ac:dyDescent="0.3">
      <c r="AB1880" s="300">
        <f t="shared" si="133"/>
        <v>1856</v>
      </c>
      <c r="AC1880" s="526"/>
      <c r="AD1880" s="527"/>
      <c r="AE1880" s="424"/>
      <c r="AF1880" s="528"/>
      <c r="AG1880" s="528"/>
      <c r="AH1880" s="289" t="str">
        <f t="shared" si="131"/>
        <v/>
      </c>
      <c r="BR1880" s="291" t="str">
        <f>IFERROR(VLOOKUP(AH1880,'FACT COB BASICA'!$BH$5:$BI$115,2,FALSE),"")</f>
        <v/>
      </c>
      <c r="BS1880" s="292" t="str">
        <f t="shared" si="132"/>
        <v/>
      </c>
      <c r="BU1880" s="280"/>
    </row>
    <row r="1881" spans="28:73" ht="18.75" customHeight="1" x14ac:dyDescent="0.3">
      <c r="AB1881" s="300">
        <f t="shared" si="133"/>
        <v>1857</v>
      </c>
      <c r="AC1881" s="526"/>
      <c r="AD1881" s="527"/>
      <c r="AE1881" s="424"/>
      <c r="AF1881" s="528"/>
      <c r="AG1881" s="528"/>
      <c r="AH1881" s="289" t="str">
        <f t="shared" ref="AH1881:AH1944" si="134">IF(AND($AE$20="Fecha de nacimiento",AD1881&lt;&gt;""),DATEDIF(AD1881,$L$4,"Y"),IF(AND($AE$20="Edad",AE1881&lt;&gt;""),AE1881,""))</f>
        <v/>
      </c>
      <c r="BR1881" s="291" t="str">
        <f>IFERROR(VLOOKUP(AH1881,'FACT COB BASICA'!$BH$5:$BI$115,2,FALSE),"")</f>
        <v/>
      </c>
      <c r="BS1881" s="292" t="str">
        <f t="shared" ref="BS1881:BS1944" si="135">AC1881&amp;AG1881&amp;AF1881&amp;BR1881</f>
        <v/>
      </c>
      <c r="BU1881" s="280"/>
    </row>
    <row r="1882" spans="28:73" ht="18.75" customHeight="1" x14ac:dyDescent="0.3">
      <c r="AB1882" s="300">
        <f t="shared" ref="AB1882:AB1945" si="136">AB1881+1</f>
        <v>1858</v>
      </c>
      <c r="AC1882" s="526"/>
      <c r="AD1882" s="527"/>
      <c r="AE1882" s="424"/>
      <c r="AF1882" s="528"/>
      <c r="AG1882" s="528"/>
      <c r="AH1882" s="289" t="str">
        <f t="shared" si="134"/>
        <v/>
      </c>
      <c r="BR1882" s="291" t="str">
        <f>IFERROR(VLOOKUP(AH1882,'FACT COB BASICA'!$BH$5:$BI$115,2,FALSE),"")</f>
        <v/>
      </c>
      <c r="BS1882" s="292" t="str">
        <f t="shared" si="135"/>
        <v/>
      </c>
      <c r="BU1882" s="280"/>
    </row>
    <row r="1883" spans="28:73" ht="18.75" customHeight="1" x14ac:dyDescent="0.3">
      <c r="AB1883" s="300">
        <f t="shared" si="136"/>
        <v>1859</v>
      </c>
      <c r="AC1883" s="526"/>
      <c r="AD1883" s="527"/>
      <c r="AE1883" s="424"/>
      <c r="AF1883" s="528"/>
      <c r="AG1883" s="528"/>
      <c r="AH1883" s="289" t="str">
        <f t="shared" si="134"/>
        <v/>
      </c>
      <c r="BR1883" s="291" t="str">
        <f>IFERROR(VLOOKUP(AH1883,'FACT COB BASICA'!$BH$5:$BI$115,2,FALSE),"")</f>
        <v/>
      </c>
      <c r="BS1883" s="292" t="str">
        <f t="shared" si="135"/>
        <v/>
      </c>
      <c r="BU1883" s="280"/>
    </row>
    <row r="1884" spans="28:73" ht="18.75" customHeight="1" x14ac:dyDescent="0.3">
      <c r="AB1884" s="300">
        <f t="shared" si="136"/>
        <v>1860</v>
      </c>
      <c r="AC1884" s="526"/>
      <c r="AD1884" s="527"/>
      <c r="AE1884" s="424"/>
      <c r="AF1884" s="528"/>
      <c r="AG1884" s="528"/>
      <c r="AH1884" s="289" t="str">
        <f t="shared" si="134"/>
        <v/>
      </c>
      <c r="BR1884" s="291" t="str">
        <f>IFERROR(VLOOKUP(AH1884,'FACT COB BASICA'!$BH$5:$BI$115,2,FALSE),"")</f>
        <v/>
      </c>
      <c r="BS1884" s="292" t="str">
        <f t="shared" si="135"/>
        <v/>
      </c>
      <c r="BU1884" s="280"/>
    </row>
    <row r="1885" spans="28:73" ht="18.75" customHeight="1" x14ac:dyDescent="0.3">
      <c r="AB1885" s="300">
        <f t="shared" si="136"/>
        <v>1861</v>
      </c>
      <c r="AC1885" s="526"/>
      <c r="AD1885" s="527"/>
      <c r="AE1885" s="424"/>
      <c r="AF1885" s="528"/>
      <c r="AG1885" s="528"/>
      <c r="AH1885" s="289" t="str">
        <f t="shared" si="134"/>
        <v/>
      </c>
      <c r="BR1885" s="291" t="str">
        <f>IFERROR(VLOOKUP(AH1885,'FACT COB BASICA'!$BH$5:$BI$115,2,FALSE),"")</f>
        <v/>
      </c>
      <c r="BS1885" s="292" t="str">
        <f t="shared" si="135"/>
        <v/>
      </c>
      <c r="BU1885" s="280"/>
    </row>
    <row r="1886" spans="28:73" ht="18.75" customHeight="1" x14ac:dyDescent="0.3">
      <c r="AB1886" s="300">
        <f t="shared" si="136"/>
        <v>1862</v>
      </c>
      <c r="AC1886" s="526"/>
      <c r="AD1886" s="527"/>
      <c r="AE1886" s="424"/>
      <c r="AF1886" s="528"/>
      <c r="AG1886" s="528"/>
      <c r="AH1886" s="289" t="str">
        <f t="shared" si="134"/>
        <v/>
      </c>
      <c r="BR1886" s="291" t="str">
        <f>IFERROR(VLOOKUP(AH1886,'FACT COB BASICA'!$BH$5:$BI$115,2,FALSE),"")</f>
        <v/>
      </c>
      <c r="BS1886" s="292" t="str">
        <f t="shared" si="135"/>
        <v/>
      </c>
      <c r="BU1886" s="280"/>
    </row>
    <row r="1887" spans="28:73" ht="18.75" customHeight="1" x14ac:dyDescent="0.3">
      <c r="AB1887" s="300">
        <f t="shared" si="136"/>
        <v>1863</v>
      </c>
      <c r="AC1887" s="526"/>
      <c r="AD1887" s="527"/>
      <c r="AE1887" s="424"/>
      <c r="AF1887" s="528"/>
      <c r="AG1887" s="528"/>
      <c r="AH1887" s="289" t="str">
        <f t="shared" si="134"/>
        <v/>
      </c>
      <c r="BR1887" s="291" t="str">
        <f>IFERROR(VLOOKUP(AH1887,'FACT COB BASICA'!$BH$5:$BI$115,2,FALSE),"")</f>
        <v/>
      </c>
      <c r="BS1887" s="292" t="str">
        <f t="shared" si="135"/>
        <v/>
      </c>
      <c r="BU1887" s="280"/>
    </row>
    <row r="1888" spans="28:73" ht="18.75" customHeight="1" x14ac:dyDescent="0.3">
      <c r="AB1888" s="300">
        <f t="shared" si="136"/>
        <v>1864</v>
      </c>
      <c r="AC1888" s="526"/>
      <c r="AD1888" s="527"/>
      <c r="AE1888" s="424"/>
      <c r="AF1888" s="528"/>
      <c r="AG1888" s="528"/>
      <c r="AH1888" s="289" t="str">
        <f t="shared" si="134"/>
        <v/>
      </c>
      <c r="BR1888" s="291" t="str">
        <f>IFERROR(VLOOKUP(AH1888,'FACT COB BASICA'!$BH$5:$BI$115,2,FALSE),"")</f>
        <v/>
      </c>
      <c r="BS1888" s="292" t="str">
        <f t="shared" si="135"/>
        <v/>
      </c>
      <c r="BU1888" s="280"/>
    </row>
    <row r="1889" spans="28:73" ht="18.75" customHeight="1" x14ac:dyDescent="0.3">
      <c r="AB1889" s="300">
        <f t="shared" si="136"/>
        <v>1865</v>
      </c>
      <c r="AC1889" s="526"/>
      <c r="AD1889" s="527"/>
      <c r="AE1889" s="424"/>
      <c r="AF1889" s="528"/>
      <c r="AG1889" s="528"/>
      <c r="AH1889" s="289" t="str">
        <f t="shared" si="134"/>
        <v/>
      </c>
      <c r="BR1889" s="291" t="str">
        <f>IFERROR(VLOOKUP(AH1889,'FACT COB BASICA'!$BH$5:$BI$115,2,FALSE),"")</f>
        <v/>
      </c>
      <c r="BS1889" s="292" t="str">
        <f t="shared" si="135"/>
        <v/>
      </c>
      <c r="BU1889" s="280"/>
    </row>
    <row r="1890" spans="28:73" ht="18.75" customHeight="1" x14ac:dyDescent="0.3">
      <c r="AB1890" s="300">
        <f t="shared" si="136"/>
        <v>1866</v>
      </c>
      <c r="AC1890" s="526"/>
      <c r="AD1890" s="527"/>
      <c r="AE1890" s="424"/>
      <c r="AF1890" s="528"/>
      <c r="AG1890" s="528"/>
      <c r="AH1890" s="289" t="str">
        <f t="shared" si="134"/>
        <v/>
      </c>
      <c r="BR1890" s="291" t="str">
        <f>IFERROR(VLOOKUP(AH1890,'FACT COB BASICA'!$BH$5:$BI$115,2,FALSE),"")</f>
        <v/>
      </c>
      <c r="BS1890" s="292" t="str">
        <f t="shared" si="135"/>
        <v/>
      </c>
      <c r="BU1890" s="280"/>
    </row>
    <row r="1891" spans="28:73" ht="18.75" customHeight="1" x14ac:dyDescent="0.3">
      <c r="AB1891" s="300">
        <f t="shared" si="136"/>
        <v>1867</v>
      </c>
      <c r="AC1891" s="526"/>
      <c r="AD1891" s="527"/>
      <c r="AE1891" s="424"/>
      <c r="AF1891" s="528"/>
      <c r="AG1891" s="528"/>
      <c r="AH1891" s="289" t="str">
        <f t="shared" si="134"/>
        <v/>
      </c>
      <c r="BR1891" s="291" t="str">
        <f>IFERROR(VLOOKUP(AH1891,'FACT COB BASICA'!$BH$5:$BI$115,2,FALSE),"")</f>
        <v/>
      </c>
      <c r="BS1891" s="292" t="str">
        <f t="shared" si="135"/>
        <v/>
      </c>
      <c r="BU1891" s="280"/>
    </row>
    <row r="1892" spans="28:73" ht="18.75" customHeight="1" x14ac:dyDescent="0.3">
      <c r="AB1892" s="300">
        <f t="shared" si="136"/>
        <v>1868</v>
      </c>
      <c r="AC1892" s="526"/>
      <c r="AD1892" s="527"/>
      <c r="AE1892" s="424"/>
      <c r="AF1892" s="528"/>
      <c r="AG1892" s="528"/>
      <c r="AH1892" s="289" t="str">
        <f t="shared" si="134"/>
        <v/>
      </c>
      <c r="BR1892" s="291" t="str">
        <f>IFERROR(VLOOKUP(AH1892,'FACT COB BASICA'!$BH$5:$BI$115,2,FALSE),"")</f>
        <v/>
      </c>
      <c r="BS1892" s="292" t="str">
        <f t="shared" si="135"/>
        <v/>
      </c>
      <c r="BU1892" s="280"/>
    </row>
    <row r="1893" spans="28:73" ht="18.75" customHeight="1" x14ac:dyDescent="0.3">
      <c r="AB1893" s="300">
        <f t="shared" si="136"/>
        <v>1869</v>
      </c>
      <c r="AC1893" s="526"/>
      <c r="AD1893" s="527"/>
      <c r="AE1893" s="424"/>
      <c r="AF1893" s="528"/>
      <c r="AG1893" s="528"/>
      <c r="AH1893" s="289" t="str">
        <f t="shared" si="134"/>
        <v/>
      </c>
      <c r="BR1893" s="291" t="str">
        <f>IFERROR(VLOOKUP(AH1893,'FACT COB BASICA'!$BH$5:$BI$115,2,FALSE),"")</f>
        <v/>
      </c>
      <c r="BS1893" s="292" t="str">
        <f t="shared" si="135"/>
        <v/>
      </c>
      <c r="BU1893" s="280"/>
    </row>
    <row r="1894" spans="28:73" ht="18.75" customHeight="1" x14ac:dyDescent="0.3">
      <c r="AB1894" s="300">
        <f t="shared" si="136"/>
        <v>1870</v>
      </c>
      <c r="AC1894" s="526"/>
      <c r="AD1894" s="527"/>
      <c r="AE1894" s="424"/>
      <c r="AF1894" s="528"/>
      <c r="AG1894" s="528"/>
      <c r="AH1894" s="289" t="str">
        <f t="shared" si="134"/>
        <v/>
      </c>
      <c r="BR1894" s="291" t="str">
        <f>IFERROR(VLOOKUP(AH1894,'FACT COB BASICA'!$BH$5:$BI$115,2,FALSE),"")</f>
        <v/>
      </c>
      <c r="BS1894" s="292" t="str">
        <f t="shared" si="135"/>
        <v/>
      </c>
      <c r="BU1894" s="280"/>
    </row>
    <row r="1895" spans="28:73" ht="18.75" customHeight="1" x14ac:dyDescent="0.3">
      <c r="AB1895" s="300">
        <f t="shared" si="136"/>
        <v>1871</v>
      </c>
      <c r="AC1895" s="526"/>
      <c r="AD1895" s="527"/>
      <c r="AE1895" s="424"/>
      <c r="AF1895" s="528"/>
      <c r="AG1895" s="528"/>
      <c r="AH1895" s="289" t="str">
        <f t="shared" si="134"/>
        <v/>
      </c>
      <c r="BR1895" s="291" t="str">
        <f>IFERROR(VLOOKUP(AH1895,'FACT COB BASICA'!$BH$5:$BI$115,2,FALSE),"")</f>
        <v/>
      </c>
      <c r="BS1895" s="292" t="str">
        <f t="shared" si="135"/>
        <v/>
      </c>
      <c r="BU1895" s="280"/>
    </row>
    <row r="1896" spans="28:73" ht="18.75" customHeight="1" x14ac:dyDescent="0.3">
      <c r="AB1896" s="300">
        <f t="shared" si="136"/>
        <v>1872</v>
      </c>
      <c r="AC1896" s="526"/>
      <c r="AD1896" s="527"/>
      <c r="AE1896" s="424"/>
      <c r="AF1896" s="528"/>
      <c r="AG1896" s="528"/>
      <c r="AH1896" s="289" t="str">
        <f t="shared" si="134"/>
        <v/>
      </c>
      <c r="BR1896" s="291" t="str">
        <f>IFERROR(VLOOKUP(AH1896,'FACT COB BASICA'!$BH$5:$BI$115,2,FALSE),"")</f>
        <v/>
      </c>
      <c r="BS1896" s="292" t="str">
        <f t="shared" si="135"/>
        <v/>
      </c>
      <c r="BU1896" s="280"/>
    </row>
    <row r="1897" spans="28:73" ht="18.75" customHeight="1" x14ac:dyDescent="0.3">
      <c r="AB1897" s="300">
        <f t="shared" si="136"/>
        <v>1873</v>
      </c>
      <c r="AC1897" s="526"/>
      <c r="AD1897" s="527"/>
      <c r="AE1897" s="424"/>
      <c r="AF1897" s="528"/>
      <c r="AG1897" s="528"/>
      <c r="AH1897" s="289" t="str">
        <f t="shared" si="134"/>
        <v/>
      </c>
      <c r="BR1897" s="291" t="str">
        <f>IFERROR(VLOOKUP(AH1897,'FACT COB BASICA'!$BH$5:$BI$115,2,FALSE),"")</f>
        <v/>
      </c>
      <c r="BS1897" s="292" t="str">
        <f t="shared" si="135"/>
        <v/>
      </c>
      <c r="BU1897" s="280"/>
    </row>
    <row r="1898" spans="28:73" ht="18.75" customHeight="1" x14ac:dyDescent="0.3">
      <c r="AB1898" s="300">
        <f t="shared" si="136"/>
        <v>1874</v>
      </c>
      <c r="AC1898" s="526"/>
      <c r="AD1898" s="527"/>
      <c r="AE1898" s="424"/>
      <c r="AF1898" s="528"/>
      <c r="AG1898" s="528"/>
      <c r="AH1898" s="289" t="str">
        <f t="shared" si="134"/>
        <v/>
      </c>
      <c r="BR1898" s="291" t="str">
        <f>IFERROR(VLOOKUP(AH1898,'FACT COB BASICA'!$BH$5:$BI$115,2,FALSE),"")</f>
        <v/>
      </c>
      <c r="BS1898" s="292" t="str">
        <f t="shared" si="135"/>
        <v/>
      </c>
      <c r="BU1898" s="280"/>
    </row>
    <row r="1899" spans="28:73" ht="18.75" customHeight="1" x14ac:dyDescent="0.3">
      <c r="AB1899" s="300">
        <f t="shared" si="136"/>
        <v>1875</v>
      </c>
      <c r="AC1899" s="526"/>
      <c r="AD1899" s="527"/>
      <c r="AE1899" s="424"/>
      <c r="AF1899" s="528"/>
      <c r="AG1899" s="528"/>
      <c r="AH1899" s="289" t="str">
        <f t="shared" si="134"/>
        <v/>
      </c>
      <c r="BR1899" s="291" t="str">
        <f>IFERROR(VLOOKUP(AH1899,'FACT COB BASICA'!$BH$5:$BI$115,2,FALSE),"")</f>
        <v/>
      </c>
      <c r="BS1899" s="292" t="str">
        <f t="shared" si="135"/>
        <v/>
      </c>
      <c r="BU1899" s="280"/>
    </row>
    <row r="1900" spans="28:73" ht="18.75" customHeight="1" x14ac:dyDescent="0.3">
      <c r="AB1900" s="300">
        <f t="shared" si="136"/>
        <v>1876</v>
      </c>
      <c r="AC1900" s="526"/>
      <c r="AD1900" s="527"/>
      <c r="AE1900" s="424"/>
      <c r="AF1900" s="528"/>
      <c r="AG1900" s="528"/>
      <c r="AH1900" s="289" t="str">
        <f t="shared" si="134"/>
        <v/>
      </c>
      <c r="BR1900" s="291" t="str">
        <f>IFERROR(VLOOKUP(AH1900,'FACT COB BASICA'!$BH$5:$BI$115,2,FALSE),"")</f>
        <v/>
      </c>
      <c r="BS1900" s="292" t="str">
        <f t="shared" si="135"/>
        <v/>
      </c>
      <c r="BU1900" s="280"/>
    </row>
    <row r="1901" spans="28:73" ht="18.75" customHeight="1" x14ac:dyDescent="0.3">
      <c r="AB1901" s="300">
        <f t="shared" si="136"/>
        <v>1877</v>
      </c>
      <c r="AC1901" s="526"/>
      <c r="AD1901" s="527"/>
      <c r="AE1901" s="424"/>
      <c r="AF1901" s="528"/>
      <c r="AG1901" s="528"/>
      <c r="AH1901" s="289" t="str">
        <f t="shared" si="134"/>
        <v/>
      </c>
      <c r="BR1901" s="291" t="str">
        <f>IFERROR(VLOOKUP(AH1901,'FACT COB BASICA'!$BH$5:$BI$115,2,FALSE),"")</f>
        <v/>
      </c>
      <c r="BS1901" s="292" t="str">
        <f t="shared" si="135"/>
        <v/>
      </c>
      <c r="BU1901" s="280"/>
    </row>
    <row r="1902" spans="28:73" ht="18.75" customHeight="1" x14ac:dyDescent="0.3">
      <c r="AB1902" s="300">
        <f t="shared" si="136"/>
        <v>1878</v>
      </c>
      <c r="AC1902" s="526"/>
      <c r="AD1902" s="527"/>
      <c r="AE1902" s="424"/>
      <c r="AF1902" s="528"/>
      <c r="AG1902" s="528"/>
      <c r="AH1902" s="289" t="str">
        <f t="shared" si="134"/>
        <v/>
      </c>
      <c r="BR1902" s="291" t="str">
        <f>IFERROR(VLOOKUP(AH1902,'FACT COB BASICA'!$BH$5:$BI$115,2,FALSE),"")</f>
        <v/>
      </c>
      <c r="BS1902" s="292" t="str">
        <f t="shared" si="135"/>
        <v/>
      </c>
      <c r="BU1902" s="280"/>
    </row>
    <row r="1903" spans="28:73" ht="18.75" customHeight="1" x14ac:dyDescent="0.3">
      <c r="AB1903" s="300">
        <f t="shared" si="136"/>
        <v>1879</v>
      </c>
      <c r="AC1903" s="526"/>
      <c r="AD1903" s="527"/>
      <c r="AE1903" s="424"/>
      <c r="AF1903" s="528"/>
      <c r="AG1903" s="528"/>
      <c r="AH1903" s="289" t="str">
        <f t="shared" si="134"/>
        <v/>
      </c>
      <c r="BR1903" s="291" t="str">
        <f>IFERROR(VLOOKUP(AH1903,'FACT COB BASICA'!$BH$5:$BI$115,2,FALSE),"")</f>
        <v/>
      </c>
      <c r="BS1903" s="292" t="str">
        <f t="shared" si="135"/>
        <v/>
      </c>
      <c r="BU1903" s="280"/>
    </row>
    <row r="1904" spans="28:73" ht="18.75" customHeight="1" x14ac:dyDescent="0.3">
      <c r="AB1904" s="300">
        <f t="shared" si="136"/>
        <v>1880</v>
      </c>
      <c r="AC1904" s="526"/>
      <c r="AD1904" s="527"/>
      <c r="AE1904" s="424"/>
      <c r="AF1904" s="528"/>
      <c r="AG1904" s="528"/>
      <c r="AH1904" s="289" t="str">
        <f t="shared" si="134"/>
        <v/>
      </c>
      <c r="BR1904" s="291" t="str">
        <f>IFERROR(VLOOKUP(AH1904,'FACT COB BASICA'!$BH$5:$BI$115,2,FALSE),"")</f>
        <v/>
      </c>
      <c r="BS1904" s="292" t="str">
        <f t="shared" si="135"/>
        <v/>
      </c>
      <c r="BU1904" s="280"/>
    </row>
    <row r="1905" spans="28:73" ht="18.75" customHeight="1" x14ac:dyDescent="0.3">
      <c r="AB1905" s="300">
        <f t="shared" si="136"/>
        <v>1881</v>
      </c>
      <c r="AC1905" s="526"/>
      <c r="AD1905" s="527"/>
      <c r="AE1905" s="424"/>
      <c r="AF1905" s="528"/>
      <c r="AG1905" s="528"/>
      <c r="AH1905" s="289" t="str">
        <f t="shared" si="134"/>
        <v/>
      </c>
      <c r="BR1905" s="291" t="str">
        <f>IFERROR(VLOOKUP(AH1905,'FACT COB BASICA'!$BH$5:$BI$115,2,FALSE),"")</f>
        <v/>
      </c>
      <c r="BS1905" s="292" t="str">
        <f t="shared" si="135"/>
        <v/>
      </c>
      <c r="BU1905" s="280"/>
    </row>
    <row r="1906" spans="28:73" ht="18.75" customHeight="1" x14ac:dyDescent="0.3">
      <c r="AB1906" s="300">
        <f t="shared" si="136"/>
        <v>1882</v>
      </c>
      <c r="AC1906" s="526"/>
      <c r="AD1906" s="527"/>
      <c r="AE1906" s="424"/>
      <c r="AF1906" s="528"/>
      <c r="AG1906" s="528"/>
      <c r="AH1906" s="289" t="str">
        <f t="shared" si="134"/>
        <v/>
      </c>
      <c r="BR1906" s="291" t="str">
        <f>IFERROR(VLOOKUP(AH1906,'FACT COB BASICA'!$BH$5:$BI$115,2,FALSE),"")</f>
        <v/>
      </c>
      <c r="BS1906" s="292" t="str">
        <f t="shared" si="135"/>
        <v/>
      </c>
      <c r="BU1906" s="280"/>
    </row>
    <row r="1907" spans="28:73" ht="18.75" customHeight="1" x14ac:dyDescent="0.3">
      <c r="AB1907" s="300">
        <f t="shared" si="136"/>
        <v>1883</v>
      </c>
      <c r="AC1907" s="526"/>
      <c r="AD1907" s="527"/>
      <c r="AE1907" s="424"/>
      <c r="AF1907" s="528"/>
      <c r="AG1907" s="528"/>
      <c r="AH1907" s="289" t="str">
        <f t="shared" si="134"/>
        <v/>
      </c>
      <c r="BR1907" s="291" t="str">
        <f>IFERROR(VLOOKUP(AH1907,'FACT COB BASICA'!$BH$5:$BI$115,2,FALSE),"")</f>
        <v/>
      </c>
      <c r="BS1907" s="292" t="str">
        <f t="shared" si="135"/>
        <v/>
      </c>
      <c r="BU1907" s="280"/>
    </row>
    <row r="1908" spans="28:73" ht="18.75" customHeight="1" x14ac:dyDescent="0.3">
      <c r="AB1908" s="300">
        <f t="shared" si="136"/>
        <v>1884</v>
      </c>
      <c r="AC1908" s="526"/>
      <c r="AD1908" s="527"/>
      <c r="AE1908" s="424"/>
      <c r="AF1908" s="528"/>
      <c r="AG1908" s="528"/>
      <c r="AH1908" s="289" t="str">
        <f t="shared" si="134"/>
        <v/>
      </c>
      <c r="BR1908" s="291" t="str">
        <f>IFERROR(VLOOKUP(AH1908,'FACT COB BASICA'!$BH$5:$BI$115,2,FALSE),"")</f>
        <v/>
      </c>
      <c r="BS1908" s="292" t="str">
        <f t="shared" si="135"/>
        <v/>
      </c>
      <c r="BU1908" s="280"/>
    </row>
    <row r="1909" spans="28:73" ht="18.75" customHeight="1" x14ac:dyDescent="0.3">
      <c r="AB1909" s="300">
        <f t="shared" si="136"/>
        <v>1885</v>
      </c>
      <c r="AC1909" s="526"/>
      <c r="AD1909" s="527"/>
      <c r="AE1909" s="424"/>
      <c r="AF1909" s="528"/>
      <c r="AG1909" s="528"/>
      <c r="AH1909" s="289" t="str">
        <f t="shared" si="134"/>
        <v/>
      </c>
      <c r="BR1909" s="291" t="str">
        <f>IFERROR(VLOOKUP(AH1909,'FACT COB BASICA'!$BH$5:$BI$115,2,FALSE),"")</f>
        <v/>
      </c>
      <c r="BS1909" s="292" t="str">
        <f t="shared" si="135"/>
        <v/>
      </c>
      <c r="BU1909" s="280"/>
    </row>
    <row r="1910" spans="28:73" ht="18.75" customHeight="1" x14ac:dyDescent="0.3">
      <c r="AB1910" s="300">
        <f t="shared" si="136"/>
        <v>1886</v>
      </c>
      <c r="AC1910" s="526"/>
      <c r="AD1910" s="527"/>
      <c r="AE1910" s="424"/>
      <c r="AF1910" s="528"/>
      <c r="AG1910" s="528"/>
      <c r="AH1910" s="289" t="str">
        <f t="shared" si="134"/>
        <v/>
      </c>
      <c r="BR1910" s="291" t="str">
        <f>IFERROR(VLOOKUP(AH1910,'FACT COB BASICA'!$BH$5:$BI$115,2,FALSE),"")</f>
        <v/>
      </c>
      <c r="BS1910" s="292" t="str">
        <f t="shared" si="135"/>
        <v/>
      </c>
      <c r="BU1910" s="280"/>
    </row>
    <row r="1911" spans="28:73" ht="18.75" customHeight="1" x14ac:dyDescent="0.3">
      <c r="AB1911" s="300">
        <f t="shared" si="136"/>
        <v>1887</v>
      </c>
      <c r="AC1911" s="526"/>
      <c r="AD1911" s="527"/>
      <c r="AE1911" s="424"/>
      <c r="AF1911" s="528"/>
      <c r="AG1911" s="528"/>
      <c r="AH1911" s="289" t="str">
        <f t="shared" si="134"/>
        <v/>
      </c>
      <c r="BR1911" s="291" t="str">
        <f>IFERROR(VLOOKUP(AH1911,'FACT COB BASICA'!$BH$5:$BI$115,2,FALSE),"")</f>
        <v/>
      </c>
      <c r="BS1911" s="292" t="str">
        <f t="shared" si="135"/>
        <v/>
      </c>
      <c r="BU1911" s="280"/>
    </row>
    <row r="1912" spans="28:73" ht="18.75" customHeight="1" x14ac:dyDescent="0.3">
      <c r="AB1912" s="300">
        <f t="shared" si="136"/>
        <v>1888</v>
      </c>
      <c r="AC1912" s="526"/>
      <c r="AD1912" s="527"/>
      <c r="AE1912" s="424"/>
      <c r="AF1912" s="528"/>
      <c r="AG1912" s="528"/>
      <c r="AH1912" s="289" t="str">
        <f t="shared" si="134"/>
        <v/>
      </c>
      <c r="BR1912" s="291" t="str">
        <f>IFERROR(VLOOKUP(AH1912,'FACT COB BASICA'!$BH$5:$BI$115,2,FALSE),"")</f>
        <v/>
      </c>
      <c r="BS1912" s="292" t="str">
        <f t="shared" si="135"/>
        <v/>
      </c>
      <c r="BU1912" s="280"/>
    </row>
    <row r="1913" spans="28:73" ht="18.75" customHeight="1" x14ac:dyDescent="0.3">
      <c r="AB1913" s="300">
        <f t="shared" si="136"/>
        <v>1889</v>
      </c>
      <c r="AC1913" s="526"/>
      <c r="AD1913" s="527"/>
      <c r="AE1913" s="424"/>
      <c r="AF1913" s="528"/>
      <c r="AG1913" s="528"/>
      <c r="AH1913" s="289" t="str">
        <f t="shared" si="134"/>
        <v/>
      </c>
      <c r="BR1913" s="291" t="str">
        <f>IFERROR(VLOOKUP(AH1913,'FACT COB BASICA'!$BH$5:$BI$115,2,FALSE),"")</f>
        <v/>
      </c>
      <c r="BS1913" s="292" t="str">
        <f t="shared" si="135"/>
        <v/>
      </c>
      <c r="BU1913" s="280"/>
    </row>
    <row r="1914" spans="28:73" ht="18.75" customHeight="1" x14ac:dyDescent="0.3">
      <c r="AB1914" s="300">
        <f t="shared" si="136"/>
        <v>1890</v>
      </c>
      <c r="AC1914" s="526"/>
      <c r="AD1914" s="527"/>
      <c r="AE1914" s="424"/>
      <c r="AF1914" s="528"/>
      <c r="AG1914" s="528"/>
      <c r="AH1914" s="289" t="str">
        <f t="shared" si="134"/>
        <v/>
      </c>
      <c r="BR1914" s="291" t="str">
        <f>IFERROR(VLOOKUP(AH1914,'FACT COB BASICA'!$BH$5:$BI$115,2,FALSE),"")</f>
        <v/>
      </c>
      <c r="BS1914" s="292" t="str">
        <f t="shared" si="135"/>
        <v/>
      </c>
      <c r="BU1914" s="280"/>
    </row>
    <row r="1915" spans="28:73" ht="18.75" customHeight="1" x14ac:dyDescent="0.3">
      <c r="AB1915" s="300">
        <f t="shared" si="136"/>
        <v>1891</v>
      </c>
      <c r="AC1915" s="526"/>
      <c r="AD1915" s="527"/>
      <c r="AE1915" s="424"/>
      <c r="AF1915" s="528"/>
      <c r="AG1915" s="528"/>
      <c r="AH1915" s="289" t="str">
        <f t="shared" si="134"/>
        <v/>
      </c>
      <c r="BR1915" s="291" t="str">
        <f>IFERROR(VLOOKUP(AH1915,'FACT COB BASICA'!$BH$5:$BI$115,2,FALSE),"")</f>
        <v/>
      </c>
      <c r="BS1915" s="292" t="str">
        <f t="shared" si="135"/>
        <v/>
      </c>
      <c r="BU1915" s="280"/>
    </row>
    <row r="1916" spans="28:73" ht="18.75" customHeight="1" x14ac:dyDescent="0.3">
      <c r="AB1916" s="300">
        <f t="shared" si="136"/>
        <v>1892</v>
      </c>
      <c r="AC1916" s="526"/>
      <c r="AD1916" s="527"/>
      <c r="AE1916" s="424"/>
      <c r="AF1916" s="528"/>
      <c r="AG1916" s="528"/>
      <c r="AH1916" s="289" t="str">
        <f t="shared" si="134"/>
        <v/>
      </c>
      <c r="BR1916" s="291" t="str">
        <f>IFERROR(VLOOKUP(AH1916,'FACT COB BASICA'!$BH$5:$BI$115,2,FALSE),"")</f>
        <v/>
      </c>
      <c r="BS1916" s="292" t="str">
        <f t="shared" si="135"/>
        <v/>
      </c>
      <c r="BU1916" s="280"/>
    </row>
    <row r="1917" spans="28:73" ht="18.75" customHeight="1" x14ac:dyDescent="0.3">
      <c r="AB1917" s="300">
        <f t="shared" si="136"/>
        <v>1893</v>
      </c>
      <c r="AC1917" s="526"/>
      <c r="AD1917" s="527"/>
      <c r="AE1917" s="424"/>
      <c r="AF1917" s="528"/>
      <c r="AG1917" s="528"/>
      <c r="AH1917" s="289" t="str">
        <f t="shared" si="134"/>
        <v/>
      </c>
      <c r="BR1917" s="291" t="str">
        <f>IFERROR(VLOOKUP(AH1917,'FACT COB BASICA'!$BH$5:$BI$115,2,FALSE),"")</f>
        <v/>
      </c>
      <c r="BS1917" s="292" t="str">
        <f t="shared" si="135"/>
        <v/>
      </c>
      <c r="BU1917" s="280"/>
    </row>
    <row r="1918" spans="28:73" ht="18.75" customHeight="1" x14ac:dyDescent="0.3">
      <c r="AB1918" s="300">
        <f t="shared" si="136"/>
        <v>1894</v>
      </c>
      <c r="AC1918" s="526"/>
      <c r="AD1918" s="527"/>
      <c r="AE1918" s="424"/>
      <c r="AF1918" s="528"/>
      <c r="AG1918" s="528"/>
      <c r="AH1918" s="289" t="str">
        <f t="shared" si="134"/>
        <v/>
      </c>
      <c r="BR1918" s="291" t="str">
        <f>IFERROR(VLOOKUP(AH1918,'FACT COB BASICA'!$BH$5:$BI$115,2,FALSE),"")</f>
        <v/>
      </c>
      <c r="BS1918" s="292" t="str">
        <f t="shared" si="135"/>
        <v/>
      </c>
      <c r="BU1918" s="280"/>
    </row>
    <row r="1919" spans="28:73" ht="18.75" customHeight="1" x14ac:dyDescent="0.3">
      <c r="AB1919" s="300">
        <f t="shared" si="136"/>
        <v>1895</v>
      </c>
      <c r="AC1919" s="526"/>
      <c r="AD1919" s="527"/>
      <c r="AE1919" s="424"/>
      <c r="AF1919" s="528"/>
      <c r="AG1919" s="528"/>
      <c r="AH1919" s="289" t="str">
        <f t="shared" si="134"/>
        <v/>
      </c>
      <c r="BR1919" s="291" t="str">
        <f>IFERROR(VLOOKUP(AH1919,'FACT COB BASICA'!$BH$5:$BI$115,2,FALSE),"")</f>
        <v/>
      </c>
      <c r="BS1919" s="292" t="str">
        <f t="shared" si="135"/>
        <v/>
      </c>
      <c r="BU1919" s="280"/>
    </row>
    <row r="1920" spans="28:73" ht="18.75" customHeight="1" x14ac:dyDescent="0.3">
      <c r="AB1920" s="300">
        <f t="shared" si="136"/>
        <v>1896</v>
      </c>
      <c r="AC1920" s="526"/>
      <c r="AD1920" s="527"/>
      <c r="AE1920" s="424"/>
      <c r="AF1920" s="528"/>
      <c r="AG1920" s="528"/>
      <c r="AH1920" s="289" t="str">
        <f t="shared" si="134"/>
        <v/>
      </c>
      <c r="BR1920" s="291" t="str">
        <f>IFERROR(VLOOKUP(AH1920,'FACT COB BASICA'!$BH$5:$BI$115,2,FALSE),"")</f>
        <v/>
      </c>
      <c r="BS1920" s="292" t="str">
        <f t="shared" si="135"/>
        <v/>
      </c>
      <c r="BU1920" s="280"/>
    </row>
    <row r="1921" spans="28:73" ht="18.75" customHeight="1" x14ac:dyDescent="0.3">
      <c r="AB1921" s="300">
        <f t="shared" si="136"/>
        <v>1897</v>
      </c>
      <c r="AC1921" s="526"/>
      <c r="AD1921" s="527"/>
      <c r="AE1921" s="424"/>
      <c r="AF1921" s="528"/>
      <c r="AG1921" s="528"/>
      <c r="AH1921" s="289" t="str">
        <f t="shared" si="134"/>
        <v/>
      </c>
      <c r="BR1921" s="291" t="str">
        <f>IFERROR(VLOOKUP(AH1921,'FACT COB BASICA'!$BH$5:$BI$115,2,FALSE),"")</f>
        <v/>
      </c>
      <c r="BS1921" s="292" t="str">
        <f t="shared" si="135"/>
        <v/>
      </c>
      <c r="BU1921" s="280"/>
    </row>
    <row r="1922" spans="28:73" ht="18.75" customHeight="1" x14ac:dyDescent="0.3">
      <c r="AB1922" s="300">
        <f t="shared" si="136"/>
        <v>1898</v>
      </c>
      <c r="AC1922" s="526"/>
      <c r="AD1922" s="527"/>
      <c r="AE1922" s="424"/>
      <c r="AF1922" s="528"/>
      <c r="AG1922" s="528"/>
      <c r="AH1922" s="289" t="str">
        <f t="shared" si="134"/>
        <v/>
      </c>
      <c r="BR1922" s="291" t="str">
        <f>IFERROR(VLOOKUP(AH1922,'FACT COB BASICA'!$BH$5:$BI$115,2,FALSE),"")</f>
        <v/>
      </c>
      <c r="BS1922" s="292" t="str">
        <f t="shared" si="135"/>
        <v/>
      </c>
      <c r="BU1922" s="280"/>
    </row>
    <row r="1923" spans="28:73" ht="18.75" customHeight="1" x14ac:dyDescent="0.3">
      <c r="AB1923" s="300">
        <f t="shared" si="136"/>
        <v>1899</v>
      </c>
      <c r="AC1923" s="526"/>
      <c r="AD1923" s="527"/>
      <c r="AE1923" s="424"/>
      <c r="AF1923" s="528"/>
      <c r="AG1923" s="528"/>
      <c r="AH1923" s="289" t="str">
        <f t="shared" si="134"/>
        <v/>
      </c>
      <c r="BR1923" s="291" t="str">
        <f>IFERROR(VLOOKUP(AH1923,'FACT COB BASICA'!$BH$5:$BI$115,2,FALSE),"")</f>
        <v/>
      </c>
      <c r="BS1923" s="292" t="str">
        <f t="shared" si="135"/>
        <v/>
      </c>
      <c r="BU1923" s="280"/>
    </row>
    <row r="1924" spans="28:73" ht="18.75" customHeight="1" x14ac:dyDescent="0.3">
      <c r="AB1924" s="300">
        <f t="shared" si="136"/>
        <v>1900</v>
      </c>
      <c r="AC1924" s="526"/>
      <c r="AD1924" s="527"/>
      <c r="AE1924" s="424"/>
      <c r="AF1924" s="528"/>
      <c r="AG1924" s="528"/>
      <c r="AH1924" s="289" t="str">
        <f t="shared" si="134"/>
        <v/>
      </c>
      <c r="BR1924" s="291" t="str">
        <f>IFERROR(VLOOKUP(AH1924,'FACT COB BASICA'!$BH$5:$BI$115,2,FALSE),"")</f>
        <v/>
      </c>
      <c r="BS1924" s="292" t="str">
        <f t="shared" si="135"/>
        <v/>
      </c>
      <c r="BU1924" s="280"/>
    </row>
    <row r="1925" spans="28:73" ht="18.75" customHeight="1" x14ac:dyDescent="0.3">
      <c r="AB1925" s="300">
        <f t="shared" si="136"/>
        <v>1901</v>
      </c>
      <c r="AC1925" s="526"/>
      <c r="AD1925" s="527"/>
      <c r="AE1925" s="424"/>
      <c r="AF1925" s="528"/>
      <c r="AG1925" s="528"/>
      <c r="AH1925" s="289" t="str">
        <f t="shared" si="134"/>
        <v/>
      </c>
      <c r="BR1925" s="291" t="str">
        <f>IFERROR(VLOOKUP(AH1925,'FACT COB BASICA'!$BH$5:$BI$115,2,FALSE),"")</f>
        <v/>
      </c>
      <c r="BS1925" s="292" t="str">
        <f t="shared" si="135"/>
        <v/>
      </c>
      <c r="BU1925" s="280"/>
    </row>
    <row r="1926" spans="28:73" ht="18.75" customHeight="1" x14ac:dyDescent="0.3">
      <c r="AB1926" s="300">
        <f t="shared" si="136"/>
        <v>1902</v>
      </c>
      <c r="AC1926" s="526"/>
      <c r="AD1926" s="527"/>
      <c r="AE1926" s="424"/>
      <c r="AF1926" s="528"/>
      <c r="AG1926" s="528"/>
      <c r="AH1926" s="289" t="str">
        <f t="shared" si="134"/>
        <v/>
      </c>
      <c r="BR1926" s="291" t="str">
        <f>IFERROR(VLOOKUP(AH1926,'FACT COB BASICA'!$BH$5:$BI$115,2,FALSE),"")</f>
        <v/>
      </c>
      <c r="BS1926" s="292" t="str">
        <f t="shared" si="135"/>
        <v/>
      </c>
      <c r="BU1926" s="280"/>
    </row>
    <row r="1927" spans="28:73" ht="18.75" customHeight="1" x14ac:dyDescent="0.3">
      <c r="AB1927" s="300">
        <f t="shared" si="136"/>
        <v>1903</v>
      </c>
      <c r="AC1927" s="526"/>
      <c r="AD1927" s="527"/>
      <c r="AE1927" s="424"/>
      <c r="AF1927" s="528"/>
      <c r="AG1927" s="528"/>
      <c r="AH1927" s="289" t="str">
        <f t="shared" si="134"/>
        <v/>
      </c>
      <c r="BR1927" s="291" t="str">
        <f>IFERROR(VLOOKUP(AH1927,'FACT COB BASICA'!$BH$5:$BI$115,2,FALSE),"")</f>
        <v/>
      </c>
      <c r="BS1927" s="292" t="str">
        <f t="shared" si="135"/>
        <v/>
      </c>
      <c r="BU1927" s="280"/>
    </row>
    <row r="1928" spans="28:73" ht="18.75" customHeight="1" x14ac:dyDescent="0.3">
      <c r="AB1928" s="300">
        <f t="shared" si="136"/>
        <v>1904</v>
      </c>
      <c r="AC1928" s="526"/>
      <c r="AD1928" s="527"/>
      <c r="AE1928" s="424"/>
      <c r="AF1928" s="528"/>
      <c r="AG1928" s="528"/>
      <c r="AH1928" s="289" t="str">
        <f t="shared" si="134"/>
        <v/>
      </c>
      <c r="BR1928" s="291" t="str">
        <f>IFERROR(VLOOKUP(AH1928,'FACT COB BASICA'!$BH$5:$BI$115,2,FALSE),"")</f>
        <v/>
      </c>
      <c r="BS1928" s="292" t="str">
        <f t="shared" si="135"/>
        <v/>
      </c>
      <c r="BU1928" s="280"/>
    </row>
    <row r="1929" spans="28:73" ht="18.75" customHeight="1" x14ac:dyDescent="0.3">
      <c r="AB1929" s="300">
        <f t="shared" si="136"/>
        <v>1905</v>
      </c>
      <c r="AC1929" s="526"/>
      <c r="AD1929" s="527"/>
      <c r="AE1929" s="424"/>
      <c r="AF1929" s="528"/>
      <c r="AG1929" s="528"/>
      <c r="AH1929" s="289" t="str">
        <f t="shared" si="134"/>
        <v/>
      </c>
      <c r="BR1929" s="291" t="str">
        <f>IFERROR(VLOOKUP(AH1929,'FACT COB BASICA'!$BH$5:$BI$115,2,FALSE),"")</f>
        <v/>
      </c>
      <c r="BS1929" s="292" t="str">
        <f t="shared" si="135"/>
        <v/>
      </c>
      <c r="BU1929" s="280"/>
    </row>
    <row r="1930" spans="28:73" ht="18.75" customHeight="1" x14ac:dyDescent="0.3">
      <c r="AB1930" s="300">
        <f t="shared" si="136"/>
        <v>1906</v>
      </c>
      <c r="AC1930" s="526"/>
      <c r="AD1930" s="527"/>
      <c r="AE1930" s="424"/>
      <c r="AF1930" s="528"/>
      <c r="AG1930" s="528"/>
      <c r="AH1930" s="289" t="str">
        <f t="shared" si="134"/>
        <v/>
      </c>
      <c r="BR1930" s="291" t="str">
        <f>IFERROR(VLOOKUP(AH1930,'FACT COB BASICA'!$BH$5:$BI$115,2,FALSE),"")</f>
        <v/>
      </c>
      <c r="BS1930" s="292" t="str">
        <f t="shared" si="135"/>
        <v/>
      </c>
      <c r="BU1930" s="280"/>
    </row>
    <row r="1931" spans="28:73" ht="18.75" customHeight="1" x14ac:dyDescent="0.3">
      <c r="AB1931" s="300">
        <f t="shared" si="136"/>
        <v>1907</v>
      </c>
      <c r="AC1931" s="526"/>
      <c r="AD1931" s="527"/>
      <c r="AE1931" s="424"/>
      <c r="AF1931" s="528"/>
      <c r="AG1931" s="528"/>
      <c r="AH1931" s="289" t="str">
        <f t="shared" si="134"/>
        <v/>
      </c>
      <c r="BR1931" s="291" t="str">
        <f>IFERROR(VLOOKUP(AH1931,'FACT COB BASICA'!$BH$5:$BI$115,2,FALSE),"")</f>
        <v/>
      </c>
      <c r="BS1931" s="292" t="str">
        <f t="shared" si="135"/>
        <v/>
      </c>
      <c r="BU1931" s="280"/>
    </row>
    <row r="1932" spans="28:73" ht="18.75" customHeight="1" x14ac:dyDescent="0.3">
      <c r="AB1932" s="300">
        <f t="shared" si="136"/>
        <v>1908</v>
      </c>
      <c r="AC1932" s="526"/>
      <c r="AD1932" s="527"/>
      <c r="AE1932" s="424"/>
      <c r="AF1932" s="528"/>
      <c r="AG1932" s="528"/>
      <c r="AH1932" s="289" t="str">
        <f t="shared" si="134"/>
        <v/>
      </c>
      <c r="BR1932" s="291" t="str">
        <f>IFERROR(VLOOKUP(AH1932,'FACT COB BASICA'!$BH$5:$BI$115,2,FALSE),"")</f>
        <v/>
      </c>
      <c r="BS1932" s="292" t="str">
        <f t="shared" si="135"/>
        <v/>
      </c>
      <c r="BU1932" s="280"/>
    </row>
    <row r="1933" spans="28:73" ht="18.75" customHeight="1" x14ac:dyDescent="0.3">
      <c r="AB1933" s="300">
        <f t="shared" si="136"/>
        <v>1909</v>
      </c>
      <c r="AC1933" s="526"/>
      <c r="AD1933" s="527"/>
      <c r="AE1933" s="424"/>
      <c r="AF1933" s="528"/>
      <c r="AG1933" s="528"/>
      <c r="AH1933" s="289" t="str">
        <f t="shared" si="134"/>
        <v/>
      </c>
      <c r="BR1933" s="291" t="str">
        <f>IFERROR(VLOOKUP(AH1933,'FACT COB BASICA'!$BH$5:$BI$115,2,FALSE),"")</f>
        <v/>
      </c>
      <c r="BS1933" s="292" t="str">
        <f t="shared" si="135"/>
        <v/>
      </c>
      <c r="BU1933" s="280"/>
    </row>
    <row r="1934" spans="28:73" ht="18.75" customHeight="1" x14ac:dyDescent="0.3">
      <c r="AB1934" s="300">
        <f t="shared" si="136"/>
        <v>1910</v>
      </c>
      <c r="AC1934" s="526"/>
      <c r="AD1934" s="527"/>
      <c r="AE1934" s="424"/>
      <c r="AF1934" s="528"/>
      <c r="AG1934" s="528"/>
      <c r="AH1934" s="289" t="str">
        <f t="shared" si="134"/>
        <v/>
      </c>
      <c r="BR1934" s="291" t="str">
        <f>IFERROR(VLOOKUP(AH1934,'FACT COB BASICA'!$BH$5:$BI$115,2,FALSE),"")</f>
        <v/>
      </c>
      <c r="BS1934" s="292" t="str">
        <f t="shared" si="135"/>
        <v/>
      </c>
      <c r="BU1934" s="280"/>
    </row>
    <row r="1935" spans="28:73" ht="18.75" customHeight="1" x14ac:dyDescent="0.3">
      <c r="AB1935" s="300">
        <f t="shared" si="136"/>
        <v>1911</v>
      </c>
      <c r="AC1935" s="526"/>
      <c r="AD1935" s="527"/>
      <c r="AE1935" s="424"/>
      <c r="AF1935" s="528"/>
      <c r="AG1935" s="528"/>
      <c r="AH1935" s="289" t="str">
        <f t="shared" si="134"/>
        <v/>
      </c>
      <c r="BR1935" s="291" t="str">
        <f>IFERROR(VLOOKUP(AH1935,'FACT COB BASICA'!$BH$5:$BI$115,2,FALSE),"")</f>
        <v/>
      </c>
      <c r="BS1935" s="292" t="str">
        <f t="shared" si="135"/>
        <v/>
      </c>
      <c r="BU1935" s="280"/>
    </row>
    <row r="1936" spans="28:73" ht="18.75" customHeight="1" x14ac:dyDescent="0.3">
      <c r="AB1936" s="300">
        <f t="shared" si="136"/>
        <v>1912</v>
      </c>
      <c r="AC1936" s="526"/>
      <c r="AD1936" s="527"/>
      <c r="AE1936" s="424"/>
      <c r="AF1936" s="528"/>
      <c r="AG1936" s="528"/>
      <c r="AH1936" s="289" t="str">
        <f t="shared" si="134"/>
        <v/>
      </c>
      <c r="BR1936" s="291" t="str">
        <f>IFERROR(VLOOKUP(AH1936,'FACT COB BASICA'!$BH$5:$BI$115,2,FALSE),"")</f>
        <v/>
      </c>
      <c r="BS1936" s="292" t="str">
        <f t="shared" si="135"/>
        <v/>
      </c>
      <c r="BU1936" s="280"/>
    </row>
    <row r="1937" spans="28:73" ht="18.75" customHeight="1" x14ac:dyDescent="0.3">
      <c r="AB1937" s="300">
        <f t="shared" si="136"/>
        <v>1913</v>
      </c>
      <c r="AC1937" s="526"/>
      <c r="AD1937" s="527"/>
      <c r="AE1937" s="424"/>
      <c r="AF1937" s="528"/>
      <c r="AG1937" s="528"/>
      <c r="AH1937" s="289" t="str">
        <f t="shared" si="134"/>
        <v/>
      </c>
      <c r="BR1937" s="291" t="str">
        <f>IFERROR(VLOOKUP(AH1937,'FACT COB BASICA'!$BH$5:$BI$115,2,FALSE),"")</f>
        <v/>
      </c>
      <c r="BS1937" s="292" t="str">
        <f t="shared" si="135"/>
        <v/>
      </c>
      <c r="BU1937" s="280"/>
    </row>
    <row r="1938" spans="28:73" ht="18.75" customHeight="1" x14ac:dyDescent="0.3">
      <c r="AB1938" s="300">
        <f t="shared" si="136"/>
        <v>1914</v>
      </c>
      <c r="AC1938" s="526"/>
      <c r="AD1938" s="527"/>
      <c r="AE1938" s="424"/>
      <c r="AF1938" s="528"/>
      <c r="AG1938" s="528"/>
      <c r="AH1938" s="289" t="str">
        <f t="shared" si="134"/>
        <v/>
      </c>
      <c r="BR1938" s="291" t="str">
        <f>IFERROR(VLOOKUP(AH1938,'FACT COB BASICA'!$BH$5:$BI$115,2,FALSE),"")</f>
        <v/>
      </c>
      <c r="BS1938" s="292" t="str">
        <f t="shared" si="135"/>
        <v/>
      </c>
      <c r="BU1938" s="280"/>
    </row>
    <row r="1939" spans="28:73" ht="18.75" customHeight="1" x14ac:dyDescent="0.3">
      <c r="AB1939" s="300">
        <f t="shared" si="136"/>
        <v>1915</v>
      </c>
      <c r="AC1939" s="526"/>
      <c r="AD1939" s="527"/>
      <c r="AE1939" s="424"/>
      <c r="AF1939" s="528"/>
      <c r="AG1939" s="528"/>
      <c r="AH1939" s="289" t="str">
        <f t="shared" si="134"/>
        <v/>
      </c>
      <c r="BR1939" s="291" t="str">
        <f>IFERROR(VLOOKUP(AH1939,'FACT COB BASICA'!$BH$5:$BI$115,2,FALSE),"")</f>
        <v/>
      </c>
      <c r="BS1939" s="292" t="str">
        <f t="shared" si="135"/>
        <v/>
      </c>
      <c r="BU1939" s="280"/>
    </row>
    <row r="1940" spans="28:73" ht="18.75" customHeight="1" x14ac:dyDescent="0.3">
      <c r="AB1940" s="300">
        <f t="shared" si="136"/>
        <v>1916</v>
      </c>
      <c r="AC1940" s="526"/>
      <c r="AD1940" s="527"/>
      <c r="AE1940" s="424"/>
      <c r="AF1940" s="528"/>
      <c r="AG1940" s="528"/>
      <c r="AH1940" s="289" t="str">
        <f t="shared" si="134"/>
        <v/>
      </c>
      <c r="BR1940" s="291" t="str">
        <f>IFERROR(VLOOKUP(AH1940,'FACT COB BASICA'!$BH$5:$BI$115,2,FALSE),"")</f>
        <v/>
      </c>
      <c r="BS1940" s="292" t="str">
        <f t="shared" si="135"/>
        <v/>
      </c>
      <c r="BU1940" s="280"/>
    </row>
    <row r="1941" spans="28:73" ht="18.75" customHeight="1" x14ac:dyDescent="0.3">
      <c r="AB1941" s="300">
        <f t="shared" si="136"/>
        <v>1917</v>
      </c>
      <c r="AC1941" s="526"/>
      <c r="AD1941" s="527"/>
      <c r="AE1941" s="424"/>
      <c r="AF1941" s="528"/>
      <c r="AG1941" s="528"/>
      <c r="AH1941" s="289" t="str">
        <f t="shared" si="134"/>
        <v/>
      </c>
      <c r="BR1941" s="291" t="str">
        <f>IFERROR(VLOOKUP(AH1941,'FACT COB BASICA'!$BH$5:$BI$115,2,FALSE),"")</f>
        <v/>
      </c>
      <c r="BS1941" s="292" t="str">
        <f t="shared" si="135"/>
        <v/>
      </c>
      <c r="BU1941" s="280"/>
    </row>
    <row r="1942" spans="28:73" ht="18.75" customHeight="1" x14ac:dyDescent="0.3">
      <c r="AB1942" s="300">
        <f t="shared" si="136"/>
        <v>1918</v>
      </c>
      <c r="AC1942" s="526"/>
      <c r="AD1942" s="527"/>
      <c r="AE1942" s="424"/>
      <c r="AF1942" s="528"/>
      <c r="AG1942" s="528"/>
      <c r="AH1942" s="289" t="str">
        <f t="shared" si="134"/>
        <v/>
      </c>
      <c r="BR1942" s="291" t="str">
        <f>IFERROR(VLOOKUP(AH1942,'FACT COB BASICA'!$BH$5:$BI$115,2,FALSE),"")</f>
        <v/>
      </c>
      <c r="BS1942" s="292" t="str">
        <f t="shared" si="135"/>
        <v/>
      </c>
      <c r="BU1942" s="280"/>
    </row>
    <row r="1943" spans="28:73" ht="18.75" customHeight="1" x14ac:dyDescent="0.3">
      <c r="AB1943" s="300">
        <f t="shared" si="136"/>
        <v>1919</v>
      </c>
      <c r="AC1943" s="526"/>
      <c r="AD1943" s="527"/>
      <c r="AE1943" s="424"/>
      <c r="AF1943" s="528"/>
      <c r="AG1943" s="528"/>
      <c r="AH1943" s="289" t="str">
        <f t="shared" si="134"/>
        <v/>
      </c>
      <c r="BR1943" s="291" t="str">
        <f>IFERROR(VLOOKUP(AH1943,'FACT COB BASICA'!$BH$5:$BI$115,2,FALSE),"")</f>
        <v/>
      </c>
      <c r="BS1943" s="292" t="str">
        <f t="shared" si="135"/>
        <v/>
      </c>
      <c r="BU1943" s="280"/>
    </row>
    <row r="1944" spans="28:73" ht="18.75" customHeight="1" x14ac:dyDescent="0.3">
      <c r="AB1944" s="300">
        <f t="shared" si="136"/>
        <v>1920</v>
      </c>
      <c r="AC1944" s="526"/>
      <c r="AD1944" s="527"/>
      <c r="AE1944" s="424"/>
      <c r="AF1944" s="528"/>
      <c r="AG1944" s="528"/>
      <c r="AH1944" s="289" t="str">
        <f t="shared" si="134"/>
        <v/>
      </c>
      <c r="BR1944" s="291" t="str">
        <f>IFERROR(VLOOKUP(AH1944,'FACT COB BASICA'!$BH$5:$BI$115,2,FALSE),"")</f>
        <v/>
      </c>
      <c r="BS1944" s="292" t="str">
        <f t="shared" si="135"/>
        <v/>
      </c>
      <c r="BU1944" s="280"/>
    </row>
    <row r="1945" spans="28:73" ht="18.75" customHeight="1" x14ac:dyDescent="0.3">
      <c r="AB1945" s="300">
        <f t="shared" si="136"/>
        <v>1921</v>
      </c>
      <c r="AC1945" s="526"/>
      <c r="AD1945" s="527"/>
      <c r="AE1945" s="424"/>
      <c r="AF1945" s="528"/>
      <c r="AG1945" s="528"/>
      <c r="AH1945" s="289" t="str">
        <f t="shared" ref="AH1945:AH2008" si="137">IF(AND($AE$20="Fecha de nacimiento",AD1945&lt;&gt;""),DATEDIF(AD1945,$L$4,"Y"),IF(AND($AE$20="Edad",AE1945&lt;&gt;""),AE1945,""))</f>
        <v/>
      </c>
      <c r="BR1945" s="291" t="str">
        <f>IFERROR(VLOOKUP(AH1945,'FACT COB BASICA'!$BH$5:$BI$115,2,FALSE),"")</f>
        <v/>
      </c>
      <c r="BS1945" s="292" t="str">
        <f t="shared" ref="BS1945:BS2008" si="138">AC1945&amp;AG1945&amp;AF1945&amp;BR1945</f>
        <v/>
      </c>
      <c r="BU1945" s="280"/>
    </row>
    <row r="1946" spans="28:73" ht="18.75" customHeight="1" x14ac:dyDescent="0.3">
      <c r="AB1946" s="300">
        <f t="shared" ref="AB1946:AB2009" si="139">AB1945+1</f>
        <v>1922</v>
      </c>
      <c r="AC1946" s="526"/>
      <c r="AD1946" s="527"/>
      <c r="AE1946" s="424"/>
      <c r="AF1946" s="528"/>
      <c r="AG1946" s="528"/>
      <c r="AH1946" s="289" t="str">
        <f t="shared" si="137"/>
        <v/>
      </c>
      <c r="BR1946" s="291" t="str">
        <f>IFERROR(VLOOKUP(AH1946,'FACT COB BASICA'!$BH$5:$BI$115,2,FALSE),"")</f>
        <v/>
      </c>
      <c r="BS1946" s="292" t="str">
        <f t="shared" si="138"/>
        <v/>
      </c>
      <c r="BU1946" s="280"/>
    </row>
    <row r="1947" spans="28:73" ht="18.75" customHeight="1" x14ac:dyDescent="0.3">
      <c r="AB1947" s="300">
        <f t="shared" si="139"/>
        <v>1923</v>
      </c>
      <c r="AC1947" s="526"/>
      <c r="AD1947" s="527"/>
      <c r="AE1947" s="424"/>
      <c r="AF1947" s="528"/>
      <c r="AG1947" s="528"/>
      <c r="AH1947" s="289" t="str">
        <f t="shared" si="137"/>
        <v/>
      </c>
      <c r="BR1947" s="291" t="str">
        <f>IFERROR(VLOOKUP(AH1947,'FACT COB BASICA'!$BH$5:$BI$115,2,FALSE),"")</f>
        <v/>
      </c>
      <c r="BS1947" s="292" t="str">
        <f t="shared" si="138"/>
        <v/>
      </c>
      <c r="BU1947" s="280"/>
    </row>
    <row r="1948" spans="28:73" ht="18.75" customHeight="1" x14ac:dyDescent="0.3">
      <c r="AB1948" s="300">
        <f t="shared" si="139"/>
        <v>1924</v>
      </c>
      <c r="AC1948" s="526"/>
      <c r="AD1948" s="527"/>
      <c r="AE1948" s="424"/>
      <c r="AF1948" s="528"/>
      <c r="AG1948" s="528"/>
      <c r="AH1948" s="289" t="str">
        <f t="shared" si="137"/>
        <v/>
      </c>
      <c r="BR1948" s="291" t="str">
        <f>IFERROR(VLOOKUP(AH1948,'FACT COB BASICA'!$BH$5:$BI$115,2,FALSE),"")</f>
        <v/>
      </c>
      <c r="BS1948" s="292" t="str">
        <f t="shared" si="138"/>
        <v/>
      </c>
      <c r="BU1948" s="280"/>
    </row>
    <row r="1949" spans="28:73" ht="18.75" customHeight="1" x14ac:dyDescent="0.3">
      <c r="AB1949" s="300">
        <f t="shared" si="139"/>
        <v>1925</v>
      </c>
      <c r="AC1949" s="526"/>
      <c r="AD1949" s="527"/>
      <c r="AE1949" s="424"/>
      <c r="AF1949" s="528"/>
      <c r="AG1949" s="528"/>
      <c r="AH1949" s="289" t="str">
        <f t="shared" si="137"/>
        <v/>
      </c>
      <c r="BR1949" s="291" t="str">
        <f>IFERROR(VLOOKUP(AH1949,'FACT COB BASICA'!$BH$5:$BI$115,2,FALSE),"")</f>
        <v/>
      </c>
      <c r="BS1949" s="292" t="str">
        <f t="shared" si="138"/>
        <v/>
      </c>
      <c r="BU1949" s="280"/>
    </row>
    <row r="1950" spans="28:73" ht="18.75" customHeight="1" x14ac:dyDescent="0.3">
      <c r="AB1950" s="300">
        <f t="shared" si="139"/>
        <v>1926</v>
      </c>
      <c r="AC1950" s="526"/>
      <c r="AD1950" s="527"/>
      <c r="AE1950" s="424"/>
      <c r="AF1950" s="528"/>
      <c r="AG1950" s="528"/>
      <c r="AH1950" s="289" t="str">
        <f t="shared" si="137"/>
        <v/>
      </c>
      <c r="BR1950" s="291" t="str">
        <f>IFERROR(VLOOKUP(AH1950,'FACT COB BASICA'!$BH$5:$BI$115,2,FALSE),"")</f>
        <v/>
      </c>
      <c r="BS1950" s="292" t="str">
        <f t="shared" si="138"/>
        <v/>
      </c>
      <c r="BU1950" s="280"/>
    </row>
    <row r="1951" spans="28:73" ht="18.75" customHeight="1" x14ac:dyDescent="0.3">
      <c r="AB1951" s="300">
        <f t="shared" si="139"/>
        <v>1927</v>
      </c>
      <c r="AC1951" s="526"/>
      <c r="AD1951" s="527"/>
      <c r="AE1951" s="424"/>
      <c r="AF1951" s="528"/>
      <c r="AG1951" s="528"/>
      <c r="AH1951" s="289" t="str">
        <f t="shared" si="137"/>
        <v/>
      </c>
      <c r="BR1951" s="291" t="str">
        <f>IFERROR(VLOOKUP(AH1951,'FACT COB BASICA'!$BH$5:$BI$115,2,FALSE),"")</f>
        <v/>
      </c>
      <c r="BS1951" s="292" t="str">
        <f t="shared" si="138"/>
        <v/>
      </c>
      <c r="BU1951" s="280"/>
    </row>
    <row r="1952" spans="28:73" ht="18.75" customHeight="1" x14ac:dyDescent="0.3">
      <c r="AB1952" s="300">
        <f t="shared" si="139"/>
        <v>1928</v>
      </c>
      <c r="AC1952" s="526"/>
      <c r="AD1952" s="527"/>
      <c r="AE1952" s="424"/>
      <c r="AF1952" s="528"/>
      <c r="AG1952" s="528"/>
      <c r="AH1952" s="289" t="str">
        <f t="shared" si="137"/>
        <v/>
      </c>
      <c r="BR1952" s="291" t="str">
        <f>IFERROR(VLOOKUP(AH1952,'FACT COB BASICA'!$BH$5:$BI$115,2,FALSE),"")</f>
        <v/>
      </c>
      <c r="BS1952" s="292" t="str">
        <f t="shared" si="138"/>
        <v/>
      </c>
      <c r="BU1952" s="280"/>
    </row>
    <row r="1953" spans="28:73" ht="18.75" customHeight="1" x14ac:dyDescent="0.3">
      <c r="AB1953" s="300">
        <f t="shared" si="139"/>
        <v>1929</v>
      </c>
      <c r="AC1953" s="526"/>
      <c r="AD1953" s="527"/>
      <c r="AE1953" s="424"/>
      <c r="AF1953" s="528"/>
      <c r="AG1953" s="528"/>
      <c r="AH1953" s="289" t="str">
        <f t="shared" si="137"/>
        <v/>
      </c>
      <c r="BR1953" s="291" t="str">
        <f>IFERROR(VLOOKUP(AH1953,'FACT COB BASICA'!$BH$5:$BI$115,2,FALSE),"")</f>
        <v/>
      </c>
      <c r="BS1953" s="292" t="str">
        <f t="shared" si="138"/>
        <v/>
      </c>
      <c r="BU1953" s="280"/>
    </row>
    <row r="1954" spans="28:73" ht="18.75" customHeight="1" x14ac:dyDescent="0.3">
      <c r="AB1954" s="300">
        <f t="shared" si="139"/>
        <v>1930</v>
      </c>
      <c r="AC1954" s="526"/>
      <c r="AD1954" s="527"/>
      <c r="AE1954" s="424"/>
      <c r="AF1954" s="528"/>
      <c r="AG1954" s="528"/>
      <c r="AH1954" s="289" t="str">
        <f t="shared" si="137"/>
        <v/>
      </c>
      <c r="BR1954" s="291" t="str">
        <f>IFERROR(VLOOKUP(AH1954,'FACT COB BASICA'!$BH$5:$BI$115,2,FALSE),"")</f>
        <v/>
      </c>
      <c r="BS1954" s="292" t="str">
        <f t="shared" si="138"/>
        <v/>
      </c>
      <c r="BU1954" s="280"/>
    </row>
    <row r="1955" spans="28:73" ht="18.75" customHeight="1" x14ac:dyDescent="0.3">
      <c r="AB1955" s="300">
        <f t="shared" si="139"/>
        <v>1931</v>
      </c>
      <c r="AC1955" s="526"/>
      <c r="AD1955" s="527"/>
      <c r="AE1955" s="424"/>
      <c r="AF1955" s="528"/>
      <c r="AG1955" s="528"/>
      <c r="AH1955" s="289" t="str">
        <f t="shared" si="137"/>
        <v/>
      </c>
      <c r="BR1955" s="291" t="str">
        <f>IFERROR(VLOOKUP(AH1955,'FACT COB BASICA'!$BH$5:$BI$115,2,FALSE),"")</f>
        <v/>
      </c>
      <c r="BS1955" s="292" t="str">
        <f t="shared" si="138"/>
        <v/>
      </c>
      <c r="BU1955" s="280"/>
    </row>
    <row r="1956" spans="28:73" ht="18.75" customHeight="1" x14ac:dyDescent="0.3">
      <c r="AB1956" s="300">
        <f t="shared" si="139"/>
        <v>1932</v>
      </c>
      <c r="AC1956" s="526"/>
      <c r="AD1956" s="527"/>
      <c r="AE1956" s="424"/>
      <c r="AF1956" s="528"/>
      <c r="AG1956" s="528"/>
      <c r="AH1956" s="289" t="str">
        <f t="shared" si="137"/>
        <v/>
      </c>
      <c r="BR1956" s="291" t="str">
        <f>IFERROR(VLOOKUP(AH1956,'FACT COB BASICA'!$BH$5:$BI$115,2,FALSE),"")</f>
        <v/>
      </c>
      <c r="BS1956" s="292" t="str">
        <f t="shared" si="138"/>
        <v/>
      </c>
      <c r="BU1956" s="280"/>
    </row>
    <row r="1957" spans="28:73" ht="18.75" customHeight="1" x14ac:dyDescent="0.3">
      <c r="AB1957" s="300">
        <f t="shared" si="139"/>
        <v>1933</v>
      </c>
      <c r="AC1957" s="526"/>
      <c r="AD1957" s="527"/>
      <c r="AE1957" s="424"/>
      <c r="AF1957" s="528"/>
      <c r="AG1957" s="528"/>
      <c r="AH1957" s="289" t="str">
        <f t="shared" si="137"/>
        <v/>
      </c>
      <c r="BR1957" s="291" t="str">
        <f>IFERROR(VLOOKUP(AH1957,'FACT COB BASICA'!$BH$5:$BI$115,2,FALSE),"")</f>
        <v/>
      </c>
      <c r="BS1957" s="292" t="str">
        <f t="shared" si="138"/>
        <v/>
      </c>
      <c r="BU1957" s="280"/>
    </row>
    <row r="1958" spans="28:73" ht="18.75" customHeight="1" x14ac:dyDescent="0.3">
      <c r="AB1958" s="300">
        <f t="shared" si="139"/>
        <v>1934</v>
      </c>
      <c r="AC1958" s="526"/>
      <c r="AD1958" s="527"/>
      <c r="AE1958" s="424"/>
      <c r="AF1958" s="528"/>
      <c r="AG1958" s="528"/>
      <c r="AH1958" s="289" t="str">
        <f t="shared" si="137"/>
        <v/>
      </c>
      <c r="BR1958" s="291" t="str">
        <f>IFERROR(VLOOKUP(AH1958,'FACT COB BASICA'!$BH$5:$BI$115,2,FALSE),"")</f>
        <v/>
      </c>
      <c r="BS1958" s="292" t="str">
        <f t="shared" si="138"/>
        <v/>
      </c>
      <c r="BU1958" s="280"/>
    </row>
    <row r="1959" spans="28:73" ht="18.75" customHeight="1" x14ac:dyDescent="0.3">
      <c r="AB1959" s="300">
        <f t="shared" si="139"/>
        <v>1935</v>
      </c>
      <c r="AC1959" s="526"/>
      <c r="AD1959" s="527"/>
      <c r="AE1959" s="424"/>
      <c r="AF1959" s="528"/>
      <c r="AG1959" s="528"/>
      <c r="AH1959" s="289" t="str">
        <f t="shared" si="137"/>
        <v/>
      </c>
      <c r="BR1959" s="291" t="str">
        <f>IFERROR(VLOOKUP(AH1959,'FACT COB BASICA'!$BH$5:$BI$115,2,FALSE),"")</f>
        <v/>
      </c>
      <c r="BS1959" s="292" t="str">
        <f t="shared" si="138"/>
        <v/>
      </c>
      <c r="BU1959" s="280"/>
    </row>
    <row r="1960" spans="28:73" ht="18.75" customHeight="1" x14ac:dyDescent="0.3">
      <c r="AB1960" s="300">
        <f t="shared" si="139"/>
        <v>1936</v>
      </c>
      <c r="AC1960" s="526"/>
      <c r="AD1960" s="527"/>
      <c r="AE1960" s="424"/>
      <c r="AF1960" s="528"/>
      <c r="AG1960" s="528"/>
      <c r="AH1960" s="289" t="str">
        <f t="shared" si="137"/>
        <v/>
      </c>
      <c r="BR1960" s="291" t="str">
        <f>IFERROR(VLOOKUP(AH1960,'FACT COB BASICA'!$BH$5:$BI$115,2,FALSE),"")</f>
        <v/>
      </c>
      <c r="BS1960" s="292" t="str">
        <f t="shared" si="138"/>
        <v/>
      </c>
      <c r="BU1960" s="280"/>
    </row>
    <row r="1961" spans="28:73" ht="18.75" customHeight="1" x14ac:dyDescent="0.3">
      <c r="AB1961" s="300">
        <f t="shared" si="139"/>
        <v>1937</v>
      </c>
      <c r="AC1961" s="526"/>
      <c r="AD1961" s="527"/>
      <c r="AE1961" s="424"/>
      <c r="AF1961" s="528"/>
      <c r="AG1961" s="528"/>
      <c r="AH1961" s="289" t="str">
        <f t="shared" si="137"/>
        <v/>
      </c>
      <c r="BR1961" s="291" t="str">
        <f>IFERROR(VLOOKUP(AH1961,'FACT COB BASICA'!$BH$5:$BI$115,2,FALSE),"")</f>
        <v/>
      </c>
      <c r="BS1961" s="292" t="str">
        <f t="shared" si="138"/>
        <v/>
      </c>
      <c r="BU1961" s="280"/>
    </row>
    <row r="1962" spans="28:73" ht="18.75" customHeight="1" x14ac:dyDescent="0.3">
      <c r="AB1962" s="300">
        <f t="shared" si="139"/>
        <v>1938</v>
      </c>
      <c r="AC1962" s="526"/>
      <c r="AD1962" s="527"/>
      <c r="AE1962" s="424"/>
      <c r="AF1962" s="528"/>
      <c r="AG1962" s="528"/>
      <c r="AH1962" s="289" t="str">
        <f t="shared" si="137"/>
        <v/>
      </c>
      <c r="BR1962" s="291" t="str">
        <f>IFERROR(VLOOKUP(AH1962,'FACT COB BASICA'!$BH$5:$BI$115,2,FALSE),"")</f>
        <v/>
      </c>
      <c r="BS1962" s="292" t="str">
        <f t="shared" si="138"/>
        <v/>
      </c>
      <c r="BU1962" s="280"/>
    </row>
    <row r="1963" spans="28:73" ht="18.75" customHeight="1" x14ac:dyDescent="0.3">
      <c r="AB1963" s="300">
        <f t="shared" si="139"/>
        <v>1939</v>
      </c>
      <c r="AC1963" s="526"/>
      <c r="AD1963" s="527"/>
      <c r="AE1963" s="424"/>
      <c r="AF1963" s="528"/>
      <c r="AG1963" s="528"/>
      <c r="AH1963" s="289" t="str">
        <f t="shared" si="137"/>
        <v/>
      </c>
      <c r="BR1963" s="291" t="str">
        <f>IFERROR(VLOOKUP(AH1963,'FACT COB BASICA'!$BH$5:$BI$115,2,FALSE),"")</f>
        <v/>
      </c>
      <c r="BS1963" s="292" t="str">
        <f t="shared" si="138"/>
        <v/>
      </c>
      <c r="BU1963" s="280"/>
    </row>
    <row r="1964" spans="28:73" ht="18.75" customHeight="1" x14ac:dyDescent="0.3">
      <c r="AB1964" s="300">
        <f t="shared" si="139"/>
        <v>1940</v>
      </c>
      <c r="AC1964" s="526"/>
      <c r="AD1964" s="527"/>
      <c r="AE1964" s="424"/>
      <c r="AF1964" s="528"/>
      <c r="AG1964" s="528"/>
      <c r="AH1964" s="289" t="str">
        <f t="shared" si="137"/>
        <v/>
      </c>
      <c r="BR1964" s="291" t="str">
        <f>IFERROR(VLOOKUP(AH1964,'FACT COB BASICA'!$BH$5:$BI$115,2,FALSE),"")</f>
        <v/>
      </c>
      <c r="BS1964" s="292" t="str">
        <f t="shared" si="138"/>
        <v/>
      </c>
      <c r="BU1964" s="280"/>
    </row>
    <row r="1965" spans="28:73" ht="18.75" customHeight="1" x14ac:dyDescent="0.3">
      <c r="AB1965" s="300">
        <f t="shared" si="139"/>
        <v>1941</v>
      </c>
      <c r="AC1965" s="526"/>
      <c r="AD1965" s="527"/>
      <c r="AE1965" s="424"/>
      <c r="AF1965" s="528"/>
      <c r="AG1965" s="528"/>
      <c r="AH1965" s="289" t="str">
        <f t="shared" si="137"/>
        <v/>
      </c>
      <c r="BR1965" s="291" t="str">
        <f>IFERROR(VLOOKUP(AH1965,'FACT COB BASICA'!$BH$5:$BI$115,2,FALSE),"")</f>
        <v/>
      </c>
      <c r="BS1965" s="292" t="str">
        <f t="shared" si="138"/>
        <v/>
      </c>
      <c r="BU1965" s="280"/>
    </row>
    <row r="1966" spans="28:73" ht="18.75" customHeight="1" x14ac:dyDescent="0.3">
      <c r="AB1966" s="300">
        <f t="shared" si="139"/>
        <v>1942</v>
      </c>
      <c r="AC1966" s="526"/>
      <c r="AD1966" s="527"/>
      <c r="AE1966" s="424"/>
      <c r="AF1966" s="528"/>
      <c r="AG1966" s="528"/>
      <c r="AH1966" s="289" t="str">
        <f t="shared" si="137"/>
        <v/>
      </c>
      <c r="BR1966" s="291" t="str">
        <f>IFERROR(VLOOKUP(AH1966,'FACT COB BASICA'!$BH$5:$BI$115,2,FALSE),"")</f>
        <v/>
      </c>
      <c r="BS1966" s="292" t="str">
        <f t="shared" si="138"/>
        <v/>
      </c>
      <c r="BU1966" s="280"/>
    </row>
    <row r="1967" spans="28:73" ht="18.75" customHeight="1" x14ac:dyDescent="0.3">
      <c r="AB1967" s="300">
        <f t="shared" si="139"/>
        <v>1943</v>
      </c>
      <c r="AC1967" s="526"/>
      <c r="AD1967" s="527"/>
      <c r="AE1967" s="424"/>
      <c r="AF1967" s="528"/>
      <c r="AG1967" s="528"/>
      <c r="AH1967" s="289" t="str">
        <f t="shared" si="137"/>
        <v/>
      </c>
      <c r="BR1967" s="291" t="str">
        <f>IFERROR(VLOOKUP(AH1967,'FACT COB BASICA'!$BH$5:$BI$115,2,FALSE),"")</f>
        <v/>
      </c>
      <c r="BS1967" s="292" t="str">
        <f t="shared" si="138"/>
        <v/>
      </c>
      <c r="BU1967" s="280"/>
    </row>
    <row r="1968" spans="28:73" ht="18.75" customHeight="1" x14ac:dyDescent="0.3">
      <c r="AB1968" s="300">
        <f t="shared" si="139"/>
        <v>1944</v>
      </c>
      <c r="AC1968" s="526"/>
      <c r="AD1968" s="527"/>
      <c r="AE1968" s="424"/>
      <c r="AF1968" s="528"/>
      <c r="AG1968" s="528"/>
      <c r="AH1968" s="289" t="str">
        <f t="shared" si="137"/>
        <v/>
      </c>
      <c r="BR1968" s="291" t="str">
        <f>IFERROR(VLOOKUP(AH1968,'FACT COB BASICA'!$BH$5:$BI$115,2,FALSE),"")</f>
        <v/>
      </c>
      <c r="BS1968" s="292" t="str">
        <f t="shared" si="138"/>
        <v/>
      </c>
      <c r="BU1968" s="280"/>
    </row>
    <row r="1969" spans="28:73" ht="18.75" customHeight="1" x14ac:dyDescent="0.3">
      <c r="AB1969" s="300">
        <f t="shared" si="139"/>
        <v>1945</v>
      </c>
      <c r="AC1969" s="526"/>
      <c r="AD1969" s="527"/>
      <c r="AE1969" s="424"/>
      <c r="AF1969" s="528"/>
      <c r="AG1969" s="528"/>
      <c r="AH1969" s="289" t="str">
        <f t="shared" si="137"/>
        <v/>
      </c>
      <c r="BR1969" s="291" t="str">
        <f>IFERROR(VLOOKUP(AH1969,'FACT COB BASICA'!$BH$5:$BI$115,2,FALSE),"")</f>
        <v/>
      </c>
      <c r="BS1969" s="292" t="str">
        <f t="shared" si="138"/>
        <v/>
      </c>
      <c r="BU1969" s="280"/>
    </row>
    <row r="1970" spans="28:73" ht="18.75" customHeight="1" x14ac:dyDescent="0.3">
      <c r="AB1970" s="300">
        <f t="shared" si="139"/>
        <v>1946</v>
      </c>
      <c r="AC1970" s="526"/>
      <c r="AD1970" s="527"/>
      <c r="AE1970" s="424"/>
      <c r="AF1970" s="528"/>
      <c r="AG1970" s="528"/>
      <c r="AH1970" s="289" t="str">
        <f t="shared" si="137"/>
        <v/>
      </c>
      <c r="BR1970" s="291" t="str">
        <f>IFERROR(VLOOKUP(AH1970,'FACT COB BASICA'!$BH$5:$BI$115,2,FALSE),"")</f>
        <v/>
      </c>
      <c r="BS1970" s="292" t="str">
        <f t="shared" si="138"/>
        <v/>
      </c>
      <c r="BU1970" s="280"/>
    </row>
    <row r="1971" spans="28:73" ht="18.75" customHeight="1" x14ac:dyDescent="0.3">
      <c r="AB1971" s="300">
        <f t="shared" si="139"/>
        <v>1947</v>
      </c>
      <c r="AC1971" s="526"/>
      <c r="AD1971" s="527"/>
      <c r="AE1971" s="424"/>
      <c r="AF1971" s="528"/>
      <c r="AG1971" s="528"/>
      <c r="AH1971" s="289" t="str">
        <f t="shared" si="137"/>
        <v/>
      </c>
      <c r="BR1971" s="291" t="str">
        <f>IFERROR(VLOOKUP(AH1971,'FACT COB BASICA'!$BH$5:$BI$115,2,FALSE),"")</f>
        <v/>
      </c>
      <c r="BS1971" s="292" t="str">
        <f t="shared" si="138"/>
        <v/>
      </c>
      <c r="BU1971" s="280"/>
    </row>
    <row r="1972" spans="28:73" ht="18.75" customHeight="1" x14ac:dyDescent="0.3">
      <c r="AB1972" s="300">
        <f t="shared" si="139"/>
        <v>1948</v>
      </c>
      <c r="AC1972" s="526"/>
      <c r="AD1972" s="527"/>
      <c r="AE1972" s="424"/>
      <c r="AF1972" s="528"/>
      <c r="AG1972" s="528"/>
      <c r="AH1972" s="289" t="str">
        <f t="shared" si="137"/>
        <v/>
      </c>
      <c r="BR1972" s="291" t="str">
        <f>IFERROR(VLOOKUP(AH1972,'FACT COB BASICA'!$BH$5:$BI$115,2,FALSE),"")</f>
        <v/>
      </c>
      <c r="BS1972" s="292" t="str">
        <f t="shared" si="138"/>
        <v/>
      </c>
      <c r="BU1972" s="280"/>
    </row>
    <row r="1973" spans="28:73" ht="18.75" customHeight="1" x14ac:dyDescent="0.3">
      <c r="AB1973" s="300">
        <f t="shared" si="139"/>
        <v>1949</v>
      </c>
      <c r="AC1973" s="526"/>
      <c r="AD1973" s="527"/>
      <c r="AE1973" s="424"/>
      <c r="AF1973" s="528"/>
      <c r="AG1973" s="528"/>
      <c r="AH1973" s="289" t="str">
        <f t="shared" si="137"/>
        <v/>
      </c>
      <c r="BR1973" s="291" t="str">
        <f>IFERROR(VLOOKUP(AH1973,'FACT COB BASICA'!$BH$5:$BI$115,2,FALSE),"")</f>
        <v/>
      </c>
      <c r="BS1973" s="292" t="str">
        <f t="shared" si="138"/>
        <v/>
      </c>
      <c r="BU1973" s="280"/>
    </row>
    <row r="1974" spans="28:73" ht="18.75" customHeight="1" x14ac:dyDescent="0.3">
      <c r="AB1974" s="300">
        <f t="shared" si="139"/>
        <v>1950</v>
      </c>
      <c r="AC1974" s="526"/>
      <c r="AD1974" s="527"/>
      <c r="AE1974" s="424"/>
      <c r="AF1974" s="528"/>
      <c r="AG1974" s="528"/>
      <c r="AH1974" s="289" t="str">
        <f t="shared" si="137"/>
        <v/>
      </c>
      <c r="BR1974" s="291" t="str">
        <f>IFERROR(VLOOKUP(AH1974,'FACT COB BASICA'!$BH$5:$BI$115,2,FALSE),"")</f>
        <v/>
      </c>
      <c r="BS1974" s="292" t="str">
        <f t="shared" si="138"/>
        <v/>
      </c>
      <c r="BU1974" s="280"/>
    </row>
    <row r="1975" spans="28:73" ht="18.75" customHeight="1" x14ac:dyDescent="0.3">
      <c r="AB1975" s="300">
        <f t="shared" si="139"/>
        <v>1951</v>
      </c>
      <c r="AC1975" s="526"/>
      <c r="AD1975" s="527"/>
      <c r="AE1975" s="424"/>
      <c r="AF1975" s="528"/>
      <c r="AG1975" s="528"/>
      <c r="AH1975" s="289" t="str">
        <f t="shared" si="137"/>
        <v/>
      </c>
      <c r="BR1975" s="291" t="str">
        <f>IFERROR(VLOOKUP(AH1975,'FACT COB BASICA'!$BH$5:$BI$115,2,FALSE),"")</f>
        <v/>
      </c>
      <c r="BS1975" s="292" t="str">
        <f t="shared" si="138"/>
        <v/>
      </c>
      <c r="BU1975" s="280"/>
    </row>
    <row r="1976" spans="28:73" ht="18.75" customHeight="1" x14ac:dyDescent="0.3">
      <c r="AB1976" s="300">
        <f t="shared" si="139"/>
        <v>1952</v>
      </c>
      <c r="AC1976" s="526"/>
      <c r="AD1976" s="527"/>
      <c r="AE1976" s="424"/>
      <c r="AF1976" s="528"/>
      <c r="AG1976" s="528"/>
      <c r="AH1976" s="289" t="str">
        <f t="shared" si="137"/>
        <v/>
      </c>
      <c r="BR1976" s="291" t="str">
        <f>IFERROR(VLOOKUP(AH1976,'FACT COB BASICA'!$BH$5:$BI$115,2,FALSE),"")</f>
        <v/>
      </c>
      <c r="BS1976" s="292" t="str">
        <f t="shared" si="138"/>
        <v/>
      </c>
      <c r="BU1976" s="280"/>
    </row>
    <row r="1977" spans="28:73" ht="18.75" customHeight="1" x14ac:dyDescent="0.3">
      <c r="AB1977" s="300">
        <f t="shared" si="139"/>
        <v>1953</v>
      </c>
      <c r="AC1977" s="526"/>
      <c r="AD1977" s="527"/>
      <c r="AE1977" s="424"/>
      <c r="AF1977" s="528"/>
      <c r="AG1977" s="528"/>
      <c r="AH1977" s="289" t="str">
        <f t="shared" si="137"/>
        <v/>
      </c>
      <c r="BR1977" s="291" t="str">
        <f>IFERROR(VLOOKUP(AH1977,'FACT COB BASICA'!$BH$5:$BI$115,2,FALSE),"")</f>
        <v/>
      </c>
      <c r="BS1977" s="292" t="str">
        <f t="shared" si="138"/>
        <v/>
      </c>
      <c r="BU1977" s="280"/>
    </row>
    <row r="1978" spans="28:73" ht="18.75" customHeight="1" x14ac:dyDescent="0.3">
      <c r="AB1978" s="300">
        <f t="shared" si="139"/>
        <v>1954</v>
      </c>
      <c r="AC1978" s="526"/>
      <c r="AD1978" s="527"/>
      <c r="AE1978" s="424"/>
      <c r="AF1978" s="528"/>
      <c r="AG1978" s="528"/>
      <c r="AH1978" s="289" t="str">
        <f t="shared" si="137"/>
        <v/>
      </c>
      <c r="BR1978" s="291" t="str">
        <f>IFERROR(VLOOKUP(AH1978,'FACT COB BASICA'!$BH$5:$BI$115,2,FALSE),"")</f>
        <v/>
      </c>
      <c r="BS1978" s="292" t="str">
        <f t="shared" si="138"/>
        <v/>
      </c>
      <c r="BU1978" s="280"/>
    </row>
    <row r="1979" spans="28:73" ht="18.75" customHeight="1" x14ac:dyDescent="0.3">
      <c r="AB1979" s="300">
        <f t="shared" si="139"/>
        <v>1955</v>
      </c>
      <c r="AC1979" s="526"/>
      <c r="AD1979" s="527"/>
      <c r="AE1979" s="424"/>
      <c r="AF1979" s="528"/>
      <c r="AG1979" s="528"/>
      <c r="AH1979" s="289" t="str">
        <f t="shared" si="137"/>
        <v/>
      </c>
      <c r="BR1979" s="291" t="str">
        <f>IFERROR(VLOOKUP(AH1979,'FACT COB BASICA'!$BH$5:$BI$115,2,FALSE),"")</f>
        <v/>
      </c>
      <c r="BS1979" s="292" t="str">
        <f t="shared" si="138"/>
        <v/>
      </c>
      <c r="BU1979" s="280"/>
    </row>
    <row r="1980" spans="28:73" ht="18.75" customHeight="1" x14ac:dyDescent="0.3">
      <c r="AB1980" s="300">
        <f t="shared" si="139"/>
        <v>1956</v>
      </c>
      <c r="AC1980" s="526"/>
      <c r="AD1980" s="527"/>
      <c r="AE1980" s="424"/>
      <c r="AF1980" s="528"/>
      <c r="AG1980" s="528"/>
      <c r="AH1980" s="289" t="str">
        <f t="shared" si="137"/>
        <v/>
      </c>
      <c r="BR1980" s="291" t="str">
        <f>IFERROR(VLOOKUP(AH1980,'FACT COB BASICA'!$BH$5:$BI$115,2,FALSE),"")</f>
        <v/>
      </c>
      <c r="BS1980" s="292" t="str">
        <f t="shared" si="138"/>
        <v/>
      </c>
      <c r="BU1980" s="280"/>
    </row>
    <row r="1981" spans="28:73" ht="18.75" customHeight="1" x14ac:dyDescent="0.3">
      <c r="AB1981" s="300">
        <f t="shared" si="139"/>
        <v>1957</v>
      </c>
      <c r="AC1981" s="526"/>
      <c r="AD1981" s="527"/>
      <c r="AE1981" s="424"/>
      <c r="AF1981" s="528"/>
      <c r="AG1981" s="528"/>
      <c r="AH1981" s="289" t="str">
        <f t="shared" si="137"/>
        <v/>
      </c>
      <c r="BR1981" s="291" t="str">
        <f>IFERROR(VLOOKUP(AH1981,'FACT COB BASICA'!$BH$5:$BI$115,2,FALSE),"")</f>
        <v/>
      </c>
      <c r="BS1981" s="292" t="str">
        <f t="shared" si="138"/>
        <v/>
      </c>
      <c r="BU1981" s="280"/>
    </row>
    <row r="1982" spans="28:73" ht="18.75" customHeight="1" x14ac:dyDescent="0.3">
      <c r="AB1982" s="300">
        <f t="shared" si="139"/>
        <v>1958</v>
      </c>
      <c r="AC1982" s="526"/>
      <c r="AD1982" s="527"/>
      <c r="AE1982" s="424"/>
      <c r="AF1982" s="528"/>
      <c r="AG1982" s="528"/>
      <c r="AH1982" s="289" t="str">
        <f t="shared" si="137"/>
        <v/>
      </c>
      <c r="BR1982" s="291" t="str">
        <f>IFERROR(VLOOKUP(AH1982,'FACT COB BASICA'!$BH$5:$BI$115,2,FALSE),"")</f>
        <v/>
      </c>
      <c r="BS1982" s="292" t="str">
        <f t="shared" si="138"/>
        <v/>
      </c>
      <c r="BU1982" s="280"/>
    </row>
    <row r="1983" spans="28:73" ht="18.75" customHeight="1" x14ac:dyDescent="0.3">
      <c r="AB1983" s="300">
        <f t="shared" si="139"/>
        <v>1959</v>
      </c>
      <c r="AC1983" s="526"/>
      <c r="AD1983" s="527"/>
      <c r="AE1983" s="424"/>
      <c r="AF1983" s="528"/>
      <c r="AG1983" s="528"/>
      <c r="AH1983" s="289" t="str">
        <f t="shared" si="137"/>
        <v/>
      </c>
      <c r="BR1983" s="291" t="str">
        <f>IFERROR(VLOOKUP(AH1983,'FACT COB BASICA'!$BH$5:$BI$115,2,FALSE),"")</f>
        <v/>
      </c>
      <c r="BS1983" s="292" t="str">
        <f t="shared" si="138"/>
        <v/>
      </c>
      <c r="BU1983" s="280"/>
    </row>
    <row r="1984" spans="28:73" ht="18.75" customHeight="1" x14ac:dyDescent="0.3">
      <c r="AB1984" s="300">
        <f t="shared" si="139"/>
        <v>1960</v>
      </c>
      <c r="AC1984" s="526"/>
      <c r="AD1984" s="527"/>
      <c r="AE1984" s="424"/>
      <c r="AF1984" s="528"/>
      <c r="AG1984" s="528"/>
      <c r="AH1984" s="289" t="str">
        <f t="shared" si="137"/>
        <v/>
      </c>
      <c r="BR1984" s="291" t="str">
        <f>IFERROR(VLOOKUP(AH1984,'FACT COB BASICA'!$BH$5:$BI$115,2,FALSE),"")</f>
        <v/>
      </c>
      <c r="BS1984" s="292" t="str">
        <f t="shared" si="138"/>
        <v/>
      </c>
      <c r="BU1984" s="280"/>
    </row>
    <row r="1985" spans="28:73" ht="18.75" customHeight="1" x14ac:dyDescent="0.3">
      <c r="AB1985" s="300">
        <f t="shared" si="139"/>
        <v>1961</v>
      </c>
      <c r="AC1985" s="526"/>
      <c r="AD1985" s="527"/>
      <c r="AE1985" s="424"/>
      <c r="AF1985" s="528"/>
      <c r="AG1985" s="528"/>
      <c r="AH1985" s="289" t="str">
        <f t="shared" si="137"/>
        <v/>
      </c>
      <c r="BR1985" s="291" t="str">
        <f>IFERROR(VLOOKUP(AH1985,'FACT COB BASICA'!$BH$5:$BI$115,2,FALSE),"")</f>
        <v/>
      </c>
      <c r="BS1985" s="292" t="str">
        <f t="shared" si="138"/>
        <v/>
      </c>
      <c r="BU1985" s="280"/>
    </row>
    <row r="1986" spans="28:73" ht="18.75" customHeight="1" x14ac:dyDescent="0.3">
      <c r="AB1986" s="300">
        <f t="shared" si="139"/>
        <v>1962</v>
      </c>
      <c r="AC1986" s="526"/>
      <c r="AD1986" s="527"/>
      <c r="AE1986" s="424"/>
      <c r="AF1986" s="528"/>
      <c r="AG1986" s="528"/>
      <c r="AH1986" s="289" t="str">
        <f t="shared" si="137"/>
        <v/>
      </c>
      <c r="BR1986" s="291" t="str">
        <f>IFERROR(VLOOKUP(AH1986,'FACT COB BASICA'!$BH$5:$BI$115,2,FALSE),"")</f>
        <v/>
      </c>
      <c r="BS1986" s="292" t="str">
        <f t="shared" si="138"/>
        <v/>
      </c>
      <c r="BU1986" s="280"/>
    </row>
    <row r="1987" spans="28:73" ht="18.75" customHeight="1" x14ac:dyDescent="0.3">
      <c r="AB1987" s="300">
        <f t="shared" si="139"/>
        <v>1963</v>
      </c>
      <c r="AC1987" s="526"/>
      <c r="AD1987" s="527"/>
      <c r="AE1987" s="424"/>
      <c r="AF1987" s="528"/>
      <c r="AG1987" s="528"/>
      <c r="AH1987" s="289" t="str">
        <f t="shared" si="137"/>
        <v/>
      </c>
      <c r="BR1987" s="291" t="str">
        <f>IFERROR(VLOOKUP(AH1987,'FACT COB BASICA'!$BH$5:$BI$115,2,FALSE),"")</f>
        <v/>
      </c>
      <c r="BS1987" s="292" t="str">
        <f t="shared" si="138"/>
        <v/>
      </c>
      <c r="BU1987" s="280"/>
    </row>
    <row r="1988" spans="28:73" ht="18.75" customHeight="1" x14ac:dyDescent="0.3">
      <c r="AB1988" s="300">
        <f t="shared" si="139"/>
        <v>1964</v>
      </c>
      <c r="AC1988" s="526"/>
      <c r="AD1988" s="527"/>
      <c r="AE1988" s="424"/>
      <c r="AF1988" s="528"/>
      <c r="AG1988" s="528"/>
      <c r="AH1988" s="289" t="str">
        <f t="shared" si="137"/>
        <v/>
      </c>
      <c r="BR1988" s="291" t="str">
        <f>IFERROR(VLOOKUP(AH1988,'FACT COB BASICA'!$BH$5:$BI$115,2,FALSE),"")</f>
        <v/>
      </c>
      <c r="BS1988" s="292" t="str">
        <f t="shared" si="138"/>
        <v/>
      </c>
      <c r="BU1988" s="280"/>
    </row>
    <row r="1989" spans="28:73" ht="18.75" customHeight="1" x14ac:dyDescent="0.3">
      <c r="AB1989" s="300">
        <f t="shared" si="139"/>
        <v>1965</v>
      </c>
      <c r="AC1989" s="526"/>
      <c r="AD1989" s="527"/>
      <c r="AE1989" s="424"/>
      <c r="AF1989" s="528"/>
      <c r="AG1989" s="528"/>
      <c r="AH1989" s="289" t="str">
        <f t="shared" si="137"/>
        <v/>
      </c>
      <c r="BR1989" s="291" t="str">
        <f>IFERROR(VLOOKUP(AH1989,'FACT COB BASICA'!$BH$5:$BI$115,2,FALSE),"")</f>
        <v/>
      </c>
      <c r="BS1989" s="292" t="str">
        <f t="shared" si="138"/>
        <v/>
      </c>
      <c r="BU1989" s="280"/>
    </row>
    <row r="1990" spans="28:73" ht="18.75" customHeight="1" x14ac:dyDescent="0.3">
      <c r="AB1990" s="300">
        <f t="shared" si="139"/>
        <v>1966</v>
      </c>
      <c r="AC1990" s="526"/>
      <c r="AD1990" s="527"/>
      <c r="AE1990" s="424"/>
      <c r="AF1990" s="528"/>
      <c r="AG1990" s="528"/>
      <c r="AH1990" s="289" t="str">
        <f t="shared" si="137"/>
        <v/>
      </c>
      <c r="BR1990" s="291" t="str">
        <f>IFERROR(VLOOKUP(AH1990,'FACT COB BASICA'!$BH$5:$BI$115,2,FALSE),"")</f>
        <v/>
      </c>
      <c r="BS1990" s="292" t="str">
        <f t="shared" si="138"/>
        <v/>
      </c>
      <c r="BU1990" s="280"/>
    </row>
    <row r="1991" spans="28:73" ht="18.75" customHeight="1" x14ac:dyDescent="0.3">
      <c r="AB1991" s="300">
        <f t="shared" si="139"/>
        <v>1967</v>
      </c>
      <c r="AC1991" s="526"/>
      <c r="AD1991" s="527"/>
      <c r="AE1991" s="424"/>
      <c r="AF1991" s="528"/>
      <c r="AG1991" s="528"/>
      <c r="AH1991" s="289" t="str">
        <f t="shared" si="137"/>
        <v/>
      </c>
      <c r="BR1991" s="291" t="str">
        <f>IFERROR(VLOOKUP(AH1991,'FACT COB BASICA'!$BH$5:$BI$115,2,FALSE),"")</f>
        <v/>
      </c>
      <c r="BS1991" s="292" t="str">
        <f t="shared" si="138"/>
        <v/>
      </c>
      <c r="BU1991" s="280"/>
    </row>
    <row r="1992" spans="28:73" ht="18.75" customHeight="1" x14ac:dyDescent="0.3">
      <c r="AB1992" s="300">
        <f t="shared" si="139"/>
        <v>1968</v>
      </c>
      <c r="AC1992" s="526"/>
      <c r="AD1992" s="527"/>
      <c r="AE1992" s="424"/>
      <c r="AF1992" s="528"/>
      <c r="AG1992" s="528"/>
      <c r="AH1992" s="289" t="str">
        <f t="shared" si="137"/>
        <v/>
      </c>
      <c r="BR1992" s="291" t="str">
        <f>IFERROR(VLOOKUP(AH1992,'FACT COB BASICA'!$BH$5:$BI$115,2,FALSE),"")</f>
        <v/>
      </c>
      <c r="BS1992" s="292" t="str">
        <f t="shared" si="138"/>
        <v/>
      </c>
      <c r="BU1992" s="280"/>
    </row>
    <row r="1993" spans="28:73" ht="18.75" customHeight="1" x14ac:dyDescent="0.3">
      <c r="AB1993" s="300">
        <f t="shared" si="139"/>
        <v>1969</v>
      </c>
      <c r="AC1993" s="526"/>
      <c r="AD1993" s="527"/>
      <c r="AE1993" s="424"/>
      <c r="AF1993" s="528"/>
      <c r="AG1993" s="528"/>
      <c r="AH1993" s="289" t="str">
        <f t="shared" si="137"/>
        <v/>
      </c>
      <c r="BR1993" s="291" t="str">
        <f>IFERROR(VLOOKUP(AH1993,'FACT COB BASICA'!$BH$5:$BI$115,2,FALSE),"")</f>
        <v/>
      </c>
      <c r="BS1993" s="292" t="str">
        <f t="shared" si="138"/>
        <v/>
      </c>
      <c r="BU1993" s="280"/>
    </row>
    <row r="1994" spans="28:73" ht="18.75" customHeight="1" x14ac:dyDescent="0.3">
      <c r="AB1994" s="300">
        <f t="shared" si="139"/>
        <v>1970</v>
      </c>
      <c r="AC1994" s="526"/>
      <c r="AD1994" s="527"/>
      <c r="AE1994" s="424"/>
      <c r="AF1994" s="528"/>
      <c r="AG1994" s="528"/>
      <c r="AH1994" s="289" t="str">
        <f t="shared" si="137"/>
        <v/>
      </c>
      <c r="BR1994" s="291" t="str">
        <f>IFERROR(VLOOKUP(AH1994,'FACT COB BASICA'!$BH$5:$BI$115,2,FALSE),"")</f>
        <v/>
      </c>
      <c r="BS1994" s="292" t="str">
        <f t="shared" si="138"/>
        <v/>
      </c>
      <c r="BU1994" s="280"/>
    </row>
    <row r="1995" spans="28:73" ht="18.75" customHeight="1" x14ac:dyDescent="0.3">
      <c r="AB1995" s="300">
        <f t="shared" si="139"/>
        <v>1971</v>
      </c>
      <c r="AC1995" s="526"/>
      <c r="AD1995" s="527"/>
      <c r="AE1995" s="424"/>
      <c r="AF1995" s="528"/>
      <c r="AG1995" s="528"/>
      <c r="AH1995" s="289" t="str">
        <f t="shared" si="137"/>
        <v/>
      </c>
      <c r="BR1995" s="291" t="str">
        <f>IFERROR(VLOOKUP(AH1995,'FACT COB BASICA'!$BH$5:$BI$115,2,FALSE),"")</f>
        <v/>
      </c>
      <c r="BS1995" s="292" t="str">
        <f t="shared" si="138"/>
        <v/>
      </c>
      <c r="BU1995" s="280"/>
    </row>
    <row r="1996" spans="28:73" ht="18.75" customHeight="1" x14ac:dyDescent="0.3">
      <c r="AB1996" s="300">
        <f t="shared" si="139"/>
        <v>1972</v>
      </c>
      <c r="AC1996" s="526"/>
      <c r="AD1996" s="527"/>
      <c r="AE1996" s="424"/>
      <c r="AF1996" s="528"/>
      <c r="AG1996" s="528"/>
      <c r="AH1996" s="289" t="str">
        <f t="shared" si="137"/>
        <v/>
      </c>
      <c r="BR1996" s="291" t="str">
        <f>IFERROR(VLOOKUP(AH1996,'FACT COB BASICA'!$BH$5:$BI$115,2,FALSE),"")</f>
        <v/>
      </c>
      <c r="BS1996" s="292" t="str">
        <f t="shared" si="138"/>
        <v/>
      </c>
      <c r="BU1996" s="280"/>
    </row>
    <row r="1997" spans="28:73" ht="18.75" customHeight="1" x14ac:dyDescent="0.3">
      <c r="AB1997" s="300">
        <f t="shared" si="139"/>
        <v>1973</v>
      </c>
      <c r="AC1997" s="526"/>
      <c r="AD1997" s="527"/>
      <c r="AE1997" s="424"/>
      <c r="AF1997" s="528"/>
      <c r="AG1997" s="528"/>
      <c r="AH1997" s="289" t="str">
        <f t="shared" si="137"/>
        <v/>
      </c>
      <c r="BR1997" s="291" t="str">
        <f>IFERROR(VLOOKUP(AH1997,'FACT COB BASICA'!$BH$5:$BI$115,2,FALSE),"")</f>
        <v/>
      </c>
      <c r="BS1997" s="292" t="str">
        <f t="shared" si="138"/>
        <v/>
      </c>
      <c r="BU1997" s="280"/>
    </row>
    <row r="1998" spans="28:73" ht="18.75" customHeight="1" x14ac:dyDescent="0.3">
      <c r="AB1998" s="300">
        <f t="shared" si="139"/>
        <v>1974</v>
      </c>
      <c r="AC1998" s="526"/>
      <c r="AD1998" s="527"/>
      <c r="AE1998" s="424"/>
      <c r="AF1998" s="528"/>
      <c r="AG1998" s="528"/>
      <c r="AH1998" s="289" t="str">
        <f t="shared" si="137"/>
        <v/>
      </c>
      <c r="BR1998" s="291" t="str">
        <f>IFERROR(VLOOKUP(AH1998,'FACT COB BASICA'!$BH$5:$BI$115,2,FALSE),"")</f>
        <v/>
      </c>
      <c r="BS1998" s="292" t="str">
        <f t="shared" si="138"/>
        <v/>
      </c>
      <c r="BU1998" s="280"/>
    </row>
    <row r="1999" spans="28:73" ht="18.75" customHeight="1" x14ac:dyDescent="0.3">
      <c r="AB1999" s="300">
        <f t="shared" si="139"/>
        <v>1975</v>
      </c>
      <c r="AC1999" s="526"/>
      <c r="AD1999" s="527"/>
      <c r="AE1999" s="424"/>
      <c r="AF1999" s="528"/>
      <c r="AG1999" s="528"/>
      <c r="AH1999" s="289" t="str">
        <f t="shared" si="137"/>
        <v/>
      </c>
      <c r="BR1999" s="291" t="str">
        <f>IFERROR(VLOOKUP(AH1999,'FACT COB BASICA'!$BH$5:$BI$115,2,FALSE),"")</f>
        <v/>
      </c>
      <c r="BS1999" s="292" t="str">
        <f t="shared" si="138"/>
        <v/>
      </c>
      <c r="BU1999" s="280"/>
    </row>
    <row r="2000" spans="28:73" ht="18.75" customHeight="1" x14ac:dyDescent="0.3">
      <c r="AB2000" s="300">
        <f t="shared" si="139"/>
        <v>1976</v>
      </c>
      <c r="AC2000" s="526"/>
      <c r="AD2000" s="527"/>
      <c r="AE2000" s="424"/>
      <c r="AF2000" s="528"/>
      <c r="AG2000" s="528"/>
      <c r="AH2000" s="289" t="str">
        <f t="shared" si="137"/>
        <v/>
      </c>
      <c r="BR2000" s="291" t="str">
        <f>IFERROR(VLOOKUP(AH2000,'FACT COB BASICA'!$BH$5:$BI$115,2,FALSE),"")</f>
        <v/>
      </c>
      <c r="BS2000" s="292" t="str">
        <f t="shared" si="138"/>
        <v/>
      </c>
      <c r="BU2000" s="280"/>
    </row>
    <row r="2001" spans="28:73" ht="18.75" customHeight="1" x14ac:dyDescent="0.3">
      <c r="AB2001" s="300">
        <f t="shared" si="139"/>
        <v>1977</v>
      </c>
      <c r="AC2001" s="526"/>
      <c r="AD2001" s="527"/>
      <c r="AE2001" s="424"/>
      <c r="AF2001" s="528"/>
      <c r="AG2001" s="528"/>
      <c r="AH2001" s="289" t="str">
        <f t="shared" si="137"/>
        <v/>
      </c>
      <c r="BR2001" s="291" t="str">
        <f>IFERROR(VLOOKUP(AH2001,'FACT COB BASICA'!$BH$5:$BI$115,2,FALSE),"")</f>
        <v/>
      </c>
      <c r="BS2001" s="292" t="str">
        <f t="shared" si="138"/>
        <v/>
      </c>
      <c r="BU2001" s="280"/>
    </row>
    <row r="2002" spans="28:73" ht="18.75" customHeight="1" x14ac:dyDescent="0.3">
      <c r="AB2002" s="300">
        <f t="shared" si="139"/>
        <v>1978</v>
      </c>
      <c r="AC2002" s="526"/>
      <c r="AD2002" s="527"/>
      <c r="AE2002" s="424"/>
      <c r="AF2002" s="528"/>
      <c r="AG2002" s="528"/>
      <c r="AH2002" s="289" t="str">
        <f t="shared" si="137"/>
        <v/>
      </c>
      <c r="BR2002" s="291" t="str">
        <f>IFERROR(VLOOKUP(AH2002,'FACT COB BASICA'!$BH$5:$BI$115,2,FALSE),"")</f>
        <v/>
      </c>
      <c r="BS2002" s="292" t="str">
        <f t="shared" si="138"/>
        <v/>
      </c>
      <c r="BU2002" s="280"/>
    </row>
    <row r="2003" spans="28:73" ht="18.75" customHeight="1" x14ac:dyDescent="0.3">
      <c r="AB2003" s="300">
        <f t="shared" si="139"/>
        <v>1979</v>
      </c>
      <c r="AC2003" s="526"/>
      <c r="AD2003" s="527"/>
      <c r="AE2003" s="424"/>
      <c r="AF2003" s="528"/>
      <c r="AG2003" s="528"/>
      <c r="AH2003" s="289" t="str">
        <f t="shared" si="137"/>
        <v/>
      </c>
      <c r="BR2003" s="291" t="str">
        <f>IFERROR(VLOOKUP(AH2003,'FACT COB BASICA'!$BH$5:$BI$115,2,FALSE),"")</f>
        <v/>
      </c>
      <c r="BS2003" s="292" t="str">
        <f t="shared" si="138"/>
        <v/>
      </c>
      <c r="BU2003" s="280"/>
    </row>
    <row r="2004" spans="28:73" ht="18.75" customHeight="1" x14ac:dyDescent="0.3">
      <c r="AB2004" s="300">
        <f t="shared" si="139"/>
        <v>1980</v>
      </c>
      <c r="AC2004" s="526"/>
      <c r="AD2004" s="527"/>
      <c r="AE2004" s="424"/>
      <c r="AF2004" s="528"/>
      <c r="AG2004" s="528"/>
      <c r="AH2004" s="289" t="str">
        <f t="shared" si="137"/>
        <v/>
      </c>
      <c r="BR2004" s="291" t="str">
        <f>IFERROR(VLOOKUP(AH2004,'FACT COB BASICA'!$BH$5:$BI$115,2,FALSE),"")</f>
        <v/>
      </c>
      <c r="BS2004" s="292" t="str">
        <f t="shared" si="138"/>
        <v/>
      </c>
      <c r="BU2004" s="280"/>
    </row>
    <row r="2005" spans="28:73" ht="18.75" customHeight="1" x14ac:dyDescent="0.3">
      <c r="AB2005" s="300">
        <f t="shared" si="139"/>
        <v>1981</v>
      </c>
      <c r="AC2005" s="526"/>
      <c r="AD2005" s="527"/>
      <c r="AE2005" s="424"/>
      <c r="AF2005" s="528"/>
      <c r="AG2005" s="528"/>
      <c r="AH2005" s="289" t="str">
        <f t="shared" si="137"/>
        <v/>
      </c>
      <c r="BR2005" s="291" t="str">
        <f>IFERROR(VLOOKUP(AH2005,'FACT COB BASICA'!$BH$5:$BI$115,2,FALSE),"")</f>
        <v/>
      </c>
      <c r="BS2005" s="292" t="str">
        <f t="shared" si="138"/>
        <v/>
      </c>
      <c r="BU2005" s="280"/>
    </row>
    <row r="2006" spans="28:73" ht="18.75" customHeight="1" x14ac:dyDescent="0.3">
      <c r="AB2006" s="300">
        <f t="shared" si="139"/>
        <v>1982</v>
      </c>
      <c r="AC2006" s="526"/>
      <c r="AD2006" s="527"/>
      <c r="AE2006" s="424"/>
      <c r="AF2006" s="528"/>
      <c r="AG2006" s="528"/>
      <c r="AH2006" s="289" t="str">
        <f t="shared" si="137"/>
        <v/>
      </c>
      <c r="BR2006" s="291" t="str">
        <f>IFERROR(VLOOKUP(AH2006,'FACT COB BASICA'!$BH$5:$BI$115,2,FALSE),"")</f>
        <v/>
      </c>
      <c r="BS2006" s="292" t="str">
        <f t="shared" si="138"/>
        <v/>
      </c>
      <c r="BU2006" s="280"/>
    </row>
    <row r="2007" spans="28:73" ht="18.75" customHeight="1" x14ac:dyDescent="0.3">
      <c r="AB2007" s="300">
        <f t="shared" si="139"/>
        <v>1983</v>
      </c>
      <c r="AC2007" s="526"/>
      <c r="AD2007" s="527"/>
      <c r="AE2007" s="424"/>
      <c r="AF2007" s="528"/>
      <c r="AG2007" s="528"/>
      <c r="AH2007" s="289" t="str">
        <f t="shared" si="137"/>
        <v/>
      </c>
      <c r="BR2007" s="291" t="str">
        <f>IFERROR(VLOOKUP(AH2007,'FACT COB BASICA'!$BH$5:$BI$115,2,FALSE),"")</f>
        <v/>
      </c>
      <c r="BS2007" s="292" t="str">
        <f t="shared" si="138"/>
        <v/>
      </c>
      <c r="BU2007" s="280"/>
    </row>
    <row r="2008" spans="28:73" ht="18.75" customHeight="1" x14ac:dyDescent="0.3">
      <c r="AB2008" s="300">
        <f t="shared" si="139"/>
        <v>1984</v>
      </c>
      <c r="AC2008" s="526"/>
      <c r="AD2008" s="527"/>
      <c r="AE2008" s="424"/>
      <c r="AF2008" s="528"/>
      <c r="AG2008" s="528"/>
      <c r="AH2008" s="289" t="str">
        <f t="shared" si="137"/>
        <v/>
      </c>
      <c r="BR2008" s="291" t="str">
        <f>IFERROR(VLOOKUP(AH2008,'FACT COB BASICA'!$BH$5:$BI$115,2,FALSE),"")</f>
        <v/>
      </c>
      <c r="BS2008" s="292" t="str">
        <f t="shared" si="138"/>
        <v/>
      </c>
      <c r="BU2008" s="280"/>
    </row>
    <row r="2009" spans="28:73" ht="18.75" customHeight="1" x14ac:dyDescent="0.3">
      <c r="AB2009" s="300">
        <f t="shared" si="139"/>
        <v>1985</v>
      </c>
      <c r="AC2009" s="526"/>
      <c r="AD2009" s="527"/>
      <c r="AE2009" s="424"/>
      <c r="AF2009" s="528"/>
      <c r="AG2009" s="528"/>
      <c r="AH2009" s="289" t="str">
        <f t="shared" ref="AH2009:AH2072" si="140">IF(AND($AE$20="Fecha de nacimiento",AD2009&lt;&gt;""),DATEDIF(AD2009,$L$4,"Y"),IF(AND($AE$20="Edad",AE2009&lt;&gt;""),AE2009,""))</f>
        <v/>
      </c>
      <c r="BR2009" s="291" t="str">
        <f>IFERROR(VLOOKUP(AH2009,'FACT COB BASICA'!$BH$5:$BI$115,2,FALSE),"")</f>
        <v/>
      </c>
      <c r="BS2009" s="292" t="str">
        <f t="shared" ref="BS2009:BS2072" si="141">AC2009&amp;AG2009&amp;AF2009&amp;BR2009</f>
        <v/>
      </c>
      <c r="BU2009" s="280"/>
    </row>
    <row r="2010" spans="28:73" ht="18.75" customHeight="1" x14ac:dyDescent="0.3">
      <c r="AB2010" s="300">
        <f t="shared" ref="AB2010:AB2073" si="142">AB2009+1</f>
        <v>1986</v>
      </c>
      <c r="AC2010" s="526"/>
      <c r="AD2010" s="527"/>
      <c r="AE2010" s="424"/>
      <c r="AF2010" s="528"/>
      <c r="AG2010" s="528"/>
      <c r="AH2010" s="289" t="str">
        <f t="shared" si="140"/>
        <v/>
      </c>
      <c r="BR2010" s="291" t="str">
        <f>IFERROR(VLOOKUP(AH2010,'FACT COB BASICA'!$BH$5:$BI$115,2,FALSE),"")</f>
        <v/>
      </c>
      <c r="BS2010" s="292" t="str">
        <f t="shared" si="141"/>
        <v/>
      </c>
      <c r="BU2010" s="280"/>
    </row>
    <row r="2011" spans="28:73" ht="18.75" customHeight="1" x14ac:dyDescent="0.3">
      <c r="AB2011" s="300">
        <f t="shared" si="142"/>
        <v>1987</v>
      </c>
      <c r="AC2011" s="526"/>
      <c r="AD2011" s="527"/>
      <c r="AE2011" s="424"/>
      <c r="AF2011" s="528"/>
      <c r="AG2011" s="528"/>
      <c r="AH2011" s="289" t="str">
        <f t="shared" si="140"/>
        <v/>
      </c>
      <c r="BR2011" s="291" t="str">
        <f>IFERROR(VLOOKUP(AH2011,'FACT COB BASICA'!$BH$5:$BI$115,2,FALSE),"")</f>
        <v/>
      </c>
      <c r="BS2011" s="292" t="str">
        <f t="shared" si="141"/>
        <v/>
      </c>
      <c r="BU2011" s="280"/>
    </row>
    <row r="2012" spans="28:73" ht="18.75" customHeight="1" x14ac:dyDescent="0.3">
      <c r="AB2012" s="300">
        <f t="shared" si="142"/>
        <v>1988</v>
      </c>
      <c r="AC2012" s="526"/>
      <c r="AD2012" s="527"/>
      <c r="AE2012" s="424"/>
      <c r="AF2012" s="528"/>
      <c r="AG2012" s="528"/>
      <c r="AH2012" s="289" t="str">
        <f t="shared" si="140"/>
        <v/>
      </c>
      <c r="BR2012" s="291" t="str">
        <f>IFERROR(VLOOKUP(AH2012,'FACT COB BASICA'!$BH$5:$BI$115,2,FALSE),"")</f>
        <v/>
      </c>
      <c r="BS2012" s="292" t="str">
        <f t="shared" si="141"/>
        <v/>
      </c>
      <c r="BU2012" s="280"/>
    </row>
    <row r="2013" spans="28:73" ht="18.75" customHeight="1" x14ac:dyDescent="0.3">
      <c r="AB2013" s="300">
        <f t="shared" si="142"/>
        <v>1989</v>
      </c>
      <c r="AC2013" s="526"/>
      <c r="AD2013" s="527"/>
      <c r="AE2013" s="424"/>
      <c r="AF2013" s="528"/>
      <c r="AG2013" s="528"/>
      <c r="AH2013" s="289" t="str">
        <f t="shared" si="140"/>
        <v/>
      </c>
      <c r="BR2013" s="291" t="str">
        <f>IFERROR(VLOOKUP(AH2013,'FACT COB BASICA'!$BH$5:$BI$115,2,FALSE),"")</f>
        <v/>
      </c>
      <c r="BS2013" s="292" t="str">
        <f t="shared" si="141"/>
        <v/>
      </c>
      <c r="BU2013" s="280"/>
    </row>
    <row r="2014" spans="28:73" ht="18.75" customHeight="1" x14ac:dyDescent="0.3">
      <c r="AB2014" s="300">
        <f t="shared" si="142"/>
        <v>1990</v>
      </c>
      <c r="AC2014" s="526"/>
      <c r="AD2014" s="527"/>
      <c r="AE2014" s="424"/>
      <c r="AF2014" s="528"/>
      <c r="AG2014" s="528"/>
      <c r="AH2014" s="289" t="str">
        <f t="shared" si="140"/>
        <v/>
      </c>
      <c r="BR2014" s="291" t="str">
        <f>IFERROR(VLOOKUP(AH2014,'FACT COB BASICA'!$BH$5:$BI$115,2,FALSE),"")</f>
        <v/>
      </c>
      <c r="BS2014" s="292" t="str">
        <f t="shared" si="141"/>
        <v/>
      </c>
      <c r="BU2014" s="280"/>
    </row>
    <row r="2015" spans="28:73" ht="18.75" customHeight="1" x14ac:dyDescent="0.3">
      <c r="AB2015" s="300">
        <f t="shared" si="142"/>
        <v>1991</v>
      </c>
      <c r="AC2015" s="526"/>
      <c r="AD2015" s="527"/>
      <c r="AE2015" s="424"/>
      <c r="AF2015" s="528"/>
      <c r="AG2015" s="528"/>
      <c r="AH2015" s="289" t="str">
        <f t="shared" si="140"/>
        <v/>
      </c>
      <c r="BR2015" s="291" t="str">
        <f>IFERROR(VLOOKUP(AH2015,'FACT COB BASICA'!$BH$5:$BI$115,2,FALSE),"")</f>
        <v/>
      </c>
      <c r="BS2015" s="292" t="str">
        <f t="shared" si="141"/>
        <v/>
      </c>
      <c r="BU2015" s="280"/>
    </row>
    <row r="2016" spans="28:73" ht="18.75" customHeight="1" x14ac:dyDescent="0.3">
      <c r="AB2016" s="300">
        <f t="shared" si="142"/>
        <v>1992</v>
      </c>
      <c r="AC2016" s="526"/>
      <c r="AD2016" s="527"/>
      <c r="AE2016" s="424"/>
      <c r="AF2016" s="528"/>
      <c r="AG2016" s="528"/>
      <c r="AH2016" s="289" t="str">
        <f t="shared" si="140"/>
        <v/>
      </c>
      <c r="BR2016" s="291" t="str">
        <f>IFERROR(VLOOKUP(AH2016,'FACT COB BASICA'!$BH$5:$BI$115,2,FALSE),"")</f>
        <v/>
      </c>
      <c r="BS2016" s="292" t="str">
        <f t="shared" si="141"/>
        <v/>
      </c>
      <c r="BU2016" s="280"/>
    </row>
    <row r="2017" spans="28:73" ht="18.75" customHeight="1" x14ac:dyDescent="0.3">
      <c r="AB2017" s="300">
        <f t="shared" si="142"/>
        <v>1993</v>
      </c>
      <c r="AC2017" s="526"/>
      <c r="AD2017" s="527"/>
      <c r="AE2017" s="424"/>
      <c r="AF2017" s="528"/>
      <c r="AG2017" s="528"/>
      <c r="AH2017" s="289" t="str">
        <f t="shared" si="140"/>
        <v/>
      </c>
      <c r="BR2017" s="291" t="str">
        <f>IFERROR(VLOOKUP(AH2017,'FACT COB BASICA'!$BH$5:$BI$115,2,FALSE),"")</f>
        <v/>
      </c>
      <c r="BS2017" s="292" t="str">
        <f t="shared" si="141"/>
        <v/>
      </c>
      <c r="BU2017" s="280"/>
    </row>
    <row r="2018" spans="28:73" ht="18.75" customHeight="1" x14ac:dyDescent="0.3">
      <c r="AB2018" s="300">
        <f t="shared" si="142"/>
        <v>1994</v>
      </c>
      <c r="AC2018" s="526"/>
      <c r="AD2018" s="527"/>
      <c r="AE2018" s="424"/>
      <c r="AF2018" s="528"/>
      <c r="AG2018" s="528"/>
      <c r="AH2018" s="289" t="str">
        <f t="shared" si="140"/>
        <v/>
      </c>
      <c r="BR2018" s="291" t="str">
        <f>IFERROR(VLOOKUP(AH2018,'FACT COB BASICA'!$BH$5:$BI$115,2,FALSE),"")</f>
        <v/>
      </c>
      <c r="BS2018" s="292" t="str">
        <f t="shared" si="141"/>
        <v/>
      </c>
      <c r="BU2018" s="280"/>
    </row>
    <row r="2019" spans="28:73" ht="18.75" customHeight="1" x14ac:dyDescent="0.3">
      <c r="AB2019" s="300">
        <f t="shared" si="142"/>
        <v>1995</v>
      </c>
      <c r="AC2019" s="526"/>
      <c r="AD2019" s="527"/>
      <c r="AE2019" s="424"/>
      <c r="AF2019" s="528"/>
      <c r="AG2019" s="528"/>
      <c r="AH2019" s="289" t="str">
        <f t="shared" si="140"/>
        <v/>
      </c>
      <c r="BR2019" s="291" t="str">
        <f>IFERROR(VLOOKUP(AH2019,'FACT COB BASICA'!$BH$5:$BI$115,2,FALSE),"")</f>
        <v/>
      </c>
      <c r="BS2019" s="292" t="str">
        <f t="shared" si="141"/>
        <v/>
      </c>
      <c r="BU2019" s="280"/>
    </row>
    <row r="2020" spans="28:73" ht="18.75" customHeight="1" x14ac:dyDescent="0.3">
      <c r="AB2020" s="300">
        <f t="shared" si="142"/>
        <v>1996</v>
      </c>
      <c r="AC2020" s="526"/>
      <c r="AD2020" s="527"/>
      <c r="AE2020" s="424"/>
      <c r="AF2020" s="528"/>
      <c r="AG2020" s="528"/>
      <c r="AH2020" s="289" t="str">
        <f t="shared" si="140"/>
        <v/>
      </c>
      <c r="BR2020" s="291" t="str">
        <f>IFERROR(VLOOKUP(AH2020,'FACT COB BASICA'!$BH$5:$BI$115,2,FALSE),"")</f>
        <v/>
      </c>
      <c r="BS2020" s="292" t="str">
        <f t="shared" si="141"/>
        <v/>
      </c>
      <c r="BU2020" s="280"/>
    </row>
    <row r="2021" spans="28:73" ht="18.75" customHeight="1" x14ac:dyDescent="0.3">
      <c r="AB2021" s="300">
        <f t="shared" si="142"/>
        <v>1997</v>
      </c>
      <c r="AC2021" s="526"/>
      <c r="AD2021" s="527"/>
      <c r="AE2021" s="424"/>
      <c r="AF2021" s="528"/>
      <c r="AG2021" s="528"/>
      <c r="AH2021" s="289" t="str">
        <f t="shared" si="140"/>
        <v/>
      </c>
      <c r="BR2021" s="291" t="str">
        <f>IFERROR(VLOOKUP(AH2021,'FACT COB BASICA'!$BH$5:$BI$115,2,FALSE),"")</f>
        <v/>
      </c>
      <c r="BS2021" s="292" t="str">
        <f t="shared" si="141"/>
        <v/>
      </c>
      <c r="BU2021" s="280"/>
    </row>
    <row r="2022" spans="28:73" ht="18.75" customHeight="1" x14ac:dyDescent="0.3">
      <c r="AB2022" s="300">
        <f t="shared" si="142"/>
        <v>1998</v>
      </c>
      <c r="AC2022" s="526"/>
      <c r="AD2022" s="527"/>
      <c r="AE2022" s="424"/>
      <c r="AF2022" s="528"/>
      <c r="AG2022" s="528"/>
      <c r="AH2022" s="289" t="str">
        <f t="shared" si="140"/>
        <v/>
      </c>
      <c r="BR2022" s="291" t="str">
        <f>IFERROR(VLOOKUP(AH2022,'FACT COB BASICA'!$BH$5:$BI$115,2,FALSE),"")</f>
        <v/>
      </c>
      <c r="BS2022" s="292" t="str">
        <f t="shared" si="141"/>
        <v/>
      </c>
      <c r="BU2022" s="280"/>
    </row>
    <row r="2023" spans="28:73" ht="18.75" customHeight="1" x14ac:dyDescent="0.3">
      <c r="AB2023" s="300">
        <f t="shared" si="142"/>
        <v>1999</v>
      </c>
      <c r="AC2023" s="526"/>
      <c r="AD2023" s="527"/>
      <c r="AE2023" s="424"/>
      <c r="AF2023" s="528"/>
      <c r="AG2023" s="528"/>
      <c r="AH2023" s="289" t="str">
        <f t="shared" si="140"/>
        <v/>
      </c>
      <c r="BR2023" s="291" t="str">
        <f>IFERROR(VLOOKUP(AH2023,'FACT COB BASICA'!$BH$5:$BI$115,2,FALSE),"")</f>
        <v/>
      </c>
      <c r="BS2023" s="292" t="str">
        <f t="shared" si="141"/>
        <v/>
      </c>
      <c r="BU2023" s="280"/>
    </row>
    <row r="2024" spans="28:73" ht="18.75" customHeight="1" x14ac:dyDescent="0.3">
      <c r="AB2024" s="300">
        <f t="shared" si="142"/>
        <v>2000</v>
      </c>
      <c r="AC2024" s="526"/>
      <c r="AD2024" s="527"/>
      <c r="AE2024" s="424"/>
      <c r="AF2024" s="528"/>
      <c r="AG2024" s="528"/>
      <c r="AH2024" s="289" t="str">
        <f t="shared" si="140"/>
        <v/>
      </c>
      <c r="BR2024" s="291" t="str">
        <f>IFERROR(VLOOKUP(AH2024,'FACT COB BASICA'!$BH$5:$BI$115,2,FALSE),"")</f>
        <v/>
      </c>
      <c r="BS2024" s="292" t="str">
        <f t="shared" si="141"/>
        <v/>
      </c>
      <c r="BU2024" s="280"/>
    </row>
    <row r="2025" spans="28:73" ht="18.75" customHeight="1" x14ac:dyDescent="0.3">
      <c r="AB2025" s="300">
        <f t="shared" si="142"/>
        <v>2001</v>
      </c>
      <c r="AC2025" s="526"/>
      <c r="AD2025" s="527"/>
      <c r="AE2025" s="424"/>
      <c r="AF2025" s="528"/>
      <c r="AG2025" s="528"/>
      <c r="AH2025" s="289" t="str">
        <f t="shared" si="140"/>
        <v/>
      </c>
      <c r="BR2025" s="291" t="str">
        <f>IFERROR(VLOOKUP(AH2025,'FACT COB BASICA'!$BH$5:$BI$115,2,FALSE),"")</f>
        <v/>
      </c>
      <c r="BS2025" s="292" t="str">
        <f t="shared" si="141"/>
        <v/>
      </c>
      <c r="BU2025" s="280"/>
    </row>
    <row r="2026" spans="28:73" ht="18.75" customHeight="1" x14ac:dyDescent="0.3">
      <c r="AB2026" s="300">
        <f t="shared" si="142"/>
        <v>2002</v>
      </c>
      <c r="AC2026" s="526"/>
      <c r="AD2026" s="527"/>
      <c r="AE2026" s="424"/>
      <c r="AF2026" s="528"/>
      <c r="AG2026" s="528"/>
      <c r="AH2026" s="289" t="str">
        <f t="shared" si="140"/>
        <v/>
      </c>
      <c r="BR2026" s="291" t="str">
        <f>IFERROR(VLOOKUP(AH2026,'FACT COB BASICA'!$BH$5:$BI$115,2,FALSE),"")</f>
        <v/>
      </c>
      <c r="BS2026" s="292" t="str">
        <f t="shared" si="141"/>
        <v/>
      </c>
      <c r="BU2026" s="280"/>
    </row>
    <row r="2027" spans="28:73" ht="18.75" customHeight="1" x14ac:dyDescent="0.3">
      <c r="AB2027" s="300">
        <f t="shared" si="142"/>
        <v>2003</v>
      </c>
      <c r="AC2027" s="526"/>
      <c r="AD2027" s="527"/>
      <c r="AE2027" s="424"/>
      <c r="AF2027" s="528"/>
      <c r="AG2027" s="528"/>
      <c r="AH2027" s="289" t="str">
        <f t="shared" si="140"/>
        <v/>
      </c>
      <c r="BR2027" s="291" t="str">
        <f>IFERROR(VLOOKUP(AH2027,'FACT COB BASICA'!$BH$5:$BI$115,2,FALSE),"")</f>
        <v/>
      </c>
      <c r="BS2027" s="292" t="str">
        <f t="shared" si="141"/>
        <v/>
      </c>
      <c r="BU2027" s="280"/>
    </row>
    <row r="2028" spans="28:73" ht="18.75" customHeight="1" x14ac:dyDescent="0.3">
      <c r="AB2028" s="300">
        <f t="shared" si="142"/>
        <v>2004</v>
      </c>
      <c r="AC2028" s="526"/>
      <c r="AD2028" s="527"/>
      <c r="AE2028" s="424"/>
      <c r="AF2028" s="528"/>
      <c r="AG2028" s="528"/>
      <c r="AH2028" s="289" t="str">
        <f t="shared" si="140"/>
        <v/>
      </c>
      <c r="BR2028" s="291" t="str">
        <f>IFERROR(VLOOKUP(AH2028,'FACT COB BASICA'!$BH$5:$BI$115,2,FALSE),"")</f>
        <v/>
      </c>
      <c r="BS2028" s="292" t="str">
        <f t="shared" si="141"/>
        <v/>
      </c>
      <c r="BU2028" s="280"/>
    </row>
    <row r="2029" spans="28:73" ht="18.75" customHeight="1" x14ac:dyDescent="0.3">
      <c r="AB2029" s="300">
        <f t="shared" si="142"/>
        <v>2005</v>
      </c>
      <c r="AC2029" s="526"/>
      <c r="AD2029" s="527"/>
      <c r="AE2029" s="424"/>
      <c r="AF2029" s="528"/>
      <c r="AG2029" s="528"/>
      <c r="AH2029" s="289" t="str">
        <f t="shared" si="140"/>
        <v/>
      </c>
      <c r="BR2029" s="291" t="str">
        <f>IFERROR(VLOOKUP(AH2029,'FACT COB BASICA'!$BH$5:$BI$115,2,FALSE),"")</f>
        <v/>
      </c>
      <c r="BS2029" s="292" t="str">
        <f t="shared" si="141"/>
        <v/>
      </c>
      <c r="BU2029" s="280"/>
    </row>
    <row r="2030" spans="28:73" ht="18.75" customHeight="1" x14ac:dyDescent="0.3">
      <c r="AB2030" s="300">
        <f t="shared" si="142"/>
        <v>2006</v>
      </c>
      <c r="AC2030" s="526"/>
      <c r="AD2030" s="527"/>
      <c r="AE2030" s="424"/>
      <c r="AF2030" s="528"/>
      <c r="AG2030" s="528"/>
      <c r="AH2030" s="289" t="str">
        <f t="shared" si="140"/>
        <v/>
      </c>
      <c r="BR2030" s="291" t="str">
        <f>IFERROR(VLOOKUP(AH2030,'FACT COB BASICA'!$BH$5:$BI$115,2,FALSE),"")</f>
        <v/>
      </c>
      <c r="BS2030" s="292" t="str">
        <f t="shared" si="141"/>
        <v/>
      </c>
      <c r="BU2030" s="280"/>
    </row>
    <row r="2031" spans="28:73" ht="18.75" customHeight="1" x14ac:dyDescent="0.3">
      <c r="AB2031" s="300">
        <f t="shared" si="142"/>
        <v>2007</v>
      </c>
      <c r="AC2031" s="526"/>
      <c r="AD2031" s="527"/>
      <c r="AE2031" s="424"/>
      <c r="AF2031" s="528"/>
      <c r="AG2031" s="528"/>
      <c r="AH2031" s="289" t="str">
        <f t="shared" si="140"/>
        <v/>
      </c>
      <c r="BR2031" s="291" t="str">
        <f>IFERROR(VLOOKUP(AH2031,'FACT COB BASICA'!$BH$5:$BI$115,2,FALSE),"")</f>
        <v/>
      </c>
      <c r="BS2031" s="292" t="str">
        <f t="shared" si="141"/>
        <v/>
      </c>
      <c r="BU2031" s="280"/>
    </row>
    <row r="2032" spans="28:73" ht="18.75" customHeight="1" x14ac:dyDescent="0.3">
      <c r="AB2032" s="300">
        <f t="shared" si="142"/>
        <v>2008</v>
      </c>
      <c r="AC2032" s="526"/>
      <c r="AD2032" s="527"/>
      <c r="AE2032" s="424"/>
      <c r="AF2032" s="528"/>
      <c r="AG2032" s="528"/>
      <c r="AH2032" s="289" t="str">
        <f t="shared" si="140"/>
        <v/>
      </c>
      <c r="BR2032" s="291" t="str">
        <f>IFERROR(VLOOKUP(AH2032,'FACT COB BASICA'!$BH$5:$BI$115,2,FALSE),"")</f>
        <v/>
      </c>
      <c r="BS2032" s="292" t="str">
        <f t="shared" si="141"/>
        <v/>
      </c>
      <c r="BU2032" s="280"/>
    </row>
    <row r="2033" spans="28:73" ht="18.75" customHeight="1" x14ac:dyDescent="0.3">
      <c r="AB2033" s="300">
        <f t="shared" si="142"/>
        <v>2009</v>
      </c>
      <c r="AC2033" s="526"/>
      <c r="AD2033" s="527"/>
      <c r="AE2033" s="424"/>
      <c r="AF2033" s="528"/>
      <c r="AG2033" s="528"/>
      <c r="AH2033" s="289" t="str">
        <f t="shared" si="140"/>
        <v/>
      </c>
      <c r="BR2033" s="291" t="str">
        <f>IFERROR(VLOOKUP(AH2033,'FACT COB BASICA'!$BH$5:$BI$115,2,FALSE),"")</f>
        <v/>
      </c>
      <c r="BS2033" s="292" t="str">
        <f t="shared" si="141"/>
        <v/>
      </c>
      <c r="BU2033" s="280"/>
    </row>
    <row r="2034" spans="28:73" ht="18.75" customHeight="1" x14ac:dyDescent="0.3">
      <c r="AB2034" s="300">
        <f t="shared" si="142"/>
        <v>2010</v>
      </c>
      <c r="AC2034" s="526"/>
      <c r="AD2034" s="527"/>
      <c r="AE2034" s="424"/>
      <c r="AF2034" s="528"/>
      <c r="AG2034" s="528"/>
      <c r="AH2034" s="289" t="str">
        <f t="shared" si="140"/>
        <v/>
      </c>
      <c r="BR2034" s="291" t="str">
        <f>IFERROR(VLOOKUP(AH2034,'FACT COB BASICA'!$BH$5:$BI$115,2,FALSE),"")</f>
        <v/>
      </c>
      <c r="BS2034" s="292" t="str">
        <f t="shared" si="141"/>
        <v/>
      </c>
      <c r="BU2034" s="280"/>
    </row>
    <row r="2035" spans="28:73" ht="18.75" customHeight="1" x14ac:dyDescent="0.3">
      <c r="AB2035" s="300">
        <f t="shared" si="142"/>
        <v>2011</v>
      </c>
      <c r="AC2035" s="526"/>
      <c r="AD2035" s="527"/>
      <c r="AE2035" s="424"/>
      <c r="AF2035" s="528"/>
      <c r="AG2035" s="528"/>
      <c r="AH2035" s="289" t="str">
        <f t="shared" si="140"/>
        <v/>
      </c>
      <c r="BR2035" s="291" t="str">
        <f>IFERROR(VLOOKUP(AH2035,'FACT COB BASICA'!$BH$5:$BI$115,2,FALSE),"")</f>
        <v/>
      </c>
      <c r="BS2035" s="292" t="str">
        <f t="shared" si="141"/>
        <v/>
      </c>
      <c r="BU2035" s="280"/>
    </row>
    <row r="2036" spans="28:73" ht="18.75" customHeight="1" x14ac:dyDescent="0.3">
      <c r="AB2036" s="300">
        <f t="shared" si="142"/>
        <v>2012</v>
      </c>
      <c r="AC2036" s="526"/>
      <c r="AD2036" s="527"/>
      <c r="AE2036" s="424"/>
      <c r="AF2036" s="528"/>
      <c r="AG2036" s="528"/>
      <c r="AH2036" s="289" t="str">
        <f t="shared" si="140"/>
        <v/>
      </c>
      <c r="BR2036" s="291" t="str">
        <f>IFERROR(VLOOKUP(AH2036,'FACT COB BASICA'!$BH$5:$BI$115,2,FALSE),"")</f>
        <v/>
      </c>
      <c r="BS2036" s="292" t="str">
        <f t="shared" si="141"/>
        <v/>
      </c>
      <c r="BU2036" s="280"/>
    </row>
    <row r="2037" spans="28:73" ht="18.75" customHeight="1" x14ac:dyDescent="0.3">
      <c r="AB2037" s="300">
        <f t="shared" si="142"/>
        <v>2013</v>
      </c>
      <c r="AC2037" s="526"/>
      <c r="AD2037" s="527"/>
      <c r="AE2037" s="424"/>
      <c r="AF2037" s="528"/>
      <c r="AG2037" s="528"/>
      <c r="AH2037" s="289" t="str">
        <f t="shared" si="140"/>
        <v/>
      </c>
      <c r="BR2037" s="291" t="str">
        <f>IFERROR(VLOOKUP(AH2037,'FACT COB BASICA'!$BH$5:$BI$115,2,FALSE),"")</f>
        <v/>
      </c>
      <c r="BS2037" s="292" t="str">
        <f t="shared" si="141"/>
        <v/>
      </c>
      <c r="BU2037" s="280"/>
    </row>
    <row r="2038" spans="28:73" ht="18.75" customHeight="1" x14ac:dyDescent="0.3">
      <c r="AB2038" s="300">
        <f t="shared" si="142"/>
        <v>2014</v>
      </c>
      <c r="AC2038" s="526"/>
      <c r="AD2038" s="527"/>
      <c r="AE2038" s="424"/>
      <c r="AF2038" s="528"/>
      <c r="AG2038" s="528"/>
      <c r="AH2038" s="289" t="str">
        <f t="shared" si="140"/>
        <v/>
      </c>
      <c r="BR2038" s="291" t="str">
        <f>IFERROR(VLOOKUP(AH2038,'FACT COB BASICA'!$BH$5:$BI$115,2,FALSE),"")</f>
        <v/>
      </c>
      <c r="BS2038" s="292" t="str">
        <f t="shared" si="141"/>
        <v/>
      </c>
      <c r="BU2038" s="280"/>
    </row>
    <row r="2039" spans="28:73" ht="18.75" customHeight="1" x14ac:dyDescent="0.3">
      <c r="AB2039" s="300">
        <f t="shared" si="142"/>
        <v>2015</v>
      </c>
      <c r="AC2039" s="526"/>
      <c r="AD2039" s="527"/>
      <c r="AE2039" s="424"/>
      <c r="AF2039" s="528"/>
      <c r="AG2039" s="528"/>
      <c r="AH2039" s="289" t="str">
        <f t="shared" si="140"/>
        <v/>
      </c>
      <c r="BR2039" s="291" t="str">
        <f>IFERROR(VLOOKUP(AH2039,'FACT COB BASICA'!$BH$5:$BI$115,2,FALSE),"")</f>
        <v/>
      </c>
      <c r="BS2039" s="292" t="str">
        <f t="shared" si="141"/>
        <v/>
      </c>
      <c r="BU2039" s="280"/>
    </row>
    <row r="2040" spans="28:73" ht="18.75" customHeight="1" x14ac:dyDescent="0.3">
      <c r="AB2040" s="300">
        <f t="shared" si="142"/>
        <v>2016</v>
      </c>
      <c r="AC2040" s="526"/>
      <c r="AD2040" s="527"/>
      <c r="AE2040" s="424"/>
      <c r="AF2040" s="528"/>
      <c r="AG2040" s="528"/>
      <c r="AH2040" s="289" t="str">
        <f t="shared" si="140"/>
        <v/>
      </c>
      <c r="BR2040" s="291" t="str">
        <f>IFERROR(VLOOKUP(AH2040,'FACT COB BASICA'!$BH$5:$BI$115,2,FALSE),"")</f>
        <v/>
      </c>
      <c r="BS2040" s="292" t="str">
        <f t="shared" si="141"/>
        <v/>
      </c>
      <c r="BU2040" s="280"/>
    </row>
    <row r="2041" spans="28:73" ht="18.75" customHeight="1" x14ac:dyDescent="0.3">
      <c r="AB2041" s="300">
        <f t="shared" si="142"/>
        <v>2017</v>
      </c>
      <c r="AC2041" s="526"/>
      <c r="AD2041" s="527"/>
      <c r="AE2041" s="424"/>
      <c r="AF2041" s="528"/>
      <c r="AG2041" s="528"/>
      <c r="AH2041" s="289" t="str">
        <f t="shared" si="140"/>
        <v/>
      </c>
      <c r="BR2041" s="291" t="str">
        <f>IFERROR(VLOOKUP(AH2041,'FACT COB BASICA'!$BH$5:$BI$115,2,FALSE),"")</f>
        <v/>
      </c>
      <c r="BS2041" s="292" t="str">
        <f t="shared" si="141"/>
        <v/>
      </c>
      <c r="BU2041" s="280"/>
    </row>
    <row r="2042" spans="28:73" ht="18.75" customHeight="1" x14ac:dyDescent="0.3">
      <c r="AB2042" s="300">
        <f t="shared" si="142"/>
        <v>2018</v>
      </c>
      <c r="AC2042" s="526"/>
      <c r="AD2042" s="527"/>
      <c r="AE2042" s="424"/>
      <c r="AF2042" s="528"/>
      <c r="AG2042" s="528"/>
      <c r="AH2042" s="289" t="str">
        <f t="shared" si="140"/>
        <v/>
      </c>
      <c r="BR2042" s="291" t="str">
        <f>IFERROR(VLOOKUP(AH2042,'FACT COB BASICA'!$BH$5:$BI$115,2,FALSE),"")</f>
        <v/>
      </c>
      <c r="BS2042" s="292" t="str">
        <f t="shared" si="141"/>
        <v/>
      </c>
      <c r="BU2042" s="280"/>
    </row>
    <row r="2043" spans="28:73" ht="18.75" customHeight="1" x14ac:dyDescent="0.3">
      <c r="AB2043" s="300">
        <f t="shared" si="142"/>
        <v>2019</v>
      </c>
      <c r="AC2043" s="526"/>
      <c r="AD2043" s="527"/>
      <c r="AE2043" s="424"/>
      <c r="AF2043" s="528"/>
      <c r="AG2043" s="528"/>
      <c r="AH2043" s="289" t="str">
        <f t="shared" si="140"/>
        <v/>
      </c>
      <c r="BR2043" s="291" t="str">
        <f>IFERROR(VLOOKUP(AH2043,'FACT COB BASICA'!$BH$5:$BI$115,2,FALSE),"")</f>
        <v/>
      </c>
      <c r="BS2043" s="292" t="str">
        <f t="shared" si="141"/>
        <v/>
      </c>
      <c r="BU2043" s="280"/>
    </row>
    <row r="2044" spans="28:73" ht="18.75" customHeight="1" x14ac:dyDescent="0.3">
      <c r="AB2044" s="300">
        <f t="shared" si="142"/>
        <v>2020</v>
      </c>
      <c r="AC2044" s="526"/>
      <c r="AD2044" s="527"/>
      <c r="AE2044" s="424"/>
      <c r="AF2044" s="528"/>
      <c r="AG2044" s="528"/>
      <c r="AH2044" s="289" t="str">
        <f t="shared" si="140"/>
        <v/>
      </c>
      <c r="BR2044" s="291" t="str">
        <f>IFERROR(VLOOKUP(AH2044,'FACT COB BASICA'!$BH$5:$BI$115,2,FALSE),"")</f>
        <v/>
      </c>
      <c r="BS2044" s="292" t="str">
        <f t="shared" si="141"/>
        <v/>
      </c>
      <c r="BU2044" s="280"/>
    </row>
    <row r="2045" spans="28:73" ht="18.75" customHeight="1" x14ac:dyDescent="0.3">
      <c r="AB2045" s="300">
        <f t="shared" si="142"/>
        <v>2021</v>
      </c>
      <c r="AC2045" s="526"/>
      <c r="AD2045" s="527"/>
      <c r="AE2045" s="424"/>
      <c r="AF2045" s="528"/>
      <c r="AG2045" s="528"/>
      <c r="AH2045" s="289" t="str">
        <f t="shared" si="140"/>
        <v/>
      </c>
      <c r="BR2045" s="291" t="str">
        <f>IFERROR(VLOOKUP(AH2045,'FACT COB BASICA'!$BH$5:$BI$115,2,FALSE),"")</f>
        <v/>
      </c>
      <c r="BS2045" s="292" t="str">
        <f t="shared" si="141"/>
        <v/>
      </c>
      <c r="BU2045" s="280"/>
    </row>
    <row r="2046" spans="28:73" ht="18.75" customHeight="1" x14ac:dyDescent="0.3">
      <c r="AB2046" s="300">
        <f t="shared" si="142"/>
        <v>2022</v>
      </c>
      <c r="AC2046" s="526"/>
      <c r="AD2046" s="527"/>
      <c r="AE2046" s="424"/>
      <c r="AF2046" s="528"/>
      <c r="AG2046" s="528"/>
      <c r="AH2046" s="289" t="str">
        <f t="shared" si="140"/>
        <v/>
      </c>
      <c r="BR2046" s="291" t="str">
        <f>IFERROR(VLOOKUP(AH2046,'FACT COB BASICA'!$BH$5:$BI$115,2,FALSE),"")</f>
        <v/>
      </c>
      <c r="BS2046" s="292" t="str">
        <f t="shared" si="141"/>
        <v/>
      </c>
      <c r="BU2046" s="280"/>
    </row>
    <row r="2047" spans="28:73" ht="18.75" customHeight="1" x14ac:dyDescent="0.3">
      <c r="AB2047" s="300">
        <f t="shared" si="142"/>
        <v>2023</v>
      </c>
      <c r="AC2047" s="526"/>
      <c r="AD2047" s="527"/>
      <c r="AE2047" s="424"/>
      <c r="AF2047" s="528"/>
      <c r="AG2047" s="528"/>
      <c r="AH2047" s="289" t="str">
        <f t="shared" si="140"/>
        <v/>
      </c>
      <c r="BR2047" s="291" t="str">
        <f>IFERROR(VLOOKUP(AH2047,'FACT COB BASICA'!$BH$5:$BI$115,2,FALSE),"")</f>
        <v/>
      </c>
      <c r="BS2047" s="292" t="str">
        <f t="shared" si="141"/>
        <v/>
      </c>
      <c r="BU2047" s="280"/>
    </row>
    <row r="2048" spans="28:73" ht="18.75" customHeight="1" x14ac:dyDescent="0.3">
      <c r="AB2048" s="300">
        <f t="shared" si="142"/>
        <v>2024</v>
      </c>
      <c r="AC2048" s="526"/>
      <c r="AD2048" s="527"/>
      <c r="AE2048" s="424"/>
      <c r="AF2048" s="528"/>
      <c r="AG2048" s="528"/>
      <c r="AH2048" s="289" t="str">
        <f t="shared" si="140"/>
        <v/>
      </c>
      <c r="BR2048" s="291" t="str">
        <f>IFERROR(VLOOKUP(AH2048,'FACT COB BASICA'!$BH$5:$BI$115,2,FALSE),"")</f>
        <v/>
      </c>
      <c r="BS2048" s="292" t="str">
        <f t="shared" si="141"/>
        <v/>
      </c>
      <c r="BU2048" s="280"/>
    </row>
    <row r="2049" spans="28:73" ht="18.75" customHeight="1" x14ac:dyDescent="0.3">
      <c r="AB2049" s="300">
        <f t="shared" si="142"/>
        <v>2025</v>
      </c>
      <c r="AC2049" s="526"/>
      <c r="AD2049" s="527"/>
      <c r="AE2049" s="424"/>
      <c r="AF2049" s="528"/>
      <c r="AG2049" s="528"/>
      <c r="AH2049" s="289" t="str">
        <f t="shared" si="140"/>
        <v/>
      </c>
      <c r="BR2049" s="291" t="str">
        <f>IFERROR(VLOOKUP(AH2049,'FACT COB BASICA'!$BH$5:$BI$115,2,FALSE),"")</f>
        <v/>
      </c>
      <c r="BS2049" s="292" t="str">
        <f t="shared" si="141"/>
        <v/>
      </c>
      <c r="BU2049" s="280"/>
    </row>
    <row r="2050" spans="28:73" ht="18.75" customHeight="1" x14ac:dyDescent="0.3">
      <c r="AB2050" s="300">
        <f t="shared" si="142"/>
        <v>2026</v>
      </c>
      <c r="AC2050" s="526"/>
      <c r="AD2050" s="527"/>
      <c r="AE2050" s="424"/>
      <c r="AF2050" s="528"/>
      <c r="AG2050" s="528"/>
      <c r="AH2050" s="289" t="str">
        <f t="shared" si="140"/>
        <v/>
      </c>
      <c r="BR2050" s="291" t="str">
        <f>IFERROR(VLOOKUP(AH2050,'FACT COB BASICA'!$BH$5:$BI$115,2,FALSE),"")</f>
        <v/>
      </c>
      <c r="BS2050" s="292" t="str">
        <f t="shared" si="141"/>
        <v/>
      </c>
      <c r="BU2050" s="280"/>
    </row>
    <row r="2051" spans="28:73" ht="18.75" customHeight="1" x14ac:dyDescent="0.3">
      <c r="AB2051" s="300">
        <f t="shared" si="142"/>
        <v>2027</v>
      </c>
      <c r="AC2051" s="526"/>
      <c r="AD2051" s="527"/>
      <c r="AE2051" s="424"/>
      <c r="AF2051" s="528"/>
      <c r="AG2051" s="528"/>
      <c r="AH2051" s="289" t="str">
        <f t="shared" si="140"/>
        <v/>
      </c>
      <c r="BR2051" s="291" t="str">
        <f>IFERROR(VLOOKUP(AH2051,'FACT COB BASICA'!$BH$5:$BI$115,2,FALSE),"")</f>
        <v/>
      </c>
      <c r="BS2051" s="292" t="str">
        <f t="shared" si="141"/>
        <v/>
      </c>
      <c r="BU2051" s="280"/>
    </row>
    <row r="2052" spans="28:73" ht="18.75" customHeight="1" x14ac:dyDescent="0.3">
      <c r="AB2052" s="300">
        <f t="shared" si="142"/>
        <v>2028</v>
      </c>
      <c r="AC2052" s="526"/>
      <c r="AD2052" s="527"/>
      <c r="AE2052" s="424"/>
      <c r="AF2052" s="528"/>
      <c r="AG2052" s="528"/>
      <c r="AH2052" s="289" t="str">
        <f t="shared" si="140"/>
        <v/>
      </c>
      <c r="BR2052" s="291" t="str">
        <f>IFERROR(VLOOKUP(AH2052,'FACT COB BASICA'!$BH$5:$BI$115,2,FALSE),"")</f>
        <v/>
      </c>
      <c r="BS2052" s="292" t="str">
        <f t="shared" si="141"/>
        <v/>
      </c>
      <c r="BU2052" s="280"/>
    </row>
    <row r="2053" spans="28:73" ht="18.75" customHeight="1" x14ac:dyDescent="0.3">
      <c r="AB2053" s="300">
        <f t="shared" si="142"/>
        <v>2029</v>
      </c>
      <c r="AC2053" s="526"/>
      <c r="AD2053" s="527"/>
      <c r="AE2053" s="424"/>
      <c r="AF2053" s="528"/>
      <c r="AG2053" s="528"/>
      <c r="AH2053" s="289" t="str">
        <f t="shared" si="140"/>
        <v/>
      </c>
      <c r="BR2053" s="291" t="str">
        <f>IFERROR(VLOOKUP(AH2053,'FACT COB BASICA'!$BH$5:$BI$115,2,FALSE),"")</f>
        <v/>
      </c>
      <c r="BS2053" s="292" t="str">
        <f t="shared" si="141"/>
        <v/>
      </c>
      <c r="BU2053" s="280"/>
    </row>
    <row r="2054" spans="28:73" ht="18.75" customHeight="1" x14ac:dyDescent="0.3">
      <c r="AB2054" s="300">
        <f t="shared" si="142"/>
        <v>2030</v>
      </c>
      <c r="AC2054" s="526"/>
      <c r="AD2054" s="527"/>
      <c r="AE2054" s="424"/>
      <c r="AF2054" s="528"/>
      <c r="AG2054" s="528"/>
      <c r="AH2054" s="289" t="str">
        <f t="shared" si="140"/>
        <v/>
      </c>
      <c r="BR2054" s="291" t="str">
        <f>IFERROR(VLOOKUP(AH2054,'FACT COB BASICA'!$BH$5:$BI$115,2,FALSE),"")</f>
        <v/>
      </c>
      <c r="BS2054" s="292" t="str">
        <f t="shared" si="141"/>
        <v/>
      </c>
      <c r="BU2054" s="280"/>
    </row>
    <row r="2055" spans="28:73" ht="18.75" customHeight="1" x14ac:dyDescent="0.3">
      <c r="AB2055" s="300">
        <f t="shared" si="142"/>
        <v>2031</v>
      </c>
      <c r="AC2055" s="526"/>
      <c r="AD2055" s="527"/>
      <c r="AE2055" s="424"/>
      <c r="AF2055" s="528"/>
      <c r="AG2055" s="528"/>
      <c r="AH2055" s="289" t="str">
        <f t="shared" si="140"/>
        <v/>
      </c>
      <c r="BR2055" s="291" t="str">
        <f>IFERROR(VLOOKUP(AH2055,'FACT COB BASICA'!$BH$5:$BI$115,2,FALSE),"")</f>
        <v/>
      </c>
      <c r="BS2055" s="292" t="str">
        <f t="shared" si="141"/>
        <v/>
      </c>
      <c r="BU2055" s="280"/>
    </row>
    <row r="2056" spans="28:73" ht="18.75" customHeight="1" x14ac:dyDescent="0.3">
      <c r="AB2056" s="300">
        <f t="shared" si="142"/>
        <v>2032</v>
      </c>
      <c r="AC2056" s="526"/>
      <c r="AD2056" s="527"/>
      <c r="AE2056" s="424"/>
      <c r="AF2056" s="528"/>
      <c r="AG2056" s="528"/>
      <c r="AH2056" s="289" t="str">
        <f t="shared" si="140"/>
        <v/>
      </c>
      <c r="BR2056" s="291" t="str">
        <f>IFERROR(VLOOKUP(AH2056,'FACT COB BASICA'!$BH$5:$BI$115,2,FALSE),"")</f>
        <v/>
      </c>
      <c r="BS2056" s="292" t="str">
        <f t="shared" si="141"/>
        <v/>
      </c>
      <c r="BU2056" s="280"/>
    </row>
    <row r="2057" spans="28:73" ht="18.75" customHeight="1" x14ac:dyDescent="0.3">
      <c r="AB2057" s="300">
        <f t="shared" si="142"/>
        <v>2033</v>
      </c>
      <c r="AC2057" s="526"/>
      <c r="AD2057" s="527"/>
      <c r="AE2057" s="424"/>
      <c r="AF2057" s="528"/>
      <c r="AG2057" s="528"/>
      <c r="AH2057" s="289" t="str">
        <f t="shared" si="140"/>
        <v/>
      </c>
      <c r="BR2057" s="291" t="str">
        <f>IFERROR(VLOOKUP(AH2057,'FACT COB BASICA'!$BH$5:$BI$115,2,FALSE),"")</f>
        <v/>
      </c>
      <c r="BS2057" s="292" t="str">
        <f t="shared" si="141"/>
        <v/>
      </c>
      <c r="BU2057" s="280"/>
    </row>
    <row r="2058" spans="28:73" ht="18.75" customHeight="1" x14ac:dyDescent="0.3">
      <c r="AB2058" s="300">
        <f t="shared" si="142"/>
        <v>2034</v>
      </c>
      <c r="AC2058" s="526"/>
      <c r="AD2058" s="527"/>
      <c r="AE2058" s="424"/>
      <c r="AF2058" s="528"/>
      <c r="AG2058" s="528"/>
      <c r="AH2058" s="289" t="str">
        <f t="shared" si="140"/>
        <v/>
      </c>
      <c r="BR2058" s="291" t="str">
        <f>IFERROR(VLOOKUP(AH2058,'FACT COB BASICA'!$BH$5:$BI$115,2,FALSE),"")</f>
        <v/>
      </c>
      <c r="BS2058" s="292" t="str">
        <f t="shared" si="141"/>
        <v/>
      </c>
      <c r="BU2058" s="280"/>
    </row>
    <row r="2059" spans="28:73" ht="18.75" customHeight="1" x14ac:dyDescent="0.3">
      <c r="AB2059" s="300">
        <f t="shared" si="142"/>
        <v>2035</v>
      </c>
      <c r="AC2059" s="526"/>
      <c r="AD2059" s="527"/>
      <c r="AE2059" s="424"/>
      <c r="AF2059" s="528"/>
      <c r="AG2059" s="528"/>
      <c r="AH2059" s="289" t="str">
        <f t="shared" si="140"/>
        <v/>
      </c>
      <c r="BR2059" s="291" t="str">
        <f>IFERROR(VLOOKUP(AH2059,'FACT COB BASICA'!$BH$5:$BI$115,2,FALSE),"")</f>
        <v/>
      </c>
      <c r="BS2059" s="292" t="str">
        <f t="shared" si="141"/>
        <v/>
      </c>
      <c r="BU2059" s="280"/>
    </row>
    <row r="2060" spans="28:73" ht="18.75" customHeight="1" x14ac:dyDescent="0.3">
      <c r="AB2060" s="300">
        <f t="shared" si="142"/>
        <v>2036</v>
      </c>
      <c r="AC2060" s="526"/>
      <c r="AD2060" s="527"/>
      <c r="AE2060" s="424"/>
      <c r="AF2060" s="528"/>
      <c r="AG2060" s="528"/>
      <c r="AH2060" s="289" t="str">
        <f t="shared" si="140"/>
        <v/>
      </c>
      <c r="BR2060" s="291" t="str">
        <f>IFERROR(VLOOKUP(AH2060,'FACT COB BASICA'!$BH$5:$BI$115,2,FALSE),"")</f>
        <v/>
      </c>
      <c r="BS2060" s="292" t="str">
        <f t="shared" si="141"/>
        <v/>
      </c>
      <c r="BU2060" s="280"/>
    </row>
    <row r="2061" spans="28:73" ht="18.75" customHeight="1" x14ac:dyDescent="0.3">
      <c r="AB2061" s="300">
        <f t="shared" si="142"/>
        <v>2037</v>
      </c>
      <c r="AC2061" s="526"/>
      <c r="AD2061" s="527"/>
      <c r="AE2061" s="424"/>
      <c r="AF2061" s="528"/>
      <c r="AG2061" s="528"/>
      <c r="AH2061" s="289" t="str">
        <f t="shared" si="140"/>
        <v/>
      </c>
      <c r="BR2061" s="291" t="str">
        <f>IFERROR(VLOOKUP(AH2061,'FACT COB BASICA'!$BH$5:$BI$115,2,FALSE),"")</f>
        <v/>
      </c>
      <c r="BS2061" s="292" t="str">
        <f t="shared" si="141"/>
        <v/>
      </c>
      <c r="BU2061" s="280"/>
    </row>
    <row r="2062" spans="28:73" ht="18.75" customHeight="1" x14ac:dyDescent="0.3">
      <c r="AB2062" s="300">
        <f t="shared" si="142"/>
        <v>2038</v>
      </c>
      <c r="AC2062" s="526"/>
      <c r="AD2062" s="527"/>
      <c r="AE2062" s="424"/>
      <c r="AF2062" s="528"/>
      <c r="AG2062" s="528"/>
      <c r="AH2062" s="289" t="str">
        <f t="shared" si="140"/>
        <v/>
      </c>
      <c r="BR2062" s="291" t="str">
        <f>IFERROR(VLOOKUP(AH2062,'FACT COB BASICA'!$BH$5:$BI$115,2,FALSE),"")</f>
        <v/>
      </c>
      <c r="BS2062" s="292" t="str">
        <f t="shared" si="141"/>
        <v/>
      </c>
      <c r="BU2062" s="280"/>
    </row>
    <row r="2063" spans="28:73" ht="18.75" customHeight="1" x14ac:dyDescent="0.3">
      <c r="AB2063" s="300">
        <f t="shared" si="142"/>
        <v>2039</v>
      </c>
      <c r="AC2063" s="526"/>
      <c r="AD2063" s="527"/>
      <c r="AE2063" s="424"/>
      <c r="AF2063" s="528"/>
      <c r="AG2063" s="528"/>
      <c r="AH2063" s="289" t="str">
        <f t="shared" si="140"/>
        <v/>
      </c>
      <c r="BR2063" s="291" t="str">
        <f>IFERROR(VLOOKUP(AH2063,'FACT COB BASICA'!$BH$5:$BI$115,2,FALSE),"")</f>
        <v/>
      </c>
      <c r="BS2063" s="292" t="str">
        <f t="shared" si="141"/>
        <v/>
      </c>
      <c r="BU2063" s="280"/>
    </row>
    <row r="2064" spans="28:73" ht="18.75" customHeight="1" x14ac:dyDescent="0.3">
      <c r="AB2064" s="300">
        <f t="shared" si="142"/>
        <v>2040</v>
      </c>
      <c r="AC2064" s="526"/>
      <c r="AD2064" s="527"/>
      <c r="AE2064" s="424"/>
      <c r="AF2064" s="528"/>
      <c r="AG2064" s="528"/>
      <c r="AH2064" s="289" t="str">
        <f t="shared" si="140"/>
        <v/>
      </c>
      <c r="BR2064" s="291" t="str">
        <f>IFERROR(VLOOKUP(AH2064,'FACT COB BASICA'!$BH$5:$BI$115,2,FALSE),"")</f>
        <v/>
      </c>
      <c r="BS2064" s="292" t="str">
        <f t="shared" si="141"/>
        <v/>
      </c>
      <c r="BU2064" s="280"/>
    </row>
    <row r="2065" spans="28:73" ht="18.75" customHeight="1" x14ac:dyDescent="0.3">
      <c r="AB2065" s="300">
        <f t="shared" si="142"/>
        <v>2041</v>
      </c>
      <c r="AC2065" s="526"/>
      <c r="AD2065" s="527"/>
      <c r="AE2065" s="424"/>
      <c r="AF2065" s="528"/>
      <c r="AG2065" s="528"/>
      <c r="AH2065" s="289" t="str">
        <f t="shared" si="140"/>
        <v/>
      </c>
      <c r="BR2065" s="291" t="str">
        <f>IFERROR(VLOOKUP(AH2065,'FACT COB BASICA'!$BH$5:$BI$115,2,FALSE),"")</f>
        <v/>
      </c>
      <c r="BS2065" s="292" t="str">
        <f t="shared" si="141"/>
        <v/>
      </c>
      <c r="BU2065" s="280"/>
    </row>
    <row r="2066" spans="28:73" ht="18.75" customHeight="1" x14ac:dyDescent="0.3">
      <c r="AB2066" s="300">
        <f t="shared" si="142"/>
        <v>2042</v>
      </c>
      <c r="AC2066" s="526"/>
      <c r="AD2066" s="527"/>
      <c r="AE2066" s="424"/>
      <c r="AF2066" s="528"/>
      <c r="AG2066" s="528"/>
      <c r="AH2066" s="289" t="str">
        <f t="shared" si="140"/>
        <v/>
      </c>
      <c r="BR2066" s="291" t="str">
        <f>IFERROR(VLOOKUP(AH2066,'FACT COB BASICA'!$BH$5:$BI$115,2,FALSE),"")</f>
        <v/>
      </c>
      <c r="BS2066" s="292" t="str">
        <f t="shared" si="141"/>
        <v/>
      </c>
      <c r="BU2066" s="280"/>
    </row>
    <row r="2067" spans="28:73" ht="18.75" customHeight="1" x14ac:dyDescent="0.3">
      <c r="AB2067" s="300">
        <f t="shared" si="142"/>
        <v>2043</v>
      </c>
      <c r="AC2067" s="526"/>
      <c r="AD2067" s="527"/>
      <c r="AE2067" s="424"/>
      <c r="AF2067" s="528"/>
      <c r="AG2067" s="528"/>
      <c r="AH2067" s="289" t="str">
        <f t="shared" si="140"/>
        <v/>
      </c>
      <c r="BR2067" s="291" t="str">
        <f>IFERROR(VLOOKUP(AH2067,'FACT COB BASICA'!$BH$5:$BI$115,2,FALSE),"")</f>
        <v/>
      </c>
      <c r="BS2067" s="292" t="str">
        <f t="shared" si="141"/>
        <v/>
      </c>
      <c r="BU2067" s="280"/>
    </row>
    <row r="2068" spans="28:73" ht="18.75" customHeight="1" x14ac:dyDescent="0.3">
      <c r="AB2068" s="300">
        <f t="shared" si="142"/>
        <v>2044</v>
      </c>
      <c r="AC2068" s="526"/>
      <c r="AD2068" s="527"/>
      <c r="AE2068" s="424"/>
      <c r="AF2068" s="528"/>
      <c r="AG2068" s="528"/>
      <c r="AH2068" s="289" t="str">
        <f t="shared" si="140"/>
        <v/>
      </c>
      <c r="BR2068" s="291" t="str">
        <f>IFERROR(VLOOKUP(AH2068,'FACT COB BASICA'!$BH$5:$BI$115,2,FALSE),"")</f>
        <v/>
      </c>
      <c r="BS2068" s="292" t="str">
        <f t="shared" si="141"/>
        <v/>
      </c>
      <c r="BU2068" s="280"/>
    </row>
    <row r="2069" spans="28:73" ht="18.75" customHeight="1" x14ac:dyDescent="0.3">
      <c r="AB2069" s="300">
        <f t="shared" si="142"/>
        <v>2045</v>
      </c>
      <c r="AC2069" s="526"/>
      <c r="AD2069" s="527"/>
      <c r="AE2069" s="424"/>
      <c r="AF2069" s="528"/>
      <c r="AG2069" s="528"/>
      <c r="AH2069" s="289" t="str">
        <f t="shared" si="140"/>
        <v/>
      </c>
      <c r="BR2069" s="291" t="str">
        <f>IFERROR(VLOOKUP(AH2069,'FACT COB BASICA'!$BH$5:$BI$115,2,FALSE),"")</f>
        <v/>
      </c>
      <c r="BS2069" s="292" t="str">
        <f t="shared" si="141"/>
        <v/>
      </c>
      <c r="BU2069" s="280"/>
    </row>
    <row r="2070" spans="28:73" ht="18.75" customHeight="1" x14ac:dyDescent="0.3">
      <c r="AB2070" s="300">
        <f t="shared" si="142"/>
        <v>2046</v>
      </c>
      <c r="AC2070" s="526"/>
      <c r="AD2070" s="527"/>
      <c r="AE2070" s="424"/>
      <c r="AF2070" s="528"/>
      <c r="AG2070" s="528"/>
      <c r="AH2070" s="289" t="str">
        <f t="shared" si="140"/>
        <v/>
      </c>
      <c r="BR2070" s="291" t="str">
        <f>IFERROR(VLOOKUP(AH2070,'FACT COB BASICA'!$BH$5:$BI$115,2,FALSE),"")</f>
        <v/>
      </c>
      <c r="BS2070" s="292" t="str">
        <f t="shared" si="141"/>
        <v/>
      </c>
      <c r="BU2070" s="280"/>
    </row>
    <row r="2071" spans="28:73" ht="18.75" customHeight="1" x14ac:dyDescent="0.3">
      <c r="AB2071" s="300">
        <f t="shared" si="142"/>
        <v>2047</v>
      </c>
      <c r="AC2071" s="526"/>
      <c r="AD2071" s="527"/>
      <c r="AE2071" s="424"/>
      <c r="AF2071" s="528"/>
      <c r="AG2071" s="528"/>
      <c r="AH2071" s="289" t="str">
        <f t="shared" si="140"/>
        <v/>
      </c>
      <c r="BR2071" s="291" t="str">
        <f>IFERROR(VLOOKUP(AH2071,'FACT COB BASICA'!$BH$5:$BI$115,2,FALSE),"")</f>
        <v/>
      </c>
      <c r="BS2071" s="292" t="str">
        <f t="shared" si="141"/>
        <v/>
      </c>
      <c r="BU2071" s="280"/>
    </row>
    <row r="2072" spans="28:73" ht="18.75" customHeight="1" x14ac:dyDescent="0.3">
      <c r="AB2072" s="300">
        <f t="shared" si="142"/>
        <v>2048</v>
      </c>
      <c r="AC2072" s="526"/>
      <c r="AD2072" s="527"/>
      <c r="AE2072" s="424"/>
      <c r="AF2072" s="528"/>
      <c r="AG2072" s="528"/>
      <c r="AH2072" s="289" t="str">
        <f t="shared" si="140"/>
        <v/>
      </c>
      <c r="BR2072" s="291" t="str">
        <f>IFERROR(VLOOKUP(AH2072,'FACT COB BASICA'!$BH$5:$BI$115,2,FALSE),"")</f>
        <v/>
      </c>
      <c r="BS2072" s="292" t="str">
        <f t="shared" si="141"/>
        <v/>
      </c>
      <c r="BU2072" s="280"/>
    </row>
    <row r="2073" spans="28:73" ht="18.75" customHeight="1" x14ac:dyDescent="0.3">
      <c r="AB2073" s="300">
        <f t="shared" si="142"/>
        <v>2049</v>
      </c>
      <c r="AC2073" s="526"/>
      <c r="AD2073" s="527"/>
      <c r="AE2073" s="424"/>
      <c r="AF2073" s="528"/>
      <c r="AG2073" s="528"/>
      <c r="AH2073" s="289" t="str">
        <f t="shared" ref="AH2073:AH2136" si="143">IF(AND($AE$20="Fecha de nacimiento",AD2073&lt;&gt;""),DATEDIF(AD2073,$L$4,"Y"),IF(AND($AE$20="Edad",AE2073&lt;&gt;""),AE2073,""))</f>
        <v/>
      </c>
      <c r="BR2073" s="291" t="str">
        <f>IFERROR(VLOOKUP(AH2073,'FACT COB BASICA'!$BH$5:$BI$115,2,FALSE),"")</f>
        <v/>
      </c>
      <c r="BS2073" s="292" t="str">
        <f t="shared" ref="BS2073:BS2136" si="144">AC2073&amp;AG2073&amp;AF2073&amp;BR2073</f>
        <v/>
      </c>
      <c r="BU2073" s="280"/>
    </row>
    <row r="2074" spans="28:73" ht="18.75" customHeight="1" x14ac:dyDescent="0.3">
      <c r="AB2074" s="300">
        <f t="shared" ref="AB2074:AB2137" si="145">AB2073+1</f>
        <v>2050</v>
      </c>
      <c r="AC2074" s="526"/>
      <c r="AD2074" s="527"/>
      <c r="AE2074" s="424"/>
      <c r="AF2074" s="528"/>
      <c r="AG2074" s="528"/>
      <c r="AH2074" s="289" t="str">
        <f t="shared" si="143"/>
        <v/>
      </c>
      <c r="BR2074" s="291" t="str">
        <f>IFERROR(VLOOKUP(AH2074,'FACT COB BASICA'!$BH$5:$BI$115,2,FALSE),"")</f>
        <v/>
      </c>
      <c r="BS2074" s="292" t="str">
        <f t="shared" si="144"/>
        <v/>
      </c>
      <c r="BU2074" s="280"/>
    </row>
    <row r="2075" spans="28:73" ht="18.75" customHeight="1" x14ac:dyDescent="0.3">
      <c r="AB2075" s="300">
        <f t="shared" si="145"/>
        <v>2051</v>
      </c>
      <c r="AC2075" s="526"/>
      <c r="AD2075" s="527"/>
      <c r="AE2075" s="424"/>
      <c r="AF2075" s="528"/>
      <c r="AG2075" s="528"/>
      <c r="AH2075" s="289" t="str">
        <f t="shared" si="143"/>
        <v/>
      </c>
      <c r="BR2075" s="291" t="str">
        <f>IFERROR(VLOOKUP(AH2075,'FACT COB BASICA'!$BH$5:$BI$115,2,FALSE),"")</f>
        <v/>
      </c>
      <c r="BS2075" s="292" t="str">
        <f t="shared" si="144"/>
        <v/>
      </c>
      <c r="BU2075" s="280"/>
    </row>
    <row r="2076" spans="28:73" ht="18.75" customHeight="1" x14ac:dyDescent="0.3">
      <c r="AB2076" s="300">
        <f t="shared" si="145"/>
        <v>2052</v>
      </c>
      <c r="AC2076" s="526"/>
      <c r="AD2076" s="527"/>
      <c r="AE2076" s="424"/>
      <c r="AF2076" s="528"/>
      <c r="AG2076" s="528"/>
      <c r="AH2076" s="289" t="str">
        <f t="shared" si="143"/>
        <v/>
      </c>
      <c r="BR2076" s="291" t="str">
        <f>IFERROR(VLOOKUP(AH2076,'FACT COB BASICA'!$BH$5:$BI$115,2,FALSE),"")</f>
        <v/>
      </c>
      <c r="BS2076" s="292" t="str">
        <f t="shared" si="144"/>
        <v/>
      </c>
      <c r="BU2076" s="280"/>
    </row>
    <row r="2077" spans="28:73" ht="18.75" customHeight="1" x14ac:dyDescent="0.3">
      <c r="AB2077" s="300">
        <f t="shared" si="145"/>
        <v>2053</v>
      </c>
      <c r="AC2077" s="526"/>
      <c r="AD2077" s="527"/>
      <c r="AE2077" s="424"/>
      <c r="AF2077" s="528"/>
      <c r="AG2077" s="528"/>
      <c r="AH2077" s="289" t="str">
        <f t="shared" si="143"/>
        <v/>
      </c>
      <c r="BR2077" s="291" t="str">
        <f>IFERROR(VLOOKUP(AH2077,'FACT COB BASICA'!$BH$5:$BI$115,2,FALSE),"")</f>
        <v/>
      </c>
      <c r="BS2077" s="292" t="str">
        <f t="shared" si="144"/>
        <v/>
      </c>
      <c r="BU2077" s="280"/>
    </row>
    <row r="2078" spans="28:73" ht="18.75" customHeight="1" x14ac:dyDescent="0.3">
      <c r="AB2078" s="300">
        <f t="shared" si="145"/>
        <v>2054</v>
      </c>
      <c r="AC2078" s="526"/>
      <c r="AD2078" s="527"/>
      <c r="AE2078" s="424"/>
      <c r="AF2078" s="528"/>
      <c r="AG2078" s="528"/>
      <c r="AH2078" s="289" t="str">
        <f t="shared" si="143"/>
        <v/>
      </c>
      <c r="BR2078" s="291" t="str">
        <f>IFERROR(VLOOKUP(AH2078,'FACT COB BASICA'!$BH$5:$BI$115,2,FALSE),"")</f>
        <v/>
      </c>
      <c r="BS2078" s="292" t="str">
        <f t="shared" si="144"/>
        <v/>
      </c>
      <c r="BU2078" s="280"/>
    </row>
    <row r="2079" spans="28:73" ht="18.75" customHeight="1" x14ac:dyDescent="0.3">
      <c r="AB2079" s="300">
        <f t="shared" si="145"/>
        <v>2055</v>
      </c>
      <c r="AC2079" s="526"/>
      <c r="AD2079" s="527"/>
      <c r="AE2079" s="424"/>
      <c r="AF2079" s="528"/>
      <c r="AG2079" s="528"/>
      <c r="AH2079" s="289" t="str">
        <f t="shared" si="143"/>
        <v/>
      </c>
      <c r="BR2079" s="291" t="str">
        <f>IFERROR(VLOOKUP(AH2079,'FACT COB BASICA'!$BH$5:$BI$115,2,FALSE),"")</f>
        <v/>
      </c>
      <c r="BS2079" s="292" t="str">
        <f t="shared" si="144"/>
        <v/>
      </c>
      <c r="BU2079" s="280"/>
    </row>
    <row r="2080" spans="28:73" ht="18.75" customHeight="1" x14ac:dyDescent="0.3">
      <c r="AB2080" s="300">
        <f t="shared" si="145"/>
        <v>2056</v>
      </c>
      <c r="AC2080" s="526"/>
      <c r="AD2080" s="527"/>
      <c r="AE2080" s="424"/>
      <c r="AF2080" s="528"/>
      <c r="AG2080" s="528"/>
      <c r="AH2080" s="289" t="str">
        <f t="shared" si="143"/>
        <v/>
      </c>
      <c r="BR2080" s="291" t="str">
        <f>IFERROR(VLOOKUP(AH2080,'FACT COB BASICA'!$BH$5:$BI$115,2,FALSE),"")</f>
        <v/>
      </c>
      <c r="BS2080" s="292" t="str">
        <f t="shared" si="144"/>
        <v/>
      </c>
      <c r="BU2080" s="280"/>
    </row>
    <row r="2081" spans="28:73" ht="18.75" customHeight="1" x14ac:dyDescent="0.3">
      <c r="AB2081" s="300">
        <f t="shared" si="145"/>
        <v>2057</v>
      </c>
      <c r="AC2081" s="526"/>
      <c r="AD2081" s="527"/>
      <c r="AE2081" s="424"/>
      <c r="AF2081" s="528"/>
      <c r="AG2081" s="528"/>
      <c r="AH2081" s="289" t="str">
        <f t="shared" si="143"/>
        <v/>
      </c>
      <c r="BR2081" s="291" t="str">
        <f>IFERROR(VLOOKUP(AH2081,'FACT COB BASICA'!$BH$5:$BI$115,2,FALSE),"")</f>
        <v/>
      </c>
      <c r="BS2081" s="292" t="str">
        <f t="shared" si="144"/>
        <v/>
      </c>
      <c r="BU2081" s="280"/>
    </row>
    <row r="2082" spans="28:73" ht="18.75" customHeight="1" x14ac:dyDescent="0.3">
      <c r="AB2082" s="300">
        <f t="shared" si="145"/>
        <v>2058</v>
      </c>
      <c r="AC2082" s="526"/>
      <c r="AD2082" s="527"/>
      <c r="AE2082" s="424"/>
      <c r="AF2082" s="528"/>
      <c r="AG2082" s="528"/>
      <c r="AH2082" s="289" t="str">
        <f t="shared" si="143"/>
        <v/>
      </c>
      <c r="BR2082" s="291" t="str">
        <f>IFERROR(VLOOKUP(AH2082,'FACT COB BASICA'!$BH$5:$BI$115,2,FALSE),"")</f>
        <v/>
      </c>
      <c r="BS2082" s="292" t="str">
        <f t="shared" si="144"/>
        <v/>
      </c>
      <c r="BU2082" s="280"/>
    </row>
    <row r="2083" spans="28:73" ht="18.75" customHeight="1" x14ac:dyDescent="0.3">
      <c r="AB2083" s="300">
        <f t="shared" si="145"/>
        <v>2059</v>
      </c>
      <c r="AC2083" s="526"/>
      <c r="AD2083" s="527"/>
      <c r="AE2083" s="424"/>
      <c r="AF2083" s="528"/>
      <c r="AG2083" s="528"/>
      <c r="AH2083" s="289" t="str">
        <f t="shared" si="143"/>
        <v/>
      </c>
      <c r="BR2083" s="291" t="str">
        <f>IFERROR(VLOOKUP(AH2083,'FACT COB BASICA'!$BH$5:$BI$115,2,FALSE),"")</f>
        <v/>
      </c>
      <c r="BS2083" s="292" t="str">
        <f t="shared" si="144"/>
        <v/>
      </c>
      <c r="BU2083" s="280"/>
    </row>
    <row r="2084" spans="28:73" ht="18.75" customHeight="1" x14ac:dyDescent="0.3">
      <c r="AB2084" s="300">
        <f t="shared" si="145"/>
        <v>2060</v>
      </c>
      <c r="AC2084" s="526"/>
      <c r="AD2084" s="527"/>
      <c r="AE2084" s="424"/>
      <c r="AF2084" s="528"/>
      <c r="AG2084" s="528"/>
      <c r="AH2084" s="289" t="str">
        <f t="shared" si="143"/>
        <v/>
      </c>
      <c r="BR2084" s="291" t="str">
        <f>IFERROR(VLOOKUP(AH2084,'FACT COB BASICA'!$BH$5:$BI$115,2,FALSE),"")</f>
        <v/>
      </c>
      <c r="BS2084" s="292" t="str">
        <f t="shared" si="144"/>
        <v/>
      </c>
      <c r="BU2084" s="280"/>
    </row>
    <row r="2085" spans="28:73" ht="18.75" customHeight="1" x14ac:dyDescent="0.3">
      <c r="AB2085" s="300">
        <f t="shared" si="145"/>
        <v>2061</v>
      </c>
      <c r="AC2085" s="526"/>
      <c r="AD2085" s="527"/>
      <c r="AE2085" s="424"/>
      <c r="AF2085" s="528"/>
      <c r="AG2085" s="528"/>
      <c r="AH2085" s="289" t="str">
        <f t="shared" si="143"/>
        <v/>
      </c>
      <c r="BR2085" s="291" t="str">
        <f>IFERROR(VLOOKUP(AH2085,'FACT COB BASICA'!$BH$5:$BI$115,2,FALSE),"")</f>
        <v/>
      </c>
      <c r="BS2085" s="292" t="str">
        <f t="shared" si="144"/>
        <v/>
      </c>
      <c r="BU2085" s="280"/>
    </row>
    <row r="2086" spans="28:73" ht="18.75" customHeight="1" x14ac:dyDescent="0.3">
      <c r="AB2086" s="300">
        <f t="shared" si="145"/>
        <v>2062</v>
      </c>
      <c r="AC2086" s="526"/>
      <c r="AD2086" s="527"/>
      <c r="AE2086" s="424"/>
      <c r="AF2086" s="528"/>
      <c r="AG2086" s="528"/>
      <c r="AH2086" s="289" t="str">
        <f t="shared" si="143"/>
        <v/>
      </c>
      <c r="BR2086" s="291" t="str">
        <f>IFERROR(VLOOKUP(AH2086,'FACT COB BASICA'!$BH$5:$BI$115,2,FALSE),"")</f>
        <v/>
      </c>
      <c r="BS2086" s="292" t="str">
        <f t="shared" si="144"/>
        <v/>
      </c>
      <c r="BU2086" s="280"/>
    </row>
    <row r="2087" spans="28:73" ht="18.75" customHeight="1" x14ac:dyDescent="0.3">
      <c r="AB2087" s="300">
        <f t="shared" si="145"/>
        <v>2063</v>
      </c>
      <c r="AC2087" s="526"/>
      <c r="AD2087" s="527"/>
      <c r="AE2087" s="424"/>
      <c r="AF2087" s="528"/>
      <c r="AG2087" s="528"/>
      <c r="AH2087" s="289" t="str">
        <f t="shared" si="143"/>
        <v/>
      </c>
      <c r="BR2087" s="291" t="str">
        <f>IFERROR(VLOOKUP(AH2087,'FACT COB BASICA'!$BH$5:$BI$115,2,FALSE),"")</f>
        <v/>
      </c>
      <c r="BS2087" s="292" t="str">
        <f t="shared" si="144"/>
        <v/>
      </c>
      <c r="BU2087" s="280"/>
    </row>
    <row r="2088" spans="28:73" ht="18.75" customHeight="1" x14ac:dyDescent="0.3">
      <c r="AB2088" s="300">
        <f t="shared" si="145"/>
        <v>2064</v>
      </c>
      <c r="AC2088" s="526"/>
      <c r="AD2088" s="527"/>
      <c r="AE2088" s="424"/>
      <c r="AF2088" s="528"/>
      <c r="AG2088" s="528"/>
      <c r="AH2088" s="289" t="str">
        <f t="shared" si="143"/>
        <v/>
      </c>
      <c r="BR2088" s="291" t="str">
        <f>IFERROR(VLOOKUP(AH2088,'FACT COB BASICA'!$BH$5:$BI$115,2,FALSE),"")</f>
        <v/>
      </c>
      <c r="BS2088" s="292" t="str">
        <f t="shared" si="144"/>
        <v/>
      </c>
      <c r="BU2088" s="280"/>
    </row>
    <row r="2089" spans="28:73" ht="18.75" customHeight="1" x14ac:dyDescent="0.3">
      <c r="AB2089" s="300">
        <f t="shared" si="145"/>
        <v>2065</v>
      </c>
      <c r="AC2089" s="526"/>
      <c r="AD2089" s="527"/>
      <c r="AE2089" s="424"/>
      <c r="AF2089" s="528"/>
      <c r="AG2089" s="528"/>
      <c r="AH2089" s="289" t="str">
        <f t="shared" si="143"/>
        <v/>
      </c>
      <c r="BR2089" s="291" t="str">
        <f>IFERROR(VLOOKUP(AH2089,'FACT COB BASICA'!$BH$5:$BI$115,2,FALSE),"")</f>
        <v/>
      </c>
      <c r="BS2089" s="292" t="str">
        <f t="shared" si="144"/>
        <v/>
      </c>
      <c r="BU2089" s="280"/>
    </row>
    <row r="2090" spans="28:73" ht="18.75" customHeight="1" x14ac:dyDescent="0.3">
      <c r="AB2090" s="300">
        <f t="shared" si="145"/>
        <v>2066</v>
      </c>
      <c r="AC2090" s="526"/>
      <c r="AD2090" s="527"/>
      <c r="AE2090" s="424"/>
      <c r="AF2090" s="528"/>
      <c r="AG2090" s="528"/>
      <c r="AH2090" s="289" t="str">
        <f t="shared" si="143"/>
        <v/>
      </c>
      <c r="BR2090" s="291" t="str">
        <f>IFERROR(VLOOKUP(AH2090,'FACT COB BASICA'!$BH$5:$BI$115,2,FALSE),"")</f>
        <v/>
      </c>
      <c r="BS2090" s="292" t="str">
        <f t="shared" si="144"/>
        <v/>
      </c>
      <c r="BU2090" s="280"/>
    </row>
    <row r="2091" spans="28:73" ht="18.75" customHeight="1" x14ac:dyDescent="0.3">
      <c r="AB2091" s="300">
        <f t="shared" si="145"/>
        <v>2067</v>
      </c>
      <c r="AC2091" s="526"/>
      <c r="AD2091" s="527"/>
      <c r="AE2091" s="424"/>
      <c r="AF2091" s="528"/>
      <c r="AG2091" s="528"/>
      <c r="AH2091" s="289" t="str">
        <f t="shared" si="143"/>
        <v/>
      </c>
      <c r="BR2091" s="291" t="str">
        <f>IFERROR(VLOOKUP(AH2091,'FACT COB BASICA'!$BH$5:$BI$115,2,FALSE),"")</f>
        <v/>
      </c>
      <c r="BS2091" s="292" t="str">
        <f t="shared" si="144"/>
        <v/>
      </c>
      <c r="BU2091" s="280"/>
    </row>
    <row r="2092" spans="28:73" ht="18.75" customHeight="1" x14ac:dyDescent="0.3">
      <c r="AB2092" s="300">
        <f t="shared" si="145"/>
        <v>2068</v>
      </c>
      <c r="AC2092" s="526"/>
      <c r="AD2092" s="527"/>
      <c r="AE2092" s="424"/>
      <c r="AF2092" s="528"/>
      <c r="AG2092" s="528"/>
      <c r="AH2092" s="289" t="str">
        <f t="shared" si="143"/>
        <v/>
      </c>
      <c r="BR2092" s="291" t="str">
        <f>IFERROR(VLOOKUP(AH2092,'FACT COB BASICA'!$BH$5:$BI$115,2,FALSE),"")</f>
        <v/>
      </c>
      <c r="BS2092" s="292" t="str">
        <f t="shared" si="144"/>
        <v/>
      </c>
      <c r="BU2092" s="280"/>
    </row>
    <row r="2093" spans="28:73" ht="18.75" customHeight="1" x14ac:dyDescent="0.3">
      <c r="AB2093" s="300">
        <f t="shared" si="145"/>
        <v>2069</v>
      </c>
      <c r="AC2093" s="526"/>
      <c r="AD2093" s="527"/>
      <c r="AE2093" s="424"/>
      <c r="AF2093" s="528"/>
      <c r="AG2093" s="528"/>
      <c r="AH2093" s="289" t="str">
        <f t="shared" si="143"/>
        <v/>
      </c>
      <c r="BR2093" s="291" t="str">
        <f>IFERROR(VLOOKUP(AH2093,'FACT COB BASICA'!$BH$5:$BI$115,2,FALSE),"")</f>
        <v/>
      </c>
      <c r="BS2093" s="292" t="str">
        <f t="shared" si="144"/>
        <v/>
      </c>
      <c r="BU2093" s="280"/>
    </row>
    <row r="2094" spans="28:73" ht="18.75" customHeight="1" x14ac:dyDescent="0.3">
      <c r="AB2094" s="300">
        <f t="shared" si="145"/>
        <v>2070</v>
      </c>
      <c r="AC2094" s="526"/>
      <c r="AD2094" s="527"/>
      <c r="AE2094" s="424"/>
      <c r="AF2094" s="528"/>
      <c r="AG2094" s="528"/>
      <c r="AH2094" s="289" t="str">
        <f t="shared" si="143"/>
        <v/>
      </c>
      <c r="BR2094" s="291" t="str">
        <f>IFERROR(VLOOKUP(AH2094,'FACT COB BASICA'!$BH$5:$BI$115,2,FALSE),"")</f>
        <v/>
      </c>
      <c r="BS2094" s="292" t="str">
        <f t="shared" si="144"/>
        <v/>
      </c>
      <c r="BU2094" s="280"/>
    </row>
    <row r="2095" spans="28:73" ht="18.75" customHeight="1" x14ac:dyDescent="0.3">
      <c r="AB2095" s="300">
        <f t="shared" si="145"/>
        <v>2071</v>
      </c>
      <c r="AC2095" s="526"/>
      <c r="AD2095" s="527"/>
      <c r="AE2095" s="424"/>
      <c r="AF2095" s="528"/>
      <c r="AG2095" s="528"/>
      <c r="AH2095" s="289" t="str">
        <f t="shared" si="143"/>
        <v/>
      </c>
      <c r="BR2095" s="291" t="str">
        <f>IFERROR(VLOOKUP(AH2095,'FACT COB BASICA'!$BH$5:$BI$115,2,FALSE),"")</f>
        <v/>
      </c>
      <c r="BS2095" s="292" t="str">
        <f t="shared" si="144"/>
        <v/>
      </c>
      <c r="BU2095" s="280"/>
    </row>
    <row r="2096" spans="28:73" ht="18.75" customHeight="1" x14ac:dyDescent="0.3">
      <c r="AB2096" s="300">
        <f t="shared" si="145"/>
        <v>2072</v>
      </c>
      <c r="AC2096" s="526"/>
      <c r="AD2096" s="527"/>
      <c r="AE2096" s="424"/>
      <c r="AF2096" s="528"/>
      <c r="AG2096" s="528"/>
      <c r="AH2096" s="289" t="str">
        <f t="shared" si="143"/>
        <v/>
      </c>
      <c r="BR2096" s="291" t="str">
        <f>IFERROR(VLOOKUP(AH2096,'FACT COB BASICA'!$BH$5:$BI$115,2,FALSE),"")</f>
        <v/>
      </c>
      <c r="BS2096" s="292" t="str">
        <f t="shared" si="144"/>
        <v/>
      </c>
      <c r="BU2096" s="280"/>
    </row>
    <row r="2097" spans="28:73" ht="18.75" customHeight="1" x14ac:dyDescent="0.3">
      <c r="AB2097" s="300">
        <f t="shared" si="145"/>
        <v>2073</v>
      </c>
      <c r="AC2097" s="526"/>
      <c r="AD2097" s="527"/>
      <c r="AE2097" s="424"/>
      <c r="AF2097" s="528"/>
      <c r="AG2097" s="528"/>
      <c r="AH2097" s="289" t="str">
        <f t="shared" si="143"/>
        <v/>
      </c>
      <c r="BR2097" s="291" t="str">
        <f>IFERROR(VLOOKUP(AH2097,'FACT COB BASICA'!$BH$5:$BI$115,2,FALSE),"")</f>
        <v/>
      </c>
      <c r="BS2097" s="292" t="str">
        <f t="shared" si="144"/>
        <v/>
      </c>
      <c r="BU2097" s="280"/>
    </row>
    <row r="2098" spans="28:73" ht="18.75" customHeight="1" x14ac:dyDescent="0.3">
      <c r="AB2098" s="300">
        <f t="shared" si="145"/>
        <v>2074</v>
      </c>
      <c r="AC2098" s="526"/>
      <c r="AD2098" s="527"/>
      <c r="AE2098" s="424"/>
      <c r="AF2098" s="528"/>
      <c r="AG2098" s="528"/>
      <c r="AH2098" s="289" t="str">
        <f t="shared" si="143"/>
        <v/>
      </c>
      <c r="BR2098" s="291" t="str">
        <f>IFERROR(VLOOKUP(AH2098,'FACT COB BASICA'!$BH$5:$BI$115,2,FALSE),"")</f>
        <v/>
      </c>
      <c r="BS2098" s="292" t="str">
        <f t="shared" si="144"/>
        <v/>
      </c>
      <c r="BU2098" s="280"/>
    </row>
    <row r="2099" spans="28:73" ht="18.75" customHeight="1" x14ac:dyDescent="0.3">
      <c r="AB2099" s="300">
        <f t="shared" si="145"/>
        <v>2075</v>
      </c>
      <c r="AC2099" s="526"/>
      <c r="AD2099" s="527"/>
      <c r="AE2099" s="424"/>
      <c r="AF2099" s="528"/>
      <c r="AG2099" s="528"/>
      <c r="AH2099" s="289" t="str">
        <f t="shared" si="143"/>
        <v/>
      </c>
      <c r="BR2099" s="291" t="str">
        <f>IFERROR(VLOOKUP(AH2099,'FACT COB BASICA'!$BH$5:$BI$115,2,FALSE),"")</f>
        <v/>
      </c>
      <c r="BS2099" s="292" t="str">
        <f t="shared" si="144"/>
        <v/>
      </c>
      <c r="BU2099" s="280"/>
    </row>
    <row r="2100" spans="28:73" ht="18.75" customHeight="1" x14ac:dyDescent="0.3">
      <c r="AB2100" s="300">
        <f t="shared" si="145"/>
        <v>2076</v>
      </c>
      <c r="AC2100" s="526"/>
      <c r="AD2100" s="527"/>
      <c r="AE2100" s="424"/>
      <c r="AF2100" s="528"/>
      <c r="AG2100" s="528"/>
      <c r="AH2100" s="289" t="str">
        <f t="shared" si="143"/>
        <v/>
      </c>
      <c r="BR2100" s="291" t="str">
        <f>IFERROR(VLOOKUP(AH2100,'FACT COB BASICA'!$BH$5:$BI$115,2,FALSE),"")</f>
        <v/>
      </c>
      <c r="BS2100" s="292" t="str">
        <f t="shared" si="144"/>
        <v/>
      </c>
      <c r="BU2100" s="280"/>
    </row>
    <row r="2101" spans="28:73" ht="18.75" customHeight="1" x14ac:dyDescent="0.3">
      <c r="AB2101" s="300">
        <f t="shared" si="145"/>
        <v>2077</v>
      </c>
      <c r="AC2101" s="526"/>
      <c r="AD2101" s="527"/>
      <c r="AE2101" s="424"/>
      <c r="AF2101" s="528"/>
      <c r="AG2101" s="528"/>
      <c r="AH2101" s="289" t="str">
        <f t="shared" si="143"/>
        <v/>
      </c>
      <c r="BR2101" s="291" t="str">
        <f>IFERROR(VLOOKUP(AH2101,'FACT COB BASICA'!$BH$5:$BI$115,2,FALSE),"")</f>
        <v/>
      </c>
      <c r="BS2101" s="292" t="str">
        <f t="shared" si="144"/>
        <v/>
      </c>
      <c r="BU2101" s="280"/>
    </row>
    <row r="2102" spans="28:73" ht="18.75" customHeight="1" x14ac:dyDescent="0.3">
      <c r="AB2102" s="300">
        <f t="shared" si="145"/>
        <v>2078</v>
      </c>
      <c r="AC2102" s="526"/>
      <c r="AD2102" s="527"/>
      <c r="AE2102" s="424"/>
      <c r="AF2102" s="528"/>
      <c r="AG2102" s="528"/>
      <c r="AH2102" s="289" t="str">
        <f t="shared" si="143"/>
        <v/>
      </c>
      <c r="BR2102" s="291" t="str">
        <f>IFERROR(VLOOKUP(AH2102,'FACT COB BASICA'!$BH$5:$BI$115,2,FALSE),"")</f>
        <v/>
      </c>
      <c r="BS2102" s="292" t="str">
        <f t="shared" si="144"/>
        <v/>
      </c>
      <c r="BU2102" s="280"/>
    </row>
    <row r="2103" spans="28:73" ht="18.75" customHeight="1" x14ac:dyDescent="0.3">
      <c r="AB2103" s="300">
        <f t="shared" si="145"/>
        <v>2079</v>
      </c>
      <c r="AC2103" s="526"/>
      <c r="AD2103" s="527"/>
      <c r="AE2103" s="424"/>
      <c r="AF2103" s="528"/>
      <c r="AG2103" s="528"/>
      <c r="AH2103" s="289" t="str">
        <f t="shared" si="143"/>
        <v/>
      </c>
      <c r="BR2103" s="291" t="str">
        <f>IFERROR(VLOOKUP(AH2103,'FACT COB BASICA'!$BH$5:$BI$115,2,FALSE),"")</f>
        <v/>
      </c>
      <c r="BS2103" s="292" t="str">
        <f t="shared" si="144"/>
        <v/>
      </c>
      <c r="BU2103" s="280"/>
    </row>
    <row r="2104" spans="28:73" ht="18.75" customHeight="1" x14ac:dyDescent="0.3">
      <c r="AB2104" s="300">
        <f t="shared" si="145"/>
        <v>2080</v>
      </c>
      <c r="AC2104" s="526"/>
      <c r="AD2104" s="527"/>
      <c r="AE2104" s="424"/>
      <c r="AF2104" s="528"/>
      <c r="AG2104" s="528"/>
      <c r="AH2104" s="289" t="str">
        <f t="shared" si="143"/>
        <v/>
      </c>
      <c r="BR2104" s="291" t="str">
        <f>IFERROR(VLOOKUP(AH2104,'FACT COB BASICA'!$BH$5:$BI$115,2,FALSE),"")</f>
        <v/>
      </c>
      <c r="BS2104" s="292" t="str">
        <f t="shared" si="144"/>
        <v/>
      </c>
      <c r="BU2104" s="280"/>
    </row>
    <row r="2105" spans="28:73" ht="18.75" customHeight="1" x14ac:dyDescent="0.3">
      <c r="AB2105" s="300">
        <f t="shared" si="145"/>
        <v>2081</v>
      </c>
      <c r="AC2105" s="526"/>
      <c r="AD2105" s="527"/>
      <c r="AE2105" s="424"/>
      <c r="AF2105" s="528"/>
      <c r="AG2105" s="528"/>
      <c r="AH2105" s="289" t="str">
        <f t="shared" si="143"/>
        <v/>
      </c>
      <c r="BR2105" s="291" t="str">
        <f>IFERROR(VLOOKUP(AH2105,'FACT COB BASICA'!$BH$5:$BI$115,2,FALSE),"")</f>
        <v/>
      </c>
      <c r="BS2105" s="292" t="str">
        <f t="shared" si="144"/>
        <v/>
      </c>
      <c r="BU2105" s="280"/>
    </row>
    <row r="2106" spans="28:73" ht="18.75" customHeight="1" x14ac:dyDescent="0.3">
      <c r="AB2106" s="300">
        <f t="shared" si="145"/>
        <v>2082</v>
      </c>
      <c r="AC2106" s="526"/>
      <c r="AD2106" s="527"/>
      <c r="AE2106" s="424"/>
      <c r="AF2106" s="528"/>
      <c r="AG2106" s="528"/>
      <c r="AH2106" s="289" t="str">
        <f t="shared" si="143"/>
        <v/>
      </c>
      <c r="BR2106" s="291" t="str">
        <f>IFERROR(VLOOKUP(AH2106,'FACT COB BASICA'!$BH$5:$BI$115,2,FALSE),"")</f>
        <v/>
      </c>
      <c r="BS2106" s="292" t="str">
        <f t="shared" si="144"/>
        <v/>
      </c>
      <c r="BU2106" s="280"/>
    </row>
    <row r="2107" spans="28:73" ht="18.75" customHeight="1" x14ac:dyDescent="0.3">
      <c r="AB2107" s="300">
        <f t="shared" si="145"/>
        <v>2083</v>
      </c>
      <c r="AC2107" s="526"/>
      <c r="AD2107" s="527"/>
      <c r="AE2107" s="424"/>
      <c r="AF2107" s="528"/>
      <c r="AG2107" s="528"/>
      <c r="AH2107" s="289" t="str">
        <f t="shared" si="143"/>
        <v/>
      </c>
      <c r="BR2107" s="291" t="str">
        <f>IFERROR(VLOOKUP(AH2107,'FACT COB BASICA'!$BH$5:$BI$115,2,FALSE),"")</f>
        <v/>
      </c>
      <c r="BS2107" s="292" t="str">
        <f t="shared" si="144"/>
        <v/>
      </c>
      <c r="BU2107" s="280"/>
    </row>
    <row r="2108" spans="28:73" ht="18.75" customHeight="1" x14ac:dyDescent="0.3">
      <c r="AB2108" s="300">
        <f t="shared" si="145"/>
        <v>2084</v>
      </c>
      <c r="AC2108" s="526"/>
      <c r="AD2108" s="527"/>
      <c r="AE2108" s="424"/>
      <c r="AF2108" s="528"/>
      <c r="AG2108" s="528"/>
      <c r="AH2108" s="289" t="str">
        <f t="shared" si="143"/>
        <v/>
      </c>
      <c r="BR2108" s="291" t="str">
        <f>IFERROR(VLOOKUP(AH2108,'FACT COB BASICA'!$BH$5:$BI$115,2,FALSE),"")</f>
        <v/>
      </c>
      <c r="BS2108" s="292" t="str">
        <f t="shared" si="144"/>
        <v/>
      </c>
      <c r="BU2108" s="280"/>
    </row>
    <row r="2109" spans="28:73" ht="18.75" customHeight="1" x14ac:dyDescent="0.3">
      <c r="AB2109" s="300">
        <f t="shared" si="145"/>
        <v>2085</v>
      </c>
      <c r="AC2109" s="526"/>
      <c r="AD2109" s="527"/>
      <c r="AE2109" s="424"/>
      <c r="AF2109" s="528"/>
      <c r="AG2109" s="528"/>
      <c r="AH2109" s="289" t="str">
        <f t="shared" si="143"/>
        <v/>
      </c>
      <c r="BR2109" s="291" t="str">
        <f>IFERROR(VLOOKUP(AH2109,'FACT COB BASICA'!$BH$5:$BI$115,2,FALSE),"")</f>
        <v/>
      </c>
      <c r="BS2109" s="292" t="str">
        <f t="shared" si="144"/>
        <v/>
      </c>
      <c r="BU2109" s="280"/>
    </row>
    <row r="2110" spans="28:73" ht="18.75" customHeight="1" x14ac:dyDescent="0.3">
      <c r="AB2110" s="300">
        <f t="shared" si="145"/>
        <v>2086</v>
      </c>
      <c r="AC2110" s="526"/>
      <c r="AD2110" s="527"/>
      <c r="AE2110" s="424"/>
      <c r="AF2110" s="528"/>
      <c r="AG2110" s="528"/>
      <c r="AH2110" s="289" t="str">
        <f t="shared" si="143"/>
        <v/>
      </c>
      <c r="BR2110" s="291" t="str">
        <f>IFERROR(VLOOKUP(AH2110,'FACT COB BASICA'!$BH$5:$BI$115,2,FALSE),"")</f>
        <v/>
      </c>
      <c r="BS2110" s="292" t="str">
        <f t="shared" si="144"/>
        <v/>
      </c>
      <c r="BU2110" s="280"/>
    </row>
    <row r="2111" spans="28:73" ht="18.75" customHeight="1" x14ac:dyDescent="0.3">
      <c r="AB2111" s="300">
        <f t="shared" si="145"/>
        <v>2087</v>
      </c>
      <c r="AC2111" s="526"/>
      <c r="AD2111" s="527"/>
      <c r="AE2111" s="424"/>
      <c r="AF2111" s="528"/>
      <c r="AG2111" s="528"/>
      <c r="AH2111" s="289" t="str">
        <f t="shared" si="143"/>
        <v/>
      </c>
      <c r="BR2111" s="291" t="str">
        <f>IFERROR(VLOOKUP(AH2111,'FACT COB BASICA'!$BH$5:$BI$115,2,FALSE),"")</f>
        <v/>
      </c>
      <c r="BS2111" s="292" t="str">
        <f t="shared" si="144"/>
        <v/>
      </c>
      <c r="BU2111" s="280"/>
    </row>
    <row r="2112" spans="28:73" ht="18.75" customHeight="1" x14ac:dyDescent="0.3">
      <c r="AB2112" s="300">
        <f t="shared" si="145"/>
        <v>2088</v>
      </c>
      <c r="AC2112" s="526"/>
      <c r="AD2112" s="527"/>
      <c r="AE2112" s="424"/>
      <c r="AF2112" s="528"/>
      <c r="AG2112" s="528"/>
      <c r="AH2112" s="289" t="str">
        <f t="shared" si="143"/>
        <v/>
      </c>
      <c r="BR2112" s="291" t="str">
        <f>IFERROR(VLOOKUP(AH2112,'FACT COB BASICA'!$BH$5:$BI$115,2,FALSE),"")</f>
        <v/>
      </c>
      <c r="BS2112" s="292" t="str">
        <f t="shared" si="144"/>
        <v/>
      </c>
      <c r="BU2112" s="280"/>
    </row>
    <row r="2113" spans="28:73" ht="18.75" customHeight="1" x14ac:dyDescent="0.3">
      <c r="AB2113" s="300">
        <f t="shared" si="145"/>
        <v>2089</v>
      </c>
      <c r="AC2113" s="526"/>
      <c r="AD2113" s="527"/>
      <c r="AE2113" s="424"/>
      <c r="AF2113" s="528"/>
      <c r="AG2113" s="528"/>
      <c r="AH2113" s="289" t="str">
        <f t="shared" si="143"/>
        <v/>
      </c>
      <c r="BR2113" s="291" t="str">
        <f>IFERROR(VLOOKUP(AH2113,'FACT COB BASICA'!$BH$5:$BI$115,2,FALSE),"")</f>
        <v/>
      </c>
      <c r="BS2113" s="292" t="str">
        <f t="shared" si="144"/>
        <v/>
      </c>
      <c r="BU2113" s="280"/>
    </row>
    <row r="2114" spans="28:73" ht="18.75" customHeight="1" x14ac:dyDescent="0.3">
      <c r="AB2114" s="300">
        <f t="shared" si="145"/>
        <v>2090</v>
      </c>
      <c r="AC2114" s="526"/>
      <c r="AD2114" s="527"/>
      <c r="AE2114" s="424"/>
      <c r="AF2114" s="528"/>
      <c r="AG2114" s="528"/>
      <c r="AH2114" s="289" t="str">
        <f t="shared" si="143"/>
        <v/>
      </c>
      <c r="BR2114" s="291" t="str">
        <f>IFERROR(VLOOKUP(AH2114,'FACT COB BASICA'!$BH$5:$BI$115,2,FALSE),"")</f>
        <v/>
      </c>
      <c r="BS2114" s="292" t="str">
        <f t="shared" si="144"/>
        <v/>
      </c>
      <c r="BU2114" s="280"/>
    </row>
    <row r="2115" spans="28:73" ht="18.75" customHeight="1" x14ac:dyDescent="0.3">
      <c r="AB2115" s="300">
        <f t="shared" si="145"/>
        <v>2091</v>
      </c>
      <c r="AC2115" s="526"/>
      <c r="AD2115" s="527"/>
      <c r="AE2115" s="424"/>
      <c r="AF2115" s="528"/>
      <c r="AG2115" s="528"/>
      <c r="AH2115" s="289" t="str">
        <f t="shared" si="143"/>
        <v/>
      </c>
      <c r="BR2115" s="291" t="str">
        <f>IFERROR(VLOOKUP(AH2115,'FACT COB BASICA'!$BH$5:$BI$115,2,FALSE),"")</f>
        <v/>
      </c>
      <c r="BS2115" s="292" t="str">
        <f t="shared" si="144"/>
        <v/>
      </c>
      <c r="BU2115" s="280"/>
    </row>
    <row r="2116" spans="28:73" ht="18.75" customHeight="1" x14ac:dyDescent="0.3">
      <c r="AB2116" s="300">
        <f t="shared" si="145"/>
        <v>2092</v>
      </c>
      <c r="AC2116" s="526"/>
      <c r="AD2116" s="527"/>
      <c r="AE2116" s="424"/>
      <c r="AF2116" s="528"/>
      <c r="AG2116" s="528"/>
      <c r="AH2116" s="289" t="str">
        <f t="shared" si="143"/>
        <v/>
      </c>
      <c r="BR2116" s="291" t="str">
        <f>IFERROR(VLOOKUP(AH2116,'FACT COB BASICA'!$BH$5:$BI$115,2,FALSE),"")</f>
        <v/>
      </c>
      <c r="BS2116" s="292" t="str">
        <f t="shared" si="144"/>
        <v/>
      </c>
      <c r="BU2116" s="280"/>
    </row>
    <row r="2117" spans="28:73" ht="18.75" customHeight="1" x14ac:dyDescent="0.3">
      <c r="AB2117" s="300">
        <f t="shared" si="145"/>
        <v>2093</v>
      </c>
      <c r="AC2117" s="526"/>
      <c r="AD2117" s="527"/>
      <c r="AE2117" s="424"/>
      <c r="AF2117" s="528"/>
      <c r="AG2117" s="528"/>
      <c r="AH2117" s="289" t="str">
        <f t="shared" si="143"/>
        <v/>
      </c>
      <c r="BR2117" s="291" t="str">
        <f>IFERROR(VLOOKUP(AH2117,'FACT COB BASICA'!$BH$5:$BI$115,2,FALSE),"")</f>
        <v/>
      </c>
      <c r="BS2117" s="292" t="str">
        <f t="shared" si="144"/>
        <v/>
      </c>
      <c r="BU2117" s="280"/>
    </row>
    <row r="2118" spans="28:73" ht="18.75" customHeight="1" x14ac:dyDescent="0.3">
      <c r="AB2118" s="300">
        <f t="shared" si="145"/>
        <v>2094</v>
      </c>
      <c r="AC2118" s="526"/>
      <c r="AD2118" s="527"/>
      <c r="AE2118" s="424"/>
      <c r="AF2118" s="528"/>
      <c r="AG2118" s="528"/>
      <c r="AH2118" s="289" t="str">
        <f t="shared" si="143"/>
        <v/>
      </c>
      <c r="BR2118" s="291" t="str">
        <f>IFERROR(VLOOKUP(AH2118,'FACT COB BASICA'!$BH$5:$BI$115,2,FALSE),"")</f>
        <v/>
      </c>
      <c r="BS2118" s="292" t="str">
        <f t="shared" si="144"/>
        <v/>
      </c>
      <c r="BU2118" s="280"/>
    </row>
    <row r="2119" spans="28:73" ht="18.75" customHeight="1" x14ac:dyDescent="0.3">
      <c r="AB2119" s="300">
        <f t="shared" si="145"/>
        <v>2095</v>
      </c>
      <c r="AC2119" s="526"/>
      <c r="AD2119" s="527"/>
      <c r="AE2119" s="424"/>
      <c r="AF2119" s="528"/>
      <c r="AG2119" s="528"/>
      <c r="AH2119" s="289" t="str">
        <f t="shared" si="143"/>
        <v/>
      </c>
      <c r="BR2119" s="291" t="str">
        <f>IFERROR(VLOOKUP(AH2119,'FACT COB BASICA'!$BH$5:$BI$115,2,FALSE),"")</f>
        <v/>
      </c>
      <c r="BS2119" s="292" t="str">
        <f t="shared" si="144"/>
        <v/>
      </c>
      <c r="BU2119" s="280"/>
    </row>
    <row r="2120" spans="28:73" ht="18.75" customHeight="1" x14ac:dyDescent="0.3">
      <c r="AB2120" s="300">
        <f t="shared" si="145"/>
        <v>2096</v>
      </c>
      <c r="AC2120" s="526"/>
      <c r="AD2120" s="527"/>
      <c r="AE2120" s="424"/>
      <c r="AF2120" s="528"/>
      <c r="AG2120" s="528"/>
      <c r="AH2120" s="289" t="str">
        <f t="shared" si="143"/>
        <v/>
      </c>
      <c r="BR2120" s="291" t="str">
        <f>IFERROR(VLOOKUP(AH2120,'FACT COB BASICA'!$BH$5:$BI$115,2,FALSE),"")</f>
        <v/>
      </c>
      <c r="BS2120" s="292" t="str">
        <f t="shared" si="144"/>
        <v/>
      </c>
      <c r="BU2120" s="280"/>
    </row>
    <row r="2121" spans="28:73" ht="18.75" customHeight="1" x14ac:dyDescent="0.3">
      <c r="AB2121" s="300">
        <f t="shared" si="145"/>
        <v>2097</v>
      </c>
      <c r="AC2121" s="526"/>
      <c r="AD2121" s="527"/>
      <c r="AE2121" s="424"/>
      <c r="AF2121" s="528"/>
      <c r="AG2121" s="528"/>
      <c r="AH2121" s="289" t="str">
        <f t="shared" si="143"/>
        <v/>
      </c>
      <c r="BR2121" s="291" t="str">
        <f>IFERROR(VLOOKUP(AH2121,'FACT COB BASICA'!$BH$5:$BI$115,2,FALSE),"")</f>
        <v/>
      </c>
      <c r="BS2121" s="292" t="str">
        <f t="shared" si="144"/>
        <v/>
      </c>
      <c r="BU2121" s="280"/>
    </row>
    <row r="2122" spans="28:73" ht="18.75" customHeight="1" x14ac:dyDescent="0.3">
      <c r="AB2122" s="300">
        <f t="shared" si="145"/>
        <v>2098</v>
      </c>
      <c r="AC2122" s="526"/>
      <c r="AD2122" s="527"/>
      <c r="AE2122" s="424"/>
      <c r="AF2122" s="528"/>
      <c r="AG2122" s="528"/>
      <c r="AH2122" s="289" t="str">
        <f t="shared" si="143"/>
        <v/>
      </c>
      <c r="BR2122" s="291" t="str">
        <f>IFERROR(VLOOKUP(AH2122,'FACT COB BASICA'!$BH$5:$BI$115,2,FALSE),"")</f>
        <v/>
      </c>
      <c r="BS2122" s="292" t="str">
        <f t="shared" si="144"/>
        <v/>
      </c>
      <c r="BU2122" s="280"/>
    </row>
    <row r="2123" spans="28:73" ht="18.75" customHeight="1" x14ac:dyDescent="0.3">
      <c r="AB2123" s="300">
        <f t="shared" si="145"/>
        <v>2099</v>
      </c>
      <c r="AC2123" s="526"/>
      <c r="AD2123" s="527"/>
      <c r="AE2123" s="424"/>
      <c r="AF2123" s="528"/>
      <c r="AG2123" s="528"/>
      <c r="AH2123" s="289" t="str">
        <f t="shared" si="143"/>
        <v/>
      </c>
      <c r="BR2123" s="291" t="str">
        <f>IFERROR(VLOOKUP(AH2123,'FACT COB BASICA'!$BH$5:$BI$115,2,FALSE),"")</f>
        <v/>
      </c>
      <c r="BS2123" s="292" t="str">
        <f t="shared" si="144"/>
        <v/>
      </c>
      <c r="BU2123" s="280"/>
    </row>
    <row r="2124" spans="28:73" ht="18.75" customHeight="1" x14ac:dyDescent="0.3">
      <c r="AB2124" s="300">
        <f t="shared" si="145"/>
        <v>2100</v>
      </c>
      <c r="AC2124" s="526"/>
      <c r="AD2124" s="527"/>
      <c r="AE2124" s="424"/>
      <c r="AF2124" s="528"/>
      <c r="AG2124" s="528"/>
      <c r="AH2124" s="289" t="str">
        <f t="shared" si="143"/>
        <v/>
      </c>
      <c r="BR2124" s="291" t="str">
        <f>IFERROR(VLOOKUP(AH2124,'FACT COB BASICA'!$BH$5:$BI$115,2,FALSE),"")</f>
        <v/>
      </c>
      <c r="BS2124" s="292" t="str">
        <f t="shared" si="144"/>
        <v/>
      </c>
      <c r="BU2124" s="280"/>
    </row>
    <row r="2125" spans="28:73" ht="18.75" customHeight="1" x14ac:dyDescent="0.3">
      <c r="AB2125" s="300">
        <f t="shared" si="145"/>
        <v>2101</v>
      </c>
      <c r="AC2125" s="526"/>
      <c r="AD2125" s="527"/>
      <c r="AE2125" s="424"/>
      <c r="AF2125" s="528"/>
      <c r="AG2125" s="528"/>
      <c r="AH2125" s="289" t="str">
        <f t="shared" si="143"/>
        <v/>
      </c>
      <c r="BR2125" s="291" t="str">
        <f>IFERROR(VLOOKUP(AH2125,'FACT COB BASICA'!$BH$5:$BI$115,2,FALSE),"")</f>
        <v/>
      </c>
      <c r="BS2125" s="292" t="str">
        <f t="shared" si="144"/>
        <v/>
      </c>
      <c r="BU2125" s="280"/>
    </row>
    <row r="2126" spans="28:73" ht="18.75" customHeight="1" x14ac:dyDescent="0.3">
      <c r="AB2126" s="300">
        <f t="shared" si="145"/>
        <v>2102</v>
      </c>
      <c r="AC2126" s="526"/>
      <c r="AD2126" s="527"/>
      <c r="AE2126" s="424"/>
      <c r="AF2126" s="528"/>
      <c r="AG2126" s="528"/>
      <c r="AH2126" s="289" t="str">
        <f t="shared" si="143"/>
        <v/>
      </c>
      <c r="BR2126" s="291" t="str">
        <f>IFERROR(VLOOKUP(AH2126,'FACT COB BASICA'!$BH$5:$BI$115,2,FALSE),"")</f>
        <v/>
      </c>
      <c r="BS2126" s="292" t="str">
        <f t="shared" si="144"/>
        <v/>
      </c>
      <c r="BU2126" s="280"/>
    </row>
    <row r="2127" spans="28:73" ht="18.75" customHeight="1" x14ac:dyDescent="0.3">
      <c r="AB2127" s="300">
        <f t="shared" si="145"/>
        <v>2103</v>
      </c>
      <c r="AC2127" s="526"/>
      <c r="AD2127" s="527"/>
      <c r="AE2127" s="424"/>
      <c r="AF2127" s="528"/>
      <c r="AG2127" s="528"/>
      <c r="AH2127" s="289" t="str">
        <f t="shared" si="143"/>
        <v/>
      </c>
      <c r="BR2127" s="291" t="str">
        <f>IFERROR(VLOOKUP(AH2127,'FACT COB BASICA'!$BH$5:$BI$115,2,FALSE),"")</f>
        <v/>
      </c>
      <c r="BS2127" s="292" t="str">
        <f t="shared" si="144"/>
        <v/>
      </c>
      <c r="BU2127" s="280"/>
    </row>
    <row r="2128" spans="28:73" ht="18.75" customHeight="1" x14ac:dyDescent="0.3">
      <c r="AB2128" s="300">
        <f t="shared" si="145"/>
        <v>2104</v>
      </c>
      <c r="AC2128" s="526"/>
      <c r="AD2128" s="527"/>
      <c r="AE2128" s="424"/>
      <c r="AF2128" s="528"/>
      <c r="AG2128" s="528"/>
      <c r="AH2128" s="289" t="str">
        <f t="shared" si="143"/>
        <v/>
      </c>
      <c r="BR2128" s="291" t="str">
        <f>IFERROR(VLOOKUP(AH2128,'FACT COB BASICA'!$BH$5:$BI$115,2,FALSE),"")</f>
        <v/>
      </c>
      <c r="BS2128" s="292" t="str">
        <f t="shared" si="144"/>
        <v/>
      </c>
      <c r="BU2128" s="280"/>
    </row>
    <row r="2129" spans="28:73" ht="18.75" customHeight="1" x14ac:dyDescent="0.3">
      <c r="AB2129" s="300">
        <f t="shared" si="145"/>
        <v>2105</v>
      </c>
      <c r="AC2129" s="526"/>
      <c r="AD2129" s="527"/>
      <c r="AE2129" s="424"/>
      <c r="AF2129" s="528"/>
      <c r="AG2129" s="528"/>
      <c r="AH2129" s="289" t="str">
        <f t="shared" si="143"/>
        <v/>
      </c>
      <c r="BR2129" s="291" t="str">
        <f>IFERROR(VLOOKUP(AH2129,'FACT COB BASICA'!$BH$5:$BI$115,2,FALSE),"")</f>
        <v/>
      </c>
      <c r="BS2129" s="292" t="str">
        <f t="shared" si="144"/>
        <v/>
      </c>
      <c r="BU2129" s="280"/>
    </row>
    <row r="2130" spans="28:73" ht="18.75" customHeight="1" x14ac:dyDescent="0.3">
      <c r="AB2130" s="300">
        <f t="shared" si="145"/>
        <v>2106</v>
      </c>
      <c r="AC2130" s="526"/>
      <c r="AD2130" s="527"/>
      <c r="AE2130" s="424"/>
      <c r="AF2130" s="528"/>
      <c r="AG2130" s="528"/>
      <c r="AH2130" s="289" t="str">
        <f t="shared" si="143"/>
        <v/>
      </c>
      <c r="BR2130" s="291" t="str">
        <f>IFERROR(VLOOKUP(AH2130,'FACT COB BASICA'!$BH$5:$BI$115,2,FALSE),"")</f>
        <v/>
      </c>
      <c r="BS2130" s="292" t="str">
        <f t="shared" si="144"/>
        <v/>
      </c>
      <c r="BU2130" s="280"/>
    </row>
    <row r="2131" spans="28:73" ht="18.75" customHeight="1" x14ac:dyDescent="0.3">
      <c r="AB2131" s="300">
        <f t="shared" si="145"/>
        <v>2107</v>
      </c>
      <c r="AC2131" s="526"/>
      <c r="AD2131" s="527"/>
      <c r="AE2131" s="424"/>
      <c r="AF2131" s="528"/>
      <c r="AG2131" s="528"/>
      <c r="AH2131" s="289" t="str">
        <f t="shared" si="143"/>
        <v/>
      </c>
      <c r="BR2131" s="291" t="str">
        <f>IFERROR(VLOOKUP(AH2131,'FACT COB BASICA'!$BH$5:$BI$115,2,FALSE),"")</f>
        <v/>
      </c>
      <c r="BS2131" s="292" t="str">
        <f t="shared" si="144"/>
        <v/>
      </c>
      <c r="BU2131" s="280"/>
    </row>
    <row r="2132" spans="28:73" ht="18.75" customHeight="1" x14ac:dyDescent="0.3">
      <c r="AB2132" s="300">
        <f t="shared" si="145"/>
        <v>2108</v>
      </c>
      <c r="AC2132" s="526"/>
      <c r="AD2132" s="527"/>
      <c r="AE2132" s="424"/>
      <c r="AF2132" s="528"/>
      <c r="AG2132" s="528"/>
      <c r="AH2132" s="289" t="str">
        <f t="shared" si="143"/>
        <v/>
      </c>
      <c r="BR2132" s="291" t="str">
        <f>IFERROR(VLOOKUP(AH2132,'FACT COB BASICA'!$BH$5:$BI$115,2,FALSE),"")</f>
        <v/>
      </c>
      <c r="BS2132" s="292" t="str">
        <f t="shared" si="144"/>
        <v/>
      </c>
      <c r="BU2132" s="280"/>
    </row>
    <row r="2133" spans="28:73" ht="18.75" customHeight="1" x14ac:dyDescent="0.3">
      <c r="AB2133" s="300">
        <f t="shared" si="145"/>
        <v>2109</v>
      </c>
      <c r="AC2133" s="526"/>
      <c r="AD2133" s="527"/>
      <c r="AE2133" s="424"/>
      <c r="AF2133" s="528"/>
      <c r="AG2133" s="528"/>
      <c r="AH2133" s="289" t="str">
        <f t="shared" si="143"/>
        <v/>
      </c>
      <c r="BR2133" s="291" t="str">
        <f>IFERROR(VLOOKUP(AH2133,'FACT COB BASICA'!$BH$5:$BI$115,2,FALSE),"")</f>
        <v/>
      </c>
      <c r="BS2133" s="292" t="str">
        <f t="shared" si="144"/>
        <v/>
      </c>
      <c r="BU2133" s="280"/>
    </row>
    <row r="2134" spans="28:73" ht="18.75" customHeight="1" x14ac:dyDescent="0.3">
      <c r="AB2134" s="300">
        <f t="shared" si="145"/>
        <v>2110</v>
      </c>
      <c r="AC2134" s="526"/>
      <c r="AD2134" s="527"/>
      <c r="AE2134" s="424"/>
      <c r="AF2134" s="528"/>
      <c r="AG2134" s="528"/>
      <c r="AH2134" s="289" t="str">
        <f t="shared" si="143"/>
        <v/>
      </c>
      <c r="BR2134" s="291" t="str">
        <f>IFERROR(VLOOKUP(AH2134,'FACT COB BASICA'!$BH$5:$BI$115,2,FALSE),"")</f>
        <v/>
      </c>
      <c r="BS2134" s="292" t="str">
        <f t="shared" si="144"/>
        <v/>
      </c>
      <c r="BU2134" s="280"/>
    </row>
    <row r="2135" spans="28:73" ht="18.75" customHeight="1" x14ac:dyDescent="0.3">
      <c r="AB2135" s="300">
        <f t="shared" si="145"/>
        <v>2111</v>
      </c>
      <c r="AC2135" s="526"/>
      <c r="AD2135" s="527"/>
      <c r="AE2135" s="424"/>
      <c r="AF2135" s="528"/>
      <c r="AG2135" s="528"/>
      <c r="AH2135" s="289" t="str">
        <f t="shared" si="143"/>
        <v/>
      </c>
      <c r="BR2135" s="291" t="str">
        <f>IFERROR(VLOOKUP(AH2135,'FACT COB BASICA'!$BH$5:$BI$115,2,FALSE),"")</f>
        <v/>
      </c>
      <c r="BS2135" s="292" t="str">
        <f t="shared" si="144"/>
        <v/>
      </c>
      <c r="BU2135" s="280"/>
    </row>
    <row r="2136" spans="28:73" ht="18.75" customHeight="1" x14ac:dyDescent="0.3">
      <c r="AB2136" s="300">
        <f t="shared" si="145"/>
        <v>2112</v>
      </c>
      <c r="AC2136" s="526"/>
      <c r="AD2136" s="527"/>
      <c r="AE2136" s="424"/>
      <c r="AF2136" s="528"/>
      <c r="AG2136" s="528"/>
      <c r="AH2136" s="289" t="str">
        <f t="shared" si="143"/>
        <v/>
      </c>
      <c r="BR2136" s="291" t="str">
        <f>IFERROR(VLOOKUP(AH2136,'FACT COB BASICA'!$BH$5:$BI$115,2,FALSE),"")</f>
        <v/>
      </c>
      <c r="BS2136" s="292" t="str">
        <f t="shared" si="144"/>
        <v/>
      </c>
      <c r="BU2136" s="280"/>
    </row>
    <row r="2137" spans="28:73" ht="18.75" customHeight="1" x14ac:dyDescent="0.3">
      <c r="AB2137" s="300">
        <f t="shared" si="145"/>
        <v>2113</v>
      </c>
      <c r="AC2137" s="526"/>
      <c r="AD2137" s="527"/>
      <c r="AE2137" s="424"/>
      <c r="AF2137" s="528"/>
      <c r="AG2137" s="528"/>
      <c r="AH2137" s="289" t="str">
        <f t="shared" ref="AH2137:AH2200" si="146">IF(AND($AE$20="Fecha de nacimiento",AD2137&lt;&gt;""),DATEDIF(AD2137,$L$4,"Y"),IF(AND($AE$20="Edad",AE2137&lt;&gt;""),AE2137,""))</f>
        <v/>
      </c>
      <c r="BR2137" s="291" t="str">
        <f>IFERROR(VLOOKUP(AH2137,'FACT COB BASICA'!$BH$5:$BI$115,2,FALSE),"")</f>
        <v/>
      </c>
      <c r="BS2137" s="292" t="str">
        <f t="shared" ref="BS2137:BS2200" si="147">AC2137&amp;AG2137&amp;AF2137&amp;BR2137</f>
        <v/>
      </c>
      <c r="BU2137" s="280"/>
    </row>
    <row r="2138" spans="28:73" ht="18.75" customHeight="1" x14ac:dyDescent="0.3">
      <c r="AB2138" s="300">
        <f t="shared" ref="AB2138:AB2201" si="148">AB2137+1</f>
        <v>2114</v>
      </c>
      <c r="AC2138" s="526"/>
      <c r="AD2138" s="527"/>
      <c r="AE2138" s="424"/>
      <c r="AF2138" s="528"/>
      <c r="AG2138" s="528"/>
      <c r="AH2138" s="289" t="str">
        <f t="shared" si="146"/>
        <v/>
      </c>
      <c r="BR2138" s="291" t="str">
        <f>IFERROR(VLOOKUP(AH2138,'FACT COB BASICA'!$BH$5:$BI$115,2,FALSE),"")</f>
        <v/>
      </c>
      <c r="BS2138" s="292" t="str">
        <f t="shared" si="147"/>
        <v/>
      </c>
      <c r="BU2138" s="280"/>
    </row>
    <row r="2139" spans="28:73" ht="18.75" customHeight="1" x14ac:dyDescent="0.3">
      <c r="AB2139" s="300">
        <f t="shared" si="148"/>
        <v>2115</v>
      </c>
      <c r="AC2139" s="526"/>
      <c r="AD2139" s="527"/>
      <c r="AE2139" s="424"/>
      <c r="AF2139" s="528"/>
      <c r="AG2139" s="528"/>
      <c r="AH2139" s="289" t="str">
        <f t="shared" si="146"/>
        <v/>
      </c>
      <c r="BR2139" s="291" t="str">
        <f>IFERROR(VLOOKUP(AH2139,'FACT COB BASICA'!$BH$5:$BI$115,2,FALSE),"")</f>
        <v/>
      </c>
      <c r="BS2139" s="292" t="str">
        <f t="shared" si="147"/>
        <v/>
      </c>
      <c r="BU2139" s="280"/>
    </row>
    <row r="2140" spans="28:73" ht="18.75" customHeight="1" x14ac:dyDescent="0.3">
      <c r="AB2140" s="300">
        <f t="shared" si="148"/>
        <v>2116</v>
      </c>
      <c r="AC2140" s="526"/>
      <c r="AD2140" s="527"/>
      <c r="AE2140" s="424"/>
      <c r="AF2140" s="528"/>
      <c r="AG2140" s="528"/>
      <c r="AH2140" s="289" t="str">
        <f t="shared" si="146"/>
        <v/>
      </c>
      <c r="BR2140" s="291" t="str">
        <f>IFERROR(VLOOKUP(AH2140,'FACT COB BASICA'!$BH$5:$BI$115,2,FALSE),"")</f>
        <v/>
      </c>
      <c r="BS2140" s="292" t="str">
        <f t="shared" si="147"/>
        <v/>
      </c>
      <c r="BU2140" s="280"/>
    </row>
    <row r="2141" spans="28:73" ht="18.75" customHeight="1" x14ac:dyDescent="0.3">
      <c r="AB2141" s="300">
        <f t="shared" si="148"/>
        <v>2117</v>
      </c>
      <c r="AC2141" s="526"/>
      <c r="AD2141" s="527"/>
      <c r="AE2141" s="424"/>
      <c r="AF2141" s="528"/>
      <c r="AG2141" s="528"/>
      <c r="AH2141" s="289" t="str">
        <f t="shared" si="146"/>
        <v/>
      </c>
      <c r="BR2141" s="291" t="str">
        <f>IFERROR(VLOOKUP(AH2141,'FACT COB BASICA'!$BH$5:$BI$115,2,FALSE),"")</f>
        <v/>
      </c>
      <c r="BS2141" s="292" t="str">
        <f t="shared" si="147"/>
        <v/>
      </c>
      <c r="BU2141" s="280"/>
    </row>
    <row r="2142" spans="28:73" ht="18.75" customHeight="1" x14ac:dyDescent="0.3">
      <c r="AB2142" s="300">
        <f t="shared" si="148"/>
        <v>2118</v>
      </c>
      <c r="AC2142" s="526"/>
      <c r="AD2142" s="527"/>
      <c r="AE2142" s="424"/>
      <c r="AF2142" s="528"/>
      <c r="AG2142" s="528"/>
      <c r="AH2142" s="289" t="str">
        <f t="shared" si="146"/>
        <v/>
      </c>
      <c r="BR2142" s="291" t="str">
        <f>IFERROR(VLOOKUP(AH2142,'FACT COB BASICA'!$BH$5:$BI$115,2,FALSE),"")</f>
        <v/>
      </c>
      <c r="BS2142" s="292" t="str">
        <f t="shared" si="147"/>
        <v/>
      </c>
      <c r="BU2142" s="280"/>
    </row>
    <row r="2143" spans="28:73" ht="18.75" customHeight="1" x14ac:dyDescent="0.3">
      <c r="AB2143" s="300">
        <f t="shared" si="148"/>
        <v>2119</v>
      </c>
      <c r="AC2143" s="526"/>
      <c r="AD2143" s="527"/>
      <c r="AE2143" s="424"/>
      <c r="AF2143" s="528"/>
      <c r="AG2143" s="528"/>
      <c r="AH2143" s="289" t="str">
        <f t="shared" si="146"/>
        <v/>
      </c>
      <c r="BR2143" s="291" t="str">
        <f>IFERROR(VLOOKUP(AH2143,'FACT COB BASICA'!$BH$5:$BI$115,2,FALSE),"")</f>
        <v/>
      </c>
      <c r="BS2143" s="292" t="str">
        <f t="shared" si="147"/>
        <v/>
      </c>
      <c r="BU2143" s="280"/>
    </row>
    <row r="2144" spans="28:73" ht="18.75" customHeight="1" x14ac:dyDescent="0.3">
      <c r="AB2144" s="300">
        <f t="shared" si="148"/>
        <v>2120</v>
      </c>
      <c r="AC2144" s="526"/>
      <c r="AD2144" s="527"/>
      <c r="AE2144" s="424"/>
      <c r="AF2144" s="528"/>
      <c r="AG2144" s="528"/>
      <c r="AH2144" s="289" t="str">
        <f t="shared" si="146"/>
        <v/>
      </c>
      <c r="BR2144" s="291" t="str">
        <f>IFERROR(VLOOKUP(AH2144,'FACT COB BASICA'!$BH$5:$BI$115,2,FALSE),"")</f>
        <v/>
      </c>
      <c r="BS2144" s="292" t="str">
        <f t="shared" si="147"/>
        <v/>
      </c>
      <c r="BU2144" s="280"/>
    </row>
    <row r="2145" spans="28:73" ht="18.75" customHeight="1" x14ac:dyDescent="0.3">
      <c r="AB2145" s="300">
        <f t="shared" si="148"/>
        <v>2121</v>
      </c>
      <c r="AC2145" s="526"/>
      <c r="AD2145" s="527"/>
      <c r="AE2145" s="424"/>
      <c r="AF2145" s="528"/>
      <c r="AG2145" s="528"/>
      <c r="AH2145" s="289" t="str">
        <f t="shared" si="146"/>
        <v/>
      </c>
      <c r="BR2145" s="291" t="str">
        <f>IFERROR(VLOOKUP(AH2145,'FACT COB BASICA'!$BH$5:$BI$115,2,FALSE),"")</f>
        <v/>
      </c>
      <c r="BS2145" s="292" t="str">
        <f t="shared" si="147"/>
        <v/>
      </c>
      <c r="BU2145" s="280"/>
    </row>
    <row r="2146" spans="28:73" ht="18.75" customHeight="1" x14ac:dyDescent="0.3">
      <c r="AB2146" s="300">
        <f t="shared" si="148"/>
        <v>2122</v>
      </c>
      <c r="AC2146" s="526"/>
      <c r="AD2146" s="527"/>
      <c r="AE2146" s="424"/>
      <c r="AF2146" s="528"/>
      <c r="AG2146" s="528"/>
      <c r="AH2146" s="289" t="str">
        <f t="shared" si="146"/>
        <v/>
      </c>
      <c r="BR2146" s="291" t="str">
        <f>IFERROR(VLOOKUP(AH2146,'FACT COB BASICA'!$BH$5:$BI$115,2,FALSE),"")</f>
        <v/>
      </c>
      <c r="BS2146" s="292" t="str">
        <f t="shared" si="147"/>
        <v/>
      </c>
      <c r="BU2146" s="280"/>
    </row>
    <row r="2147" spans="28:73" ht="18.75" customHeight="1" x14ac:dyDescent="0.3">
      <c r="AB2147" s="300">
        <f t="shared" si="148"/>
        <v>2123</v>
      </c>
      <c r="AC2147" s="526"/>
      <c r="AD2147" s="527"/>
      <c r="AE2147" s="424"/>
      <c r="AF2147" s="528"/>
      <c r="AG2147" s="528"/>
      <c r="AH2147" s="289" t="str">
        <f t="shared" si="146"/>
        <v/>
      </c>
      <c r="BR2147" s="291" t="str">
        <f>IFERROR(VLOOKUP(AH2147,'FACT COB BASICA'!$BH$5:$BI$115,2,FALSE),"")</f>
        <v/>
      </c>
      <c r="BS2147" s="292" t="str">
        <f t="shared" si="147"/>
        <v/>
      </c>
      <c r="BU2147" s="280"/>
    </row>
    <row r="2148" spans="28:73" ht="18.75" customHeight="1" x14ac:dyDescent="0.3">
      <c r="AB2148" s="300">
        <f t="shared" si="148"/>
        <v>2124</v>
      </c>
      <c r="AC2148" s="526"/>
      <c r="AD2148" s="527"/>
      <c r="AE2148" s="424"/>
      <c r="AF2148" s="528"/>
      <c r="AG2148" s="528"/>
      <c r="AH2148" s="289" t="str">
        <f t="shared" si="146"/>
        <v/>
      </c>
      <c r="BR2148" s="291" t="str">
        <f>IFERROR(VLOOKUP(AH2148,'FACT COB BASICA'!$BH$5:$BI$115,2,FALSE),"")</f>
        <v/>
      </c>
      <c r="BS2148" s="292" t="str">
        <f t="shared" si="147"/>
        <v/>
      </c>
      <c r="BU2148" s="280"/>
    </row>
    <row r="2149" spans="28:73" ht="18.75" customHeight="1" x14ac:dyDescent="0.3">
      <c r="AB2149" s="300">
        <f t="shared" si="148"/>
        <v>2125</v>
      </c>
      <c r="AC2149" s="526"/>
      <c r="AD2149" s="527"/>
      <c r="AE2149" s="424"/>
      <c r="AF2149" s="528"/>
      <c r="AG2149" s="528"/>
      <c r="AH2149" s="289" t="str">
        <f t="shared" si="146"/>
        <v/>
      </c>
      <c r="BR2149" s="291" t="str">
        <f>IFERROR(VLOOKUP(AH2149,'FACT COB BASICA'!$BH$5:$BI$115,2,FALSE),"")</f>
        <v/>
      </c>
      <c r="BS2149" s="292" t="str">
        <f t="shared" si="147"/>
        <v/>
      </c>
      <c r="BU2149" s="280"/>
    </row>
    <row r="2150" spans="28:73" ht="18.75" customHeight="1" x14ac:dyDescent="0.3">
      <c r="AB2150" s="300">
        <f t="shared" si="148"/>
        <v>2126</v>
      </c>
      <c r="AC2150" s="526"/>
      <c r="AD2150" s="527"/>
      <c r="AE2150" s="424"/>
      <c r="AF2150" s="528"/>
      <c r="AG2150" s="528"/>
      <c r="AH2150" s="289" t="str">
        <f t="shared" si="146"/>
        <v/>
      </c>
      <c r="BR2150" s="291" t="str">
        <f>IFERROR(VLOOKUP(AH2150,'FACT COB BASICA'!$BH$5:$BI$115,2,FALSE),"")</f>
        <v/>
      </c>
      <c r="BS2150" s="292" t="str">
        <f t="shared" si="147"/>
        <v/>
      </c>
      <c r="BU2150" s="280"/>
    </row>
    <row r="2151" spans="28:73" ht="18.75" customHeight="1" x14ac:dyDescent="0.3">
      <c r="AB2151" s="300">
        <f t="shared" si="148"/>
        <v>2127</v>
      </c>
      <c r="AC2151" s="526"/>
      <c r="AD2151" s="527"/>
      <c r="AE2151" s="424"/>
      <c r="AF2151" s="528"/>
      <c r="AG2151" s="528"/>
      <c r="AH2151" s="289" t="str">
        <f t="shared" si="146"/>
        <v/>
      </c>
      <c r="BR2151" s="291" t="str">
        <f>IFERROR(VLOOKUP(AH2151,'FACT COB BASICA'!$BH$5:$BI$115,2,FALSE),"")</f>
        <v/>
      </c>
      <c r="BS2151" s="292" t="str">
        <f t="shared" si="147"/>
        <v/>
      </c>
      <c r="BU2151" s="280"/>
    </row>
    <row r="2152" spans="28:73" ht="18.75" customHeight="1" x14ac:dyDescent="0.3">
      <c r="AB2152" s="300">
        <f t="shared" si="148"/>
        <v>2128</v>
      </c>
      <c r="AC2152" s="526"/>
      <c r="AD2152" s="527"/>
      <c r="AE2152" s="424"/>
      <c r="AF2152" s="528"/>
      <c r="AG2152" s="528"/>
      <c r="AH2152" s="289" t="str">
        <f t="shared" si="146"/>
        <v/>
      </c>
      <c r="BR2152" s="291" t="str">
        <f>IFERROR(VLOOKUP(AH2152,'FACT COB BASICA'!$BH$5:$BI$115,2,FALSE),"")</f>
        <v/>
      </c>
      <c r="BS2152" s="292" t="str">
        <f t="shared" si="147"/>
        <v/>
      </c>
      <c r="BU2152" s="280"/>
    </row>
    <row r="2153" spans="28:73" ht="18.75" customHeight="1" x14ac:dyDescent="0.3">
      <c r="AB2153" s="300">
        <f t="shared" si="148"/>
        <v>2129</v>
      </c>
      <c r="AC2153" s="526"/>
      <c r="AD2153" s="527"/>
      <c r="AE2153" s="424"/>
      <c r="AF2153" s="528"/>
      <c r="AG2153" s="528"/>
      <c r="AH2153" s="289" t="str">
        <f t="shared" si="146"/>
        <v/>
      </c>
      <c r="BR2153" s="291" t="str">
        <f>IFERROR(VLOOKUP(AH2153,'FACT COB BASICA'!$BH$5:$BI$115,2,FALSE),"")</f>
        <v/>
      </c>
      <c r="BS2153" s="292" t="str">
        <f t="shared" si="147"/>
        <v/>
      </c>
      <c r="BU2153" s="280"/>
    </row>
    <row r="2154" spans="28:73" ht="18.75" customHeight="1" x14ac:dyDescent="0.3">
      <c r="AB2154" s="300">
        <f t="shared" si="148"/>
        <v>2130</v>
      </c>
      <c r="AC2154" s="526"/>
      <c r="AD2154" s="527"/>
      <c r="AE2154" s="424"/>
      <c r="AF2154" s="528"/>
      <c r="AG2154" s="528"/>
      <c r="AH2154" s="289" t="str">
        <f t="shared" si="146"/>
        <v/>
      </c>
      <c r="BR2154" s="291" t="str">
        <f>IFERROR(VLOOKUP(AH2154,'FACT COB BASICA'!$BH$5:$BI$115,2,FALSE),"")</f>
        <v/>
      </c>
      <c r="BS2154" s="292" t="str">
        <f t="shared" si="147"/>
        <v/>
      </c>
      <c r="BU2154" s="280"/>
    </row>
    <row r="2155" spans="28:73" ht="18.75" customHeight="1" x14ac:dyDescent="0.3">
      <c r="AB2155" s="300">
        <f t="shared" si="148"/>
        <v>2131</v>
      </c>
      <c r="AC2155" s="526"/>
      <c r="AD2155" s="527"/>
      <c r="AE2155" s="424"/>
      <c r="AF2155" s="528"/>
      <c r="AG2155" s="528"/>
      <c r="AH2155" s="289" t="str">
        <f t="shared" si="146"/>
        <v/>
      </c>
      <c r="BR2155" s="291" t="str">
        <f>IFERROR(VLOOKUP(AH2155,'FACT COB BASICA'!$BH$5:$BI$115,2,FALSE),"")</f>
        <v/>
      </c>
      <c r="BS2155" s="292" t="str">
        <f t="shared" si="147"/>
        <v/>
      </c>
      <c r="BU2155" s="280"/>
    </row>
    <row r="2156" spans="28:73" ht="18.75" customHeight="1" x14ac:dyDescent="0.3">
      <c r="AB2156" s="300">
        <f t="shared" si="148"/>
        <v>2132</v>
      </c>
      <c r="AC2156" s="526"/>
      <c r="AD2156" s="527"/>
      <c r="AE2156" s="424"/>
      <c r="AF2156" s="528"/>
      <c r="AG2156" s="528"/>
      <c r="AH2156" s="289" t="str">
        <f t="shared" si="146"/>
        <v/>
      </c>
      <c r="BR2156" s="291" t="str">
        <f>IFERROR(VLOOKUP(AH2156,'FACT COB BASICA'!$BH$5:$BI$115,2,FALSE),"")</f>
        <v/>
      </c>
      <c r="BS2156" s="292" t="str">
        <f t="shared" si="147"/>
        <v/>
      </c>
      <c r="BU2156" s="280"/>
    </row>
    <row r="2157" spans="28:73" ht="18.75" customHeight="1" x14ac:dyDescent="0.3">
      <c r="AB2157" s="300">
        <f t="shared" si="148"/>
        <v>2133</v>
      </c>
      <c r="AC2157" s="526"/>
      <c r="AD2157" s="527"/>
      <c r="AE2157" s="424"/>
      <c r="AF2157" s="528"/>
      <c r="AG2157" s="528"/>
      <c r="AH2157" s="289" t="str">
        <f t="shared" si="146"/>
        <v/>
      </c>
      <c r="BR2157" s="291" t="str">
        <f>IFERROR(VLOOKUP(AH2157,'FACT COB BASICA'!$BH$5:$BI$115,2,FALSE),"")</f>
        <v/>
      </c>
      <c r="BS2157" s="292" t="str">
        <f t="shared" si="147"/>
        <v/>
      </c>
      <c r="BU2157" s="280"/>
    </row>
    <row r="2158" spans="28:73" ht="18.75" customHeight="1" x14ac:dyDescent="0.3">
      <c r="AB2158" s="300">
        <f t="shared" si="148"/>
        <v>2134</v>
      </c>
      <c r="AC2158" s="526"/>
      <c r="AD2158" s="527"/>
      <c r="AE2158" s="424"/>
      <c r="AF2158" s="528"/>
      <c r="AG2158" s="528"/>
      <c r="AH2158" s="289" t="str">
        <f t="shared" si="146"/>
        <v/>
      </c>
      <c r="BR2158" s="291" t="str">
        <f>IFERROR(VLOOKUP(AH2158,'FACT COB BASICA'!$BH$5:$BI$115,2,FALSE),"")</f>
        <v/>
      </c>
      <c r="BS2158" s="292" t="str">
        <f t="shared" si="147"/>
        <v/>
      </c>
      <c r="BU2158" s="280"/>
    </row>
    <row r="2159" spans="28:73" ht="18.75" customHeight="1" x14ac:dyDescent="0.3">
      <c r="AB2159" s="300">
        <f t="shared" si="148"/>
        <v>2135</v>
      </c>
      <c r="AC2159" s="526"/>
      <c r="AD2159" s="527"/>
      <c r="AE2159" s="424"/>
      <c r="AF2159" s="528"/>
      <c r="AG2159" s="528"/>
      <c r="AH2159" s="289" t="str">
        <f t="shared" si="146"/>
        <v/>
      </c>
      <c r="BR2159" s="291" t="str">
        <f>IFERROR(VLOOKUP(AH2159,'FACT COB BASICA'!$BH$5:$BI$115,2,FALSE),"")</f>
        <v/>
      </c>
      <c r="BS2159" s="292" t="str">
        <f t="shared" si="147"/>
        <v/>
      </c>
      <c r="BU2159" s="280"/>
    </row>
    <row r="2160" spans="28:73" ht="18.75" customHeight="1" x14ac:dyDescent="0.3">
      <c r="AB2160" s="300">
        <f t="shared" si="148"/>
        <v>2136</v>
      </c>
      <c r="AC2160" s="526"/>
      <c r="AD2160" s="527"/>
      <c r="AE2160" s="424"/>
      <c r="AF2160" s="528"/>
      <c r="AG2160" s="528"/>
      <c r="AH2160" s="289" t="str">
        <f t="shared" si="146"/>
        <v/>
      </c>
      <c r="BR2160" s="291" t="str">
        <f>IFERROR(VLOOKUP(AH2160,'FACT COB BASICA'!$BH$5:$BI$115,2,FALSE),"")</f>
        <v/>
      </c>
      <c r="BS2160" s="292" t="str">
        <f t="shared" si="147"/>
        <v/>
      </c>
      <c r="BU2160" s="280"/>
    </row>
    <row r="2161" spans="28:73" ht="18.75" customHeight="1" x14ac:dyDescent="0.3">
      <c r="AB2161" s="300">
        <f t="shared" si="148"/>
        <v>2137</v>
      </c>
      <c r="AC2161" s="526"/>
      <c r="AD2161" s="527"/>
      <c r="AE2161" s="424"/>
      <c r="AF2161" s="528"/>
      <c r="AG2161" s="528"/>
      <c r="AH2161" s="289" t="str">
        <f t="shared" si="146"/>
        <v/>
      </c>
      <c r="BR2161" s="291" t="str">
        <f>IFERROR(VLOOKUP(AH2161,'FACT COB BASICA'!$BH$5:$BI$115,2,FALSE),"")</f>
        <v/>
      </c>
      <c r="BS2161" s="292" t="str">
        <f t="shared" si="147"/>
        <v/>
      </c>
      <c r="BU2161" s="280"/>
    </row>
    <row r="2162" spans="28:73" ht="18.75" customHeight="1" x14ac:dyDescent="0.3">
      <c r="AB2162" s="300">
        <f t="shared" si="148"/>
        <v>2138</v>
      </c>
      <c r="AC2162" s="526"/>
      <c r="AD2162" s="527"/>
      <c r="AE2162" s="424"/>
      <c r="AF2162" s="528"/>
      <c r="AG2162" s="528"/>
      <c r="AH2162" s="289" t="str">
        <f t="shared" si="146"/>
        <v/>
      </c>
      <c r="BR2162" s="291" t="str">
        <f>IFERROR(VLOOKUP(AH2162,'FACT COB BASICA'!$BH$5:$BI$115,2,FALSE),"")</f>
        <v/>
      </c>
      <c r="BS2162" s="292" t="str">
        <f t="shared" si="147"/>
        <v/>
      </c>
      <c r="BU2162" s="280"/>
    </row>
    <row r="2163" spans="28:73" ht="18.75" customHeight="1" x14ac:dyDescent="0.3">
      <c r="AB2163" s="300">
        <f t="shared" si="148"/>
        <v>2139</v>
      </c>
      <c r="AC2163" s="526"/>
      <c r="AD2163" s="527"/>
      <c r="AE2163" s="424"/>
      <c r="AF2163" s="528"/>
      <c r="AG2163" s="528"/>
      <c r="AH2163" s="289" t="str">
        <f t="shared" si="146"/>
        <v/>
      </c>
      <c r="BR2163" s="291" t="str">
        <f>IFERROR(VLOOKUP(AH2163,'FACT COB BASICA'!$BH$5:$BI$115,2,FALSE),"")</f>
        <v/>
      </c>
      <c r="BS2163" s="292" t="str">
        <f t="shared" si="147"/>
        <v/>
      </c>
      <c r="BU2163" s="280"/>
    </row>
    <row r="2164" spans="28:73" ht="18.75" customHeight="1" x14ac:dyDescent="0.3">
      <c r="AB2164" s="300">
        <f t="shared" si="148"/>
        <v>2140</v>
      </c>
      <c r="AC2164" s="526"/>
      <c r="AD2164" s="527"/>
      <c r="AE2164" s="424"/>
      <c r="AF2164" s="528"/>
      <c r="AG2164" s="528"/>
      <c r="AH2164" s="289" t="str">
        <f t="shared" si="146"/>
        <v/>
      </c>
      <c r="BR2164" s="291" t="str">
        <f>IFERROR(VLOOKUP(AH2164,'FACT COB BASICA'!$BH$5:$BI$115,2,FALSE),"")</f>
        <v/>
      </c>
      <c r="BS2164" s="292" t="str">
        <f t="shared" si="147"/>
        <v/>
      </c>
      <c r="BU2164" s="280"/>
    </row>
    <row r="2165" spans="28:73" ht="18.75" customHeight="1" x14ac:dyDescent="0.3">
      <c r="AB2165" s="300">
        <f t="shared" si="148"/>
        <v>2141</v>
      </c>
      <c r="AC2165" s="526"/>
      <c r="AD2165" s="527"/>
      <c r="AE2165" s="424"/>
      <c r="AF2165" s="528"/>
      <c r="AG2165" s="528"/>
      <c r="AH2165" s="289" t="str">
        <f t="shared" si="146"/>
        <v/>
      </c>
      <c r="BR2165" s="291" t="str">
        <f>IFERROR(VLOOKUP(AH2165,'FACT COB BASICA'!$BH$5:$BI$115,2,FALSE),"")</f>
        <v/>
      </c>
      <c r="BS2165" s="292" t="str">
        <f t="shared" si="147"/>
        <v/>
      </c>
      <c r="BU2165" s="280"/>
    </row>
    <row r="2166" spans="28:73" ht="18.75" customHeight="1" x14ac:dyDescent="0.3">
      <c r="AB2166" s="300">
        <f t="shared" si="148"/>
        <v>2142</v>
      </c>
      <c r="AC2166" s="526"/>
      <c r="AD2166" s="527"/>
      <c r="AE2166" s="424"/>
      <c r="AF2166" s="528"/>
      <c r="AG2166" s="528"/>
      <c r="AH2166" s="289" t="str">
        <f t="shared" si="146"/>
        <v/>
      </c>
      <c r="BR2166" s="291" t="str">
        <f>IFERROR(VLOOKUP(AH2166,'FACT COB BASICA'!$BH$5:$BI$115,2,FALSE),"")</f>
        <v/>
      </c>
      <c r="BS2166" s="292" t="str">
        <f t="shared" si="147"/>
        <v/>
      </c>
      <c r="BU2166" s="280"/>
    </row>
    <row r="2167" spans="28:73" ht="18.75" customHeight="1" x14ac:dyDescent="0.3">
      <c r="AB2167" s="300">
        <f t="shared" si="148"/>
        <v>2143</v>
      </c>
      <c r="AC2167" s="526"/>
      <c r="AD2167" s="527"/>
      <c r="AE2167" s="424"/>
      <c r="AF2167" s="528"/>
      <c r="AG2167" s="528"/>
      <c r="AH2167" s="289" t="str">
        <f t="shared" si="146"/>
        <v/>
      </c>
      <c r="BR2167" s="291" t="str">
        <f>IFERROR(VLOOKUP(AH2167,'FACT COB BASICA'!$BH$5:$BI$115,2,FALSE),"")</f>
        <v/>
      </c>
      <c r="BS2167" s="292" t="str">
        <f t="shared" si="147"/>
        <v/>
      </c>
      <c r="BU2167" s="280"/>
    </row>
    <row r="2168" spans="28:73" ht="18.75" customHeight="1" x14ac:dyDescent="0.3">
      <c r="AB2168" s="300">
        <f t="shared" si="148"/>
        <v>2144</v>
      </c>
      <c r="AC2168" s="526"/>
      <c r="AD2168" s="527"/>
      <c r="AE2168" s="424"/>
      <c r="AF2168" s="528"/>
      <c r="AG2168" s="528"/>
      <c r="AH2168" s="289" t="str">
        <f t="shared" si="146"/>
        <v/>
      </c>
      <c r="BR2168" s="291" t="str">
        <f>IFERROR(VLOOKUP(AH2168,'FACT COB BASICA'!$BH$5:$BI$115,2,FALSE),"")</f>
        <v/>
      </c>
      <c r="BS2168" s="292" t="str">
        <f t="shared" si="147"/>
        <v/>
      </c>
      <c r="BU2168" s="280"/>
    </row>
    <row r="2169" spans="28:73" ht="18.75" customHeight="1" x14ac:dyDescent="0.3">
      <c r="AB2169" s="300">
        <f t="shared" si="148"/>
        <v>2145</v>
      </c>
      <c r="AC2169" s="526"/>
      <c r="AD2169" s="527"/>
      <c r="AE2169" s="424"/>
      <c r="AF2169" s="528"/>
      <c r="AG2169" s="528"/>
      <c r="AH2169" s="289" t="str">
        <f t="shared" si="146"/>
        <v/>
      </c>
      <c r="BR2169" s="291" t="str">
        <f>IFERROR(VLOOKUP(AH2169,'FACT COB BASICA'!$BH$5:$BI$115,2,FALSE),"")</f>
        <v/>
      </c>
      <c r="BS2169" s="292" t="str">
        <f t="shared" si="147"/>
        <v/>
      </c>
      <c r="BU2169" s="280"/>
    </row>
    <row r="2170" spans="28:73" ht="18.75" customHeight="1" x14ac:dyDescent="0.3">
      <c r="AB2170" s="300">
        <f t="shared" si="148"/>
        <v>2146</v>
      </c>
      <c r="AC2170" s="526"/>
      <c r="AD2170" s="527"/>
      <c r="AE2170" s="424"/>
      <c r="AF2170" s="528"/>
      <c r="AG2170" s="528"/>
      <c r="AH2170" s="289" t="str">
        <f t="shared" si="146"/>
        <v/>
      </c>
      <c r="BR2170" s="291" t="str">
        <f>IFERROR(VLOOKUP(AH2170,'FACT COB BASICA'!$BH$5:$BI$115,2,FALSE),"")</f>
        <v/>
      </c>
      <c r="BS2170" s="292" t="str">
        <f t="shared" si="147"/>
        <v/>
      </c>
      <c r="BU2170" s="280"/>
    </row>
    <row r="2171" spans="28:73" ht="18.75" customHeight="1" x14ac:dyDescent="0.3">
      <c r="AB2171" s="300">
        <f t="shared" si="148"/>
        <v>2147</v>
      </c>
      <c r="AC2171" s="526"/>
      <c r="AD2171" s="527"/>
      <c r="AE2171" s="424"/>
      <c r="AF2171" s="528"/>
      <c r="AG2171" s="528"/>
      <c r="AH2171" s="289" t="str">
        <f t="shared" si="146"/>
        <v/>
      </c>
      <c r="BR2171" s="291" t="str">
        <f>IFERROR(VLOOKUP(AH2171,'FACT COB BASICA'!$BH$5:$BI$115,2,FALSE),"")</f>
        <v/>
      </c>
      <c r="BS2171" s="292" t="str">
        <f t="shared" si="147"/>
        <v/>
      </c>
      <c r="BU2171" s="280"/>
    </row>
    <row r="2172" spans="28:73" ht="18.75" customHeight="1" x14ac:dyDescent="0.3">
      <c r="AB2172" s="300">
        <f t="shared" si="148"/>
        <v>2148</v>
      </c>
      <c r="AC2172" s="526"/>
      <c r="AD2172" s="527"/>
      <c r="AE2172" s="424"/>
      <c r="AF2172" s="528"/>
      <c r="AG2172" s="528"/>
      <c r="AH2172" s="289" t="str">
        <f t="shared" si="146"/>
        <v/>
      </c>
      <c r="BR2172" s="291" t="str">
        <f>IFERROR(VLOOKUP(AH2172,'FACT COB BASICA'!$BH$5:$BI$115,2,FALSE),"")</f>
        <v/>
      </c>
      <c r="BS2172" s="292" t="str">
        <f t="shared" si="147"/>
        <v/>
      </c>
      <c r="BU2172" s="280"/>
    </row>
    <row r="2173" spans="28:73" ht="18.75" customHeight="1" x14ac:dyDescent="0.3">
      <c r="AB2173" s="300">
        <f t="shared" si="148"/>
        <v>2149</v>
      </c>
      <c r="AC2173" s="526"/>
      <c r="AD2173" s="527"/>
      <c r="AE2173" s="424"/>
      <c r="AF2173" s="528"/>
      <c r="AG2173" s="528"/>
      <c r="AH2173" s="289" t="str">
        <f t="shared" si="146"/>
        <v/>
      </c>
      <c r="BR2173" s="291" t="str">
        <f>IFERROR(VLOOKUP(AH2173,'FACT COB BASICA'!$BH$5:$BI$115,2,FALSE),"")</f>
        <v/>
      </c>
      <c r="BS2173" s="292" t="str">
        <f t="shared" si="147"/>
        <v/>
      </c>
      <c r="BU2173" s="280"/>
    </row>
    <row r="2174" spans="28:73" ht="18.75" customHeight="1" x14ac:dyDescent="0.3">
      <c r="AB2174" s="300">
        <f t="shared" si="148"/>
        <v>2150</v>
      </c>
      <c r="AC2174" s="526"/>
      <c r="AD2174" s="527"/>
      <c r="AE2174" s="424"/>
      <c r="AF2174" s="528"/>
      <c r="AG2174" s="528"/>
      <c r="AH2174" s="289" t="str">
        <f t="shared" si="146"/>
        <v/>
      </c>
      <c r="BR2174" s="291" t="str">
        <f>IFERROR(VLOOKUP(AH2174,'FACT COB BASICA'!$BH$5:$BI$115,2,FALSE),"")</f>
        <v/>
      </c>
      <c r="BS2174" s="292" t="str">
        <f t="shared" si="147"/>
        <v/>
      </c>
      <c r="BU2174" s="280"/>
    </row>
    <row r="2175" spans="28:73" ht="18.75" customHeight="1" x14ac:dyDescent="0.3">
      <c r="AB2175" s="300">
        <f t="shared" si="148"/>
        <v>2151</v>
      </c>
      <c r="AC2175" s="526"/>
      <c r="AD2175" s="527"/>
      <c r="AE2175" s="424"/>
      <c r="AF2175" s="528"/>
      <c r="AG2175" s="528"/>
      <c r="AH2175" s="289" t="str">
        <f t="shared" si="146"/>
        <v/>
      </c>
      <c r="BR2175" s="291" t="str">
        <f>IFERROR(VLOOKUP(AH2175,'FACT COB BASICA'!$BH$5:$BI$115,2,FALSE),"")</f>
        <v/>
      </c>
      <c r="BS2175" s="292" t="str">
        <f t="shared" si="147"/>
        <v/>
      </c>
      <c r="BU2175" s="280"/>
    </row>
    <row r="2176" spans="28:73" ht="18.75" customHeight="1" x14ac:dyDescent="0.3">
      <c r="AB2176" s="300">
        <f t="shared" si="148"/>
        <v>2152</v>
      </c>
      <c r="AC2176" s="526"/>
      <c r="AD2176" s="527"/>
      <c r="AE2176" s="424"/>
      <c r="AF2176" s="528"/>
      <c r="AG2176" s="528"/>
      <c r="AH2176" s="289" t="str">
        <f t="shared" si="146"/>
        <v/>
      </c>
      <c r="BR2176" s="291" t="str">
        <f>IFERROR(VLOOKUP(AH2176,'FACT COB BASICA'!$BH$5:$BI$115,2,FALSE),"")</f>
        <v/>
      </c>
      <c r="BS2176" s="292" t="str">
        <f t="shared" si="147"/>
        <v/>
      </c>
      <c r="BU2176" s="280"/>
    </row>
    <row r="2177" spans="28:73" ht="18.75" customHeight="1" x14ac:dyDescent="0.3">
      <c r="AB2177" s="300">
        <f t="shared" si="148"/>
        <v>2153</v>
      </c>
      <c r="AC2177" s="526"/>
      <c r="AD2177" s="527"/>
      <c r="AE2177" s="424"/>
      <c r="AF2177" s="528"/>
      <c r="AG2177" s="528"/>
      <c r="AH2177" s="289" t="str">
        <f t="shared" si="146"/>
        <v/>
      </c>
      <c r="BR2177" s="291" t="str">
        <f>IFERROR(VLOOKUP(AH2177,'FACT COB BASICA'!$BH$5:$BI$115,2,FALSE),"")</f>
        <v/>
      </c>
      <c r="BS2177" s="292" t="str">
        <f t="shared" si="147"/>
        <v/>
      </c>
      <c r="BU2177" s="280"/>
    </row>
    <row r="2178" spans="28:73" ht="18.75" customHeight="1" x14ac:dyDescent="0.3">
      <c r="AB2178" s="300">
        <f t="shared" si="148"/>
        <v>2154</v>
      </c>
      <c r="AC2178" s="526"/>
      <c r="AD2178" s="527"/>
      <c r="AE2178" s="424"/>
      <c r="AF2178" s="528"/>
      <c r="AG2178" s="528"/>
      <c r="AH2178" s="289" t="str">
        <f t="shared" si="146"/>
        <v/>
      </c>
      <c r="BR2178" s="291" t="str">
        <f>IFERROR(VLOOKUP(AH2178,'FACT COB BASICA'!$BH$5:$BI$115,2,FALSE),"")</f>
        <v/>
      </c>
      <c r="BS2178" s="292" t="str">
        <f t="shared" si="147"/>
        <v/>
      </c>
      <c r="BU2178" s="280"/>
    </row>
    <row r="2179" spans="28:73" ht="18.75" customHeight="1" x14ac:dyDescent="0.3">
      <c r="AB2179" s="300">
        <f t="shared" si="148"/>
        <v>2155</v>
      </c>
      <c r="AC2179" s="526"/>
      <c r="AD2179" s="527"/>
      <c r="AE2179" s="424"/>
      <c r="AF2179" s="528"/>
      <c r="AG2179" s="528"/>
      <c r="AH2179" s="289" t="str">
        <f t="shared" si="146"/>
        <v/>
      </c>
      <c r="BR2179" s="291" t="str">
        <f>IFERROR(VLOOKUP(AH2179,'FACT COB BASICA'!$BH$5:$BI$115,2,FALSE),"")</f>
        <v/>
      </c>
      <c r="BS2179" s="292" t="str">
        <f t="shared" si="147"/>
        <v/>
      </c>
      <c r="BU2179" s="280"/>
    </row>
    <row r="2180" spans="28:73" ht="18.75" customHeight="1" x14ac:dyDescent="0.3">
      <c r="AB2180" s="300">
        <f t="shared" si="148"/>
        <v>2156</v>
      </c>
      <c r="AC2180" s="526"/>
      <c r="AD2180" s="527"/>
      <c r="AE2180" s="424"/>
      <c r="AF2180" s="528"/>
      <c r="AG2180" s="528"/>
      <c r="AH2180" s="289" t="str">
        <f t="shared" si="146"/>
        <v/>
      </c>
      <c r="BR2180" s="291" t="str">
        <f>IFERROR(VLOOKUP(AH2180,'FACT COB BASICA'!$BH$5:$BI$115,2,FALSE),"")</f>
        <v/>
      </c>
      <c r="BS2180" s="292" t="str">
        <f t="shared" si="147"/>
        <v/>
      </c>
      <c r="BU2180" s="280"/>
    </row>
    <row r="2181" spans="28:73" ht="18.75" customHeight="1" x14ac:dyDescent="0.3">
      <c r="AB2181" s="300">
        <f t="shared" si="148"/>
        <v>2157</v>
      </c>
      <c r="AC2181" s="526"/>
      <c r="AD2181" s="527"/>
      <c r="AE2181" s="424"/>
      <c r="AF2181" s="528"/>
      <c r="AG2181" s="528"/>
      <c r="AH2181" s="289" t="str">
        <f t="shared" si="146"/>
        <v/>
      </c>
      <c r="BR2181" s="291" t="str">
        <f>IFERROR(VLOOKUP(AH2181,'FACT COB BASICA'!$BH$5:$BI$115,2,FALSE),"")</f>
        <v/>
      </c>
      <c r="BS2181" s="292" t="str">
        <f t="shared" si="147"/>
        <v/>
      </c>
      <c r="BU2181" s="280"/>
    </row>
    <row r="2182" spans="28:73" ht="18.75" customHeight="1" x14ac:dyDescent="0.3">
      <c r="AB2182" s="300">
        <f t="shared" si="148"/>
        <v>2158</v>
      </c>
      <c r="AC2182" s="526"/>
      <c r="AD2182" s="527"/>
      <c r="AE2182" s="424"/>
      <c r="AF2182" s="528"/>
      <c r="AG2182" s="528"/>
      <c r="AH2182" s="289" t="str">
        <f t="shared" si="146"/>
        <v/>
      </c>
      <c r="BR2182" s="291" t="str">
        <f>IFERROR(VLOOKUP(AH2182,'FACT COB BASICA'!$BH$5:$BI$115,2,FALSE),"")</f>
        <v/>
      </c>
      <c r="BS2182" s="292" t="str">
        <f t="shared" si="147"/>
        <v/>
      </c>
      <c r="BU2182" s="280"/>
    </row>
    <row r="2183" spans="28:73" ht="18.75" customHeight="1" x14ac:dyDescent="0.3">
      <c r="AB2183" s="300">
        <f t="shared" si="148"/>
        <v>2159</v>
      </c>
      <c r="AC2183" s="526"/>
      <c r="AD2183" s="527"/>
      <c r="AE2183" s="424"/>
      <c r="AF2183" s="528"/>
      <c r="AG2183" s="528"/>
      <c r="AH2183" s="289" t="str">
        <f t="shared" si="146"/>
        <v/>
      </c>
      <c r="BR2183" s="291" t="str">
        <f>IFERROR(VLOOKUP(AH2183,'FACT COB BASICA'!$BH$5:$BI$115,2,FALSE),"")</f>
        <v/>
      </c>
      <c r="BS2183" s="292" t="str">
        <f t="shared" si="147"/>
        <v/>
      </c>
      <c r="BU2183" s="280"/>
    </row>
    <row r="2184" spans="28:73" ht="18.75" customHeight="1" x14ac:dyDescent="0.3">
      <c r="AB2184" s="300">
        <f t="shared" si="148"/>
        <v>2160</v>
      </c>
      <c r="AC2184" s="526"/>
      <c r="AD2184" s="527"/>
      <c r="AE2184" s="424"/>
      <c r="AF2184" s="528"/>
      <c r="AG2184" s="528"/>
      <c r="AH2184" s="289" t="str">
        <f t="shared" si="146"/>
        <v/>
      </c>
      <c r="BR2184" s="291" t="str">
        <f>IFERROR(VLOOKUP(AH2184,'FACT COB BASICA'!$BH$5:$BI$115,2,FALSE),"")</f>
        <v/>
      </c>
      <c r="BS2184" s="292" t="str">
        <f t="shared" si="147"/>
        <v/>
      </c>
      <c r="BU2184" s="280"/>
    </row>
    <row r="2185" spans="28:73" ht="18.75" customHeight="1" x14ac:dyDescent="0.3">
      <c r="AB2185" s="300">
        <f t="shared" si="148"/>
        <v>2161</v>
      </c>
      <c r="AC2185" s="526"/>
      <c r="AD2185" s="527"/>
      <c r="AE2185" s="424"/>
      <c r="AF2185" s="528"/>
      <c r="AG2185" s="528"/>
      <c r="AH2185" s="289" t="str">
        <f t="shared" si="146"/>
        <v/>
      </c>
      <c r="BR2185" s="291" t="str">
        <f>IFERROR(VLOOKUP(AH2185,'FACT COB BASICA'!$BH$5:$BI$115,2,FALSE),"")</f>
        <v/>
      </c>
      <c r="BS2185" s="292" t="str">
        <f t="shared" si="147"/>
        <v/>
      </c>
      <c r="BU2185" s="280"/>
    </row>
    <row r="2186" spans="28:73" ht="18.75" customHeight="1" x14ac:dyDescent="0.3">
      <c r="AB2186" s="300">
        <f t="shared" si="148"/>
        <v>2162</v>
      </c>
      <c r="AC2186" s="526"/>
      <c r="AD2186" s="527"/>
      <c r="AE2186" s="424"/>
      <c r="AF2186" s="528"/>
      <c r="AG2186" s="528"/>
      <c r="AH2186" s="289" t="str">
        <f t="shared" si="146"/>
        <v/>
      </c>
      <c r="BR2186" s="291" t="str">
        <f>IFERROR(VLOOKUP(AH2186,'FACT COB BASICA'!$BH$5:$BI$115,2,FALSE),"")</f>
        <v/>
      </c>
      <c r="BS2186" s="292" t="str">
        <f t="shared" si="147"/>
        <v/>
      </c>
      <c r="BU2186" s="280"/>
    </row>
    <row r="2187" spans="28:73" ht="18.75" customHeight="1" x14ac:dyDescent="0.3">
      <c r="AB2187" s="300">
        <f t="shared" si="148"/>
        <v>2163</v>
      </c>
      <c r="AC2187" s="526"/>
      <c r="AD2187" s="527"/>
      <c r="AE2187" s="424"/>
      <c r="AF2187" s="528"/>
      <c r="AG2187" s="528"/>
      <c r="AH2187" s="289" t="str">
        <f t="shared" si="146"/>
        <v/>
      </c>
      <c r="BR2187" s="291" t="str">
        <f>IFERROR(VLOOKUP(AH2187,'FACT COB BASICA'!$BH$5:$BI$115,2,FALSE),"")</f>
        <v/>
      </c>
      <c r="BS2187" s="292" t="str">
        <f t="shared" si="147"/>
        <v/>
      </c>
      <c r="BU2187" s="280"/>
    </row>
    <row r="2188" spans="28:73" ht="18.75" customHeight="1" x14ac:dyDescent="0.3">
      <c r="AB2188" s="300">
        <f t="shared" si="148"/>
        <v>2164</v>
      </c>
      <c r="AC2188" s="526"/>
      <c r="AD2188" s="527"/>
      <c r="AE2188" s="424"/>
      <c r="AF2188" s="528"/>
      <c r="AG2188" s="528"/>
      <c r="AH2188" s="289" t="str">
        <f t="shared" si="146"/>
        <v/>
      </c>
      <c r="BR2188" s="291" t="str">
        <f>IFERROR(VLOOKUP(AH2188,'FACT COB BASICA'!$BH$5:$BI$115,2,FALSE),"")</f>
        <v/>
      </c>
      <c r="BS2188" s="292" t="str">
        <f t="shared" si="147"/>
        <v/>
      </c>
      <c r="BU2188" s="280"/>
    </row>
    <row r="2189" spans="28:73" ht="18.75" customHeight="1" x14ac:dyDescent="0.3">
      <c r="AB2189" s="300">
        <f t="shared" si="148"/>
        <v>2165</v>
      </c>
      <c r="AC2189" s="526"/>
      <c r="AD2189" s="527"/>
      <c r="AE2189" s="424"/>
      <c r="AF2189" s="528"/>
      <c r="AG2189" s="528"/>
      <c r="AH2189" s="289" t="str">
        <f t="shared" si="146"/>
        <v/>
      </c>
      <c r="BR2189" s="291" t="str">
        <f>IFERROR(VLOOKUP(AH2189,'FACT COB BASICA'!$BH$5:$BI$115,2,FALSE),"")</f>
        <v/>
      </c>
      <c r="BS2189" s="292" t="str">
        <f t="shared" si="147"/>
        <v/>
      </c>
      <c r="BU2189" s="280"/>
    </row>
    <row r="2190" spans="28:73" ht="18.75" customHeight="1" x14ac:dyDescent="0.3">
      <c r="AB2190" s="300">
        <f t="shared" si="148"/>
        <v>2166</v>
      </c>
      <c r="AC2190" s="526"/>
      <c r="AD2190" s="527"/>
      <c r="AE2190" s="424"/>
      <c r="AF2190" s="528"/>
      <c r="AG2190" s="528"/>
      <c r="AH2190" s="289" t="str">
        <f t="shared" si="146"/>
        <v/>
      </c>
      <c r="BR2190" s="291" t="str">
        <f>IFERROR(VLOOKUP(AH2190,'FACT COB BASICA'!$BH$5:$BI$115,2,FALSE),"")</f>
        <v/>
      </c>
      <c r="BS2190" s="292" t="str">
        <f t="shared" si="147"/>
        <v/>
      </c>
      <c r="BU2190" s="280"/>
    </row>
    <row r="2191" spans="28:73" ht="18.75" customHeight="1" x14ac:dyDescent="0.3">
      <c r="AB2191" s="300">
        <f t="shared" si="148"/>
        <v>2167</v>
      </c>
      <c r="AC2191" s="526"/>
      <c r="AD2191" s="527"/>
      <c r="AE2191" s="424"/>
      <c r="AF2191" s="528"/>
      <c r="AG2191" s="528"/>
      <c r="AH2191" s="289" t="str">
        <f t="shared" si="146"/>
        <v/>
      </c>
      <c r="BR2191" s="291" t="str">
        <f>IFERROR(VLOOKUP(AH2191,'FACT COB BASICA'!$BH$5:$BI$115,2,FALSE),"")</f>
        <v/>
      </c>
      <c r="BS2191" s="292" t="str">
        <f t="shared" si="147"/>
        <v/>
      </c>
      <c r="BU2191" s="280"/>
    </row>
    <row r="2192" spans="28:73" ht="18.75" customHeight="1" x14ac:dyDescent="0.3">
      <c r="AB2192" s="300">
        <f t="shared" si="148"/>
        <v>2168</v>
      </c>
      <c r="AC2192" s="526"/>
      <c r="AD2192" s="527"/>
      <c r="AE2192" s="424"/>
      <c r="AF2192" s="528"/>
      <c r="AG2192" s="528"/>
      <c r="AH2192" s="289" t="str">
        <f t="shared" si="146"/>
        <v/>
      </c>
      <c r="BR2192" s="291" t="str">
        <f>IFERROR(VLOOKUP(AH2192,'FACT COB BASICA'!$BH$5:$BI$115,2,FALSE),"")</f>
        <v/>
      </c>
      <c r="BS2192" s="292" t="str">
        <f t="shared" si="147"/>
        <v/>
      </c>
      <c r="BU2192" s="280"/>
    </row>
    <row r="2193" spans="28:73" ht="18.75" customHeight="1" x14ac:dyDescent="0.3">
      <c r="AB2193" s="300">
        <f t="shared" si="148"/>
        <v>2169</v>
      </c>
      <c r="AC2193" s="526"/>
      <c r="AD2193" s="527"/>
      <c r="AE2193" s="424"/>
      <c r="AF2193" s="528"/>
      <c r="AG2193" s="528"/>
      <c r="AH2193" s="289" t="str">
        <f t="shared" si="146"/>
        <v/>
      </c>
      <c r="BR2193" s="291" t="str">
        <f>IFERROR(VLOOKUP(AH2193,'FACT COB BASICA'!$BH$5:$BI$115,2,FALSE),"")</f>
        <v/>
      </c>
      <c r="BS2193" s="292" t="str">
        <f t="shared" si="147"/>
        <v/>
      </c>
      <c r="BU2193" s="280"/>
    </row>
    <row r="2194" spans="28:73" ht="18.75" customHeight="1" x14ac:dyDescent="0.3">
      <c r="AB2194" s="300">
        <f t="shared" si="148"/>
        <v>2170</v>
      </c>
      <c r="AC2194" s="526"/>
      <c r="AD2194" s="527"/>
      <c r="AE2194" s="424"/>
      <c r="AF2194" s="528"/>
      <c r="AG2194" s="528"/>
      <c r="AH2194" s="289" t="str">
        <f t="shared" si="146"/>
        <v/>
      </c>
      <c r="BR2194" s="291" t="str">
        <f>IFERROR(VLOOKUP(AH2194,'FACT COB BASICA'!$BH$5:$BI$115,2,FALSE),"")</f>
        <v/>
      </c>
      <c r="BS2194" s="292" t="str">
        <f t="shared" si="147"/>
        <v/>
      </c>
      <c r="BU2194" s="280"/>
    </row>
    <row r="2195" spans="28:73" ht="18.75" customHeight="1" x14ac:dyDescent="0.3">
      <c r="AB2195" s="300">
        <f t="shared" si="148"/>
        <v>2171</v>
      </c>
      <c r="AC2195" s="526"/>
      <c r="AD2195" s="527"/>
      <c r="AE2195" s="424"/>
      <c r="AF2195" s="528"/>
      <c r="AG2195" s="528"/>
      <c r="AH2195" s="289" t="str">
        <f t="shared" si="146"/>
        <v/>
      </c>
      <c r="BR2195" s="291" t="str">
        <f>IFERROR(VLOOKUP(AH2195,'FACT COB BASICA'!$BH$5:$BI$115,2,FALSE),"")</f>
        <v/>
      </c>
      <c r="BS2195" s="292" t="str">
        <f t="shared" si="147"/>
        <v/>
      </c>
      <c r="BU2195" s="280"/>
    </row>
    <row r="2196" spans="28:73" ht="18.75" customHeight="1" x14ac:dyDescent="0.3">
      <c r="AB2196" s="300">
        <f t="shared" si="148"/>
        <v>2172</v>
      </c>
      <c r="AC2196" s="526"/>
      <c r="AD2196" s="527"/>
      <c r="AE2196" s="424"/>
      <c r="AF2196" s="528"/>
      <c r="AG2196" s="528"/>
      <c r="AH2196" s="289" t="str">
        <f t="shared" si="146"/>
        <v/>
      </c>
      <c r="BR2196" s="291" t="str">
        <f>IFERROR(VLOOKUP(AH2196,'FACT COB BASICA'!$BH$5:$BI$115,2,FALSE),"")</f>
        <v/>
      </c>
      <c r="BS2196" s="292" t="str">
        <f t="shared" si="147"/>
        <v/>
      </c>
      <c r="BU2196" s="280"/>
    </row>
    <row r="2197" spans="28:73" ht="18.75" customHeight="1" x14ac:dyDescent="0.3">
      <c r="AB2197" s="300">
        <f t="shared" si="148"/>
        <v>2173</v>
      </c>
      <c r="AC2197" s="526"/>
      <c r="AD2197" s="527"/>
      <c r="AE2197" s="424"/>
      <c r="AF2197" s="528"/>
      <c r="AG2197" s="528"/>
      <c r="AH2197" s="289" t="str">
        <f t="shared" si="146"/>
        <v/>
      </c>
      <c r="BR2197" s="291" t="str">
        <f>IFERROR(VLOOKUP(AH2197,'FACT COB BASICA'!$BH$5:$BI$115,2,FALSE),"")</f>
        <v/>
      </c>
      <c r="BS2197" s="292" t="str">
        <f t="shared" si="147"/>
        <v/>
      </c>
      <c r="BU2197" s="280"/>
    </row>
    <row r="2198" spans="28:73" ht="18.75" customHeight="1" x14ac:dyDescent="0.3">
      <c r="AB2198" s="300">
        <f t="shared" si="148"/>
        <v>2174</v>
      </c>
      <c r="AC2198" s="526"/>
      <c r="AD2198" s="527"/>
      <c r="AE2198" s="424"/>
      <c r="AF2198" s="528"/>
      <c r="AG2198" s="528"/>
      <c r="AH2198" s="289" t="str">
        <f t="shared" si="146"/>
        <v/>
      </c>
      <c r="BR2198" s="291" t="str">
        <f>IFERROR(VLOOKUP(AH2198,'FACT COB BASICA'!$BH$5:$BI$115,2,FALSE),"")</f>
        <v/>
      </c>
      <c r="BS2198" s="292" t="str">
        <f t="shared" si="147"/>
        <v/>
      </c>
      <c r="BU2198" s="280"/>
    </row>
    <row r="2199" spans="28:73" ht="18.75" customHeight="1" x14ac:dyDescent="0.3">
      <c r="AB2199" s="300">
        <f t="shared" si="148"/>
        <v>2175</v>
      </c>
      <c r="AC2199" s="526"/>
      <c r="AD2199" s="527"/>
      <c r="AE2199" s="424"/>
      <c r="AF2199" s="528"/>
      <c r="AG2199" s="528"/>
      <c r="AH2199" s="289" t="str">
        <f t="shared" si="146"/>
        <v/>
      </c>
      <c r="BR2199" s="291" t="str">
        <f>IFERROR(VLOOKUP(AH2199,'FACT COB BASICA'!$BH$5:$BI$115,2,FALSE),"")</f>
        <v/>
      </c>
      <c r="BS2199" s="292" t="str">
        <f t="shared" si="147"/>
        <v/>
      </c>
      <c r="BU2199" s="280"/>
    </row>
    <row r="2200" spans="28:73" ht="18.75" customHeight="1" x14ac:dyDescent="0.3">
      <c r="AB2200" s="300">
        <f t="shared" si="148"/>
        <v>2176</v>
      </c>
      <c r="AC2200" s="526"/>
      <c r="AD2200" s="527"/>
      <c r="AE2200" s="424"/>
      <c r="AF2200" s="528"/>
      <c r="AG2200" s="528"/>
      <c r="AH2200" s="289" t="str">
        <f t="shared" si="146"/>
        <v/>
      </c>
      <c r="BR2200" s="291" t="str">
        <f>IFERROR(VLOOKUP(AH2200,'FACT COB BASICA'!$BH$5:$BI$115,2,FALSE),"")</f>
        <v/>
      </c>
      <c r="BS2200" s="292" t="str">
        <f t="shared" si="147"/>
        <v/>
      </c>
      <c r="BU2200" s="280"/>
    </row>
    <row r="2201" spans="28:73" ht="18.75" customHeight="1" x14ac:dyDescent="0.3">
      <c r="AB2201" s="300">
        <f t="shared" si="148"/>
        <v>2177</v>
      </c>
      <c r="AC2201" s="526"/>
      <c r="AD2201" s="527"/>
      <c r="AE2201" s="424"/>
      <c r="AF2201" s="528"/>
      <c r="AG2201" s="528"/>
      <c r="AH2201" s="289" t="str">
        <f t="shared" ref="AH2201:AH2264" si="149">IF(AND($AE$20="Fecha de nacimiento",AD2201&lt;&gt;""),DATEDIF(AD2201,$L$4,"Y"),IF(AND($AE$20="Edad",AE2201&lt;&gt;""),AE2201,""))</f>
        <v/>
      </c>
      <c r="BR2201" s="291" t="str">
        <f>IFERROR(VLOOKUP(AH2201,'FACT COB BASICA'!$BH$5:$BI$115,2,FALSE),"")</f>
        <v/>
      </c>
      <c r="BS2201" s="292" t="str">
        <f t="shared" ref="BS2201:BS2264" si="150">AC2201&amp;AG2201&amp;AF2201&amp;BR2201</f>
        <v/>
      </c>
      <c r="BU2201" s="280"/>
    </row>
    <row r="2202" spans="28:73" ht="18.75" customHeight="1" x14ac:dyDescent="0.3">
      <c r="AB2202" s="300">
        <f t="shared" ref="AB2202:AB2265" si="151">AB2201+1</f>
        <v>2178</v>
      </c>
      <c r="AC2202" s="526"/>
      <c r="AD2202" s="527"/>
      <c r="AE2202" s="424"/>
      <c r="AF2202" s="528"/>
      <c r="AG2202" s="528"/>
      <c r="AH2202" s="289" t="str">
        <f t="shared" si="149"/>
        <v/>
      </c>
      <c r="BR2202" s="291" t="str">
        <f>IFERROR(VLOOKUP(AH2202,'FACT COB BASICA'!$BH$5:$BI$115,2,FALSE),"")</f>
        <v/>
      </c>
      <c r="BS2202" s="292" t="str">
        <f t="shared" si="150"/>
        <v/>
      </c>
      <c r="BU2202" s="280"/>
    </row>
    <row r="2203" spans="28:73" ht="18.75" customHeight="1" x14ac:dyDescent="0.3">
      <c r="AB2203" s="300">
        <f t="shared" si="151"/>
        <v>2179</v>
      </c>
      <c r="AC2203" s="526"/>
      <c r="AD2203" s="527"/>
      <c r="AE2203" s="424"/>
      <c r="AF2203" s="528"/>
      <c r="AG2203" s="528"/>
      <c r="AH2203" s="289" t="str">
        <f t="shared" si="149"/>
        <v/>
      </c>
      <c r="BR2203" s="291" t="str">
        <f>IFERROR(VLOOKUP(AH2203,'FACT COB BASICA'!$BH$5:$BI$115,2,FALSE),"")</f>
        <v/>
      </c>
      <c r="BS2203" s="292" t="str">
        <f t="shared" si="150"/>
        <v/>
      </c>
      <c r="BU2203" s="280"/>
    </row>
    <row r="2204" spans="28:73" ht="18.75" customHeight="1" x14ac:dyDescent="0.3">
      <c r="AB2204" s="300">
        <f t="shared" si="151"/>
        <v>2180</v>
      </c>
      <c r="AC2204" s="526"/>
      <c r="AD2204" s="527"/>
      <c r="AE2204" s="424"/>
      <c r="AF2204" s="528"/>
      <c r="AG2204" s="528"/>
      <c r="AH2204" s="289" t="str">
        <f t="shared" si="149"/>
        <v/>
      </c>
      <c r="BR2204" s="291" t="str">
        <f>IFERROR(VLOOKUP(AH2204,'FACT COB BASICA'!$BH$5:$BI$115,2,FALSE),"")</f>
        <v/>
      </c>
      <c r="BS2204" s="292" t="str">
        <f t="shared" si="150"/>
        <v/>
      </c>
      <c r="BU2204" s="280"/>
    </row>
    <row r="2205" spans="28:73" ht="18.75" customHeight="1" x14ac:dyDescent="0.3">
      <c r="AB2205" s="300">
        <f t="shared" si="151"/>
        <v>2181</v>
      </c>
      <c r="AC2205" s="526"/>
      <c r="AD2205" s="527"/>
      <c r="AE2205" s="424"/>
      <c r="AF2205" s="528"/>
      <c r="AG2205" s="528"/>
      <c r="AH2205" s="289" t="str">
        <f t="shared" si="149"/>
        <v/>
      </c>
      <c r="BR2205" s="291" t="str">
        <f>IFERROR(VLOOKUP(AH2205,'FACT COB BASICA'!$BH$5:$BI$115,2,FALSE),"")</f>
        <v/>
      </c>
      <c r="BS2205" s="292" t="str">
        <f t="shared" si="150"/>
        <v/>
      </c>
      <c r="BU2205" s="280"/>
    </row>
    <row r="2206" spans="28:73" ht="18.75" customHeight="1" x14ac:dyDescent="0.3">
      <c r="AB2206" s="300">
        <f t="shared" si="151"/>
        <v>2182</v>
      </c>
      <c r="AC2206" s="526"/>
      <c r="AD2206" s="527"/>
      <c r="AE2206" s="424"/>
      <c r="AF2206" s="528"/>
      <c r="AG2206" s="528"/>
      <c r="AH2206" s="289" t="str">
        <f t="shared" si="149"/>
        <v/>
      </c>
      <c r="BR2206" s="291" t="str">
        <f>IFERROR(VLOOKUP(AH2206,'FACT COB BASICA'!$BH$5:$BI$115,2,FALSE),"")</f>
        <v/>
      </c>
      <c r="BS2206" s="292" t="str">
        <f t="shared" si="150"/>
        <v/>
      </c>
      <c r="BU2206" s="280"/>
    </row>
    <row r="2207" spans="28:73" ht="18.75" customHeight="1" x14ac:dyDescent="0.3">
      <c r="AB2207" s="300">
        <f t="shared" si="151"/>
        <v>2183</v>
      </c>
      <c r="AC2207" s="526"/>
      <c r="AD2207" s="527"/>
      <c r="AE2207" s="424"/>
      <c r="AF2207" s="528"/>
      <c r="AG2207" s="528"/>
      <c r="AH2207" s="289" t="str">
        <f t="shared" si="149"/>
        <v/>
      </c>
      <c r="BR2207" s="291" t="str">
        <f>IFERROR(VLOOKUP(AH2207,'FACT COB BASICA'!$BH$5:$BI$115,2,FALSE),"")</f>
        <v/>
      </c>
      <c r="BS2207" s="292" t="str">
        <f t="shared" si="150"/>
        <v/>
      </c>
      <c r="BU2207" s="280"/>
    </row>
    <row r="2208" spans="28:73" ht="18.75" customHeight="1" x14ac:dyDescent="0.3">
      <c r="AB2208" s="300">
        <f t="shared" si="151"/>
        <v>2184</v>
      </c>
      <c r="AC2208" s="526"/>
      <c r="AD2208" s="527"/>
      <c r="AE2208" s="424"/>
      <c r="AF2208" s="528"/>
      <c r="AG2208" s="528"/>
      <c r="AH2208" s="289" t="str">
        <f t="shared" si="149"/>
        <v/>
      </c>
      <c r="BR2208" s="291" t="str">
        <f>IFERROR(VLOOKUP(AH2208,'FACT COB BASICA'!$BH$5:$BI$115,2,FALSE),"")</f>
        <v/>
      </c>
      <c r="BS2208" s="292" t="str">
        <f t="shared" si="150"/>
        <v/>
      </c>
      <c r="BU2208" s="280"/>
    </row>
    <row r="2209" spans="28:73" ht="18.75" customHeight="1" x14ac:dyDescent="0.3">
      <c r="AB2209" s="300">
        <f t="shared" si="151"/>
        <v>2185</v>
      </c>
      <c r="AC2209" s="526"/>
      <c r="AD2209" s="527"/>
      <c r="AE2209" s="424"/>
      <c r="AF2209" s="528"/>
      <c r="AG2209" s="528"/>
      <c r="AH2209" s="289" t="str">
        <f t="shared" si="149"/>
        <v/>
      </c>
      <c r="BR2209" s="291" t="str">
        <f>IFERROR(VLOOKUP(AH2209,'FACT COB BASICA'!$BH$5:$BI$115,2,FALSE),"")</f>
        <v/>
      </c>
      <c r="BS2209" s="292" t="str">
        <f t="shared" si="150"/>
        <v/>
      </c>
      <c r="BU2209" s="280"/>
    </row>
    <row r="2210" spans="28:73" ht="18.75" customHeight="1" x14ac:dyDescent="0.3">
      <c r="AB2210" s="300">
        <f t="shared" si="151"/>
        <v>2186</v>
      </c>
      <c r="AC2210" s="526"/>
      <c r="AD2210" s="527"/>
      <c r="AE2210" s="424"/>
      <c r="AF2210" s="528"/>
      <c r="AG2210" s="528"/>
      <c r="AH2210" s="289" t="str">
        <f t="shared" si="149"/>
        <v/>
      </c>
      <c r="BR2210" s="291" t="str">
        <f>IFERROR(VLOOKUP(AH2210,'FACT COB BASICA'!$BH$5:$BI$115,2,FALSE),"")</f>
        <v/>
      </c>
      <c r="BS2210" s="292" t="str">
        <f t="shared" si="150"/>
        <v/>
      </c>
      <c r="BU2210" s="280"/>
    </row>
    <row r="2211" spans="28:73" ht="18.75" customHeight="1" x14ac:dyDescent="0.3">
      <c r="AB2211" s="300">
        <f t="shared" si="151"/>
        <v>2187</v>
      </c>
      <c r="AC2211" s="526"/>
      <c r="AD2211" s="527"/>
      <c r="AE2211" s="424"/>
      <c r="AF2211" s="528"/>
      <c r="AG2211" s="528"/>
      <c r="AH2211" s="289" t="str">
        <f t="shared" si="149"/>
        <v/>
      </c>
      <c r="BR2211" s="291" t="str">
        <f>IFERROR(VLOOKUP(AH2211,'FACT COB BASICA'!$BH$5:$BI$115,2,FALSE),"")</f>
        <v/>
      </c>
      <c r="BS2211" s="292" t="str">
        <f t="shared" si="150"/>
        <v/>
      </c>
      <c r="BU2211" s="280"/>
    </row>
    <row r="2212" spans="28:73" ht="18.75" customHeight="1" x14ac:dyDescent="0.3">
      <c r="AB2212" s="300">
        <f t="shared" si="151"/>
        <v>2188</v>
      </c>
      <c r="AC2212" s="526"/>
      <c r="AD2212" s="527"/>
      <c r="AE2212" s="424"/>
      <c r="AF2212" s="528"/>
      <c r="AG2212" s="528"/>
      <c r="AH2212" s="289" t="str">
        <f t="shared" si="149"/>
        <v/>
      </c>
      <c r="BR2212" s="291" t="str">
        <f>IFERROR(VLOOKUP(AH2212,'FACT COB BASICA'!$BH$5:$BI$115,2,FALSE),"")</f>
        <v/>
      </c>
      <c r="BS2212" s="292" t="str">
        <f t="shared" si="150"/>
        <v/>
      </c>
      <c r="BU2212" s="280"/>
    </row>
    <row r="2213" spans="28:73" ht="18.75" customHeight="1" x14ac:dyDescent="0.3">
      <c r="AB2213" s="300">
        <f t="shared" si="151"/>
        <v>2189</v>
      </c>
      <c r="AC2213" s="526"/>
      <c r="AD2213" s="527"/>
      <c r="AE2213" s="424"/>
      <c r="AF2213" s="528"/>
      <c r="AG2213" s="528"/>
      <c r="AH2213" s="289" t="str">
        <f t="shared" si="149"/>
        <v/>
      </c>
      <c r="BR2213" s="291" t="str">
        <f>IFERROR(VLOOKUP(AH2213,'FACT COB BASICA'!$BH$5:$BI$115,2,FALSE),"")</f>
        <v/>
      </c>
      <c r="BS2213" s="292" t="str">
        <f t="shared" si="150"/>
        <v/>
      </c>
      <c r="BU2213" s="280"/>
    </row>
    <row r="2214" spans="28:73" ht="18.75" customHeight="1" x14ac:dyDescent="0.3">
      <c r="AB2214" s="300">
        <f t="shared" si="151"/>
        <v>2190</v>
      </c>
      <c r="AC2214" s="526"/>
      <c r="AD2214" s="527"/>
      <c r="AE2214" s="424"/>
      <c r="AF2214" s="528"/>
      <c r="AG2214" s="528"/>
      <c r="AH2214" s="289" t="str">
        <f t="shared" si="149"/>
        <v/>
      </c>
      <c r="BR2214" s="291" t="str">
        <f>IFERROR(VLOOKUP(AH2214,'FACT COB BASICA'!$BH$5:$BI$115,2,FALSE),"")</f>
        <v/>
      </c>
      <c r="BS2214" s="292" t="str">
        <f t="shared" si="150"/>
        <v/>
      </c>
      <c r="BU2214" s="280"/>
    </row>
    <row r="2215" spans="28:73" ht="18.75" customHeight="1" x14ac:dyDescent="0.3">
      <c r="AB2215" s="300">
        <f t="shared" si="151"/>
        <v>2191</v>
      </c>
      <c r="AC2215" s="526"/>
      <c r="AD2215" s="527"/>
      <c r="AE2215" s="424"/>
      <c r="AF2215" s="528"/>
      <c r="AG2215" s="528"/>
      <c r="AH2215" s="289" t="str">
        <f t="shared" si="149"/>
        <v/>
      </c>
      <c r="BR2215" s="291" t="str">
        <f>IFERROR(VLOOKUP(AH2215,'FACT COB BASICA'!$BH$5:$BI$115,2,FALSE),"")</f>
        <v/>
      </c>
      <c r="BS2215" s="292" t="str">
        <f t="shared" si="150"/>
        <v/>
      </c>
      <c r="BU2215" s="280"/>
    </row>
    <row r="2216" spans="28:73" ht="18.75" customHeight="1" x14ac:dyDescent="0.3">
      <c r="AB2216" s="300">
        <f t="shared" si="151"/>
        <v>2192</v>
      </c>
      <c r="AC2216" s="526"/>
      <c r="AD2216" s="527"/>
      <c r="AE2216" s="424"/>
      <c r="AF2216" s="528"/>
      <c r="AG2216" s="528"/>
      <c r="AH2216" s="289" t="str">
        <f t="shared" si="149"/>
        <v/>
      </c>
      <c r="BR2216" s="291" t="str">
        <f>IFERROR(VLOOKUP(AH2216,'FACT COB BASICA'!$BH$5:$BI$115,2,FALSE),"")</f>
        <v/>
      </c>
      <c r="BS2216" s="292" t="str">
        <f t="shared" si="150"/>
        <v/>
      </c>
      <c r="BU2216" s="280"/>
    </row>
    <row r="2217" spans="28:73" ht="18.75" customHeight="1" x14ac:dyDescent="0.3">
      <c r="AB2217" s="300">
        <f t="shared" si="151"/>
        <v>2193</v>
      </c>
      <c r="AC2217" s="526"/>
      <c r="AD2217" s="527"/>
      <c r="AE2217" s="424"/>
      <c r="AF2217" s="528"/>
      <c r="AG2217" s="528"/>
      <c r="AH2217" s="289" t="str">
        <f t="shared" si="149"/>
        <v/>
      </c>
      <c r="BR2217" s="291" t="str">
        <f>IFERROR(VLOOKUP(AH2217,'FACT COB BASICA'!$BH$5:$BI$115,2,FALSE),"")</f>
        <v/>
      </c>
      <c r="BS2217" s="292" t="str">
        <f t="shared" si="150"/>
        <v/>
      </c>
      <c r="BU2217" s="280"/>
    </row>
    <row r="2218" spans="28:73" ht="18.75" customHeight="1" x14ac:dyDescent="0.3">
      <c r="AB2218" s="300">
        <f t="shared" si="151"/>
        <v>2194</v>
      </c>
      <c r="AC2218" s="526"/>
      <c r="AD2218" s="527"/>
      <c r="AE2218" s="424"/>
      <c r="AF2218" s="528"/>
      <c r="AG2218" s="528"/>
      <c r="AH2218" s="289" t="str">
        <f t="shared" si="149"/>
        <v/>
      </c>
      <c r="BR2218" s="291" t="str">
        <f>IFERROR(VLOOKUP(AH2218,'FACT COB BASICA'!$BH$5:$BI$115,2,FALSE),"")</f>
        <v/>
      </c>
      <c r="BS2218" s="292" t="str">
        <f t="shared" si="150"/>
        <v/>
      </c>
      <c r="BU2218" s="280"/>
    </row>
    <row r="2219" spans="28:73" ht="18.75" customHeight="1" x14ac:dyDescent="0.3">
      <c r="AB2219" s="300">
        <f t="shared" si="151"/>
        <v>2195</v>
      </c>
      <c r="AC2219" s="526"/>
      <c r="AD2219" s="527"/>
      <c r="AE2219" s="424"/>
      <c r="AF2219" s="528"/>
      <c r="AG2219" s="528"/>
      <c r="AH2219" s="289" t="str">
        <f t="shared" si="149"/>
        <v/>
      </c>
      <c r="BR2219" s="291" t="str">
        <f>IFERROR(VLOOKUP(AH2219,'FACT COB BASICA'!$BH$5:$BI$115,2,FALSE),"")</f>
        <v/>
      </c>
      <c r="BS2219" s="292" t="str">
        <f t="shared" si="150"/>
        <v/>
      </c>
      <c r="BU2219" s="280"/>
    </row>
    <row r="2220" spans="28:73" ht="18.75" customHeight="1" x14ac:dyDescent="0.3">
      <c r="AB2220" s="300">
        <f t="shared" si="151"/>
        <v>2196</v>
      </c>
      <c r="AC2220" s="526"/>
      <c r="AD2220" s="527"/>
      <c r="AE2220" s="424"/>
      <c r="AF2220" s="528"/>
      <c r="AG2220" s="528"/>
      <c r="AH2220" s="289" t="str">
        <f t="shared" si="149"/>
        <v/>
      </c>
      <c r="BR2220" s="291" t="str">
        <f>IFERROR(VLOOKUP(AH2220,'FACT COB BASICA'!$BH$5:$BI$115,2,FALSE),"")</f>
        <v/>
      </c>
      <c r="BS2220" s="292" t="str">
        <f t="shared" si="150"/>
        <v/>
      </c>
      <c r="BU2220" s="280"/>
    </row>
    <row r="2221" spans="28:73" ht="18.75" customHeight="1" x14ac:dyDescent="0.3">
      <c r="AB2221" s="300">
        <f t="shared" si="151"/>
        <v>2197</v>
      </c>
      <c r="AC2221" s="526"/>
      <c r="AD2221" s="527"/>
      <c r="AE2221" s="424"/>
      <c r="AF2221" s="528"/>
      <c r="AG2221" s="528"/>
      <c r="AH2221" s="289" t="str">
        <f t="shared" si="149"/>
        <v/>
      </c>
      <c r="BR2221" s="291" t="str">
        <f>IFERROR(VLOOKUP(AH2221,'FACT COB BASICA'!$BH$5:$BI$115,2,FALSE),"")</f>
        <v/>
      </c>
      <c r="BS2221" s="292" t="str">
        <f t="shared" si="150"/>
        <v/>
      </c>
      <c r="BU2221" s="280"/>
    </row>
    <row r="2222" spans="28:73" ht="18.75" customHeight="1" x14ac:dyDescent="0.3">
      <c r="AB2222" s="300">
        <f t="shared" si="151"/>
        <v>2198</v>
      </c>
      <c r="AC2222" s="526"/>
      <c r="AD2222" s="527"/>
      <c r="AE2222" s="424"/>
      <c r="AF2222" s="528"/>
      <c r="AG2222" s="528"/>
      <c r="AH2222" s="289" t="str">
        <f t="shared" si="149"/>
        <v/>
      </c>
      <c r="BR2222" s="291" t="str">
        <f>IFERROR(VLOOKUP(AH2222,'FACT COB BASICA'!$BH$5:$BI$115,2,FALSE),"")</f>
        <v/>
      </c>
      <c r="BS2222" s="292" t="str">
        <f t="shared" si="150"/>
        <v/>
      </c>
      <c r="BU2222" s="280"/>
    </row>
    <row r="2223" spans="28:73" ht="18.75" customHeight="1" x14ac:dyDescent="0.3">
      <c r="AB2223" s="300">
        <f t="shared" si="151"/>
        <v>2199</v>
      </c>
      <c r="AC2223" s="526"/>
      <c r="AD2223" s="527"/>
      <c r="AE2223" s="424"/>
      <c r="AF2223" s="528"/>
      <c r="AG2223" s="528"/>
      <c r="AH2223" s="289" t="str">
        <f t="shared" si="149"/>
        <v/>
      </c>
      <c r="BR2223" s="291" t="str">
        <f>IFERROR(VLOOKUP(AH2223,'FACT COB BASICA'!$BH$5:$BI$115,2,FALSE),"")</f>
        <v/>
      </c>
      <c r="BS2223" s="292" t="str">
        <f t="shared" si="150"/>
        <v/>
      </c>
      <c r="BU2223" s="280"/>
    </row>
    <row r="2224" spans="28:73" ht="18.75" customHeight="1" x14ac:dyDescent="0.3">
      <c r="AB2224" s="300">
        <f t="shared" si="151"/>
        <v>2200</v>
      </c>
      <c r="AC2224" s="526"/>
      <c r="AD2224" s="527"/>
      <c r="AE2224" s="424"/>
      <c r="AF2224" s="528"/>
      <c r="AG2224" s="528"/>
      <c r="AH2224" s="289" t="str">
        <f t="shared" si="149"/>
        <v/>
      </c>
      <c r="BR2224" s="291" t="str">
        <f>IFERROR(VLOOKUP(AH2224,'FACT COB BASICA'!$BH$5:$BI$115,2,FALSE),"")</f>
        <v/>
      </c>
      <c r="BS2224" s="292" t="str">
        <f t="shared" si="150"/>
        <v/>
      </c>
      <c r="BU2224" s="280"/>
    </row>
    <row r="2225" spans="28:73" ht="18.75" customHeight="1" x14ac:dyDescent="0.3">
      <c r="AB2225" s="300">
        <f t="shared" si="151"/>
        <v>2201</v>
      </c>
      <c r="AC2225" s="526"/>
      <c r="AD2225" s="527"/>
      <c r="AE2225" s="424"/>
      <c r="AF2225" s="528"/>
      <c r="AG2225" s="528"/>
      <c r="AH2225" s="289" t="str">
        <f t="shared" si="149"/>
        <v/>
      </c>
      <c r="BR2225" s="291" t="str">
        <f>IFERROR(VLOOKUP(AH2225,'FACT COB BASICA'!$BH$5:$BI$115,2,FALSE),"")</f>
        <v/>
      </c>
      <c r="BS2225" s="292" t="str">
        <f t="shared" si="150"/>
        <v/>
      </c>
      <c r="BU2225" s="280"/>
    </row>
    <row r="2226" spans="28:73" ht="18.75" customHeight="1" x14ac:dyDescent="0.3">
      <c r="AB2226" s="300">
        <f t="shared" si="151"/>
        <v>2202</v>
      </c>
      <c r="AC2226" s="526"/>
      <c r="AD2226" s="527"/>
      <c r="AE2226" s="424"/>
      <c r="AF2226" s="528"/>
      <c r="AG2226" s="528"/>
      <c r="AH2226" s="289" t="str">
        <f t="shared" si="149"/>
        <v/>
      </c>
      <c r="BR2226" s="291" t="str">
        <f>IFERROR(VLOOKUP(AH2226,'FACT COB BASICA'!$BH$5:$BI$115,2,FALSE),"")</f>
        <v/>
      </c>
      <c r="BS2226" s="292" t="str">
        <f t="shared" si="150"/>
        <v/>
      </c>
      <c r="BU2226" s="280"/>
    </row>
    <row r="2227" spans="28:73" ht="18.75" customHeight="1" x14ac:dyDescent="0.3">
      <c r="AB2227" s="300">
        <f t="shared" si="151"/>
        <v>2203</v>
      </c>
      <c r="AC2227" s="526"/>
      <c r="AD2227" s="527"/>
      <c r="AE2227" s="424"/>
      <c r="AF2227" s="528"/>
      <c r="AG2227" s="528"/>
      <c r="AH2227" s="289" t="str">
        <f t="shared" si="149"/>
        <v/>
      </c>
      <c r="BR2227" s="291" t="str">
        <f>IFERROR(VLOOKUP(AH2227,'FACT COB BASICA'!$BH$5:$BI$115,2,FALSE),"")</f>
        <v/>
      </c>
      <c r="BS2227" s="292" t="str">
        <f t="shared" si="150"/>
        <v/>
      </c>
      <c r="BU2227" s="280"/>
    </row>
    <row r="2228" spans="28:73" ht="18.75" customHeight="1" x14ac:dyDescent="0.3">
      <c r="AB2228" s="300">
        <f t="shared" si="151"/>
        <v>2204</v>
      </c>
      <c r="AC2228" s="526"/>
      <c r="AD2228" s="527"/>
      <c r="AE2228" s="424"/>
      <c r="AF2228" s="528"/>
      <c r="AG2228" s="528"/>
      <c r="AH2228" s="289" t="str">
        <f t="shared" si="149"/>
        <v/>
      </c>
      <c r="BR2228" s="291" t="str">
        <f>IFERROR(VLOOKUP(AH2228,'FACT COB BASICA'!$BH$5:$BI$115,2,FALSE),"")</f>
        <v/>
      </c>
      <c r="BS2228" s="292" t="str">
        <f t="shared" si="150"/>
        <v/>
      </c>
      <c r="BU2228" s="280"/>
    </row>
    <row r="2229" spans="28:73" ht="18.75" customHeight="1" x14ac:dyDescent="0.3">
      <c r="AB2229" s="300">
        <f t="shared" si="151"/>
        <v>2205</v>
      </c>
      <c r="AC2229" s="526"/>
      <c r="AD2229" s="527"/>
      <c r="AE2229" s="424"/>
      <c r="AF2229" s="528"/>
      <c r="AG2229" s="528"/>
      <c r="AH2229" s="289" t="str">
        <f t="shared" si="149"/>
        <v/>
      </c>
      <c r="BR2229" s="291" t="str">
        <f>IFERROR(VLOOKUP(AH2229,'FACT COB BASICA'!$BH$5:$BI$115,2,FALSE),"")</f>
        <v/>
      </c>
      <c r="BS2229" s="292" t="str">
        <f t="shared" si="150"/>
        <v/>
      </c>
      <c r="BU2229" s="280"/>
    </row>
    <row r="2230" spans="28:73" ht="18.75" customHeight="1" x14ac:dyDescent="0.3">
      <c r="AB2230" s="300">
        <f t="shared" si="151"/>
        <v>2206</v>
      </c>
      <c r="AC2230" s="526"/>
      <c r="AD2230" s="527"/>
      <c r="AE2230" s="424"/>
      <c r="AF2230" s="528"/>
      <c r="AG2230" s="528"/>
      <c r="AH2230" s="289" t="str">
        <f t="shared" si="149"/>
        <v/>
      </c>
      <c r="BR2230" s="291" t="str">
        <f>IFERROR(VLOOKUP(AH2230,'FACT COB BASICA'!$BH$5:$BI$115,2,FALSE),"")</f>
        <v/>
      </c>
      <c r="BS2230" s="292" t="str">
        <f t="shared" si="150"/>
        <v/>
      </c>
      <c r="BU2230" s="280"/>
    </row>
    <row r="2231" spans="28:73" ht="18.75" customHeight="1" x14ac:dyDescent="0.3">
      <c r="AB2231" s="300">
        <f t="shared" si="151"/>
        <v>2207</v>
      </c>
      <c r="AC2231" s="526"/>
      <c r="AD2231" s="527"/>
      <c r="AE2231" s="424"/>
      <c r="AF2231" s="528"/>
      <c r="AG2231" s="528"/>
      <c r="AH2231" s="289" t="str">
        <f t="shared" si="149"/>
        <v/>
      </c>
      <c r="BR2231" s="291" t="str">
        <f>IFERROR(VLOOKUP(AH2231,'FACT COB BASICA'!$BH$5:$BI$115,2,FALSE),"")</f>
        <v/>
      </c>
      <c r="BS2231" s="292" t="str">
        <f t="shared" si="150"/>
        <v/>
      </c>
      <c r="BU2231" s="280"/>
    </row>
    <row r="2232" spans="28:73" ht="18.75" customHeight="1" x14ac:dyDescent="0.3">
      <c r="AB2232" s="300">
        <f t="shared" si="151"/>
        <v>2208</v>
      </c>
      <c r="AC2232" s="526"/>
      <c r="AD2232" s="527"/>
      <c r="AE2232" s="424"/>
      <c r="AF2232" s="528"/>
      <c r="AG2232" s="528"/>
      <c r="AH2232" s="289" t="str">
        <f t="shared" si="149"/>
        <v/>
      </c>
      <c r="BR2232" s="291" t="str">
        <f>IFERROR(VLOOKUP(AH2232,'FACT COB BASICA'!$BH$5:$BI$115,2,FALSE),"")</f>
        <v/>
      </c>
      <c r="BS2232" s="292" t="str">
        <f t="shared" si="150"/>
        <v/>
      </c>
      <c r="BU2232" s="280"/>
    </row>
    <row r="2233" spans="28:73" ht="18.75" customHeight="1" x14ac:dyDescent="0.3">
      <c r="AB2233" s="300">
        <f t="shared" si="151"/>
        <v>2209</v>
      </c>
      <c r="AC2233" s="526"/>
      <c r="AD2233" s="527"/>
      <c r="AE2233" s="424"/>
      <c r="AF2233" s="528"/>
      <c r="AG2233" s="528"/>
      <c r="AH2233" s="289" t="str">
        <f t="shared" si="149"/>
        <v/>
      </c>
      <c r="BR2233" s="291" t="str">
        <f>IFERROR(VLOOKUP(AH2233,'FACT COB BASICA'!$BH$5:$BI$115,2,FALSE),"")</f>
        <v/>
      </c>
      <c r="BS2233" s="292" t="str">
        <f t="shared" si="150"/>
        <v/>
      </c>
      <c r="BU2233" s="280"/>
    </row>
    <row r="2234" spans="28:73" ht="18.75" customHeight="1" x14ac:dyDescent="0.3">
      <c r="AB2234" s="300">
        <f t="shared" si="151"/>
        <v>2210</v>
      </c>
      <c r="AC2234" s="526"/>
      <c r="AD2234" s="527"/>
      <c r="AE2234" s="424"/>
      <c r="AF2234" s="528"/>
      <c r="AG2234" s="528"/>
      <c r="AH2234" s="289" t="str">
        <f t="shared" si="149"/>
        <v/>
      </c>
      <c r="BR2234" s="291" t="str">
        <f>IFERROR(VLOOKUP(AH2234,'FACT COB BASICA'!$BH$5:$BI$115,2,FALSE),"")</f>
        <v/>
      </c>
      <c r="BS2234" s="292" t="str">
        <f t="shared" si="150"/>
        <v/>
      </c>
      <c r="BU2234" s="280"/>
    </row>
    <row r="2235" spans="28:73" ht="18.75" customHeight="1" x14ac:dyDescent="0.3">
      <c r="AB2235" s="300">
        <f t="shared" si="151"/>
        <v>2211</v>
      </c>
      <c r="AC2235" s="526"/>
      <c r="AD2235" s="527"/>
      <c r="AE2235" s="424"/>
      <c r="AF2235" s="528"/>
      <c r="AG2235" s="528"/>
      <c r="AH2235" s="289" t="str">
        <f t="shared" si="149"/>
        <v/>
      </c>
      <c r="BR2235" s="291" t="str">
        <f>IFERROR(VLOOKUP(AH2235,'FACT COB BASICA'!$BH$5:$BI$115,2,FALSE),"")</f>
        <v/>
      </c>
      <c r="BS2235" s="292" t="str">
        <f t="shared" si="150"/>
        <v/>
      </c>
      <c r="BU2235" s="280"/>
    </row>
    <row r="2236" spans="28:73" ht="18.75" customHeight="1" x14ac:dyDescent="0.3">
      <c r="AB2236" s="300">
        <f t="shared" si="151"/>
        <v>2212</v>
      </c>
      <c r="AC2236" s="526"/>
      <c r="AD2236" s="527"/>
      <c r="AE2236" s="424"/>
      <c r="AF2236" s="528"/>
      <c r="AG2236" s="528"/>
      <c r="AH2236" s="289" t="str">
        <f t="shared" si="149"/>
        <v/>
      </c>
      <c r="BR2236" s="291" t="str">
        <f>IFERROR(VLOOKUP(AH2236,'FACT COB BASICA'!$BH$5:$BI$115,2,FALSE),"")</f>
        <v/>
      </c>
      <c r="BS2236" s="292" t="str">
        <f t="shared" si="150"/>
        <v/>
      </c>
      <c r="BU2236" s="280"/>
    </row>
    <row r="2237" spans="28:73" ht="18.75" customHeight="1" x14ac:dyDescent="0.3">
      <c r="AB2237" s="300">
        <f t="shared" si="151"/>
        <v>2213</v>
      </c>
      <c r="AC2237" s="526"/>
      <c r="AD2237" s="527"/>
      <c r="AE2237" s="424"/>
      <c r="AF2237" s="528"/>
      <c r="AG2237" s="528"/>
      <c r="AH2237" s="289" t="str">
        <f t="shared" si="149"/>
        <v/>
      </c>
      <c r="BR2237" s="291" t="str">
        <f>IFERROR(VLOOKUP(AH2237,'FACT COB BASICA'!$BH$5:$BI$115,2,FALSE),"")</f>
        <v/>
      </c>
      <c r="BS2237" s="292" t="str">
        <f t="shared" si="150"/>
        <v/>
      </c>
      <c r="BU2237" s="280"/>
    </row>
    <row r="2238" spans="28:73" ht="18.75" customHeight="1" x14ac:dyDescent="0.3">
      <c r="AB2238" s="300">
        <f t="shared" si="151"/>
        <v>2214</v>
      </c>
      <c r="AC2238" s="526"/>
      <c r="AD2238" s="527"/>
      <c r="AE2238" s="424"/>
      <c r="AF2238" s="528"/>
      <c r="AG2238" s="528"/>
      <c r="AH2238" s="289" t="str">
        <f t="shared" si="149"/>
        <v/>
      </c>
      <c r="BR2238" s="291" t="str">
        <f>IFERROR(VLOOKUP(AH2238,'FACT COB BASICA'!$BH$5:$BI$115,2,FALSE),"")</f>
        <v/>
      </c>
      <c r="BS2238" s="292" t="str">
        <f t="shared" si="150"/>
        <v/>
      </c>
      <c r="BU2238" s="280"/>
    </row>
    <row r="2239" spans="28:73" ht="18.75" customHeight="1" x14ac:dyDescent="0.3">
      <c r="AB2239" s="300">
        <f t="shared" si="151"/>
        <v>2215</v>
      </c>
      <c r="AC2239" s="526"/>
      <c r="AD2239" s="527"/>
      <c r="AE2239" s="424"/>
      <c r="AF2239" s="528"/>
      <c r="AG2239" s="528"/>
      <c r="AH2239" s="289" t="str">
        <f t="shared" si="149"/>
        <v/>
      </c>
      <c r="BR2239" s="291" t="str">
        <f>IFERROR(VLOOKUP(AH2239,'FACT COB BASICA'!$BH$5:$BI$115,2,FALSE),"")</f>
        <v/>
      </c>
      <c r="BS2239" s="292" t="str">
        <f t="shared" si="150"/>
        <v/>
      </c>
      <c r="BU2239" s="280"/>
    </row>
    <row r="2240" spans="28:73" ht="18.75" customHeight="1" x14ac:dyDescent="0.3">
      <c r="AB2240" s="300">
        <f t="shared" si="151"/>
        <v>2216</v>
      </c>
      <c r="AC2240" s="526"/>
      <c r="AD2240" s="527"/>
      <c r="AE2240" s="424"/>
      <c r="AF2240" s="528"/>
      <c r="AG2240" s="528"/>
      <c r="AH2240" s="289" t="str">
        <f t="shared" si="149"/>
        <v/>
      </c>
      <c r="BR2240" s="291" t="str">
        <f>IFERROR(VLOOKUP(AH2240,'FACT COB BASICA'!$BH$5:$BI$115,2,FALSE),"")</f>
        <v/>
      </c>
      <c r="BS2240" s="292" t="str">
        <f t="shared" si="150"/>
        <v/>
      </c>
      <c r="BU2240" s="280"/>
    </row>
    <row r="2241" spans="28:73" ht="18.75" customHeight="1" x14ac:dyDescent="0.3">
      <c r="AB2241" s="300">
        <f t="shared" si="151"/>
        <v>2217</v>
      </c>
      <c r="AC2241" s="526"/>
      <c r="AD2241" s="527"/>
      <c r="AE2241" s="424"/>
      <c r="AF2241" s="528"/>
      <c r="AG2241" s="528"/>
      <c r="AH2241" s="289" t="str">
        <f t="shared" si="149"/>
        <v/>
      </c>
      <c r="BR2241" s="291" t="str">
        <f>IFERROR(VLOOKUP(AH2241,'FACT COB BASICA'!$BH$5:$BI$115,2,FALSE),"")</f>
        <v/>
      </c>
      <c r="BS2241" s="292" t="str">
        <f t="shared" si="150"/>
        <v/>
      </c>
      <c r="BU2241" s="280"/>
    </row>
    <row r="2242" spans="28:73" ht="18.75" customHeight="1" x14ac:dyDescent="0.3">
      <c r="AB2242" s="300">
        <f t="shared" si="151"/>
        <v>2218</v>
      </c>
      <c r="AC2242" s="526"/>
      <c r="AD2242" s="527"/>
      <c r="AE2242" s="424"/>
      <c r="AF2242" s="528"/>
      <c r="AG2242" s="528"/>
      <c r="AH2242" s="289" t="str">
        <f t="shared" si="149"/>
        <v/>
      </c>
      <c r="BR2242" s="291" t="str">
        <f>IFERROR(VLOOKUP(AH2242,'FACT COB BASICA'!$BH$5:$BI$115,2,FALSE),"")</f>
        <v/>
      </c>
      <c r="BS2242" s="292" t="str">
        <f t="shared" si="150"/>
        <v/>
      </c>
      <c r="BU2242" s="280"/>
    </row>
    <row r="2243" spans="28:73" ht="18.75" customHeight="1" x14ac:dyDescent="0.3">
      <c r="AB2243" s="300">
        <f t="shared" si="151"/>
        <v>2219</v>
      </c>
      <c r="AC2243" s="526"/>
      <c r="AD2243" s="527"/>
      <c r="AE2243" s="424"/>
      <c r="AF2243" s="528"/>
      <c r="AG2243" s="528"/>
      <c r="AH2243" s="289" t="str">
        <f t="shared" si="149"/>
        <v/>
      </c>
      <c r="BR2243" s="291" t="str">
        <f>IFERROR(VLOOKUP(AH2243,'FACT COB BASICA'!$BH$5:$BI$115,2,FALSE),"")</f>
        <v/>
      </c>
      <c r="BS2243" s="292" t="str">
        <f t="shared" si="150"/>
        <v/>
      </c>
      <c r="BU2243" s="280"/>
    </row>
    <row r="2244" spans="28:73" ht="18.75" customHeight="1" x14ac:dyDescent="0.3">
      <c r="AB2244" s="300">
        <f t="shared" si="151"/>
        <v>2220</v>
      </c>
      <c r="AC2244" s="526"/>
      <c r="AD2244" s="527"/>
      <c r="AE2244" s="424"/>
      <c r="AF2244" s="528"/>
      <c r="AG2244" s="528"/>
      <c r="AH2244" s="289" t="str">
        <f t="shared" si="149"/>
        <v/>
      </c>
      <c r="BR2244" s="291" t="str">
        <f>IFERROR(VLOOKUP(AH2244,'FACT COB BASICA'!$BH$5:$BI$115,2,FALSE),"")</f>
        <v/>
      </c>
      <c r="BS2244" s="292" t="str">
        <f t="shared" si="150"/>
        <v/>
      </c>
      <c r="BU2244" s="280"/>
    </row>
    <row r="2245" spans="28:73" ht="18.75" customHeight="1" x14ac:dyDescent="0.3">
      <c r="AB2245" s="300">
        <f t="shared" si="151"/>
        <v>2221</v>
      </c>
      <c r="AC2245" s="526"/>
      <c r="AD2245" s="527"/>
      <c r="AE2245" s="424"/>
      <c r="AF2245" s="528"/>
      <c r="AG2245" s="528"/>
      <c r="AH2245" s="289" t="str">
        <f t="shared" si="149"/>
        <v/>
      </c>
      <c r="BR2245" s="291" t="str">
        <f>IFERROR(VLOOKUP(AH2245,'FACT COB BASICA'!$BH$5:$BI$115,2,FALSE),"")</f>
        <v/>
      </c>
      <c r="BS2245" s="292" t="str">
        <f t="shared" si="150"/>
        <v/>
      </c>
      <c r="BU2245" s="280"/>
    </row>
    <row r="2246" spans="28:73" ht="18.75" customHeight="1" x14ac:dyDescent="0.3">
      <c r="AB2246" s="300">
        <f t="shared" si="151"/>
        <v>2222</v>
      </c>
      <c r="AC2246" s="526"/>
      <c r="AD2246" s="527"/>
      <c r="AE2246" s="424"/>
      <c r="AF2246" s="528"/>
      <c r="AG2246" s="528"/>
      <c r="AH2246" s="289" t="str">
        <f t="shared" si="149"/>
        <v/>
      </c>
      <c r="BR2246" s="291" t="str">
        <f>IFERROR(VLOOKUP(AH2246,'FACT COB BASICA'!$BH$5:$BI$115,2,FALSE),"")</f>
        <v/>
      </c>
      <c r="BS2246" s="292" t="str">
        <f t="shared" si="150"/>
        <v/>
      </c>
      <c r="BU2246" s="280"/>
    </row>
    <row r="2247" spans="28:73" ht="18.75" customHeight="1" x14ac:dyDescent="0.3">
      <c r="AB2247" s="300">
        <f t="shared" si="151"/>
        <v>2223</v>
      </c>
      <c r="AC2247" s="526"/>
      <c r="AD2247" s="527"/>
      <c r="AE2247" s="424"/>
      <c r="AF2247" s="528"/>
      <c r="AG2247" s="528"/>
      <c r="AH2247" s="289" t="str">
        <f t="shared" si="149"/>
        <v/>
      </c>
      <c r="BR2247" s="291" t="str">
        <f>IFERROR(VLOOKUP(AH2247,'FACT COB BASICA'!$BH$5:$BI$115,2,FALSE),"")</f>
        <v/>
      </c>
      <c r="BS2247" s="292" t="str">
        <f t="shared" si="150"/>
        <v/>
      </c>
      <c r="BU2247" s="280"/>
    </row>
    <row r="2248" spans="28:73" ht="18.75" customHeight="1" x14ac:dyDescent="0.3">
      <c r="AB2248" s="300">
        <f t="shared" si="151"/>
        <v>2224</v>
      </c>
      <c r="AC2248" s="526"/>
      <c r="AD2248" s="527"/>
      <c r="AE2248" s="424"/>
      <c r="AF2248" s="528"/>
      <c r="AG2248" s="528"/>
      <c r="AH2248" s="289" t="str">
        <f t="shared" si="149"/>
        <v/>
      </c>
      <c r="BR2248" s="291" t="str">
        <f>IFERROR(VLOOKUP(AH2248,'FACT COB BASICA'!$BH$5:$BI$115,2,FALSE),"")</f>
        <v/>
      </c>
      <c r="BS2248" s="292" t="str">
        <f t="shared" si="150"/>
        <v/>
      </c>
      <c r="BU2248" s="280"/>
    </row>
    <row r="2249" spans="28:73" ht="18.75" customHeight="1" x14ac:dyDescent="0.3">
      <c r="AB2249" s="300">
        <f t="shared" si="151"/>
        <v>2225</v>
      </c>
      <c r="AC2249" s="526"/>
      <c r="AD2249" s="527"/>
      <c r="AE2249" s="424"/>
      <c r="AF2249" s="528"/>
      <c r="AG2249" s="528"/>
      <c r="AH2249" s="289" t="str">
        <f t="shared" si="149"/>
        <v/>
      </c>
      <c r="BR2249" s="291" t="str">
        <f>IFERROR(VLOOKUP(AH2249,'FACT COB BASICA'!$BH$5:$BI$115,2,FALSE),"")</f>
        <v/>
      </c>
      <c r="BS2249" s="292" t="str">
        <f t="shared" si="150"/>
        <v/>
      </c>
      <c r="BU2249" s="280"/>
    </row>
    <row r="2250" spans="28:73" ht="18.75" customHeight="1" x14ac:dyDescent="0.3">
      <c r="AB2250" s="300">
        <f t="shared" si="151"/>
        <v>2226</v>
      </c>
      <c r="AC2250" s="526"/>
      <c r="AD2250" s="527"/>
      <c r="AE2250" s="424"/>
      <c r="AF2250" s="528"/>
      <c r="AG2250" s="528"/>
      <c r="AH2250" s="289" t="str">
        <f t="shared" si="149"/>
        <v/>
      </c>
      <c r="BR2250" s="291" t="str">
        <f>IFERROR(VLOOKUP(AH2250,'FACT COB BASICA'!$BH$5:$BI$115,2,FALSE),"")</f>
        <v/>
      </c>
      <c r="BS2250" s="292" t="str">
        <f t="shared" si="150"/>
        <v/>
      </c>
      <c r="BU2250" s="280"/>
    </row>
    <row r="2251" spans="28:73" ht="18.75" customHeight="1" x14ac:dyDescent="0.3">
      <c r="AB2251" s="300">
        <f t="shared" si="151"/>
        <v>2227</v>
      </c>
      <c r="AC2251" s="526"/>
      <c r="AD2251" s="527"/>
      <c r="AE2251" s="424"/>
      <c r="AF2251" s="528"/>
      <c r="AG2251" s="528"/>
      <c r="AH2251" s="289" t="str">
        <f t="shared" si="149"/>
        <v/>
      </c>
      <c r="BR2251" s="291" t="str">
        <f>IFERROR(VLOOKUP(AH2251,'FACT COB BASICA'!$BH$5:$BI$115,2,FALSE),"")</f>
        <v/>
      </c>
      <c r="BS2251" s="292" t="str">
        <f t="shared" si="150"/>
        <v/>
      </c>
      <c r="BU2251" s="280"/>
    </row>
    <row r="2252" spans="28:73" ht="18.75" customHeight="1" x14ac:dyDescent="0.3">
      <c r="AB2252" s="300">
        <f t="shared" si="151"/>
        <v>2228</v>
      </c>
      <c r="AC2252" s="526"/>
      <c r="AD2252" s="527"/>
      <c r="AE2252" s="424"/>
      <c r="AF2252" s="528"/>
      <c r="AG2252" s="528"/>
      <c r="AH2252" s="289" t="str">
        <f t="shared" si="149"/>
        <v/>
      </c>
      <c r="BR2252" s="291" t="str">
        <f>IFERROR(VLOOKUP(AH2252,'FACT COB BASICA'!$BH$5:$BI$115,2,FALSE),"")</f>
        <v/>
      </c>
      <c r="BS2252" s="292" t="str">
        <f t="shared" si="150"/>
        <v/>
      </c>
      <c r="BU2252" s="280"/>
    </row>
    <row r="2253" spans="28:73" ht="18.75" customHeight="1" x14ac:dyDescent="0.3">
      <c r="AB2253" s="300">
        <f t="shared" si="151"/>
        <v>2229</v>
      </c>
      <c r="AC2253" s="526"/>
      <c r="AD2253" s="527"/>
      <c r="AE2253" s="424"/>
      <c r="AF2253" s="528"/>
      <c r="AG2253" s="528"/>
      <c r="AH2253" s="289" t="str">
        <f t="shared" si="149"/>
        <v/>
      </c>
      <c r="BR2253" s="291" t="str">
        <f>IFERROR(VLOOKUP(AH2253,'FACT COB BASICA'!$BH$5:$BI$115,2,FALSE),"")</f>
        <v/>
      </c>
      <c r="BS2253" s="292" t="str">
        <f t="shared" si="150"/>
        <v/>
      </c>
      <c r="BU2253" s="280"/>
    </row>
    <row r="2254" spans="28:73" ht="18.75" customHeight="1" x14ac:dyDescent="0.3">
      <c r="AB2254" s="300">
        <f t="shared" si="151"/>
        <v>2230</v>
      </c>
      <c r="AC2254" s="526"/>
      <c r="AD2254" s="527"/>
      <c r="AE2254" s="424"/>
      <c r="AF2254" s="528"/>
      <c r="AG2254" s="528"/>
      <c r="AH2254" s="289" t="str">
        <f t="shared" si="149"/>
        <v/>
      </c>
      <c r="BR2254" s="291" t="str">
        <f>IFERROR(VLOOKUP(AH2254,'FACT COB BASICA'!$BH$5:$BI$115,2,FALSE),"")</f>
        <v/>
      </c>
      <c r="BS2254" s="292" t="str">
        <f t="shared" si="150"/>
        <v/>
      </c>
      <c r="BU2254" s="280"/>
    </row>
    <row r="2255" spans="28:73" ht="18.75" customHeight="1" x14ac:dyDescent="0.3">
      <c r="AB2255" s="300">
        <f t="shared" si="151"/>
        <v>2231</v>
      </c>
      <c r="AC2255" s="526"/>
      <c r="AD2255" s="527"/>
      <c r="AE2255" s="424"/>
      <c r="AF2255" s="528"/>
      <c r="AG2255" s="528"/>
      <c r="AH2255" s="289" t="str">
        <f t="shared" si="149"/>
        <v/>
      </c>
      <c r="BR2255" s="291" t="str">
        <f>IFERROR(VLOOKUP(AH2255,'FACT COB BASICA'!$BH$5:$BI$115,2,FALSE),"")</f>
        <v/>
      </c>
      <c r="BS2255" s="292" t="str">
        <f t="shared" si="150"/>
        <v/>
      </c>
      <c r="BU2255" s="280"/>
    </row>
    <row r="2256" spans="28:73" ht="18.75" customHeight="1" x14ac:dyDescent="0.3">
      <c r="AB2256" s="300">
        <f t="shared" si="151"/>
        <v>2232</v>
      </c>
      <c r="AC2256" s="526"/>
      <c r="AD2256" s="527"/>
      <c r="AE2256" s="424"/>
      <c r="AF2256" s="528"/>
      <c r="AG2256" s="528"/>
      <c r="AH2256" s="289" t="str">
        <f t="shared" si="149"/>
        <v/>
      </c>
      <c r="BR2256" s="291" t="str">
        <f>IFERROR(VLOOKUP(AH2256,'FACT COB BASICA'!$BH$5:$BI$115,2,FALSE),"")</f>
        <v/>
      </c>
      <c r="BS2256" s="292" t="str">
        <f t="shared" si="150"/>
        <v/>
      </c>
      <c r="BU2256" s="280"/>
    </row>
    <row r="2257" spans="28:73" ht="18.75" customHeight="1" x14ac:dyDescent="0.3">
      <c r="AB2257" s="300">
        <f t="shared" si="151"/>
        <v>2233</v>
      </c>
      <c r="AC2257" s="526"/>
      <c r="AD2257" s="527"/>
      <c r="AE2257" s="424"/>
      <c r="AF2257" s="528"/>
      <c r="AG2257" s="528"/>
      <c r="AH2257" s="289" t="str">
        <f t="shared" si="149"/>
        <v/>
      </c>
      <c r="BR2257" s="291" t="str">
        <f>IFERROR(VLOOKUP(AH2257,'FACT COB BASICA'!$BH$5:$BI$115,2,FALSE),"")</f>
        <v/>
      </c>
      <c r="BS2257" s="292" t="str">
        <f t="shared" si="150"/>
        <v/>
      </c>
      <c r="BU2257" s="280"/>
    </row>
    <row r="2258" spans="28:73" ht="18.75" customHeight="1" x14ac:dyDescent="0.3">
      <c r="AB2258" s="300">
        <f t="shared" si="151"/>
        <v>2234</v>
      </c>
      <c r="AC2258" s="526"/>
      <c r="AD2258" s="527"/>
      <c r="AE2258" s="424"/>
      <c r="AF2258" s="528"/>
      <c r="AG2258" s="528"/>
      <c r="AH2258" s="289" t="str">
        <f t="shared" si="149"/>
        <v/>
      </c>
      <c r="BR2258" s="291" t="str">
        <f>IFERROR(VLOOKUP(AH2258,'FACT COB BASICA'!$BH$5:$BI$115,2,FALSE),"")</f>
        <v/>
      </c>
      <c r="BS2258" s="292" t="str">
        <f t="shared" si="150"/>
        <v/>
      </c>
      <c r="BU2258" s="280"/>
    </row>
    <row r="2259" spans="28:73" ht="18.75" customHeight="1" x14ac:dyDescent="0.3">
      <c r="AB2259" s="300">
        <f t="shared" si="151"/>
        <v>2235</v>
      </c>
      <c r="AC2259" s="526"/>
      <c r="AD2259" s="527"/>
      <c r="AE2259" s="424"/>
      <c r="AF2259" s="528"/>
      <c r="AG2259" s="528"/>
      <c r="AH2259" s="289" t="str">
        <f t="shared" si="149"/>
        <v/>
      </c>
      <c r="BR2259" s="291" t="str">
        <f>IFERROR(VLOOKUP(AH2259,'FACT COB BASICA'!$BH$5:$BI$115,2,FALSE),"")</f>
        <v/>
      </c>
      <c r="BS2259" s="292" t="str">
        <f t="shared" si="150"/>
        <v/>
      </c>
      <c r="BU2259" s="280"/>
    </row>
    <row r="2260" spans="28:73" ht="18.75" customHeight="1" x14ac:dyDescent="0.3">
      <c r="AB2260" s="300">
        <f t="shared" si="151"/>
        <v>2236</v>
      </c>
      <c r="AC2260" s="526"/>
      <c r="AD2260" s="527"/>
      <c r="AE2260" s="424"/>
      <c r="AF2260" s="528"/>
      <c r="AG2260" s="528"/>
      <c r="AH2260" s="289" t="str">
        <f t="shared" si="149"/>
        <v/>
      </c>
      <c r="BR2260" s="291" t="str">
        <f>IFERROR(VLOOKUP(AH2260,'FACT COB BASICA'!$BH$5:$BI$115,2,FALSE),"")</f>
        <v/>
      </c>
      <c r="BS2260" s="292" t="str">
        <f t="shared" si="150"/>
        <v/>
      </c>
      <c r="BU2260" s="280"/>
    </row>
    <row r="2261" spans="28:73" ht="18.75" customHeight="1" x14ac:dyDescent="0.3">
      <c r="AB2261" s="300">
        <f t="shared" si="151"/>
        <v>2237</v>
      </c>
      <c r="AC2261" s="526"/>
      <c r="AD2261" s="527"/>
      <c r="AE2261" s="424"/>
      <c r="AF2261" s="528"/>
      <c r="AG2261" s="528"/>
      <c r="AH2261" s="289" t="str">
        <f t="shared" si="149"/>
        <v/>
      </c>
      <c r="BR2261" s="291" t="str">
        <f>IFERROR(VLOOKUP(AH2261,'FACT COB BASICA'!$BH$5:$BI$115,2,FALSE),"")</f>
        <v/>
      </c>
      <c r="BS2261" s="292" t="str">
        <f t="shared" si="150"/>
        <v/>
      </c>
      <c r="BU2261" s="280"/>
    </row>
    <row r="2262" spans="28:73" ht="18.75" customHeight="1" x14ac:dyDescent="0.3">
      <c r="AB2262" s="300">
        <f t="shared" si="151"/>
        <v>2238</v>
      </c>
      <c r="AC2262" s="526"/>
      <c r="AD2262" s="527"/>
      <c r="AE2262" s="424"/>
      <c r="AF2262" s="528"/>
      <c r="AG2262" s="528"/>
      <c r="AH2262" s="289" t="str">
        <f t="shared" si="149"/>
        <v/>
      </c>
      <c r="BR2262" s="291" t="str">
        <f>IFERROR(VLOOKUP(AH2262,'FACT COB BASICA'!$BH$5:$BI$115,2,FALSE),"")</f>
        <v/>
      </c>
      <c r="BS2262" s="292" t="str">
        <f t="shared" si="150"/>
        <v/>
      </c>
      <c r="BU2262" s="280"/>
    </row>
    <row r="2263" spans="28:73" ht="18.75" customHeight="1" x14ac:dyDescent="0.3">
      <c r="AB2263" s="300">
        <f t="shared" si="151"/>
        <v>2239</v>
      </c>
      <c r="AC2263" s="526"/>
      <c r="AD2263" s="527"/>
      <c r="AE2263" s="424"/>
      <c r="AF2263" s="528"/>
      <c r="AG2263" s="528"/>
      <c r="AH2263" s="289" t="str">
        <f t="shared" si="149"/>
        <v/>
      </c>
      <c r="BR2263" s="291" t="str">
        <f>IFERROR(VLOOKUP(AH2263,'FACT COB BASICA'!$BH$5:$BI$115,2,FALSE),"")</f>
        <v/>
      </c>
      <c r="BS2263" s="292" t="str">
        <f t="shared" si="150"/>
        <v/>
      </c>
      <c r="BU2263" s="280"/>
    </row>
    <row r="2264" spans="28:73" ht="18.75" customHeight="1" x14ac:dyDescent="0.3">
      <c r="AB2264" s="300">
        <f t="shared" si="151"/>
        <v>2240</v>
      </c>
      <c r="AC2264" s="526"/>
      <c r="AD2264" s="527"/>
      <c r="AE2264" s="424"/>
      <c r="AF2264" s="528"/>
      <c r="AG2264" s="528"/>
      <c r="AH2264" s="289" t="str">
        <f t="shared" si="149"/>
        <v/>
      </c>
      <c r="BR2264" s="291" t="str">
        <f>IFERROR(VLOOKUP(AH2264,'FACT COB BASICA'!$BH$5:$BI$115,2,FALSE),"")</f>
        <v/>
      </c>
      <c r="BS2264" s="292" t="str">
        <f t="shared" si="150"/>
        <v/>
      </c>
      <c r="BU2264" s="280"/>
    </row>
    <row r="2265" spans="28:73" ht="18.75" customHeight="1" x14ac:dyDescent="0.3">
      <c r="AB2265" s="300">
        <f t="shared" si="151"/>
        <v>2241</v>
      </c>
      <c r="AC2265" s="526"/>
      <c r="AD2265" s="527"/>
      <c r="AE2265" s="424"/>
      <c r="AF2265" s="528"/>
      <c r="AG2265" s="528"/>
      <c r="AH2265" s="289" t="str">
        <f t="shared" ref="AH2265:AH2328" si="152">IF(AND($AE$20="Fecha de nacimiento",AD2265&lt;&gt;""),DATEDIF(AD2265,$L$4,"Y"),IF(AND($AE$20="Edad",AE2265&lt;&gt;""),AE2265,""))</f>
        <v/>
      </c>
      <c r="BR2265" s="291" t="str">
        <f>IFERROR(VLOOKUP(AH2265,'FACT COB BASICA'!$BH$5:$BI$115,2,FALSE),"")</f>
        <v/>
      </c>
      <c r="BS2265" s="292" t="str">
        <f t="shared" ref="BS2265:BS2328" si="153">AC2265&amp;AG2265&amp;AF2265&amp;BR2265</f>
        <v/>
      </c>
      <c r="BU2265" s="280"/>
    </row>
    <row r="2266" spans="28:73" ht="18.75" customHeight="1" x14ac:dyDescent="0.3">
      <c r="AB2266" s="300">
        <f t="shared" ref="AB2266:AB2329" si="154">AB2265+1</f>
        <v>2242</v>
      </c>
      <c r="AC2266" s="526"/>
      <c r="AD2266" s="527"/>
      <c r="AE2266" s="424"/>
      <c r="AF2266" s="528"/>
      <c r="AG2266" s="528"/>
      <c r="AH2266" s="289" t="str">
        <f t="shared" si="152"/>
        <v/>
      </c>
      <c r="BR2266" s="291" t="str">
        <f>IFERROR(VLOOKUP(AH2266,'FACT COB BASICA'!$BH$5:$BI$115,2,FALSE),"")</f>
        <v/>
      </c>
      <c r="BS2266" s="292" t="str">
        <f t="shared" si="153"/>
        <v/>
      </c>
      <c r="BU2266" s="280"/>
    </row>
    <row r="2267" spans="28:73" ht="18.75" customHeight="1" x14ac:dyDescent="0.3">
      <c r="AB2267" s="300">
        <f t="shared" si="154"/>
        <v>2243</v>
      </c>
      <c r="AC2267" s="526"/>
      <c r="AD2267" s="527"/>
      <c r="AE2267" s="424"/>
      <c r="AF2267" s="528"/>
      <c r="AG2267" s="528"/>
      <c r="AH2267" s="289" t="str">
        <f t="shared" si="152"/>
        <v/>
      </c>
      <c r="BR2267" s="291" t="str">
        <f>IFERROR(VLOOKUP(AH2267,'FACT COB BASICA'!$BH$5:$BI$115,2,FALSE),"")</f>
        <v/>
      </c>
      <c r="BS2267" s="292" t="str">
        <f t="shared" si="153"/>
        <v/>
      </c>
      <c r="BU2267" s="280"/>
    </row>
    <row r="2268" spans="28:73" ht="18.75" customHeight="1" x14ac:dyDescent="0.3">
      <c r="AB2268" s="300">
        <f t="shared" si="154"/>
        <v>2244</v>
      </c>
      <c r="AC2268" s="526"/>
      <c r="AD2268" s="527"/>
      <c r="AE2268" s="424"/>
      <c r="AF2268" s="528"/>
      <c r="AG2268" s="528"/>
      <c r="AH2268" s="289" t="str">
        <f t="shared" si="152"/>
        <v/>
      </c>
      <c r="BR2268" s="291" t="str">
        <f>IFERROR(VLOOKUP(AH2268,'FACT COB BASICA'!$BH$5:$BI$115,2,FALSE),"")</f>
        <v/>
      </c>
      <c r="BS2268" s="292" t="str">
        <f t="shared" si="153"/>
        <v/>
      </c>
      <c r="BU2268" s="280"/>
    </row>
    <row r="2269" spans="28:73" ht="18.75" customHeight="1" x14ac:dyDescent="0.3">
      <c r="AB2269" s="300">
        <f t="shared" si="154"/>
        <v>2245</v>
      </c>
      <c r="AC2269" s="526"/>
      <c r="AD2269" s="527"/>
      <c r="AE2269" s="424"/>
      <c r="AF2269" s="528"/>
      <c r="AG2269" s="528"/>
      <c r="AH2269" s="289" t="str">
        <f t="shared" si="152"/>
        <v/>
      </c>
      <c r="BR2269" s="291" t="str">
        <f>IFERROR(VLOOKUP(AH2269,'FACT COB BASICA'!$BH$5:$BI$115,2,FALSE),"")</f>
        <v/>
      </c>
      <c r="BS2269" s="292" t="str">
        <f t="shared" si="153"/>
        <v/>
      </c>
      <c r="BU2269" s="280"/>
    </row>
    <row r="2270" spans="28:73" ht="18.75" customHeight="1" x14ac:dyDescent="0.3">
      <c r="AB2270" s="300">
        <f t="shared" si="154"/>
        <v>2246</v>
      </c>
      <c r="AC2270" s="526"/>
      <c r="AD2270" s="527"/>
      <c r="AE2270" s="424"/>
      <c r="AF2270" s="528"/>
      <c r="AG2270" s="528"/>
      <c r="AH2270" s="289" t="str">
        <f t="shared" si="152"/>
        <v/>
      </c>
      <c r="BR2270" s="291" t="str">
        <f>IFERROR(VLOOKUP(AH2270,'FACT COB BASICA'!$BH$5:$BI$115,2,FALSE),"")</f>
        <v/>
      </c>
      <c r="BS2270" s="292" t="str">
        <f t="shared" si="153"/>
        <v/>
      </c>
      <c r="BU2270" s="280"/>
    </row>
    <row r="2271" spans="28:73" ht="18.75" customHeight="1" x14ac:dyDescent="0.3">
      <c r="AB2271" s="300">
        <f t="shared" si="154"/>
        <v>2247</v>
      </c>
      <c r="AC2271" s="526"/>
      <c r="AD2271" s="527"/>
      <c r="AE2271" s="424"/>
      <c r="AF2271" s="528"/>
      <c r="AG2271" s="528"/>
      <c r="AH2271" s="289" t="str">
        <f t="shared" si="152"/>
        <v/>
      </c>
      <c r="BR2271" s="291" t="str">
        <f>IFERROR(VLOOKUP(AH2271,'FACT COB BASICA'!$BH$5:$BI$115,2,FALSE),"")</f>
        <v/>
      </c>
      <c r="BS2271" s="292" t="str">
        <f t="shared" si="153"/>
        <v/>
      </c>
      <c r="BU2271" s="280"/>
    </row>
    <row r="2272" spans="28:73" ht="18.75" customHeight="1" x14ac:dyDescent="0.3">
      <c r="AB2272" s="300">
        <f t="shared" si="154"/>
        <v>2248</v>
      </c>
      <c r="AC2272" s="526"/>
      <c r="AD2272" s="527"/>
      <c r="AE2272" s="424"/>
      <c r="AF2272" s="528"/>
      <c r="AG2272" s="528"/>
      <c r="AH2272" s="289" t="str">
        <f t="shared" si="152"/>
        <v/>
      </c>
      <c r="BR2272" s="291" t="str">
        <f>IFERROR(VLOOKUP(AH2272,'FACT COB BASICA'!$BH$5:$BI$115,2,FALSE),"")</f>
        <v/>
      </c>
      <c r="BS2272" s="292" t="str">
        <f t="shared" si="153"/>
        <v/>
      </c>
      <c r="BU2272" s="280"/>
    </row>
    <row r="2273" spans="28:73" ht="18.75" customHeight="1" x14ac:dyDescent="0.3">
      <c r="AB2273" s="300">
        <f t="shared" si="154"/>
        <v>2249</v>
      </c>
      <c r="AC2273" s="526"/>
      <c r="AD2273" s="527"/>
      <c r="AE2273" s="424"/>
      <c r="AF2273" s="528"/>
      <c r="AG2273" s="528"/>
      <c r="AH2273" s="289" t="str">
        <f t="shared" si="152"/>
        <v/>
      </c>
      <c r="BR2273" s="291" t="str">
        <f>IFERROR(VLOOKUP(AH2273,'FACT COB BASICA'!$BH$5:$BI$115,2,FALSE),"")</f>
        <v/>
      </c>
      <c r="BS2273" s="292" t="str">
        <f t="shared" si="153"/>
        <v/>
      </c>
      <c r="BU2273" s="280"/>
    </row>
    <row r="2274" spans="28:73" ht="18.75" customHeight="1" x14ac:dyDescent="0.3">
      <c r="AB2274" s="300">
        <f t="shared" si="154"/>
        <v>2250</v>
      </c>
      <c r="AC2274" s="526"/>
      <c r="AD2274" s="527"/>
      <c r="AE2274" s="424"/>
      <c r="AF2274" s="528"/>
      <c r="AG2274" s="528"/>
      <c r="AH2274" s="289" t="str">
        <f t="shared" si="152"/>
        <v/>
      </c>
      <c r="BR2274" s="291" t="str">
        <f>IFERROR(VLOOKUP(AH2274,'FACT COB BASICA'!$BH$5:$BI$115,2,FALSE),"")</f>
        <v/>
      </c>
      <c r="BS2274" s="292" t="str">
        <f t="shared" si="153"/>
        <v/>
      </c>
      <c r="BU2274" s="280"/>
    </row>
    <row r="2275" spans="28:73" ht="18.75" customHeight="1" x14ac:dyDescent="0.3">
      <c r="AB2275" s="300">
        <f t="shared" si="154"/>
        <v>2251</v>
      </c>
      <c r="AC2275" s="526"/>
      <c r="AD2275" s="527"/>
      <c r="AE2275" s="424"/>
      <c r="AF2275" s="528"/>
      <c r="AG2275" s="528"/>
      <c r="AH2275" s="289" t="str">
        <f t="shared" si="152"/>
        <v/>
      </c>
      <c r="BR2275" s="291" t="str">
        <f>IFERROR(VLOOKUP(AH2275,'FACT COB BASICA'!$BH$5:$BI$115,2,FALSE),"")</f>
        <v/>
      </c>
      <c r="BS2275" s="292" t="str">
        <f t="shared" si="153"/>
        <v/>
      </c>
      <c r="BU2275" s="280"/>
    </row>
    <row r="2276" spans="28:73" ht="18.75" customHeight="1" x14ac:dyDescent="0.3">
      <c r="AB2276" s="300">
        <f t="shared" si="154"/>
        <v>2252</v>
      </c>
      <c r="AC2276" s="526"/>
      <c r="AD2276" s="527"/>
      <c r="AE2276" s="424"/>
      <c r="AF2276" s="528"/>
      <c r="AG2276" s="528"/>
      <c r="AH2276" s="289" t="str">
        <f t="shared" si="152"/>
        <v/>
      </c>
      <c r="BR2276" s="291" t="str">
        <f>IFERROR(VLOOKUP(AH2276,'FACT COB BASICA'!$BH$5:$BI$115,2,FALSE),"")</f>
        <v/>
      </c>
      <c r="BS2276" s="292" t="str">
        <f t="shared" si="153"/>
        <v/>
      </c>
      <c r="BU2276" s="280"/>
    </row>
    <row r="2277" spans="28:73" ht="18.75" customHeight="1" x14ac:dyDescent="0.3">
      <c r="AB2277" s="300">
        <f t="shared" si="154"/>
        <v>2253</v>
      </c>
      <c r="AC2277" s="526"/>
      <c r="AD2277" s="527"/>
      <c r="AE2277" s="424"/>
      <c r="AF2277" s="528"/>
      <c r="AG2277" s="528"/>
      <c r="AH2277" s="289" t="str">
        <f t="shared" si="152"/>
        <v/>
      </c>
      <c r="BR2277" s="291" t="str">
        <f>IFERROR(VLOOKUP(AH2277,'FACT COB BASICA'!$BH$5:$BI$115,2,FALSE),"")</f>
        <v/>
      </c>
      <c r="BS2277" s="292" t="str">
        <f t="shared" si="153"/>
        <v/>
      </c>
      <c r="BU2277" s="280"/>
    </row>
    <row r="2278" spans="28:73" ht="18.75" customHeight="1" x14ac:dyDescent="0.3">
      <c r="AB2278" s="300">
        <f t="shared" si="154"/>
        <v>2254</v>
      </c>
      <c r="AC2278" s="526"/>
      <c r="AD2278" s="527"/>
      <c r="AE2278" s="424"/>
      <c r="AF2278" s="528"/>
      <c r="AG2278" s="528"/>
      <c r="AH2278" s="289" t="str">
        <f t="shared" si="152"/>
        <v/>
      </c>
      <c r="BR2278" s="291" t="str">
        <f>IFERROR(VLOOKUP(AH2278,'FACT COB BASICA'!$BH$5:$BI$115,2,FALSE),"")</f>
        <v/>
      </c>
      <c r="BS2278" s="292" t="str">
        <f t="shared" si="153"/>
        <v/>
      </c>
      <c r="BU2278" s="280"/>
    </row>
    <row r="2279" spans="28:73" ht="18.75" customHeight="1" x14ac:dyDescent="0.3">
      <c r="AB2279" s="300">
        <f t="shared" si="154"/>
        <v>2255</v>
      </c>
      <c r="AC2279" s="526"/>
      <c r="AD2279" s="527"/>
      <c r="AE2279" s="424"/>
      <c r="AF2279" s="528"/>
      <c r="AG2279" s="528"/>
      <c r="AH2279" s="289" t="str">
        <f t="shared" si="152"/>
        <v/>
      </c>
      <c r="BR2279" s="291" t="str">
        <f>IFERROR(VLOOKUP(AH2279,'FACT COB BASICA'!$BH$5:$BI$115,2,FALSE),"")</f>
        <v/>
      </c>
      <c r="BS2279" s="292" t="str">
        <f t="shared" si="153"/>
        <v/>
      </c>
      <c r="BU2279" s="280"/>
    </row>
    <row r="2280" spans="28:73" ht="18.75" customHeight="1" x14ac:dyDescent="0.3">
      <c r="AB2280" s="300">
        <f t="shared" si="154"/>
        <v>2256</v>
      </c>
      <c r="AC2280" s="526"/>
      <c r="AD2280" s="527"/>
      <c r="AE2280" s="424"/>
      <c r="AF2280" s="528"/>
      <c r="AG2280" s="528"/>
      <c r="AH2280" s="289" t="str">
        <f t="shared" si="152"/>
        <v/>
      </c>
      <c r="BR2280" s="291" t="str">
        <f>IFERROR(VLOOKUP(AH2280,'FACT COB BASICA'!$BH$5:$BI$115,2,FALSE),"")</f>
        <v/>
      </c>
      <c r="BS2280" s="292" t="str">
        <f t="shared" si="153"/>
        <v/>
      </c>
      <c r="BU2280" s="280"/>
    </row>
    <row r="2281" spans="28:73" ht="18.75" customHeight="1" x14ac:dyDescent="0.3">
      <c r="AB2281" s="300">
        <f t="shared" si="154"/>
        <v>2257</v>
      </c>
      <c r="AC2281" s="526"/>
      <c r="AD2281" s="527"/>
      <c r="AE2281" s="424"/>
      <c r="AF2281" s="528"/>
      <c r="AG2281" s="528"/>
      <c r="AH2281" s="289" t="str">
        <f t="shared" si="152"/>
        <v/>
      </c>
      <c r="BR2281" s="291" t="str">
        <f>IFERROR(VLOOKUP(AH2281,'FACT COB BASICA'!$BH$5:$BI$115,2,FALSE),"")</f>
        <v/>
      </c>
      <c r="BS2281" s="292" t="str">
        <f t="shared" si="153"/>
        <v/>
      </c>
      <c r="BU2281" s="280"/>
    </row>
    <row r="2282" spans="28:73" ht="18.75" customHeight="1" x14ac:dyDescent="0.3">
      <c r="AB2282" s="300">
        <f t="shared" si="154"/>
        <v>2258</v>
      </c>
      <c r="AC2282" s="526"/>
      <c r="AD2282" s="527"/>
      <c r="AE2282" s="424"/>
      <c r="AF2282" s="528"/>
      <c r="AG2282" s="528"/>
      <c r="AH2282" s="289" t="str">
        <f t="shared" si="152"/>
        <v/>
      </c>
      <c r="BR2282" s="291" t="str">
        <f>IFERROR(VLOOKUP(AH2282,'FACT COB BASICA'!$BH$5:$BI$115,2,FALSE),"")</f>
        <v/>
      </c>
      <c r="BS2282" s="292" t="str">
        <f t="shared" si="153"/>
        <v/>
      </c>
      <c r="BU2282" s="280"/>
    </row>
    <row r="2283" spans="28:73" ht="18.75" customHeight="1" x14ac:dyDescent="0.3">
      <c r="AB2283" s="300">
        <f t="shared" si="154"/>
        <v>2259</v>
      </c>
      <c r="AC2283" s="526"/>
      <c r="AD2283" s="527"/>
      <c r="AE2283" s="424"/>
      <c r="AF2283" s="528"/>
      <c r="AG2283" s="528"/>
      <c r="AH2283" s="289" t="str">
        <f t="shared" si="152"/>
        <v/>
      </c>
      <c r="BR2283" s="291" t="str">
        <f>IFERROR(VLOOKUP(AH2283,'FACT COB BASICA'!$BH$5:$BI$115,2,FALSE),"")</f>
        <v/>
      </c>
      <c r="BS2283" s="292" t="str">
        <f t="shared" si="153"/>
        <v/>
      </c>
      <c r="BU2283" s="280"/>
    </row>
    <row r="2284" spans="28:73" ht="18.75" customHeight="1" x14ac:dyDescent="0.3">
      <c r="AB2284" s="300">
        <f t="shared" si="154"/>
        <v>2260</v>
      </c>
      <c r="AC2284" s="526"/>
      <c r="AD2284" s="527"/>
      <c r="AE2284" s="424"/>
      <c r="AF2284" s="528"/>
      <c r="AG2284" s="528"/>
      <c r="AH2284" s="289" t="str">
        <f t="shared" si="152"/>
        <v/>
      </c>
      <c r="BR2284" s="291" t="str">
        <f>IFERROR(VLOOKUP(AH2284,'FACT COB BASICA'!$BH$5:$BI$115,2,FALSE),"")</f>
        <v/>
      </c>
      <c r="BS2284" s="292" t="str">
        <f t="shared" si="153"/>
        <v/>
      </c>
      <c r="BU2284" s="280"/>
    </row>
    <row r="2285" spans="28:73" ht="18.75" customHeight="1" x14ac:dyDescent="0.3">
      <c r="AB2285" s="300">
        <f t="shared" si="154"/>
        <v>2261</v>
      </c>
      <c r="AC2285" s="526"/>
      <c r="AD2285" s="527"/>
      <c r="AE2285" s="424"/>
      <c r="AF2285" s="528"/>
      <c r="AG2285" s="528"/>
      <c r="AH2285" s="289" t="str">
        <f t="shared" si="152"/>
        <v/>
      </c>
      <c r="BR2285" s="291" t="str">
        <f>IFERROR(VLOOKUP(AH2285,'FACT COB BASICA'!$BH$5:$BI$115,2,FALSE),"")</f>
        <v/>
      </c>
      <c r="BS2285" s="292" t="str">
        <f t="shared" si="153"/>
        <v/>
      </c>
      <c r="BU2285" s="280"/>
    </row>
    <row r="2286" spans="28:73" ht="18.75" customHeight="1" x14ac:dyDescent="0.3">
      <c r="AB2286" s="300">
        <f t="shared" si="154"/>
        <v>2262</v>
      </c>
      <c r="AC2286" s="526"/>
      <c r="AD2286" s="527"/>
      <c r="AE2286" s="424"/>
      <c r="AF2286" s="528"/>
      <c r="AG2286" s="528"/>
      <c r="AH2286" s="289" t="str">
        <f t="shared" si="152"/>
        <v/>
      </c>
      <c r="BR2286" s="291" t="str">
        <f>IFERROR(VLOOKUP(AH2286,'FACT COB BASICA'!$BH$5:$BI$115,2,FALSE),"")</f>
        <v/>
      </c>
      <c r="BS2286" s="292" t="str">
        <f t="shared" si="153"/>
        <v/>
      </c>
      <c r="BU2286" s="280"/>
    </row>
    <row r="2287" spans="28:73" ht="18.75" customHeight="1" x14ac:dyDescent="0.3">
      <c r="AB2287" s="300">
        <f t="shared" si="154"/>
        <v>2263</v>
      </c>
      <c r="AC2287" s="526"/>
      <c r="AD2287" s="527"/>
      <c r="AE2287" s="424"/>
      <c r="AF2287" s="528"/>
      <c r="AG2287" s="528"/>
      <c r="AH2287" s="289" t="str">
        <f t="shared" si="152"/>
        <v/>
      </c>
      <c r="BR2287" s="291" t="str">
        <f>IFERROR(VLOOKUP(AH2287,'FACT COB BASICA'!$BH$5:$BI$115,2,FALSE),"")</f>
        <v/>
      </c>
      <c r="BS2287" s="292" t="str">
        <f t="shared" si="153"/>
        <v/>
      </c>
      <c r="BU2287" s="280"/>
    </row>
    <row r="2288" spans="28:73" ht="18.75" customHeight="1" x14ac:dyDescent="0.3">
      <c r="AB2288" s="300">
        <f t="shared" si="154"/>
        <v>2264</v>
      </c>
      <c r="AC2288" s="526"/>
      <c r="AD2288" s="527"/>
      <c r="AE2288" s="424"/>
      <c r="AF2288" s="528"/>
      <c r="AG2288" s="528"/>
      <c r="AH2288" s="289" t="str">
        <f t="shared" si="152"/>
        <v/>
      </c>
      <c r="BR2288" s="291" t="str">
        <f>IFERROR(VLOOKUP(AH2288,'FACT COB BASICA'!$BH$5:$BI$115,2,FALSE),"")</f>
        <v/>
      </c>
      <c r="BS2288" s="292" t="str">
        <f t="shared" si="153"/>
        <v/>
      </c>
      <c r="BU2288" s="280"/>
    </row>
    <row r="2289" spans="28:73" ht="18.75" customHeight="1" x14ac:dyDescent="0.3">
      <c r="AB2289" s="300">
        <f t="shared" si="154"/>
        <v>2265</v>
      </c>
      <c r="AC2289" s="526"/>
      <c r="AD2289" s="527"/>
      <c r="AE2289" s="424"/>
      <c r="AF2289" s="528"/>
      <c r="AG2289" s="528"/>
      <c r="AH2289" s="289" t="str">
        <f t="shared" si="152"/>
        <v/>
      </c>
      <c r="BR2289" s="291" t="str">
        <f>IFERROR(VLOOKUP(AH2289,'FACT COB BASICA'!$BH$5:$BI$115,2,FALSE),"")</f>
        <v/>
      </c>
      <c r="BS2289" s="292" t="str">
        <f t="shared" si="153"/>
        <v/>
      </c>
      <c r="BU2289" s="280"/>
    </row>
    <row r="2290" spans="28:73" ht="18.75" customHeight="1" x14ac:dyDescent="0.3">
      <c r="AB2290" s="300">
        <f t="shared" si="154"/>
        <v>2266</v>
      </c>
      <c r="AC2290" s="526"/>
      <c r="AD2290" s="527"/>
      <c r="AE2290" s="424"/>
      <c r="AF2290" s="528"/>
      <c r="AG2290" s="528"/>
      <c r="AH2290" s="289" t="str">
        <f t="shared" si="152"/>
        <v/>
      </c>
      <c r="BR2290" s="291" t="str">
        <f>IFERROR(VLOOKUP(AH2290,'FACT COB BASICA'!$BH$5:$BI$115,2,FALSE),"")</f>
        <v/>
      </c>
      <c r="BS2290" s="292" t="str">
        <f t="shared" si="153"/>
        <v/>
      </c>
      <c r="BU2290" s="280"/>
    </row>
    <row r="2291" spans="28:73" ht="18.75" customHeight="1" x14ac:dyDescent="0.3">
      <c r="AB2291" s="300">
        <f t="shared" si="154"/>
        <v>2267</v>
      </c>
      <c r="AC2291" s="526"/>
      <c r="AD2291" s="527"/>
      <c r="AE2291" s="424"/>
      <c r="AF2291" s="528"/>
      <c r="AG2291" s="528"/>
      <c r="AH2291" s="289" t="str">
        <f t="shared" si="152"/>
        <v/>
      </c>
      <c r="BR2291" s="291" t="str">
        <f>IFERROR(VLOOKUP(AH2291,'FACT COB BASICA'!$BH$5:$BI$115,2,FALSE),"")</f>
        <v/>
      </c>
      <c r="BS2291" s="292" t="str">
        <f t="shared" si="153"/>
        <v/>
      </c>
      <c r="BU2291" s="280"/>
    </row>
    <row r="2292" spans="28:73" ht="18.75" customHeight="1" x14ac:dyDescent="0.3">
      <c r="AB2292" s="300">
        <f t="shared" si="154"/>
        <v>2268</v>
      </c>
      <c r="AC2292" s="526"/>
      <c r="AD2292" s="527"/>
      <c r="AE2292" s="424"/>
      <c r="AF2292" s="528"/>
      <c r="AG2292" s="528"/>
      <c r="AH2292" s="289" t="str">
        <f t="shared" si="152"/>
        <v/>
      </c>
      <c r="BR2292" s="291" t="str">
        <f>IFERROR(VLOOKUP(AH2292,'FACT COB BASICA'!$BH$5:$BI$115,2,FALSE),"")</f>
        <v/>
      </c>
      <c r="BS2292" s="292" t="str">
        <f t="shared" si="153"/>
        <v/>
      </c>
      <c r="BU2292" s="280"/>
    </row>
    <row r="2293" spans="28:73" ht="18.75" customHeight="1" x14ac:dyDescent="0.3">
      <c r="AB2293" s="300">
        <f t="shared" si="154"/>
        <v>2269</v>
      </c>
      <c r="AC2293" s="526"/>
      <c r="AD2293" s="527"/>
      <c r="AE2293" s="424"/>
      <c r="AF2293" s="528"/>
      <c r="AG2293" s="528"/>
      <c r="AH2293" s="289" t="str">
        <f t="shared" si="152"/>
        <v/>
      </c>
      <c r="BR2293" s="291" t="str">
        <f>IFERROR(VLOOKUP(AH2293,'FACT COB BASICA'!$BH$5:$BI$115,2,FALSE),"")</f>
        <v/>
      </c>
      <c r="BS2293" s="292" t="str">
        <f t="shared" si="153"/>
        <v/>
      </c>
      <c r="BU2293" s="280"/>
    </row>
    <row r="2294" spans="28:73" ht="18.75" customHeight="1" x14ac:dyDescent="0.3">
      <c r="AB2294" s="300">
        <f t="shared" si="154"/>
        <v>2270</v>
      </c>
      <c r="AC2294" s="526"/>
      <c r="AD2294" s="527"/>
      <c r="AE2294" s="424"/>
      <c r="AF2294" s="528"/>
      <c r="AG2294" s="528"/>
      <c r="AH2294" s="289" t="str">
        <f t="shared" si="152"/>
        <v/>
      </c>
      <c r="BR2294" s="291" t="str">
        <f>IFERROR(VLOOKUP(AH2294,'FACT COB BASICA'!$BH$5:$BI$115,2,FALSE),"")</f>
        <v/>
      </c>
      <c r="BS2294" s="292" t="str">
        <f t="shared" si="153"/>
        <v/>
      </c>
      <c r="BU2294" s="280"/>
    </row>
    <row r="2295" spans="28:73" ht="18.75" customHeight="1" x14ac:dyDescent="0.3">
      <c r="AB2295" s="300">
        <f t="shared" si="154"/>
        <v>2271</v>
      </c>
      <c r="AC2295" s="526"/>
      <c r="AD2295" s="527"/>
      <c r="AE2295" s="424"/>
      <c r="AF2295" s="528"/>
      <c r="AG2295" s="528"/>
      <c r="AH2295" s="289" t="str">
        <f t="shared" si="152"/>
        <v/>
      </c>
      <c r="BR2295" s="291" t="str">
        <f>IFERROR(VLOOKUP(AH2295,'FACT COB BASICA'!$BH$5:$BI$115,2,FALSE),"")</f>
        <v/>
      </c>
      <c r="BS2295" s="292" t="str">
        <f t="shared" si="153"/>
        <v/>
      </c>
      <c r="BU2295" s="280"/>
    </row>
    <row r="2296" spans="28:73" ht="18.75" customHeight="1" x14ac:dyDescent="0.3">
      <c r="AB2296" s="300">
        <f t="shared" si="154"/>
        <v>2272</v>
      </c>
      <c r="AC2296" s="526"/>
      <c r="AD2296" s="527"/>
      <c r="AE2296" s="424"/>
      <c r="AF2296" s="528"/>
      <c r="AG2296" s="528"/>
      <c r="AH2296" s="289" t="str">
        <f t="shared" si="152"/>
        <v/>
      </c>
      <c r="BR2296" s="291" t="str">
        <f>IFERROR(VLOOKUP(AH2296,'FACT COB BASICA'!$BH$5:$BI$115,2,FALSE),"")</f>
        <v/>
      </c>
      <c r="BS2296" s="292" t="str">
        <f t="shared" si="153"/>
        <v/>
      </c>
      <c r="BU2296" s="280"/>
    </row>
    <row r="2297" spans="28:73" ht="18.75" customHeight="1" x14ac:dyDescent="0.3">
      <c r="AB2297" s="300">
        <f t="shared" si="154"/>
        <v>2273</v>
      </c>
      <c r="AC2297" s="526"/>
      <c r="AD2297" s="527"/>
      <c r="AE2297" s="424"/>
      <c r="AF2297" s="528"/>
      <c r="AG2297" s="528"/>
      <c r="AH2297" s="289" t="str">
        <f t="shared" si="152"/>
        <v/>
      </c>
      <c r="BR2297" s="291" t="str">
        <f>IFERROR(VLOOKUP(AH2297,'FACT COB BASICA'!$BH$5:$BI$115,2,FALSE),"")</f>
        <v/>
      </c>
      <c r="BS2297" s="292" t="str">
        <f t="shared" si="153"/>
        <v/>
      </c>
      <c r="BU2297" s="280"/>
    </row>
    <row r="2298" spans="28:73" ht="18.75" customHeight="1" x14ac:dyDescent="0.3">
      <c r="AB2298" s="300">
        <f t="shared" si="154"/>
        <v>2274</v>
      </c>
      <c r="AC2298" s="526"/>
      <c r="AD2298" s="527"/>
      <c r="AE2298" s="424"/>
      <c r="AF2298" s="528"/>
      <c r="AG2298" s="528"/>
      <c r="AH2298" s="289" t="str">
        <f t="shared" si="152"/>
        <v/>
      </c>
      <c r="BR2298" s="291" t="str">
        <f>IFERROR(VLOOKUP(AH2298,'FACT COB BASICA'!$BH$5:$BI$115,2,FALSE),"")</f>
        <v/>
      </c>
      <c r="BS2298" s="292" t="str">
        <f t="shared" si="153"/>
        <v/>
      </c>
      <c r="BU2298" s="280"/>
    </row>
    <row r="2299" spans="28:73" ht="18.75" customHeight="1" x14ac:dyDescent="0.3">
      <c r="AB2299" s="300">
        <f t="shared" si="154"/>
        <v>2275</v>
      </c>
      <c r="AC2299" s="526"/>
      <c r="AD2299" s="527"/>
      <c r="AE2299" s="424"/>
      <c r="AF2299" s="528"/>
      <c r="AG2299" s="528"/>
      <c r="AH2299" s="289" t="str">
        <f t="shared" si="152"/>
        <v/>
      </c>
      <c r="BR2299" s="291" t="str">
        <f>IFERROR(VLOOKUP(AH2299,'FACT COB BASICA'!$BH$5:$BI$115,2,FALSE),"")</f>
        <v/>
      </c>
      <c r="BS2299" s="292" t="str">
        <f t="shared" si="153"/>
        <v/>
      </c>
      <c r="BU2299" s="280"/>
    </row>
    <row r="2300" spans="28:73" ht="18.75" customHeight="1" x14ac:dyDescent="0.3">
      <c r="AB2300" s="300">
        <f t="shared" si="154"/>
        <v>2276</v>
      </c>
      <c r="AC2300" s="526"/>
      <c r="AD2300" s="527"/>
      <c r="AE2300" s="424"/>
      <c r="AF2300" s="528"/>
      <c r="AG2300" s="528"/>
      <c r="AH2300" s="289" t="str">
        <f t="shared" si="152"/>
        <v/>
      </c>
      <c r="BR2300" s="291" t="str">
        <f>IFERROR(VLOOKUP(AH2300,'FACT COB BASICA'!$BH$5:$BI$115,2,FALSE),"")</f>
        <v/>
      </c>
      <c r="BS2300" s="292" t="str">
        <f t="shared" si="153"/>
        <v/>
      </c>
      <c r="BU2300" s="280"/>
    </row>
    <row r="2301" spans="28:73" ht="18.75" customHeight="1" x14ac:dyDescent="0.3">
      <c r="AB2301" s="300">
        <f t="shared" si="154"/>
        <v>2277</v>
      </c>
      <c r="AC2301" s="526"/>
      <c r="AD2301" s="527"/>
      <c r="AE2301" s="424"/>
      <c r="AF2301" s="528"/>
      <c r="AG2301" s="528"/>
      <c r="AH2301" s="289" t="str">
        <f t="shared" si="152"/>
        <v/>
      </c>
      <c r="BR2301" s="291" t="str">
        <f>IFERROR(VLOOKUP(AH2301,'FACT COB BASICA'!$BH$5:$BI$115,2,FALSE),"")</f>
        <v/>
      </c>
      <c r="BS2301" s="292" t="str">
        <f t="shared" si="153"/>
        <v/>
      </c>
      <c r="BU2301" s="280"/>
    </row>
    <row r="2302" spans="28:73" ht="18.75" customHeight="1" x14ac:dyDescent="0.3">
      <c r="AB2302" s="300">
        <f t="shared" si="154"/>
        <v>2278</v>
      </c>
      <c r="AC2302" s="526"/>
      <c r="AD2302" s="527"/>
      <c r="AE2302" s="424"/>
      <c r="AF2302" s="528"/>
      <c r="AG2302" s="528"/>
      <c r="AH2302" s="289" t="str">
        <f t="shared" si="152"/>
        <v/>
      </c>
      <c r="BR2302" s="291" t="str">
        <f>IFERROR(VLOOKUP(AH2302,'FACT COB BASICA'!$BH$5:$BI$115,2,FALSE),"")</f>
        <v/>
      </c>
      <c r="BS2302" s="292" t="str">
        <f t="shared" si="153"/>
        <v/>
      </c>
      <c r="BU2302" s="280"/>
    </row>
    <row r="2303" spans="28:73" ht="18.75" customHeight="1" x14ac:dyDescent="0.3">
      <c r="AB2303" s="300">
        <f t="shared" si="154"/>
        <v>2279</v>
      </c>
      <c r="AC2303" s="526"/>
      <c r="AD2303" s="527"/>
      <c r="AE2303" s="424"/>
      <c r="AF2303" s="528"/>
      <c r="AG2303" s="528"/>
      <c r="AH2303" s="289" t="str">
        <f t="shared" si="152"/>
        <v/>
      </c>
      <c r="BR2303" s="291" t="str">
        <f>IFERROR(VLOOKUP(AH2303,'FACT COB BASICA'!$BH$5:$BI$115,2,FALSE),"")</f>
        <v/>
      </c>
      <c r="BS2303" s="292" t="str">
        <f t="shared" si="153"/>
        <v/>
      </c>
      <c r="BU2303" s="280"/>
    </row>
    <row r="2304" spans="28:73" ht="18.75" customHeight="1" x14ac:dyDescent="0.3">
      <c r="AB2304" s="300">
        <f t="shared" si="154"/>
        <v>2280</v>
      </c>
      <c r="AC2304" s="526"/>
      <c r="AD2304" s="527"/>
      <c r="AE2304" s="424"/>
      <c r="AF2304" s="528"/>
      <c r="AG2304" s="528"/>
      <c r="AH2304" s="289" t="str">
        <f t="shared" si="152"/>
        <v/>
      </c>
      <c r="BR2304" s="291" t="str">
        <f>IFERROR(VLOOKUP(AH2304,'FACT COB BASICA'!$BH$5:$BI$115,2,FALSE),"")</f>
        <v/>
      </c>
      <c r="BS2304" s="292" t="str">
        <f t="shared" si="153"/>
        <v/>
      </c>
      <c r="BU2304" s="280"/>
    </row>
    <row r="2305" spans="28:73" ht="18.75" customHeight="1" x14ac:dyDescent="0.3">
      <c r="AB2305" s="300">
        <f t="shared" si="154"/>
        <v>2281</v>
      </c>
      <c r="AC2305" s="526"/>
      <c r="AD2305" s="527"/>
      <c r="AE2305" s="424"/>
      <c r="AF2305" s="528"/>
      <c r="AG2305" s="528"/>
      <c r="AH2305" s="289" t="str">
        <f t="shared" si="152"/>
        <v/>
      </c>
      <c r="BR2305" s="291" t="str">
        <f>IFERROR(VLOOKUP(AH2305,'FACT COB BASICA'!$BH$5:$BI$115,2,FALSE),"")</f>
        <v/>
      </c>
      <c r="BS2305" s="292" t="str">
        <f t="shared" si="153"/>
        <v/>
      </c>
      <c r="BU2305" s="280"/>
    </row>
    <row r="2306" spans="28:73" ht="18.75" customHeight="1" x14ac:dyDescent="0.3">
      <c r="AB2306" s="300">
        <f t="shared" si="154"/>
        <v>2282</v>
      </c>
      <c r="AC2306" s="526"/>
      <c r="AD2306" s="527"/>
      <c r="AE2306" s="424"/>
      <c r="AF2306" s="528"/>
      <c r="AG2306" s="528"/>
      <c r="AH2306" s="289" t="str">
        <f t="shared" si="152"/>
        <v/>
      </c>
      <c r="BR2306" s="291" t="str">
        <f>IFERROR(VLOOKUP(AH2306,'FACT COB BASICA'!$BH$5:$BI$115,2,FALSE),"")</f>
        <v/>
      </c>
      <c r="BS2306" s="292" t="str">
        <f t="shared" si="153"/>
        <v/>
      </c>
      <c r="BU2306" s="280"/>
    </row>
    <row r="2307" spans="28:73" ht="18.75" customHeight="1" x14ac:dyDescent="0.3">
      <c r="AB2307" s="300">
        <f t="shared" si="154"/>
        <v>2283</v>
      </c>
      <c r="AC2307" s="526"/>
      <c r="AD2307" s="527"/>
      <c r="AE2307" s="424"/>
      <c r="AF2307" s="528"/>
      <c r="AG2307" s="528"/>
      <c r="AH2307" s="289" t="str">
        <f t="shared" si="152"/>
        <v/>
      </c>
      <c r="BR2307" s="291" t="str">
        <f>IFERROR(VLOOKUP(AH2307,'FACT COB BASICA'!$BH$5:$BI$115,2,FALSE),"")</f>
        <v/>
      </c>
      <c r="BS2307" s="292" t="str">
        <f t="shared" si="153"/>
        <v/>
      </c>
      <c r="BU2307" s="280"/>
    </row>
    <row r="2308" spans="28:73" ht="18.75" customHeight="1" x14ac:dyDescent="0.3">
      <c r="AB2308" s="300">
        <f t="shared" si="154"/>
        <v>2284</v>
      </c>
      <c r="AC2308" s="526"/>
      <c r="AD2308" s="527"/>
      <c r="AE2308" s="424"/>
      <c r="AF2308" s="528"/>
      <c r="AG2308" s="528"/>
      <c r="AH2308" s="289" t="str">
        <f t="shared" si="152"/>
        <v/>
      </c>
      <c r="BR2308" s="291" t="str">
        <f>IFERROR(VLOOKUP(AH2308,'FACT COB BASICA'!$BH$5:$BI$115,2,FALSE),"")</f>
        <v/>
      </c>
      <c r="BS2308" s="292" t="str">
        <f t="shared" si="153"/>
        <v/>
      </c>
      <c r="BU2308" s="280"/>
    </row>
    <row r="2309" spans="28:73" ht="18.75" customHeight="1" x14ac:dyDescent="0.3">
      <c r="AB2309" s="300">
        <f t="shared" si="154"/>
        <v>2285</v>
      </c>
      <c r="AC2309" s="526"/>
      <c r="AD2309" s="527"/>
      <c r="AE2309" s="424"/>
      <c r="AF2309" s="528"/>
      <c r="AG2309" s="528"/>
      <c r="AH2309" s="289" t="str">
        <f t="shared" si="152"/>
        <v/>
      </c>
      <c r="BR2309" s="291" t="str">
        <f>IFERROR(VLOOKUP(AH2309,'FACT COB BASICA'!$BH$5:$BI$115,2,FALSE),"")</f>
        <v/>
      </c>
      <c r="BS2309" s="292" t="str">
        <f t="shared" si="153"/>
        <v/>
      </c>
      <c r="BU2309" s="280"/>
    </row>
    <row r="2310" spans="28:73" ht="18.75" customHeight="1" x14ac:dyDescent="0.3">
      <c r="AB2310" s="300">
        <f t="shared" si="154"/>
        <v>2286</v>
      </c>
      <c r="AC2310" s="526"/>
      <c r="AD2310" s="527"/>
      <c r="AE2310" s="424"/>
      <c r="AF2310" s="528"/>
      <c r="AG2310" s="528"/>
      <c r="AH2310" s="289" t="str">
        <f t="shared" si="152"/>
        <v/>
      </c>
      <c r="BR2310" s="291" t="str">
        <f>IFERROR(VLOOKUP(AH2310,'FACT COB BASICA'!$BH$5:$BI$115,2,FALSE),"")</f>
        <v/>
      </c>
      <c r="BS2310" s="292" t="str">
        <f t="shared" si="153"/>
        <v/>
      </c>
      <c r="BU2310" s="280"/>
    </row>
    <row r="2311" spans="28:73" ht="18.75" customHeight="1" x14ac:dyDescent="0.3">
      <c r="AB2311" s="300">
        <f t="shared" si="154"/>
        <v>2287</v>
      </c>
      <c r="AC2311" s="526"/>
      <c r="AD2311" s="527"/>
      <c r="AE2311" s="424"/>
      <c r="AF2311" s="528"/>
      <c r="AG2311" s="528"/>
      <c r="AH2311" s="289" t="str">
        <f t="shared" si="152"/>
        <v/>
      </c>
      <c r="BR2311" s="291" t="str">
        <f>IFERROR(VLOOKUP(AH2311,'FACT COB BASICA'!$BH$5:$BI$115,2,FALSE),"")</f>
        <v/>
      </c>
      <c r="BS2311" s="292" t="str">
        <f t="shared" si="153"/>
        <v/>
      </c>
      <c r="BU2311" s="280"/>
    </row>
    <row r="2312" spans="28:73" ht="18.75" customHeight="1" x14ac:dyDescent="0.3">
      <c r="AB2312" s="300">
        <f t="shared" si="154"/>
        <v>2288</v>
      </c>
      <c r="AC2312" s="526"/>
      <c r="AD2312" s="527"/>
      <c r="AE2312" s="424"/>
      <c r="AF2312" s="528"/>
      <c r="AG2312" s="528"/>
      <c r="AH2312" s="289" t="str">
        <f t="shared" si="152"/>
        <v/>
      </c>
      <c r="BR2312" s="291" t="str">
        <f>IFERROR(VLOOKUP(AH2312,'FACT COB BASICA'!$BH$5:$BI$115,2,FALSE),"")</f>
        <v/>
      </c>
      <c r="BS2312" s="292" t="str">
        <f t="shared" si="153"/>
        <v/>
      </c>
      <c r="BU2312" s="280"/>
    </row>
    <row r="2313" spans="28:73" ht="18.75" customHeight="1" x14ac:dyDescent="0.3">
      <c r="AB2313" s="300">
        <f t="shared" si="154"/>
        <v>2289</v>
      </c>
      <c r="AC2313" s="526"/>
      <c r="AD2313" s="527"/>
      <c r="AE2313" s="424"/>
      <c r="AF2313" s="528"/>
      <c r="AG2313" s="528"/>
      <c r="AH2313" s="289" t="str">
        <f t="shared" si="152"/>
        <v/>
      </c>
      <c r="BR2313" s="291" t="str">
        <f>IFERROR(VLOOKUP(AH2313,'FACT COB BASICA'!$BH$5:$BI$115,2,FALSE),"")</f>
        <v/>
      </c>
      <c r="BS2313" s="292" t="str">
        <f t="shared" si="153"/>
        <v/>
      </c>
      <c r="BU2313" s="280"/>
    </row>
    <row r="2314" spans="28:73" ht="18.75" customHeight="1" x14ac:dyDescent="0.3">
      <c r="AB2314" s="300">
        <f t="shared" si="154"/>
        <v>2290</v>
      </c>
      <c r="AC2314" s="526"/>
      <c r="AD2314" s="527"/>
      <c r="AE2314" s="424"/>
      <c r="AF2314" s="528"/>
      <c r="AG2314" s="528"/>
      <c r="AH2314" s="289" t="str">
        <f t="shared" si="152"/>
        <v/>
      </c>
      <c r="BR2314" s="291" t="str">
        <f>IFERROR(VLOOKUP(AH2314,'FACT COB BASICA'!$BH$5:$BI$115,2,FALSE),"")</f>
        <v/>
      </c>
      <c r="BS2314" s="292" t="str">
        <f t="shared" si="153"/>
        <v/>
      </c>
      <c r="BU2314" s="280"/>
    </row>
    <row r="2315" spans="28:73" ht="18.75" customHeight="1" x14ac:dyDescent="0.3">
      <c r="AB2315" s="300">
        <f t="shared" si="154"/>
        <v>2291</v>
      </c>
      <c r="AC2315" s="526"/>
      <c r="AD2315" s="527"/>
      <c r="AE2315" s="424"/>
      <c r="AF2315" s="528"/>
      <c r="AG2315" s="528"/>
      <c r="AH2315" s="289" t="str">
        <f t="shared" si="152"/>
        <v/>
      </c>
      <c r="BR2315" s="291" t="str">
        <f>IFERROR(VLOOKUP(AH2315,'FACT COB BASICA'!$BH$5:$BI$115,2,FALSE),"")</f>
        <v/>
      </c>
      <c r="BS2315" s="292" t="str">
        <f t="shared" si="153"/>
        <v/>
      </c>
      <c r="BU2315" s="280"/>
    </row>
    <row r="2316" spans="28:73" ht="18.75" customHeight="1" x14ac:dyDescent="0.3">
      <c r="AB2316" s="300">
        <f t="shared" si="154"/>
        <v>2292</v>
      </c>
      <c r="AC2316" s="526"/>
      <c r="AD2316" s="527"/>
      <c r="AE2316" s="424"/>
      <c r="AF2316" s="528"/>
      <c r="AG2316" s="528"/>
      <c r="AH2316" s="289" t="str">
        <f t="shared" si="152"/>
        <v/>
      </c>
      <c r="BR2316" s="291" t="str">
        <f>IFERROR(VLOOKUP(AH2316,'FACT COB BASICA'!$BH$5:$BI$115,2,FALSE),"")</f>
        <v/>
      </c>
      <c r="BS2316" s="292" t="str">
        <f t="shared" si="153"/>
        <v/>
      </c>
      <c r="BU2316" s="280"/>
    </row>
    <row r="2317" spans="28:73" ht="18.75" customHeight="1" x14ac:dyDescent="0.3">
      <c r="AB2317" s="300">
        <f t="shared" si="154"/>
        <v>2293</v>
      </c>
      <c r="AC2317" s="526"/>
      <c r="AD2317" s="527"/>
      <c r="AE2317" s="424"/>
      <c r="AF2317" s="528"/>
      <c r="AG2317" s="528"/>
      <c r="AH2317" s="289" t="str">
        <f t="shared" si="152"/>
        <v/>
      </c>
      <c r="BR2317" s="291" t="str">
        <f>IFERROR(VLOOKUP(AH2317,'FACT COB BASICA'!$BH$5:$BI$115,2,FALSE),"")</f>
        <v/>
      </c>
      <c r="BS2317" s="292" t="str">
        <f t="shared" si="153"/>
        <v/>
      </c>
      <c r="BU2317" s="280"/>
    </row>
    <row r="2318" spans="28:73" ht="18.75" customHeight="1" x14ac:dyDescent="0.3">
      <c r="AB2318" s="300">
        <f t="shared" si="154"/>
        <v>2294</v>
      </c>
      <c r="AC2318" s="526"/>
      <c r="AD2318" s="527"/>
      <c r="AE2318" s="424"/>
      <c r="AF2318" s="528"/>
      <c r="AG2318" s="528"/>
      <c r="AH2318" s="289" t="str">
        <f t="shared" si="152"/>
        <v/>
      </c>
      <c r="BR2318" s="291" t="str">
        <f>IFERROR(VLOOKUP(AH2318,'FACT COB BASICA'!$BH$5:$BI$115,2,FALSE),"")</f>
        <v/>
      </c>
      <c r="BS2318" s="292" t="str">
        <f t="shared" si="153"/>
        <v/>
      </c>
      <c r="BU2318" s="280"/>
    </row>
    <row r="2319" spans="28:73" ht="18.75" customHeight="1" x14ac:dyDescent="0.3">
      <c r="AB2319" s="300">
        <f t="shared" si="154"/>
        <v>2295</v>
      </c>
      <c r="AC2319" s="526"/>
      <c r="AD2319" s="527"/>
      <c r="AE2319" s="424"/>
      <c r="AF2319" s="528"/>
      <c r="AG2319" s="528"/>
      <c r="AH2319" s="289" t="str">
        <f t="shared" si="152"/>
        <v/>
      </c>
      <c r="BR2319" s="291" t="str">
        <f>IFERROR(VLOOKUP(AH2319,'FACT COB BASICA'!$BH$5:$BI$115,2,FALSE),"")</f>
        <v/>
      </c>
      <c r="BS2319" s="292" t="str">
        <f t="shared" si="153"/>
        <v/>
      </c>
      <c r="BU2319" s="280"/>
    </row>
    <row r="2320" spans="28:73" ht="18.75" customHeight="1" x14ac:dyDescent="0.3">
      <c r="AB2320" s="300">
        <f t="shared" si="154"/>
        <v>2296</v>
      </c>
      <c r="AC2320" s="526"/>
      <c r="AD2320" s="527"/>
      <c r="AE2320" s="424"/>
      <c r="AF2320" s="528"/>
      <c r="AG2320" s="528"/>
      <c r="AH2320" s="289" t="str">
        <f t="shared" si="152"/>
        <v/>
      </c>
      <c r="BR2320" s="291" t="str">
        <f>IFERROR(VLOOKUP(AH2320,'FACT COB BASICA'!$BH$5:$BI$115,2,FALSE),"")</f>
        <v/>
      </c>
      <c r="BS2320" s="292" t="str">
        <f t="shared" si="153"/>
        <v/>
      </c>
      <c r="BU2320" s="280"/>
    </row>
    <row r="2321" spans="28:73" ht="18.75" customHeight="1" x14ac:dyDescent="0.3">
      <c r="AB2321" s="300">
        <f t="shared" si="154"/>
        <v>2297</v>
      </c>
      <c r="AC2321" s="526"/>
      <c r="AD2321" s="527"/>
      <c r="AE2321" s="424"/>
      <c r="AF2321" s="528"/>
      <c r="AG2321" s="528"/>
      <c r="AH2321" s="289" t="str">
        <f t="shared" si="152"/>
        <v/>
      </c>
      <c r="BR2321" s="291" t="str">
        <f>IFERROR(VLOOKUP(AH2321,'FACT COB BASICA'!$BH$5:$BI$115,2,FALSE),"")</f>
        <v/>
      </c>
      <c r="BS2321" s="292" t="str">
        <f t="shared" si="153"/>
        <v/>
      </c>
      <c r="BU2321" s="280"/>
    </row>
    <row r="2322" spans="28:73" ht="18.75" customHeight="1" x14ac:dyDescent="0.3">
      <c r="AB2322" s="300">
        <f t="shared" si="154"/>
        <v>2298</v>
      </c>
      <c r="AC2322" s="526"/>
      <c r="AD2322" s="527"/>
      <c r="AE2322" s="424"/>
      <c r="AF2322" s="528"/>
      <c r="AG2322" s="528"/>
      <c r="AH2322" s="289" t="str">
        <f t="shared" si="152"/>
        <v/>
      </c>
      <c r="BR2322" s="291" t="str">
        <f>IFERROR(VLOOKUP(AH2322,'FACT COB BASICA'!$BH$5:$BI$115,2,FALSE),"")</f>
        <v/>
      </c>
      <c r="BS2322" s="292" t="str">
        <f t="shared" si="153"/>
        <v/>
      </c>
      <c r="BU2322" s="280"/>
    </row>
    <row r="2323" spans="28:73" ht="18.75" customHeight="1" x14ac:dyDescent="0.3">
      <c r="AB2323" s="300">
        <f t="shared" si="154"/>
        <v>2299</v>
      </c>
      <c r="AC2323" s="526"/>
      <c r="AD2323" s="527"/>
      <c r="AE2323" s="424"/>
      <c r="AF2323" s="528"/>
      <c r="AG2323" s="528"/>
      <c r="AH2323" s="289" t="str">
        <f t="shared" si="152"/>
        <v/>
      </c>
      <c r="BR2323" s="291" t="str">
        <f>IFERROR(VLOOKUP(AH2323,'FACT COB BASICA'!$BH$5:$BI$115,2,FALSE),"")</f>
        <v/>
      </c>
      <c r="BS2323" s="292" t="str">
        <f t="shared" si="153"/>
        <v/>
      </c>
      <c r="BU2323" s="280"/>
    </row>
    <row r="2324" spans="28:73" ht="18.75" customHeight="1" x14ac:dyDescent="0.3">
      <c r="AB2324" s="300">
        <f t="shared" si="154"/>
        <v>2300</v>
      </c>
      <c r="AC2324" s="526"/>
      <c r="AD2324" s="527"/>
      <c r="AE2324" s="424"/>
      <c r="AF2324" s="528"/>
      <c r="AG2324" s="528"/>
      <c r="AH2324" s="289" t="str">
        <f t="shared" si="152"/>
        <v/>
      </c>
      <c r="BR2324" s="291" t="str">
        <f>IFERROR(VLOOKUP(AH2324,'FACT COB BASICA'!$BH$5:$BI$115,2,FALSE),"")</f>
        <v/>
      </c>
      <c r="BS2324" s="292" t="str">
        <f t="shared" si="153"/>
        <v/>
      </c>
      <c r="BU2324" s="280"/>
    </row>
    <row r="2325" spans="28:73" ht="18.75" customHeight="1" x14ac:dyDescent="0.3">
      <c r="AB2325" s="300">
        <f t="shared" si="154"/>
        <v>2301</v>
      </c>
      <c r="AC2325" s="526"/>
      <c r="AD2325" s="527"/>
      <c r="AE2325" s="424"/>
      <c r="AF2325" s="528"/>
      <c r="AG2325" s="528"/>
      <c r="AH2325" s="289" t="str">
        <f t="shared" si="152"/>
        <v/>
      </c>
      <c r="BR2325" s="291" t="str">
        <f>IFERROR(VLOOKUP(AH2325,'FACT COB BASICA'!$BH$5:$BI$115,2,FALSE),"")</f>
        <v/>
      </c>
      <c r="BS2325" s="292" t="str">
        <f t="shared" si="153"/>
        <v/>
      </c>
      <c r="BU2325" s="280"/>
    </row>
    <row r="2326" spans="28:73" ht="18.75" customHeight="1" x14ac:dyDescent="0.3">
      <c r="AB2326" s="300">
        <f t="shared" si="154"/>
        <v>2302</v>
      </c>
      <c r="AC2326" s="526"/>
      <c r="AD2326" s="527"/>
      <c r="AE2326" s="424"/>
      <c r="AF2326" s="528"/>
      <c r="AG2326" s="528"/>
      <c r="AH2326" s="289" t="str">
        <f t="shared" si="152"/>
        <v/>
      </c>
      <c r="BR2326" s="291" t="str">
        <f>IFERROR(VLOOKUP(AH2326,'FACT COB BASICA'!$BH$5:$BI$115,2,FALSE),"")</f>
        <v/>
      </c>
      <c r="BS2326" s="292" t="str">
        <f t="shared" si="153"/>
        <v/>
      </c>
      <c r="BU2326" s="280"/>
    </row>
    <row r="2327" spans="28:73" ht="18.75" customHeight="1" x14ac:dyDescent="0.3">
      <c r="AB2327" s="300">
        <f t="shared" si="154"/>
        <v>2303</v>
      </c>
      <c r="AC2327" s="526"/>
      <c r="AD2327" s="527"/>
      <c r="AE2327" s="424"/>
      <c r="AF2327" s="528"/>
      <c r="AG2327" s="528"/>
      <c r="AH2327" s="289" t="str">
        <f t="shared" si="152"/>
        <v/>
      </c>
      <c r="BR2327" s="291" t="str">
        <f>IFERROR(VLOOKUP(AH2327,'FACT COB BASICA'!$BH$5:$BI$115,2,FALSE),"")</f>
        <v/>
      </c>
      <c r="BS2327" s="292" t="str">
        <f t="shared" si="153"/>
        <v/>
      </c>
      <c r="BU2327" s="280"/>
    </row>
    <row r="2328" spans="28:73" ht="18.75" customHeight="1" x14ac:dyDescent="0.3">
      <c r="AB2328" s="300">
        <f t="shared" si="154"/>
        <v>2304</v>
      </c>
      <c r="AC2328" s="526"/>
      <c r="AD2328" s="527"/>
      <c r="AE2328" s="424"/>
      <c r="AF2328" s="528"/>
      <c r="AG2328" s="528"/>
      <c r="AH2328" s="289" t="str">
        <f t="shared" si="152"/>
        <v/>
      </c>
      <c r="BR2328" s="291" t="str">
        <f>IFERROR(VLOOKUP(AH2328,'FACT COB BASICA'!$BH$5:$BI$115,2,FALSE),"")</f>
        <v/>
      </c>
      <c r="BS2328" s="292" t="str">
        <f t="shared" si="153"/>
        <v/>
      </c>
      <c r="BU2328" s="280"/>
    </row>
    <row r="2329" spans="28:73" ht="18.75" customHeight="1" x14ac:dyDescent="0.3">
      <c r="AB2329" s="300">
        <f t="shared" si="154"/>
        <v>2305</v>
      </c>
      <c r="AC2329" s="526"/>
      <c r="AD2329" s="527"/>
      <c r="AE2329" s="424"/>
      <c r="AF2329" s="528"/>
      <c r="AG2329" s="528"/>
      <c r="AH2329" s="289" t="str">
        <f t="shared" ref="AH2329:AH2392" si="155">IF(AND($AE$20="Fecha de nacimiento",AD2329&lt;&gt;""),DATEDIF(AD2329,$L$4,"Y"),IF(AND($AE$20="Edad",AE2329&lt;&gt;""),AE2329,""))</f>
        <v/>
      </c>
      <c r="BR2329" s="291" t="str">
        <f>IFERROR(VLOOKUP(AH2329,'FACT COB BASICA'!$BH$5:$BI$115,2,FALSE),"")</f>
        <v/>
      </c>
      <c r="BS2329" s="292" t="str">
        <f t="shared" ref="BS2329:BS2392" si="156">AC2329&amp;AG2329&amp;AF2329&amp;BR2329</f>
        <v/>
      </c>
      <c r="BU2329" s="280"/>
    </row>
    <row r="2330" spans="28:73" ht="18.75" customHeight="1" x14ac:dyDescent="0.3">
      <c r="AB2330" s="300">
        <f t="shared" ref="AB2330:AB2393" si="157">AB2329+1</f>
        <v>2306</v>
      </c>
      <c r="AC2330" s="526"/>
      <c r="AD2330" s="527"/>
      <c r="AE2330" s="424"/>
      <c r="AF2330" s="528"/>
      <c r="AG2330" s="528"/>
      <c r="AH2330" s="289" t="str">
        <f t="shared" si="155"/>
        <v/>
      </c>
      <c r="BR2330" s="291" t="str">
        <f>IFERROR(VLOOKUP(AH2330,'FACT COB BASICA'!$BH$5:$BI$115,2,FALSE),"")</f>
        <v/>
      </c>
      <c r="BS2330" s="292" t="str">
        <f t="shared" si="156"/>
        <v/>
      </c>
      <c r="BU2330" s="280"/>
    </row>
    <row r="2331" spans="28:73" ht="18.75" customHeight="1" x14ac:dyDescent="0.3">
      <c r="AB2331" s="300">
        <f t="shared" si="157"/>
        <v>2307</v>
      </c>
      <c r="AC2331" s="526"/>
      <c r="AD2331" s="527"/>
      <c r="AE2331" s="424"/>
      <c r="AF2331" s="528"/>
      <c r="AG2331" s="528"/>
      <c r="AH2331" s="289" t="str">
        <f t="shared" si="155"/>
        <v/>
      </c>
      <c r="BR2331" s="291" t="str">
        <f>IFERROR(VLOOKUP(AH2331,'FACT COB BASICA'!$BH$5:$BI$115,2,FALSE),"")</f>
        <v/>
      </c>
      <c r="BS2331" s="292" t="str">
        <f t="shared" si="156"/>
        <v/>
      </c>
      <c r="BU2331" s="280"/>
    </row>
    <row r="2332" spans="28:73" ht="18.75" customHeight="1" x14ac:dyDescent="0.3">
      <c r="AB2332" s="300">
        <f t="shared" si="157"/>
        <v>2308</v>
      </c>
      <c r="AC2332" s="526"/>
      <c r="AD2332" s="527"/>
      <c r="AE2332" s="424"/>
      <c r="AF2332" s="528"/>
      <c r="AG2332" s="528"/>
      <c r="AH2332" s="289" t="str">
        <f t="shared" si="155"/>
        <v/>
      </c>
      <c r="BR2332" s="291" t="str">
        <f>IFERROR(VLOOKUP(AH2332,'FACT COB BASICA'!$BH$5:$BI$115,2,FALSE),"")</f>
        <v/>
      </c>
      <c r="BS2332" s="292" t="str">
        <f t="shared" si="156"/>
        <v/>
      </c>
      <c r="BU2332" s="280"/>
    </row>
    <row r="2333" spans="28:73" ht="18.75" customHeight="1" x14ac:dyDescent="0.3">
      <c r="AB2333" s="300">
        <f t="shared" si="157"/>
        <v>2309</v>
      </c>
      <c r="AC2333" s="526"/>
      <c r="AD2333" s="527"/>
      <c r="AE2333" s="424"/>
      <c r="AF2333" s="528"/>
      <c r="AG2333" s="528"/>
      <c r="AH2333" s="289" t="str">
        <f t="shared" si="155"/>
        <v/>
      </c>
      <c r="BR2333" s="291" t="str">
        <f>IFERROR(VLOOKUP(AH2333,'FACT COB BASICA'!$BH$5:$BI$115,2,FALSE),"")</f>
        <v/>
      </c>
      <c r="BS2333" s="292" t="str">
        <f t="shared" si="156"/>
        <v/>
      </c>
      <c r="BU2333" s="280"/>
    </row>
    <row r="2334" spans="28:73" ht="18.75" customHeight="1" x14ac:dyDescent="0.3">
      <c r="AB2334" s="300">
        <f t="shared" si="157"/>
        <v>2310</v>
      </c>
      <c r="AC2334" s="526"/>
      <c r="AD2334" s="527"/>
      <c r="AE2334" s="424"/>
      <c r="AF2334" s="528"/>
      <c r="AG2334" s="528"/>
      <c r="AH2334" s="289" t="str">
        <f t="shared" si="155"/>
        <v/>
      </c>
      <c r="BR2334" s="291" t="str">
        <f>IFERROR(VLOOKUP(AH2334,'FACT COB BASICA'!$BH$5:$BI$115,2,FALSE),"")</f>
        <v/>
      </c>
      <c r="BS2334" s="292" t="str">
        <f t="shared" si="156"/>
        <v/>
      </c>
      <c r="BU2334" s="280"/>
    </row>
    <row r="2335" spans="28:73" ht="18.75" customHeight="1" x14ac:dyDescent="0.3">
      <c r="AB2335" s="300">
        <f t="shared" si="157"/>
        <v>2311</v>
      </c>
      <c r="AC2335" s="526"/>
      <c r="AD2335" s="527"/>
      <c r="AE2335" s="424"/>
      <c r="AF2335" s="528"/>
      <c r="AG2335" s="528"/>
      <c r="AH2335" s="289" t="str">
        <f t="shared" si="155"/>
        <v/>
      </c>
      <c r="BR2335" s="291" t="str">
        <f>IFERROR(VLOOKUP(AH2335,'FACT COB BASICA'!$BH$5:$BI$115,2,FALSE),"")</f>
        <v/>
      </c>
      <c r="BS2335" s="292" t="str">
        <f t="shared" si="156"/>
        <v/>
      </c>
      <c r="BU2335" s="280"/>
    </row>
    <row r="2336" spans="28:73" ht="18.75" customHeight="1" x14ac:dyDescent="0.3">
      <c r="AB2336" s="300">
        <f t="shared" si="157"/>
        <v>2312</v>
      </c>
      <c r="AC2336" s="526"/>
      <c r="AD2336" s="527"/>
      <c r="AE2336" s="424"/>
      <c r="AF2336" s="528"/>
      <c r="AG2336" s="528"/>
      <c r="AH2336" s="289" t="str">
        <f t="shared" si="155"/>
        <v/>
      </c>
      <c r="BR2336" s="291" t="str">
        <f>IFERROR(VLOOKUP(AH2336,'FACT COB BASICA'!$BH$5:$BI$115,2,FALSE),"")</f>
        <v/>
      </c>
      <c r="BS2336" s="292" t="str">
        <f t="shared" si="156"/>
        <v/>
      </c>
      <c r="BU2336" s="280"/>
    </row>
    <row r="2337" spans="28:73" ht="18.75" customHeight="1" x14ac:dyDescent="0.3">
      <c r="AB2337" s="300">
        <f t="shared" si="157"/>
        <v>2313</v>
      </c>
      <c r="AC2337" s="526"/>
      <c r="AD2337" s="527"/>
      <c r="AE2337" s="424"/>
      <c r="AF2337" s="528"/>
      <c r="AG2337" s="528"/>
      <c r="AH2337" s="289" t="str">
        <f t="shared" si="155"/>
        <v/>
      </c>
      <c r="BR2337" s="291" t="str">
        <f>IFERROR(VLOOKUP(AH2337,'FACT COB BASICA'!$BH$5:$BI$115,2,FALSE),"")</f>
        <v/>
      </c>
      <c r="BS2337" s="292" t="str">
        <f t="shared" si="156"/>
        <v/>
      </c>
      <c r="BU2337" s="280"/>
    </row>
    <row r="2338" spans="28:73" ht="18.75" customHeight="1" x14ac:dyDescent="0.3">
      <c r="AB2338" s="300">
        <f t="shared" si="157"/>
        <v>2314</v>
      </c>
      <c r="AC2338" s="526"/>
      <c r="AD2338" s="527"/>
      <c r="AE2338" s="424"/>
      <c r="AF2338" s="528"/>
      <c r="AG2338" s="528"/>
      <c r="AH2338" s="289" t="str">
        <f t="shared" si="155"/>
        <v/>
      </c>
      <c r="BR2338" s="291" t="str">
        <f>IFERROR(VLOOKUP(AH2338,'FACT COB BASICA'!$BH$5:$BI$115,2,FALSE),"")</f>
        <v/>
      </c>
      <c r="BS2338" s="292" t="str">
        <f t="shared" si="156"/>
        <v/>
      </c>
      <c r="BU2338" s="280"/>
    </row>
    <row r="2339" spans="28:73" ht="18.75" customHeight="1" x14ac:dyDescent="0.3">
      <c r="AB2339" s="300">
        <f t="shared" si="157"/>
        <v>2315</v>
      </c>
      <c r="AC2339" s="526"/>
      <c r="AD2339" s="527"/>
      <c r="AE2339" s="424"/>
      <c r="AF2339" s="528"/>
      <c r="AG2339" s="528"/>
      <c r="AH2339" s="289" t="str">
        <f t="shared" si="155"/>
        <v/>
      </c>
      <c r="BR2339" s="291" t="str">
        <f>IFERROR(VLOOKUP(AH2339,'FACT COB BASICA'!$BH$5:$BI$115,2,FALSE),"")</f>
        <v/>
      </c>
      <c r="BS2339" s="292" t="str">
        <f t="shared" si="156"/>
        <v/>
      </c>
      <c r="BU2339" s="280"/>
    </row>
    <row r="2340" spans="28:73" ht="18.75" customHeight="1" x14ac:dyDescent="0.3">
      <c r="AB2340" s="300">
        <f t="shared" si="157"/>
        <v>2316</v>
      </c>
      <c r="AC2340" s="526"/>
      <c r="AD2340" s="527"/>
      <c r="AE2340" s="424"/>
      <c r="AF2340" s="528"/>
      <c r="AG2340" s="528"/>
      <c r="AH2340" s="289" t="str">
        <f t="shared" si="155"/>
        <v/>
      </c>
      <c r="BR2340" s="291" t="str">
        <f>IFERROR(VLOOKUP(AH2340,'FACT COB BASICA'!$BH$5:$BI$115,2,FALSE),"")</f>
        <v/>
      </c>
      <c r="BS2340" s="292" t="str">
        <f t="shared" si="156"/>
        <v/>
      </c>
      <c r="BU2340" s="280"/>
    </row>
    <row r="2341" spans="28:73" ht="18.75" customHeight="1" x14ac:dyDescent="0.3">
      <c r="AB2341" s="300">
        <f t="shared" si="157"/>
        <v>2317</v>
      </c>
      <c r="AC2341" s="526"/>
      <c r="AD2341" s="527"/>
      <c r="AE2341" s="424"/>
      <c r="AF2341" s="528"/>
      <c r="AG2341" s="528"/>
      <c r="AH2341" s="289" t="str">
        <f t="shared" si="155"/>
        <v/>
      </c>
      <c r="BR2341" s="291" t="str">
        <f>IFERROR(VLOOKUP(AH2341,'FACT COB BASICA'!$BH$5:$BI$115,2,FALSE),"")</f>
        <v/>
      </c>
      <c r="BS2341" s="292" t="str">
        <f t="shared" si="156"/>
        <v/>
      </c>
      <c r="BU2341" s="280"/>
    </row>
    <row r="2342" spans="28:73" ht="18.75" customHeight="1" x14ac:dyDescent="0.3">
      <c r="AB2342" s="300">
        <f t="shared" si="157"/>
        <v>2318</v>
      </c>
      <c r="AC2342" s="526"/>
      <c r="AD2342" s="527"/>
      <c r="AE2342" s="424"/>
      <c r="AF2342" s="528"/>
      <c r="AG2342" s="528"/>
      <c r="AH2342" s="289" t="str">
        <f t="shared" si="155"/>
        <v/>
      </c>
      <c r="BR2342" s="291" t="str">
        <f>IFERROR(VLOOKUP(AH2342,'FACT COB BASICA'!$BH$5:$BI$115,2,FALSE),"")</f>
        <v/>
      </c>
      <c r="BS2342" s="292" t="str">
        <f t="shared" si="156"/>
        <v/>
      </c>
      <c r="BU2342" s="280"/>
    </row>
    <row r="2343" spans="28:73" ht="18.75" customHeight="1" x14ac:dyDescent="0.3">
      <c r="AB2343" s="300">
        <f t="shared" si="157"/>
        <v>2319</v>
      </c>
      <c r="AC2343" s="526"/>
      <c r="AD2343" s="527"/>
      <c r="AE2343" s="424"/>
      <c r="AF2343" s="528"/>
      <c r="AG2343" s="528"/>
      <c r="AH2343" s="289" t="str">
        <f t="shared" si="155"/>
        <v/>
      </c>
      <c r="BR2343" s="291" t="str">
        <f>IFERROR(VLOOKUP(AH2343,'FACT COB BASICA'!$BH$5:$BI$115,2,FALSE),"")</f>
        <v/>
      </c>
      <c r="BS2343" s="292" t="str">
        <f t="shared" si="156"/>
        <v/>
      </c>
      <c r="BU2343" s="280"/>
    </row>
    <row r="2344" spans="28:73" ht="18.75" customHeight="1" x14ac:dyDescent="0.3">
      <c r="AB2344" s="300">
        <f t="shared" si="157"/>
        <v>2320</v>
      </c>
      <c r="AC2344" s="526"/>
      <c r="AD2344" s="527"/>
      <c r="AE2344" s="424"/>
      <c r="AF2344" s="528"/>
      <c r="AG2344" s="528"/>
      <c r="AH2344" s="289" t="str">
        <f t="shared" si="155"/>
        <v/>
      </c>
      <c r="BR2344" s="291" t="str">
        <f>IFERROR(VLOOKUP(AH2344,'FACT COB BASICA'!$BH$5:$BI$115,2,FALSE),"")</f>
        <v/>
      </c>
      <c r="BS2344" s="292" t="str">
        <f t="shared" si="156"/>
        <v/>
      </c>
      <c r="BU2344" s="280"/>
    </row>
    <row r="2345" spans="28:73" ht="18.75" customHeight="1" x14ac:dyDescent="0.3">
      <c r="AB2345" s="300">
        <f t="shared" si="157"/>
        <v>2321</v>
      </c>
      <c r="AC2345" s="526"/>
      <c r="AD2345" s="527"/>
      <c r="AE2345" s="424"/>
      <c r="AF2345" s="528"/>
      <c r="AG2345" s="528"/>
      <c r="AH2345" s="289" t="str">
        <f t="shared" si="155"/>
        <v/>
      </c>
      <c r="BR2345" s="291" t="str">
        <f>IFERROR(VLOOKUP(AH2345,'FACT COB BASICA'!$BH$5:$BI$115,2,FALSE),"")</f>
        <v/>
      </c>
      <c r="BS2345" s="292" t="str">
        <f t="shared" si="156"/>
        <v/>
      </c>
      <c r="BU2345" s="280"/>
    </row>
    <row r="2346" spans="28:73" ht="18.75" customHeight="1" x14ac:dyDescent="0.3">
      <c r="AB2346" s="300">
        <f t="shared" si="157"/>
        <v>2322</v>
      </c>
      <c r="AC2346" s="526"/>
      <c r="AD2346" s="527"/>
      <c r="AE2346" s="424"/>
      <c r="AF2346" s="528"/>
      <c r="AG2346" s="528"/>
      <c r="AH2346" s="289" t="str">
        <f t="shared" si="155"/>
        <v/>
      </c>
      <c r="BR2346" s="291" t="str">
        <f>IFERROR(VLOOKUP(AH2346,'FACT COB BASICA'!$BH$5:$BI$115,2,FALSE),"")</f>
        <v/>
      </c>
      <c r="BS2346" s="292" t="str">
        <f t="shared" si="156"/>
        <v/>
      </c>
      <c r="BU2346" s="280"/>
    </row>
    <row r="2347" spans="28:73" ht="18.75" customHeight="1" x14ac:dyDescent="0.3">
      <c r="AB2347" s="300">
        <f t="shared" si="157"/>
        <v>2323</v>
      </c>
      <c r="AC2347" s="526"/>
      <c r="AD2347" s="527"/>
      <c r="AE2347" s="424"/>
      <c r="AF2347" s="528"/>
      <c r="AG2347" s="528"/>
      <c r="AH2347" s="289" t="str">
        <f t="shared" si="155"/>
        <v/>
      </c>
      <c r="BR2347" s="291" t="str">
        <f>IFERROR(VLOOKUP(AH2347,'FACT COB BASICA'!$BH$5:$BI$115,2,FALSE),"")</f>
        <v/>
      </c>
      <c r="BS2347" s="292" t="str">
        <f t="shared" si="156"/>
        <v/>
      </c>
      <c r="BU2347" s="280"/>
    </row>
    <row r="2348" spans="28:73" ht="18.75" customHeight="1" x14ac:dyDescent="0.3">
      <c r="AB2348" s="300">
        <f t="shared" si="157"/>
        <v>2324</v>
      </c>
      <c r="AC2348" s="526"/>
      <c r="AD2348" s="527"/>
      <c r="AE2348" s="424"/>
      <c r="AF2348" s="528"/>
      <c r="AG2348" s="528"/>
      <c r="AH2348" s="289" t="str">
        <f t="shared" si="155"/>
        <v/>
      </c>
      <c r="BR2348" s="291" t="str">
        <f>IFERROR(VLOOKUP(AH2348,'FACT COB BASICA'!$BH$5:$BI$115,2,FALSE),"")</f>
        <v/>
      </c>
      <c r="BS2348" s="292" t="str">
        <f t="shared" si="156"/>
        <v/>
      </c>
      <c r="BU2348" s="280"/>
    </row>
    <row r="2349" spans="28:73" ht="18.75" customHeight="1" x14ac:dyDescent="0.3">
      <c r="AB2349" s="300">
        <f t="shared" si="157"/>
        <v>2325</v>
      </c>
      <c r="AC2349" s="526"/>
      <c r="AD2349" s="527"/>
      <c r="AE2349" s="424"/>
      <c r="AF2349" s="528"/>
      <c r="AG2349" s="528"/>
      <c r="AH2349" s="289" t="str">
        <f t="shared" si="155"/>
        <v/>
      </c>
      <c r="BR2349" s="291" t="str">
        <f>IFERROR(VLOOKUP(AH2349,'FACT COB BASICA'!$BH$5:$BI$115,2,FALSE),"")</f>
        <v/>
      </c>
      <c r="BS2349" s="292" t="str">
        <f t="shared" si="156"/>
        <v/>
      </c>
      <c r="BU2349" s="280"/>
    </row>
    <row r="2350" spans="28:73" ht="18.75" customHeight="1" x14ac:dyDescent="0.3">
      <c r="AB2350" s="300">
        <f t="shared" si="157"/>
        <v>2326</v>
      </c>
      <c r="AC2350" s="526"/>
      <c r="AD2350" s="527"/>
      <c r="AE2350" s="424"/>
      <c r="AF2350" s="528"/>
      <c r="AG2350" s="528"/>
      <c r="AH2350" s="289" t="str">
        <f t="shared" si="155"/>
        <v/>
      </c>
      <c r="BR2350" s="291" t="str">
        <f>IFERROR(VLOOKUP(AH2350,'FACT COB BASICA'!$BH$5:$BI$115,2,FALSE),"")</f>
        <v/>
      </c>
      <c r="BS2350" s="292" t="str">
        <f t="shared" si="156"/>
        <v/>
      </c>
      <c r="BU2350" s="280"/>
    </row>
    <row r="2351" spans="28:73" ht="18.75" customHeight="1" x14ac:dyDescent="0.3">
      <c r="AB2351" s="300">
        <f t="shared" si="157"/>
        <v>2327</v>
      </c>
      <c r="AC2351" s="526"/>
      <c r="AD2351" s="527"/>
      <c r="AE2351" s="424"/>
      <c r="AF2351" s="528"/>
      <c r="AG2351" s="528"/>
      <c r="AH2351" s="289" t="str">
        <f t="shared" si="155"/>
        <v/>
      </c>
      <c r="BR2351" s="291" t="str">
        <f>IFERROR(VLOOKUP(AH2351,'FACT COB BASICA'!$BH$5:$BI$115,2,FALSE),"")</f>
        <v/>
      </c>
      <c r="BS2351" s="292" t="str">
        <f t="shared" si="156"/>
        <v/>
      </c>
      <c r="BU2351" s="280"/>
    </row>
    <row r="2352" spans="28:73" ht="18.75" customHeight="1" x14ac:dyDescent="0.3">
      <c r="AB2352" s="300">
        <f t="shared" si="157"/>
        <v>2328</v>
      </c>
      <c r="AC2352" s="526"/>
      <c r="AD2352" s="527"/>
      <c r="AE2352" s="424"/>
      <c r="AF2352" s="528"/>
      <c r="AG2352" s="528"/>
      <c r="AH2352" s="289" t="str">
        <f t="shared" si="155"/>
        <v/>
      </c>
      <c r="BR2352" s="291" t="str">
        <f>IFERROR(VLOOKUP(AH2352,'FACT COB BASICA'!$BH$5:$BI$115,2,FALSE),"")</f>
        <v/>
      </c>
      <c r="BS2352" s="292" t="str">
        <f t="shared" si="156"/>
        <v/>
      </c>
      <c r="BU2352" s="280"/>
    </row>
    <row r="2353" spans="28:73" ht="18.75" customHeight="1" x14ac:dyDescent="0.3">
      <c r="AB2353" s="300">
        <f t="shared" si="157"/>
        <v>2329</v>
      </c>
      <c r="AC2353" s="526"/>
      <c r="AD2353" s="527"/>
      <c r="AE2353" s="424"/>
      <c r="AF2353" s="528"/>
      <c r="AG2353" s="528"/>
      <c r="AH2353" s="289" t="str">
        <f t="shared" si="155"/>
        <v/>
      </c>
      <c r="BR2353" s="291" t="str">
        <f>IFERROR(VLOOKUP(AH2353,'FACT COB BASICA'!$BH$5:$BI$115,2,FALSE),"")</f>
        <v/>
      </c>
      <c r="BS2353" s="292" t="str">
        <f t="shared" si="156"/>
        <v/>
      </c>
      <c r="BU2353" s="280"/>
    </row>
    <row r="2354" spans="28:73" ht="18.75" customHeight="1" x14ac:dyDescent="0.3">
      <c r="AB2354" s="300">
        <f t="shared" si="157"/>
        <v>2330</v>
      </c>
      <c r="AC2354" s="526"/>
      <c r="AD2354" s="527"/>
      <c r="AE2354" s="424"/>
      <c r="AF2354" s="528"/>
      <c r="AG2354" s="528"/>
      <c r="AH2354" s="289" t="str">
        <f t="shared" si="155"/>
        <v/>
      </c>
      <c r="BR2354" s="291" t="str">
        <f>IFERROR(VLOOKUP(AH2354,'FACT COB BASICA'!$BH$5:$BI$115,2,FALSE),"")</f>
        <v/>
      </c>
      <c r="BS2354" s="292" t="str">
        <f t="shared" si="156"/>
        <v/>
      </c>
      <c r="BU2354" s="280"/>
    </row>
    <row r="2355" spans="28:73" ht="18.75" customHeight="1" x14ac:dyDescent="0.3">
      <c r="AB2355" s="300">
        <f t="shared" si="157"/>
        <v>2331</v>
      </c>
      <c r="AC2355" s="526"/>
      <c r="AD2355" s="527"/>
      <c r="AE2355" s="424"/>
      <c r="AF2355" s="528"/>
      <c r="AG2355" s="528"/>
      <c r="AH2355" s="289" t="str">
        <f t="shared" si="155"/>
        <v/>
      </c>
      <c r="BR2355" s="291" t="str">
        <f>IFERROR(VLOOKUP(AH2355,'FACT COB BASICA'!$BH$5:$BI$115,2,FALSE),"")</f>
        <v/>
      </c>
      <c r="BS2355" s="292" t="str">
        <f t="shared" si="156"/>
        <v/>
      </c>
      <c r="BU2355" s="280"/>
    </row>
    <row r="2356" spans="28:73" ht="18.75" customHeight="1" x14ac:dyDescent="0.3">
      <c r="AB2356" s="300">
        <f t="shared" si="157"/>
        <v>2332</v>
      </c>
      <c r="AC2356" s="526"/>
      <c r="AD2356" s="527"/>
      <c r="AE2356" s="424"/>
      <c r="AF2356" s="528"/>
      <c r="AG2356" s="528"/>
      <c r="AH2356" s="289" t="str">
        <f t="shared" si="155"/>
        <v/>
      </c>
      <c r="BR2356" s="291" t="str">
        <f>IFERROR(VLOOKUP(AH2356,'FACT COB BASICA'!$BH$5:$BI$115,2,FALSE),"")</f>
        <v/>
      </c>
      <c r="BS2356" s="292" t="str">
        <f t="shared" si="156"/>
        <v/>
      </c>
      <c r="BU2356" s="280"/>
    </row>
    <row r="2357" spans="28:73" ht="18.75" customHeight="1" x14ac:dyDescent="0.3">
      <c r="AB2357" s="300">
        <f t="shared" si="157"/>
        <v>2333</v>
      </c>
      <c r="AC2357" s="526"/>
      <c r="AD2357" s="527"/>
      <c r="AE2357" s="424"/>
      <c r="AF2357" s="528"/>
      <c r="AG2357" s="528"/>
      <c r="AH2357" s="289" t="str">
        <f t="shared" si="155"/>
        <v/>
      </c>
      <c r="BR2357" s="291" t="str">
        <f>IFERROR(VLOOKUP(AH2357,'FACT COB BASICA'!$BH$5:$BI$115,2,FALSE),"")</f>
        <v/>
      </c>
      <c r="BS2357" s="292" t="str">
        <f t="shared" si="156"/>
        <v/>
      </c>
      <c r="BU2357" s="280"/>
    </row>
    <row r="2358" spans="28:73" ht="18.75" customHeight="1" x14ac:dyDescent="0.3">
      <c r="AB2358" s="300">
        <f t="shared" si="157"/>
        <v>2334</v>
      </c>
      <c r="AC2358" s="526"/>
      <c r="AD2358" s="527"/>
      <c r="AE2358" s="424"/>
      <c r="AF2358" s="528"/>
      <c r="AG2358" s="528"/>
      <c r="AH2358" s="289" t="str">
        <f t="shared" si="155"/>
        <v/>
      </c>
      <c r="BR2358" s="291" t="str">
        <f>IFERROR(VLOOKUP(AH2358,'FACT COB BASICA'!$BH$5:$BI$115,2,FALSE),"")</f>
        <v/>
      </c>
      <c r="BS2358" s="292" t="str">
        <f t="shared" si="156"/>
        <v/>
      </c>
      <c r="BU2358" s="280"/>
    </row>
    <row r="2359" spans="28:73" ht="18.75" customHeight="1" x14ac:dyDescent="0.3">
      <c r="AB2359" s="300">
        <f t="shared" si="157"/>
        <v>2335</v>
      </c>
      <c r="AC2359" s="526"/>
      <c r="AD2359" s="527"/>
      <c r="AE2359" s="424"/>
      <c r="AF2359" s="528"/>
      <c r="AG2359" s="528"/>
      <c r="AH2359" s="289" t="str">
        <f t="shared" si="155"/>
        <v/>
      </c>
      <c r="BR2359" s="291" t="str">
        <f>IFERROR(VLOOKUP(AH2359,'FACT COB BASICA'!$BH$5:$BI$115,2,FALSE),"")</f>
        <v/>
      </c>
      <c r="BS2359" s="292" t="str">
        <f t="shared" si="156"/>
        <v/>
      </c>
      <c r="BU2359" s="280"/>
    </row>
    <row r="2360" spans="28:73" ht="18.75" customHeight="1" x14ac:dyDescent="0.3">
      <c r="AB2360" s="300">
        <f t="shared" si="157"/>
        <v>2336</v>
      </c>
      <c r="AC2360" s="526"/>
      <c r="AD2360" s="527"/>
      <c r="AE2360" s="424"/>
      <c r="AF2360" s="528"/>
      <c r="AG2360" s="528"/>
      <c r="AH2360" s="289" t="str">
        <f t="shared" si="155"/>
        <v/>
      </c>
      <c r="BR2360" s="291" t="str">
        <f>IFERROR(VLOOKUP(AH2360,'FACT COB BASICA'!$BH$5:$BI$115,2,FALSE),"")</f>
        <v/>
      </c>
      <c r="BS2360" s="292" t="str">
        <f t="shared" si="156"/>
        <v/>
      </c>
      <c r="BU2360" s="280"/>
    </row>
    <row r="2361" spans="28:73" ht="18.75" customHeight="1" x14ac:dyDescent="0.3">
      <c r="AB2361" s="300">
        <f t="shared" si="157"/>
        <v>2337</v>
      </c>
      <c r="AC2361" s="526"/>
      <c r="AD2361" s="527"/>
      <c r="AE2361" s="424"/>
      <c r="AF2361" s="528"/>
      <c r="AG2361" s="528"/>
      <c r="AH2361" s="289" t="str">
        <f t="shared" si="155"/>
        <v/>
      </c>
      <c r="BR2361" s="291" t="str">
        <f>IFERROR(VLOOKUP(AH2361,'FACT COB BASICA'!$BH$5:$BI$115,2,FALSE),"")</f>
        <v/>
      </c>
      <c r="BS2361" s="292" t="str">
        <f t="shared" si="156"/>
        <v/>
      </c>
      <c r="BU2361" s="280"/>
    </row>
    <row r="2362" spans="28:73" ht="18.75" customHeight="1" x14ac:dyDescent="0.3">
      <c r="AB2362" s="300">
        <f t="shared" si="157"/>
        <v>2338</v>
      </c>
      <c r="AC2362" s="526"/>
      <c r="AD2362" s="527"/>
      <c r="AE2362" s="424"/>
      <c r="AF2362" s="528"/>
      <c r="AG2362" s="528"/>
      <c r="AH2362" s="289" t="str">
        <f t="shared" si="155"/>
        <v/>
      </c>
      <c r="BR2362" s="291" t="str">
        <f>IFERROR(VLOOKUP(AH2362,'FACT COB BASICA'!$BH$5:$BI$115,2,FALSE),"")</f>
        <v/>
      </c>
      <c r="BS2362" s="292" t="str">
        <f t="shared" si="156"/>
        <v/>
      </c>
      <c r="BU2362" s="280"/>
    </row>
    <row r="2363" spans="28:73" ht="18.75" customHeight="1" x14ac:dyDescent="0.3">
      <c r="AB2363" s="300">
        <f t="shared" si="157"/>
        <v>2339</v>
      </c>
      <c r="AC2363" s="526"/>
      <c r="AD2363" s="527"/>
      <c r="AE2363" s="424"/>
      <c r="AF2363" s="528"/>
      <c r="AG2363" s="528"/>
      <c r="AH2363" s="289" t="str">
        <f t="shared" si="155"/>
        <v/>
      </c>
      <c r="BR2363" s="291" t="str">
        <f>IFERROR(VLOOKUP(AH2363,'FACT COB BASICA'!$BH$5:$BI$115,2,FALSE),"")</f>
        <v/>
      </c>
      <c r="BS2363" s="292" t="str">
        <f t="shared" si="156"/>
        <v/>
      </c>
      <c r="BU2363" s="280"/>
    </row>
    <row r="2364" spans="28:73" ht="18.75" customHeight="1" x14ac:dyDescent="0.3">
      <c r="AB2364" s="300">
        <f t="shared" si="157"/>
        <v>2340</v>
      </c>
      <c r="AC2364" s="526"/>
      <c r="AD2364" s="527"/>
      <c r="AE2364" s="424"/>
      <c r="AF2364" s="528"/>
      <c r="AG2364" s="528"/>
      <c r="AH2364" s="289" t="str">
        <f t="shared" si="155"/>
        <v/>
      </c>
      <c r="BR2364" s="291" t="str">
        <f>IFERROR(VLOOKUP(AH2364,'FACT COB BASICA'!$BH$5:$BI$115,2,FALSE),"")</f>
        <v/>
      </c>
      <c r="BS2364" s="292" t="str">
        <f t="shared" si="156"/>
        <v/>
      </c>
      <c r="BU2364" s="280"/>
    </row>
    <row r="2365" spans="28:73" ht="18.75" customHeight="1" x14ac:dyDescent="0.3">
      <c r="AB2365" s="300">
        <f t="shared" si="157"/>
        <v>2341</v>
      </c>
      <c r="AC2365" s="526"/>
      <c r="AD2365" s="527"/>
      <c r="AE2365" s="424"/>
      <c r="AF2365" s="528"/>
      <c r="AG2365" s="528"/>
      <c r="AH2365" s="289" t="str">
        <f t="shared" si="155"/>
        <v/>
      </c>
      <c r="BR2365" s="291" t="str">
        <f>IFERROR(VLOOKUP(AH2365,'FACT COB BASICA'!$BH$5:$BI$115,2,FALSE),"")</f>
        <v/>
      </c>
      <c r="BS2365" s="292" t="str">
        <f t="shared" si="156"/>
        <v/>
      </c>
      <c r="BU2365" s="280"/>
    </row>
    <row r="2366" spans="28:73" ht="18.75" customHeight="1" x14ac:dyDescent="0.3">
      <c r="AB2366" s="300">
        <f t="shared" si="157"/>
        <v>2342</v>
      </c>
      <c r="AC2366" s="526"/>
      <c r="AD2366" s="527"/>
      <c r="AE2366" s="424"/>
      <c r="AF2366" s="528"/>
      <c r="AG2366" s="528"/>
      <c r="AH2366" s="289" t="str">
        <f t="shared" si="155"/>
        <v/>
      </c>
      <c r="BR2366" s="291" t="str">
        <f>IFERROR(VLOOKUP(AH2366,'FACT COB BASICA'!$BH$5:$BI$115,2,FALSE),"")</f>
        <v/>
      </c>
      <c r="BS2366" s="292" t="str">
        <f t="shared" si="156"/>
        <v/>
      </c>
      <c r="BU2366" s="280"/>
    </row>
    <row r="2367" spans="28:73" ht="18.75" customHeight="1" x14ac:dyDescent="0.3">
      <c r="AB2367" s="300">
        <f t="shared" si="157"/>
        <v>2343</v>
      </c>
      <c r="AC2367" s="526"/>
      <c r="AD2367" s="527"/>
      <c r="AE2367" s="424"/>
      <c r="AF2367" s="528"/>
      <c r="AG2367" s="528"/>
      <c r="AH2367" s="289" t="str">
        <f t="shared" si="155"/>
        <v/>
      </c>
      <c r="BR2367" s="291" t="str">
        <f>IFERROR(VLOOKUP(AH2367,'FACT COB BASICA'!$BH$5:$BI$115,2,FALSE),"")</f>
        <v/>
      </c>
      <c r="BS2367" s="292" t="str">
        <f t="shared" si="156"/>
        <v/>
      </c>
      <c r="BU2367" s="280"/>
    </row>
    <row r="2368" spans="28:73" ht="18.75" customHeight="1" x14ac:dyDescent="0.3">
      <c r="AB2368" s="300">
        <f t="shared" si="157"/>
        <v>2344</v>
      </c>
      <c r="AC2368" s="526"/>
      <c r="AD2368" s="527"/>
      <c r="AE2368" s="424"/>
      <c r="AF2368" s="528"/>
      <c r="AG2368" s="528"/>
      <c r="AH2368" s="289" t="str">
        <f t="shared" si="155"/>
        <v/>
      </c>
      <c r="BR2368" s="291" t="str">
        <f>IFERROR(VLOOKUP(AH2368,'FACT COB BASICA'!$BH$5:$BI$115,2,FALSE),"")</f>
        <v/>
      </c>
      <c r="BS2368" s="292" t="str">
        <f t="shared" si="156"/>
        <v/>
      </c>
      <c r="BU2368" s="280"/>
    </row>
    <row r="2369" spans="28:73" ht="18.75" customHeight="1" x14ac:dyDescent="0.3">
      <c r="AB2369" s="300">
        <f t="shared" si="157"/>
        <v>2345</v>
      </c>
      <c r="AC2369" s="526"/>
      <c r="AD2369" s="527"/>
      <c r="AE2369" s="424"/>
      <c r="AF2369" s="528"/>
      <c r="AG2369" s="528"/>
      <c r="AH2369" s="289" t="str">
        <f t="shared" si="155"/>
        <v/>
      </c>
      <c r="BR2369" s="291" t="str">
        <f>IFERROR(VLOOKUP(AH2369,'FACT COB BASICA'!$BH$5:$BI$115,2,FALSE),"")</f>
        <v/>
      </c>
      <c r="BS2369" s="292" t="str">
        <f t="shared" si="156"/>
        <v/>
      </c>
      <c r="BU2369" s="280"/>
    </row>
    <row r="2370" spans="28:73" ht="18.75" customHeight="1" x14ac:dyDescent="0.3">
      <c r="AB2370" s="300">
        <f t="shared" si="157"/>
        <v>2346</v>
      </c>
      <c r="AC2370" s="526"/>
      <c r="AD2370" s="527"/>
      <c r="AE2370" s="424"/>
      <c r="AF2370" s="528"/>
      <c r="AG2370" s="528"/>
      <c r="AH2370" s="289" t="str">
        <f t="shared" si="155"/>
        <v/>
      </c>
      <c r="BR2370" s="291" t="str">
        <f>IFERROR(VLOOKUP(AH2370,'FACT COB BASICA'!$BH$5:$BI$115,2,FALSE),"")</f>
        <v/>
      </c>
      <c r="BS2370" s="292" t="str">
        <f t="shared" si="156"/>
        <v/>
      </c>
      <c r="BU2370" s="280"/>
    </row>
    <row r="2371" spans="28:73" ht="18.75" customHeight="1" x14ac:dyDescent="0.3">
      <c r="AB2371" s="300">
        <f t="shared" si="157"/>
        <v>2347</v>
      </c>
      <c r="AC2371" s="526"/>
      <c r="AD2371" s="527"/>
      <c r="AE2371" s="424"/>
      <c r="AF2371" s="528"/>
      <c r="AG2371" s="528"/>
      <c r="AH2371" s="289" t="str">
        <f t="shared" si="155"/>
        <v/>
      </c>
      <c r="BR2371" s="291" t="str">
        <f>IFERROR(VLOOKUP(AH2371,'FACT COB BASICA'!$BH$5:$BI$115,2,FALSE),"")</f>
        <v/>
      </c>
      <c r="BS2371" s="292" t="str">
        <f t="shared" si="156"/>
        <v/>
      </c>
      <c r="BU2371" s="280"/>
    </row>
    <row r="2372" spans="28:73" ht="18.75" customHeight="1" x14ac:dyDescent="0.3">
      <c r="AB2372" s="300">
        <f t="shared" si="157"/>
        <v>2348</v>
      </c>
      <c r="AC2372" s="526"/>
      <c r="AD2372" s="527"/>
      <c r="AE2372" s="424"/>
      <c r="AF2372" s="528"/>
      <c r="AG2372" s="528"/>
      <c r="AH2372" s="289" t="str">
        <f t="shared" si="155"/>
        <v/>
      </c>
      <c r="BR2372" s="291" t="str">
        <f>IFERROR(VLOOKUP(AH2372,'FACT COB BASICA'!$BH$5:$BI$115,2,FALSE),"")</f>
        <v/>
      </c>
      <c r="BS2372" s="292" t="str">
        <f t="shared" si="156"/>
        <v/>
      </c>
      <c r="BU2372" s="280"/>
    </row>
    <row r="2373" spans="28:73" ht="18.75" customHeight="1" x14ac:dyDescent="0.3">
      <c r="AB2373" s="300">
        <f t="shared" si="157"/>
        <v>2349</v>
      </c>
      <c r="AC2373" s="526"/>
      <c r="AD2373" s="527"/>
      <c r="AE2373" s="424"/>
      <c r="AF2373" s="528"/>
      <c r="AG2373" s="528"/>
      <c r="AH2373" s="289" t="str">
        <f t="shared" si="155"/>
        <v/>
      </c>
      <c r="BR2373" s="291" t="str">
        <f>IFERROR(VLOOKUP(AH2373,'FACT COB BASICA'!$BH$5:$BI$115,2,FALSE),"")</f>
        <v/>
      </c>
      <c r="BS2373" s="292" t="str">
        <f t="shared" si="156"/>
        <v/>
      </c>
      <c r="BU2373" s="280"/>
    </row>
    <row r="2374" spans="28:73" ht="18.75" customHeight="1" x14ac:dyDescent="0.3">
      <c r="AB2374" s="300">
        <f t="shared" si="157"/>
        <v>2350</v>
      </c>
      <c r="AC2374" s="526"/>
      <c r="AD2374" s="527"/>
      <c r="AE2374" s="424"/>
      <c r="AF2374" s="528"/>
      <c r="AG2374" s="528"/>
      <c r="AH2374" s="289" t="str">
        <f t="shared" si="155"/>
        <v/>
      </c>
      <c r="BR2374" s="291" t="str">
        <f>IFERROR(VLOOKUP(AH2374,'FACT COB BASICA'!$BH$5:$BI$115,2,FALSE),"")</f>
        <v/>
      </c>
      <c r="BS2374" s="292" t="str">
        <f t="shared" si="156"/>
        <v/>
      </c>
      <c r="BU2374" s="280"/>
    </row>
    <row r="2375" spans="28:73" ht="18.75" customHeight="1" x14ac:dyDescent="0.3">
      <c r="AB2375" s="300">
        <f t="shared" si="157"/>
        <v>2351</v>
      </c>
      <c r="AC2375" s="526"/>
      <c r="AD2375" s="527"/>
      <c r="AE2375" s="424"/>
      <c r="AF2375" s="528"/>
      <c r="AG2375" s="528"/>
      <c r="AH2375" s="289" t="str">
        <f t="shared" si="155"/>
        <v/>
      </c>
      <c r="BR2375" s="291" t="str">
        <f>IFERROR(VLOOKUP(AH2375,'FACT COB BASICA'!$BH$5:$BI$115,2,FALSE),"")</f>
        <v/>
      </c>
      <c r="BS2375" s="292" t="str">
        <f t="shared" si="156"/>
        <v/>
      </c>
      <c r="BU2375" s="280"/>
    </row>
    <row r="2376" spans="28:73" ht="18.75" customHeight="1" x14ac:dyDescent="0.3">
      <c r="AB2376" s="300">
        <f t="shared" si="157"/>
        <v>2352</v>
      </c>
      <c r="AC2376" s="526"/>
      <c r="AD2376" s="527"/>
      <c r="AE2376" s="424"/>
      <c r="AF2376" s="528"/>
      <c r="AG2376" s="528"/>
      <c r="AH2376" s="289" t="str">
        <f t="shared" si="155"/>
        <v/>
      </c>
      <c r="BR2376" s="291" t="str">
        <f>IFERROR(VLOOKUP(AH2376,'FACT COB BASICA'!$BH$5:$BI$115,2,FALSE),"")</f>
        <v/>
      </c>
      <c r="BS2376" s="292" t="str">
        <f t="shared" si="156"/>
        <v/>
      </c>
      <c r="BU2376" s="280"/>
    </row>
    <row r="2377" spans="28:73" ht="18.75" customHeight="1" x14ac:dyDescent="0.3">
      <c r="AB2377" s="300">
        <f t="shared" si="157"/>
        <v>2353</v>
      </c>
      <c r="AC2377" s="526"/>
      <c r="AD2377" s="527"/>
      <c r="AE2377" s="424"/>
      <c r="AF2377" s="528"/>
      <c r="AG2377" s="528"/>
      <c r="AH2377" s="289" t="str">
        <f t="shared" si="155"/>
        <v/>
      </c>
      <c r="BR2377" s="291" t="str">
        <f>IFERROR(VLOOKUP(AH2377,'FACT COB BASICA'!$BH$5:$BI$115,2,FALSE),"")</f>
        <v/>
      </c>
      <c r="BS2377" s="292" t="str">
        <f t="shared" si="156"/>
        <v/>
      </c>
      <c r="BU2377" s="280"/>
    </row>
    <row r="2378" spans="28:73" ht="18.75" customHeight="1" x14ac:dyDescent="0.3">
      <c r="AB2378" s="300">
        <f t="shared" si="157"/>
        <v>2354</v>
      </c>
      <c r="AC2378" s="526"/>
      <c r="AD2378" s="527"/>
      <c r="AE2378" s="424"/>
      <c r="AF2378" s="528"/>
      <c r="AG2378" s="528"/>
      <c r="AH2378" s="289" t="str">
        <f t="shared" si="155"/>
        <v/>
      </c>
      <c r="BR2378" s="291" t="str">
        <f>IFERROR(VLOOKUP(AH2378,'FACT COB BASICA'!$BH$5:$BI$115,2,FALSE),"")</f>
        <v/>
      </c>
      <c r="BS2378" s="292" t="str">
        <f t="shared" si="156"/>
        <v/>
      </c>
      <c r="BU2378" s="280"/>
    </row>
    <row r="2379" spans="28:73" ht="18.75" customHeight="1" x14ac:dyDescent="0.3">
      <c r="AB2379" s="300">
        <f t="shared" si="157"/>
        <v>2355</v>
      </c>
      <c r="AC2379" s="526"/>
      <c r="AD2379" s="527"/>
      <c r="AE2379" s="424"/>
      <c r="AF2379" s="528"/>
      <c r="AG2379" s="528"/>
      <c r="AH2379" s="289" t="str">
        <f t="shared" si="155"/>
        <v/>
      </c>
      <c r="BR2379" s="291" t="str">
        <f>IFERROR(VLOOKUP(AH2379,'FACT COB BASICA'!$BH$5:$BI$115,2,FALSE),"")</f>
        <v/>
      </c>
      <c r="BS2379" s="292" t="str">
        <f t="shared" si="156"/>
        <v/>
      </c>
      <c r="BU2379" s="280"/>
    </row>
    <row r="2380" spans="28:73" ht="18.75" customHeight="1" x14ac:dyDescent="0.3">
      <c r="AB2380" s="300">
        <f t="shared" si="157"/>
        <v>2356</v>
      </c>
      <c r="AC2380" s="526"/>
      <c r="AD2380" s="527"/>
      <c r="AE2380" s="424"/>
      <c r="AF2380" s="528"/>
      <c r="AG2380" s="528"/>
      <c r="AH2380" s="289" t="str">
        <f t="shared" si="155"/>
        <v/>
      </c>
      <c r="BR2380" s="291" t="str">
        <f>IFERROR(VLOOKUP(AH2380,'FACT COB BASICA'!$BH$5:$BI$115,2,FALSE),"")</f>
        <v/>
      </c>
      <c r="BS2380" s="292" t="str">
        <f t="shared" si="156"/>
        <v/>
      </c>
      <c r="BU2380" s="280"/>
    </row>
    <row r="2381" spans="28:73" ht="18.75" customHeight="1" x14ac:dyDescent="0.3">
      <c r="AB2381" s="300">
        <f t="shared" si="157"/>
        <v>2357</v>
      </c>
      <c r="AC2381" s="526"/>
      <c r="AD2381" s="527"/>
      <c r="AE2381" s="424"/>
      <c r="AF2381" s="528"/>
      <c r="AG2381" s="528"/>
      <c r="AH2381" s="289" t="str">
        <f t="shared" si="155"/>
        <v/>
      </c>
      <c r="BR2381" s="291" t="str">
        <f>IFERROR(VLOOKUP(AH2381,'FACT COB BASICA'!$BH$5:$BI$115,2,FALSE),"")</f>
        <v/>
      </c>
      <c r="BS2381" s="292" t="str">
        <f t="shared" si="156"/>
        <v/>
      </c>
      <c r="BU2381" s="280"/>
    </row>
    <row r="2382" spans="28:73" ht="18.75" customHeight="1" x14ac:dyDescent="0.3">
      <c r="AB2382" s="300">
        <f t="shared" si="157"/>
        <v>2358</v>
      </c>
      <c r="AC2382" s="526"/>
      <c r="AD2382" s="527"/>
      <c r="AE2382" s="424"/>
      <c r="AF2382" s="528"/>
      <c r="AG2382" s="528"/>
      <c r="AH2382" s="289" t="str">
        <f t="shared" si="155"/>
        <v/>
      </c>
      <c r="BR2382" s="291" t="str">
        <f>IFERROR(VLOOKUP(AH2382,'FACT COB BASICA'!$BH$5:$BI$115,2,FALSE),"")</f>
        <v/>
      </c>
      <c r="BS2382" s="292" t="str">
        <f t="shared" si="156"/>
        <v/>
      </c>
      <c r="BU2382" s="280"/>
    </row>
    <row r="2383" spans="28:73" ht="18.75" customHeight="1" x14ac:dyDescent="0.3">
      <c r="AB2383" s="300">
        <f t="shared" si="157"/>
        <v>2359</v>
      </c>
      <c r="AC2383" s="526"/>
      <c r="AD2383" s="527"/>
      <c r="AE2383" s="424"/>
      <c r="AF2383" s="528"/>
      <c r="AG2383" s="528"/>
      <c r="AH2383" s="289" t="str">
        <f t="shared" si="155"/>
        <v/>
      </c>
      <c r="BR2383" s="291" t="str">
        <f>IFERROR(VLOOKUP(AH2383,'FACT COB BASICA'!$BH$5:$BI$115,2,FALSE),"")</f>
        <v/>
      </c>
      <c r="BS2383" s="292" t="str">
        <f t="shared" si="156"/>
        <v/>
      </c>
      <c r="BU2383" s="280"/>
    </row>
    <row r="2384" spans="28:73" ht="18.75" customHeight="1" x14ac:dyDescent="0.3">
      <c r="AB2384" s="300">
        <f t="shared" si="157"/>
        <v>2360</v>
      </c>
      <c r="AC2384" s="526"/>
      <c r="AD2384" s="527"/>
      <c r="AE2384" s="424"/>
      <c r="AF2384" s="528"/>
      <c r="AG2384" s="528"/>
      <c r="AH2384" s="289" t="str">
        <f t="shared" si="155"/>
        <v/>
      </c>
      <c r="BR2384" s="291" t="str">
        <f>IFERROR(VLOOKUP(AH2384,'FACT COB BASICA'!$BH$5:$BI$115,2,FALSE),"")</f>
        <v/>
      </c>
      <c r="BS2384" s="292" t="str">
        <f t="shared" si="156"/>
        <v/>
      </c>
      <c r="BU2384" s="280"/>
    </row>
    <row r="2385" spans="28:73" ht="18.75" customHeight="1" x14ac:dyDescent="0.3">
      <c r="AB2385" s="300">
        <f t="shared" si="157"/>
        <v>2361</v>
      </c>
      <c r="AC2385" s="526"/>
      <c r="AD2385" s="527"/>
      <c r="AE2385" s="424"/>
      <c r="AF2385" s="528"/>
      <c r="AG2385" s="528"/>
      <c r="AH2385" s="289" t="str">
        <f t="shared" si="155"/>
        <v/>
      </c>
      <c r="BR2385" s="291" t="str">
        <f>IFERROR(VLOOKUP(AH2385,'FACT COB BASICA'!$BH$5:$BI$115,2,FALSE),"")</f>
        <v/>
      </c>
      <c r="BS2385" s="292" t="str">
        <f t="shared" si="156"/>
        <v/>
      </c>
      <c r="BU2385" s="280"/>
    </row>
    <row r="2386" spans="28:73" ht="18.75" customHeight="1" x14ac:dyDescent="0.3">
      <c r="AB2386" s="300">
        <f t="shared" si="157"/>
        <v>2362</v>
      </c>
      <c r="AC2386" s="526"/>
      <c r="AD2386" s="527"/>
      <c r="AE2386" s="424"/>
      <c r="AF2386" s="528"/>
      <c r="AG2386" s="528"/>
      <c r="AH2386" s="289" t="str">
        <f t="shared" si="155"/>
        <v/>
      </c>
      <c r="BR2386" s="291" t="str">
        <f>IFERROR(VLOOKUP(AH2386,'FACT COB BASICA'!$BH$5:$BI$115,2,FALSE),"")</f>
        <v/>
      </c>
      <c r="BS2386" s="292" t="str">
        <f t="shared" si="156"/>
        <v/>
      </c>
      <c r="BU2386" s="280"/>
    </row>
    <row r="2387" spans="28:73" ht="18.75" customHeight="1" x14ac:dyDescent="0.3">
      <c r="AB2387" s="300">
        <f t="shared" si="157"/>
        <v>2363</v>
      </c>
      <c r="AC2387" s="526"/>
      <c r="AD2387" s="527"/>
      <c r="AE2387" s="424"/>
      <c r="AF2387" s="528"/>
      <c r="AG2387" s="528"/>
      <c r="AH2387" s="289" t="str">
        <f t="shared" si="155"/>
        <v/>
      </c>
      <c r="BR2387" s="291" t="str">
        <f>IFERROR(VLOOKUP(AH2387,'FACT COB BASICA'!$BH$5:$BI$115,2,FALSE),"")</f>
        <v/>
      </c>
      <c r="BS2387" s="292" t="str">
        <f t="shared" si="156"/>
        <v/>
      </c>
      <c r="BU2387" s="280"/>
    </row>
    <row r="2388" spans="28:73" ht="18.75" customHeight="1" x14ac:dyDescent="0.3">
      <c r="AB2388" s="300">
        <f t="shared" si="157"/>
        <v>2364</v>
      </c>
      <c r="AC2388" s="526"/>
      <c r="AD2388" s="527"/>
      <c r="AE2388" s="424"/>
      <c r="AF2388" s="528"/>
      <c r="AG2388" s="528"/>
      <c r="AH2388" s="289" t="str">
        <f t="shared" si="155"/>
        <v/>
      </c>
      <c r="BR2388" s="291" t="str">
        <f>IFERROR(VLOOKUP(AH2388,'FACT COB BASICA'!$BH$5:$BI$115,2,FALSE),"")</f>
        <v/>
      </c>
      <c r="BS2388" s="292" t="str">
        <f t="shared" si="156"/>
        <v/>
      </c>
      <c r="BU2388" s="280"/>
    </row>
    <row r="2389" spans="28:73" ht="18.75" customHeight="1" x14ac:dyDescent="0.3">
      <c r="AB2389" s="300">
        <f t="shared" si="157"/>
        <v>2365</v>
      </c>
      <c r="AC2389" s="526"/>
      <c r="AD2389" s="527"/>
      <c r="AE2389" s="424"/>
      <c r="AF2389" s="528"/>
      <c r="AG2389" s="528"/>
      <c r="AH2389" s="289" t="str">
        <f t="shared" si="155"/>
        <v/>
      </c>
      <c r="BR2389" s="291" t="str">
        <f>IFERROR(VLOOKUP(AH2389,'FACT COB BASICA'!$BH$5:$BI$115,2,FALSE),"")</f>
        <v/>
      </c>
      <c r="BS2389" s="292" t="str">
        <f t="shared" si="156"/>
        <v/>
      </c>
      <c r="BU2389" s="280"/>
    </row>
    <row r="2390" spans="28:73" ht="18.75" customHeight="1" x14ac:dyDescent="0.3">
      <c r="AB2390" s="300">
        <f t="shared" si="157"/>
        <v>2366</v>
      </c>
      <c r="AC2390" s="526"/>
      <c r="AD2390" s="527"/>
      <c r="AE2390" s="424"/>
      <c r="AF2390" s="528"/>
      <c r="AG2390" s="528"/>
      <c r="AH2390" s="289" t="str">
        <f t="shared" si="155"/>
        <v/>
      </c>
      <c r="BR2390" s="291" t="str">
        <f>IFERROR(VLOOKUP(AH2390,'FACT COB BASICA'!$BH$5:$BI$115,2,FALSE),"")</f>
        <v/>
      </c>
      <c r="BS2390" s="292" t="str">
        <f t="shared" si="156"/>
        <v/>
      </c>
      <c r="BU2390" s="280"/>
    </row>
    <row r="2391" spans="28:73" ht="18.75" customHeight="1" x14ac:dyDescent="0.3">
      <c r="AB2391" s="300">
        <f t="shared" si="157"/>
        <v>2367</v>
      </c>
      <c r="AC2391" s="526"/>
      <c r="AD2391" s="527"/>
      <c r="AE2391" s="424"/>
      <c r="AF2391" s="528"/>
      <c r="AG2391" s="528"/>
      <c r="AH2391" s="289" t="str">
        <f t="shared" si="155"/>
        <v/>
      </c>
      <c r="BR2391" s="291" t="str">
        <f>IFERROR(VLOOKUP(AH2391,'FACT COB BASICA'!$BH$5:$BI$115,2,FALSE),"")</f>
        <v/>
      </c>
      <c r="BS2391" s="292" t="str">
        <f t="shared" si="156"/>
        <v/>
      </c>
      <c r="BU2391" s="280"/>
    </row>
    <row r="2392" spans="28:73" ht="18.75" customHeight="1" x14ac:dyDescent="0.3">
      <c r="AB2392" s="300">
        <f t="shared" si="157"/>
        <v>2368</v>
      </c>
      <c r="AC2392" s="526"/>
      <c r="AD2392" s="527"/>
      <c r="AE2392" s="424"/>
      <c r="AF2392" s="528"/>
      <c r="AG2392" s="528"/>
      <c r="AH2392" s="289" t="str">
        <f t="shared" si="155"/>
        <v/>
      </c>
      <c r="BR2392" s="291" t="str">
        <f>IFERROR(VLOOKUP(AH2392,'FACT COB BASICA'!$BH$5:$BI$115,2,FALSE),"")</f>
        <v/>
      </c>
      <c r="BS2392" s="292" t="str">
        <f t="shared" si="156"/>
        <v/>
      </c>
      <c r="BU2392" s="280"/>
    </row>
    <row r="2393" spans="28:73" ht="18.75" customHeight="1" x14ac:dyDescent="0.3">
      <c r="AB2393" s="300">
        <f t="shared" si="157"/>
        <v>2369</v>
      </c>
      <c r="AC2393" s="526"/>
      <c r="AD2393" s="527"/>
      <c r="AE2393" s="424"/>
      <c r="AF2393" s="528"/>
      <c r="AG2393" s="528"/>
      <c r="AH2393" s="289" t="str">
        <f t="shared" ref="AH2393:AH2456" si="158">IF(AND($AE$20="Fecha de nacimiento",AD2393&lt;&gt;""),DATEDIF(AD2393,$L$4,"Y"),IF(AND($AE$20="Edad",AE2393&lt;&gt;""),AE2393,""))</f>
        <v/>
      </c>
      <c r="BR2393" s="291" t="str">
        <f>IFERROR(VLOOKUP(AH2393,'FACT COB BASICA'!$BH$5:$BI$115,2,FALSE),"")</f>
        <v/>
      </c>
      <c r="BS2393" s="292" t="str">
        <f t="shared" ref="BS2393:BS2456" si="159">AC2393&amp;AG2393&amp;AF2393&amp;BR2393</f>
        <v/>
      </c>
      <c r="BU2393" s="280"/>
    </row>
    <row r="2394" spans="28:73" ht="18.75" customHeight="1" x14ac:dyDescent="0.3">
      <c r="AB2394" s="300">
        <f t="shared" ref="AB2394:AB2457" si="160">AB2393+1</f>
        <v>2370</v>
      </c>
      <c r="AC2394" s="526"/>
      <c r="AD2394" s="527"/>
      <c r="AE2394" s="424"/>
      <c r="AF2394" s="528"/>
      <c r="AG2394" s="528"/>
      <c r="AH2394" s="289" t="str">
        <f t="shared" si="158"/>
        <v/>
      </c>
      <c r="BR2394" s="291" t="str">
        <f>IFERROR(VLOOKUP(AH2394,'FACT COB BASICA'!$BH$5:$BI$115,2,FALSE),"")</f>
        <v/>
      </c>
      <c r="BS2394" s="292" t="str">
        <f t="shared" si="159"/>
        <v/>
      </c>
      <c r="BU2394" s="280"/>
    </row>
    <row r="2395" spans="28:73" ht="18.75" customHeight="1" x14ac:dyDescent="0.3">
      <c r="AB2395" s="300">
        <f t="shared" si="160"/>
        <v>2371</v>
      </c>
      <c r="AC2395" s="526"/>
      <c r="AD2395" s="527"/>
      <c r="AE2395" s="424"/>
      <c r="AF2395" s="528"/>
      <c r="AG2395" s="528"/>
      <c r="AH2395" s="289" t="str">
        <f t="shared" si="158"/>
        <v/>
      </c>
      <c r="BR2395" s="291" t="str">
        <f>IFERROR(VLOOKUP(AH2395,'FACT COB BASICA'!$BH$5:$BI$115,2,FALSE),"")</f>
        <v/>
      </c>
      <c r="BS2395" s="292" t="str">
        <f t="shared" si="159"/>
        <v/>
      </c>
      <c r="BU2395" s="280"/>
    </row>
    <row r="2396" spans="28:73" ht="18.75" customHeight="1" x14ac:dyDescent="0.3">
      <c r="AB2396" s="300">
        <f t="shared" si="160"/>
        <v>2372</v>
      </c>
      <c r="AC2396" s="526"/>
      <c r="AD2396" s="527"/>
      <c r="AE2396" s="424"/>
      <c r="AF2396" s="528"/>
      <c r="AG2396" s="528"/>
      <c r="AH2396" s="289" t="str">
        <f t="shared" si="158"/>
        <v/>
      </c>
      <c r="BR2396" s="291" t="str">
        <f>IFERROR(VLOOKUP(AH2396,'FACT COB BASICA'!$BH$5:$BI$115,2,FALSE),"")</f>
        <v/>
      </c>
      <c r="BS2396" s="292" t="str">
        <f t="shared" si="159"/>
        <v/>
      </c>
      <c r="BU2396" s="280"/>
    </row>
    <row r="2397" spans="28:73" ht="18.75" customHeight="1" x14ac:dyDescent="0.3">
      <c r="AB2397" s="300">
        <f t="shared" si="160"/>
        <v>2373</v>
      </c>
      <c r="AC2397" s="526"/>
      <c r="AD2397" s="527"/>
      <c r="AE2397" s="424"/>
      <c r="AF2397" s="528"/>
      <c r="AG2397" s="528"/>
      <c r="AH2397" s="289" t="str">
        <f t="shared" si="158"/>
        <v/>
      </c>
      <c r="BR2397" s="291" t="str">
        <f>IFERROR(VLOOKUP(AH2397,'FACT COB BASICA'!$BH$5:$BI$115,2,FALSE),"")</f>
        <v/>
      </c>
      <c r="BS2397" s="292" t="str">
        <f t="shared" si="159"/>
        <v/>
      </c>
      <c r="BU2397" s="280"/>
    </row>
    <row r="2398" spans="28:73" ht="18.75" customHeight="1" x14ac:dyDescent="0.3">
      <c r="AB2398" s="300">
        <f t="shared" si="160"/>
        <v>2374</v>
      </c>
      <c r="AC2398" s="526"/>
      <c r="AD2398" s="527"/>
      <c r="AE2398" s="424"/>
      <c r="AF2398" s="528"/>
      <c r="AG2398" s="528"/>
      <c r="AH2398" s="289" t="str">
        <f t="shared" si="158"/>
        <v/>
      </c>
      <c r="BR2398" s="291" t="str">
        <f>IFERROR(VLOOKUP(AH2398,'FACT COB BASICA'!$BH$5:$BI$115,2,FALSE),"")</f>
        <v/>
      </c>
      <c r="BS2398" s="292" t="str">
        <f t="shared" si="159"/>
        <v/>
      </c>
      <c r="BU2398" s="280"/>
    </row>
    <row r="2399" spans="28:73" ht="18.75" customHeight="1" x14ac:dyDescent="0.3">
      <c r="AB2399" s="300">
        <f t="shared" si="160"/>
        <v>2375</v>
      </c>
      <c r="AC2399" s="526"/>
      <c r="AD2399" s="527"/>
      <c r="AE2399" s="424"/>
      <c r="AF2399" s="528"/>
      <c r="AG2399" s="528"/>
      <c r="AH2399" s="289" t="str">
        <f t="shared" si="158"/>
        <v/>
      </c>
      <c r="BR2399" s="291" t="str">
        <f>IFERROR(VLOOKUP(AH2399,'FACT COB BASICA'!$BH$5:$BI$115,2,FALSE),"")</f>
        <v/>
      </c>
      <c r="BS2399" s="292" t="str">
        <f t="shared" si="159"/>
        <v/>
      </c>
      <c r="BU2399" s="280"/>
    </row>
    <row r="2400" spans="28:73" ht="18.75" customHeight="1" x14ac:dyDescent="0.3">
      <c r="AB2400" s="300">
        <f t="shared" si="160"/>
        <v>2376</v>
      </c>
      <c r="AC2400" s="526"/>
      <c r="AD2400" s="527"/>
      <c r="AE2400" s="424"/>
      <c r="AF2400" s="528"/>
      <c r="AG2400" s="528"/>
      <c r="AH2400" s="289" t="str">
        <f t="shared" si="158"/>
        <v/>
      </c>
      <c r="BR2400" s="291" t="str">
        <f>IFERROR(VLOOKUP(AH2400,'FACT COB BASICA'!$BH$5:$BI$115,2,FALSE),"")</f>
        <v/>
      </c>
      <c r="BS2400" s="292" t="str">
        <f t="shared" si="159"/>
        <v/>
      </c>
      <c r="BU2400" s="280"/>
    </row>
    <row r="2401" spans="28:73" ht="18.75" customHeight="1" x14ac:dyDescent="0.3">
      <c r="AB2401" s="300">
        <f t="shared" si="160"/>
        <v>2377</v>
      </c>
      <c r="AC2401" s="526"/>
      <c r="AD2401" s="527"/>
      <c r="AE2401" s="424"/>
      <c r="AF2401" s="528"/>
      <c r="AG2401" s="528"/>
      <c r="AH2401" s="289" t="str">
        <f t="shared" si="158"/>
        <v/>
      </c>
      <c r="BR2401" s="291" t="str">
        <f>IFERROR(VLOOKUP(AH2401,'FACT COB BASICA'!$BH$5:$BI$115,2,FALSE),"")</f>
        <v/>
      </c>
      <c r="BS2401" s="292" t="str">
        <f t="shared" si="159"/>
        <v/>
      </c>
      <c r="BU2401" s="280"/>
    </row>
    <row r="2402" spans="28:73" ht="18.75" customHeight="1" x14ac:dyDescent="0.3">
      <c r="AB2402" s="300">
        <f t="shared" si="160"/>
        <v>2378</v>
      </c>
      <c r="AC2402" s="526"/>
      <c r="AD2402" s="527"/>
      <c r="AE2402" s="424"/>
      <c r="AF2402" s="528"/>
      <c r="AG2402" s="528"/>
      <c r="AH2402" s="289" t="str">
        <f t="shared" si="158"/>
        <v/>
      </c>
      <c r="BR2402" s="291" t="str">
        <f>IFERROR(VLOOKUP(AH2402,'FACT COB BASICA'!$BH$5:$BI$115,2,FALSE),"")</f>
        <v/>
      </c>
      <c r="BS2402" s="292" t="str">
        <f t="shared" si="159"/>
        <v/>
      </c>
      <c r="BU2402" s="280"/>
    </row>
    <row r="2403" spans="28:73" ht="18.75" customHeight="1" x14ac:dyDescent="0.3">
      <c r="AB2403" s="300">
        <f t="shared" si="160"/>
        <v>2379</v>
      </c>
      <c r="AC2403" s="526"/>
      <c r="AD2403" s="527"/>
      <c r="AE2403" s="424"/>
      <c r="AF2403" s="528"/>
      <c r="AG2403" s="528"/>
      <c r="AH2403" s="289" t="str">
        <f t="shared" si="158"/>
        <v/>
      </c>
      <c r="BR2403" s="291" t="str">
        <f>IFERROR(VLOOKUP(AH2403,'FACT COB BASICA'!$BH$5:$BI$115,2,FALSE),"")</f>
        <v/>
      </c>
      <c r="BS2403" s="292" t="str">
        <f t="shared" si="159"/>
        <v/>
      </c>
      <c r="BU2403" s="280"/>
    </row>
    <row r="2404" spans="28:73" ht="18.75" customHeight="1" x14ac:dyDescent="0.3">
      <c r="AB2404" s="300">
        <f t="shared" si="160"/>
        <v>2380</v>
      </c>
      <c r="AC2404" s="526"/>
      <c r="AD2404" s="527"/>
      <c r="AE2404" s="424"/>
      <c r="AF2404" s="528"/>
      <c r="AG2404" s="528"/>
      <c r="AH2404" s="289" t="str">
        <f t="shared" si="158"/>
        <v/>
      </c>
      <c r="BR2404" s="291" t="str">
        <f>IFERROR(VLOOKUP(AH2404,'FACT COB BASICA'!$BH$5:$BI$115,2,FALSE),"")</f>
        <v/>
      </c>
      <c r="BS2404" s="292" t="str">
        <f t="shared" si="159"/>
        <v/>
      </c>
      <c r="BU2404" s="280"/>
    </row>
    <row r="2405" spans="28:73" ht="18.75" customHeight="1" x14ac:dyDescent="0.3">
      <c r="AB2405" s="300">
        <f t="shared" si="160"/>
        <v>2381</v>
      </c>
      <c r="AC2405" s="526"/>
      <c r="AD2405" s="527"/>
      <c r="AE2405" s="424"/>
      <c r="AF2405" s="528"/>
      <c r="AG2405" s="528"/>
      <c r="AH2405" s="289" t="str">
        <f t="shared" si="158"/>
        <v/>
      </c>
      <c r="BR2405" s="291" t="str">
        <f>IFERROR(VLOOKUP(AH2405,'FACT COB BASICA'!$BH$5:$BI$115,2,FALSE),"")</f>
        <v/>
      </c>
      <c r="BS2405" s="292" t="str">
        <f t="shared" si="159"/>
        <v/>
      </c>
      <c r="BU2405" s="280"/>
    </row>
    <row r="2406" spans="28:73" ht="18.75" customHeight="1" x14ac:dyDescent="0.3">
      <c r="AB2406" s="300">
        <f t="shared" si="160"/>
        <v>2382</v>
      </c>
      <c r="AC2406" s="526"/>
      <c r="AD2406" s="527"/>
      <c r="AE2406" s="424"/>
      <c r="AF2406" s="528"/>
      <c r="AG2406" s="528"/>
      <c r="AH2406" s="289" t="str">
        <f t="shared" si="158"/>
        <v/>
      </c>
      <c r="BR2406" s="291" t="str">
        <f>IFERROR(VLOOKUP(AH2406,'FACT COB BASICA'!$BH$5:$BI$115,2,FALSE),"")</f>
        <v/>
      </c>
      <c r="BS2406" s="292" t="str">
        <f t="shared" si="159"/>
        <v/>
      </c>
      <c r="BU2406" s="280"/>
    </row>
    <row r="2407" spans="28:73" ht="18.75" customHeight="1" x14ac:dyDescent="0.3">
      <c r="AB2407" s="300">
        <f t="shared" si="160"/>
        <v>2383</v>
      </c>
      <c r="AC2407" s="526"/>
      <c r="AD2407" s="527"/>
      <c r="AE2407" s="424"/>
      <c r="AF2407" s="528"/>
      <c r="AG2407" s="528"/>
      <c r="AH2407" s="289" t="str">
        <f t="shared" si="158"/>
        <v/>
      </c>
      <c r="BR2407" s="291" t="str">
        <f>IFERROR(VLOOKUP(AH2407,'FACT COB BASICA'!$BH$5:$BI$115,2,FALSE),"")</f>
        <v/>
      </c>
      <c r="BS2407" s="292" t="str">
        <f t="shared" si="159"/>
        <v/>
      </c>
      <c r="BU2407" s="280"/>
    </row>
    <row r="2408" spans="28:73" ht="18.75" customHeight="1" x14ac:dyDescent="0.3">
      <c r="AB2408" s="300">
        <f t="shared" si="160"/>
        <v>2384</v>
      </c>
      <c r="AC2408" s="526"/>
      <c r="AD2408" s="527"/>
      <c r="AE2408" s="424"/>
      <c r="AF2408" s="528"/>
      <c r="AG2408" s="528"/>
      <c r="AH2408" s="289" t="str">
        <f t="shared" si="158"/>
        <v/>
      </c>
      <c r="BR2408" s="291" t="str">
        <f>IFERROR(VLOOKUP(AH2408,'FACT COB BASICA'!$BH$5:$BI$115,2,FALSE),"")</f>
        <v/>
      </c>
      <c r="BS2408" s="292" t="str">
        <f t="shared" si="159"/>
        <v/>
      </c>
      <c r="BU2408" s="280"/>
    </row>
    <row r="2409" spans="28:73" ht="18.75" customHeight="1" x14ac:dyDescent="0.3">
      <c r="AB2409" s="300">
        <f t="shared" si="160"/>
        <v>2385</v>
      </c>
      <c r="AC2409" s="526"/>
      <c r="AD2409" s="527"/>
      <c r="AE2409" s="424"/>
      <c r="AF2409" s="528"/>
      <c r="AG2409" s="528"/>
      <c r="AH2409" s="289" t="str">
        <f t="shared" si="158"/>
        <v/>
      </c>
      <c r="BR2409" s="291" t="str">
        <f>IFERROR(VLOOKUP(AH2409,'FACT COB BASICA'!$BH$5:$BI$115,2,FALSE),"")</f>
        <v/>
      </c>
      <c r="BS2409" s="292" t="str">
        <f t="shared" si="159"/>
        <v/>
      </c>
      <c r="BU2409" s="280"/>
    </row>
    <row r="2410" spans="28:73" ht="18.75" customHeight="1" x14ac:dyDescent="0.3">
      <c r="AB2410" s="300">
        <f t="shared" si="160"/>
        <v>2386</v>
      </c>
      <c r="AC2410" s="526"/>
      <c r="AD2410" s="527"/>
      <c r="AE2410" s="424"/>
      <c r="AF2410" s="528"/>
      <c r="AG2410" s="528"/>
      <c r="AH2410" s="289" t="str">
        <f t="shared" si="158"/>
        <v/>
      </c>
      <c r="BR2410" s="291" t="str">
        <f>IFERROR(VLOOKUP(AH2410,'FACT COB BASICA'!$BH$5:$BI$115,2,FALSE),"")</f>
        <v/>
      </c>
      <c r="BS2410" s="292" t="str">
        <f t="shared" si="159"/>
        <v/>
      </c>
      <c r="BU2410" s="280"/>
    </row>
    <row r="2411" spans="28:73" ht="18.75" customHeight="1" x14ac:dyDescent="0.3">
      <c r="AB2411" s="300">
        <f t="shared" si="160"/>
        <v>2387</v>
      </c>
      <c r="AC2411" s="526"/>
      <c r="AD2411" s="527"/>
      <c r="AE2411" s="424"/>
      <c r="AF2411" s="528"/>
      <c r="AG2411" s="528"/>
      <c r="AH2411" s="289" t="str">
        <f t="shared" si="158"/>
        <v/>
      </c>
      <c r="BR2411" s="291" t="str">
        <f>IFERROR(VLOOKUP(AH2411,'FACT COB BASICA'!$BH$5:$BI$115,2,FALSE),"")</f>
        <v/>
      </c>
      <c r="BS2411" s="292" t="str">
        <f t="shared" si="159"/>
        <v/>
      </c>
      <c r="BU2411" s="280"/>
    </row>
    <row r="2412" spans="28:73" ht="18.75" customHeight="1" x14ac:dyDescent="0.3">
      <c r="AB2412" s="300">
        <f t="shared" si="160"/>
        <v>2388</v>
      </c>
      <c r="AC2412" s="526"/>
      <c r="AD2412" s="527"/>
      <c r="AE2412" s="424"/>
      <c r="AF2412" s="528"/>
      <c r="AG2412" s="528"/>
      <c r="AH2412" s="289" t="str">
        <f t="shared" si="158"/>
        <v/>
      </c>
      <c r="BR2412" s="291" t="str">
        <f>IFERROR(VLOOKUP(AH2412,'FACT COB BASICA'!$BH$5:$BI$115,2,FALSE),"")</f>
        <v/>
      </c>
      <c r="BS2412" s="292" t="str">
        <f t="shared" si="159"/>
        <v/>
      </c>
      <c r="BU2412" s="280"/>
    </row>
    <row r="2413" spans="28:73" ht="18.75" customHeight="1" x14ac:dyDescent="0.3">
      <c r="AB2413" s="300">
        <f t="shared" si="160"/>
        <v>2389</v>
      </c>
      <c r="AC2413" s="526"/>
      <c r="AD2413" s="527"/>
      <c r="AE2413" s="424"/>
      <c r="AF2413" s="528"/>
      <c r="AG2413" s="528"/>
      <c r="AH2413" s="289" t="str">
        <f t="shared" si="158"/>
        <v/>
      </c>
      <c r="BR2413" s="291" t="str">
        <f>IFERROR(VLOOKUP(AH2413,'FACT COB BASICA'!$BH$5:$BI$115,2,FALSE),"")</f>
        <v/>
      </c>
      <c r="BS2413" s="292" t="str">
        <f t="shared" si="159"/>
        <v/>
      </c>
      <c r="BU2413" s="280"/>
    </row>
    <row r="2414" spans="28:73" ht="18.75" customHeight="1" x14ac:dyDescent="0.3">
      <c r="AB2414" s="300">
        <f t="shared" si="160"/>
        <v>2390</v>
      </c>
      <c r="AC2414" s="526"/>
      <c r="AD2414" s="527"/>
      <c r="AE2414" s="424"/>
      <c r="AF2414" s="528"/>
      <c r="AG2414" s="528"/>
      <c r="AH2414" s="289" t="str">
        <f t="shared" si="158"/>
        <v/>
      </c>
      <c r="BR2414" s="291" t="str">
        <f>IFERROR(VLOOKUP(AH2414,'FACT COB BASICA'!$BH$5:$BI$115,2,FALSE),"")</f>
        <v/>
      </c>
      <c r="BS2414" s="292" t="str">
        <f t="shared" si="159"/>
        <v/>
      </c>
      <c r="BU2414" s="280"/>
    </row>
    <row r="2415" spans="28:73" ht="18.75" customHeight="1" x14ac:dyDescent="0.3">
      <c r="AB2415" s="300">
        <f t="shared" si="160"/>
        <v>2391</v>
      </c>
      <c r="AC2415" s="526"/>
      <c r="AD2415" s="527"/>
      <c r="AE2415" s="424"/>
      <c r="AF2415" s="528"/>
      <c r="AG2415" s="528"/>
      <c r="AH2415" s="289" t="str">
        <f t="shared" si="158"/>
        <v/>
      </c>
      <c r="BR2415" s="291" t="str">
        <f>IFERROR(VLOOKUP(AH2415,'FACT COB BASICA'!$BH$5:$BI$115,2,FALSE),"")</f>
        <v/>
      </c>
      <c r="BS2415" s="292" t="str">
        <f t="shared" si="159"/>
        <v/>
      </c>
      <c r="BU2415" s="280"/>
    </row>
    <row r="2416" spans="28:73" ht="18.75" customHeight="1" x14ac:dyDescent="0.3">
      <c r="AB2416" s="300">
        <f t="shared" si="160"/>
        <v>2392</v>
      </c>
      <c r="AC2416" s="526"/>
      <c r="AD2416" s="527"/>
      <c r="AE2416" s="424"/>
      <c r="AF2416" s="528"/>
      <c r="AG2416" s="528"/>
      <c r="AH2416" s="289" t="str">
        <f t="shared" si="158"/>
        <v/>
      </c>
      <c r="BR2416" s="291" t="str">
        <f>IFERROR(VLOOKUP(AH2416,'FACT COB BASICA'!$BH$5:$BI$115,2,FALSE),"")</f>
        <v/>
      </c>
      <c r="BS2416" s="292" t="str">
        <f t="shared" si="159"/>
        <v/>
      </c>
      <c r="BU2416" s="280"/>
    </row>
    <row r="2417" spans="28:73" ht="18.75" customHeight="1" x14ac:dyDescent="0.3">
      <c r="AB2417" s="300">
        <f t="shared" si="160"/>
        <v>2393</v>
      </c>
      <c r="AC2417" s="526"/>
      <c r="AD2417" s="527"/>
      <c r="AE2417" s="424"/>
      <c r="AF2417" s="528"/>
      <c r="AG2417" s="528"/>
      <c r="AH2417" s="289" t="str">
        <f t="shared" si="158"/>
        <v/>
      </c>
      <c r="BR2417" s="291" t="str">
        <f>IFERROR(VLOOKUP(AH2417,'FACT COB BASICA'!$BH$5:$BI$115,2,FALSE),"")</f>
        <v/>
      </c>
      <c r="BS2417" s="292" t="str">
        <f t="shared" si="159"/>
        <v/>
      </c>
      <c r="BU2417" s="280"/>
    </row>
    <row r="2418" spans="28:73" ht="18.75" customHeight="1" x14ac:dyDescent="0.3">
      <c r="AB2418" s="300">
        <f t="shared" si="160"/>
        <v>2394</v>
      </c>
      <c r="AC2418" s="526"/>
      <c r="AD2418" s="527"/>
      <c r="AE2418" s="424"/>
      <c r="AF2418" s="528"/>
      <c r="AG2418" s="528"/>
      <c r="AH2418" s="289" t="str">
        <f t="shared" si="158"/>
        <v/>
      </c>
      <c r="BR2418" s="291" t="str">
        <f>IFERROR(VLOOKUP(AH2418,'FACT COB BASICA'!$BH$5:$BI$115,2,FALSE),"")</f>
        <v/>
      </c>
      <c r="BS2418" s="292" t="str">
        <f t="shared" si="159"/>
        <v/>
      </c>
      <c r="BU2418" s="280"/>
    </row>
    <row r="2419" spans="28:73" ht="18.75" customHeight="1" x14ac:dyDescent="0.3">
      <c r="AB2419" s="300">
        <f t="shared" si="160"/>
        <v>2395</v>
      </c>
      <c r="AC2419" s="526"/>
      <c r="AD2419" s="527"/>
      <c r="AE2419" s="424"/>
      <c r="AF2419" s="528"/>
      <c r="AG2419" s="528"/>
      <c r="AH2419" s="289" t="str">
        <f t="shared" si="158"/>
        <v/>
      </c>
      <c r="BR2419" s="291" t="str">
        <f>IFERROR(VLOOKUP(AH2419,'FACT COB BASICA'!$BH$5:$BI$115,2,FALSE),"")</f>
        <v/>
      </c>
      <c r="BS2419" s="292" t="str">
        <f t="shared" si="159"/>
        <v/>
      </c>
      <c r="BU2419" s="280"/>
    </row>
    <row r="2420" spans="28:73" ht="18.75" customHeight="1" x14ac:dyDescent="0.3">
      <c r="AB2420" s="300">
        <f t="shared" si="160"/>
        <v>2396</v>
      </c>
      <c r="AC2420" s="526"/>
      <c r="AD2420" s="527"/>
      <c r="AE2420" s="424"/>
      <c r="AF2420" s="528"/>
      <c r="AG2420" s="528"/>
      <c r="AH2420" s="289" t="str">
        <f t="shared" si="158"/>
        <v/>
      </c>
      <c r="BR2420" s="291" t="str">
        <f>IFERROR(VLOOKUP(AH2420,'FACT COB BASICA'!$BH$5:$BI$115,2,FALSE),"")</f>
        <v/>
      </c>
      <c r="BS2420" s="292" t="str">
        <f t="shared" si="159"/>
        <v/>
      </c>
      <c r="BU2420" s="280"/>
    </row>
    <row r="2421" spans="28:73" ht="18.75" customHeight="1" x14ac:dyDescent="0.3">
      <c r="AB2421" s="300">
        <f t="shared" si="160"/>
        <v>2397</v>
      </c>
      <c r="AC2421" s="526"/>
      <c r="AD2421" s="527"/>
      <c r="AE2421" s="424"/>
      <c r="AF2421" s="528"/>
      <c r="AG2421" s="528"/>
      <c r="AH2421" s="289" t="str">
        <f t="shared" si="158"/>
        <v/>
      </c>
      <c r="BR2421" s="291" t="str">
        <f>IFERROR(VLOOKUP(AH2421,'FACT COB BASICA'!$BH$5:$BI$115,2,FALSE),"")</f>
        <v/>
      </c>
      <c r="BS2421" s="292" t="str">
        <f t="shared" si="159"/>
        <v/>
      </c>
      <c r="BU2421" s="280"/>
    </row>
    <row r="2422" spans="28:73" ht="18.75" customHeight="1" x14ac:dyDescent="0.3">
      <c r="AB2422" s="300">
        <f t="shared" si="160"/>
        <v>2398</v>
      </c>
      <c r="AC2422" s="526"/>
      <c r="AD2422" s="527"/>
      <c r="AE2422" s="424"/>
      <c r="AF2422" s="528"/>
      <c r="AG2422" s="528"/>
      <c r="AH2422" s="289" t="str">
        <f t="shared" si="158"/>
        <v/>
      </c>
      <c r="BR2422" s="291" t="str">
        <f>IFERROR(VLOOKUP(AH2422,'FACT COB BASICA'!$BH$5:$BI$115,2,FALSE),"")</f>
        <v/>
      </c>
      <c r="BS2422" s="292" t="str">
        <f t="shared" si="159"/>
        <v/>
      </c>
      <c r="BU2422" s="280"/>
    </row>
    <row r="2423" spans="28:73" ht="18.75" customHeight="1" x14ac:dyDescent="0.3">
      <c r="AB2423" s="300">
        <f t="shared" si="160"/>
        <v>2399</v>
      </c>
      <c r="AC2423" s="526"/>
      <c r="AD2423" s="527"/>
      <c r="AE2423" s="424"/>
      <c r="AF2423" s="528"/>
      <c r="AG2423" s="528"/>
      <c r="AH2423" s="289" t="str">
        <f t="shared" si="158"/>
        <v/>
      </c>
      <c r="BR2423" s="291" t="str">
        <f>IFERROR(VLOOKUP(AH2423,'FACT COB BASICA'!$BH$5:$BI$115,2,FALSE),"")</f>
        <v/>
      </c>
      <c r="BS2423" s="292" t="str">
        <f t="shared" si="159"/>
        <v/>
      </c>
      <c r="BU2423" s="280"/>
    </row>
    <row r="2424" spans="28:73" ht="18.75" customHeight="1" x14ac:dyDescent="0.3">
      <c r="AB2424" s="300">
        <f t="shared" si="160"/>
        <v>2400</v>
      </c>
      <c r="AC2424" s="526"/>
      <c r="AD2424" s="527"/>
      <c r="AE2424" s="424"/>
      <c r="AF2424" s="528"/>
      <c r="AG2424" s="528"/>
      <c r="AH2424" s="289" t="str">
        <f t="shared" si="158"/>
        <v/>
      </c>
      <c r="BR2424" s="291" t="str">
        <f>IFERROR(VLOOKUP(AH2424,'FACT COB BASICA'!$BH$5:$BI$115,2,FALSE),"")</f>
        <v/>
      </c>
      <c r="BS2424" s="292" t="str">
        <f t="shared" si="159"/>
        <v/>
      </c>
      <c r="BU2424" s="280"/>
    </row>
    <row r="2425" spans="28:73" ht="18.75" customHeight="1" x14ac:dyDescent="0.3">
      <c r="AB2425" s="300">
        <f t="shared" si="160"/>
        <v>2401</v>
      </c>
      <c r="AC2425" s="526"/>
      <c r="AD2425" s="527"/>
      <c r="AE2425" s="424"/>
      <c r="AF2425" s="528"/>
      <c r="AG2425" s="528"/>
      <c r="AH2425" s="289" t="str">
        <f t="shared" si="158"/>
        <v/>
      </c>
      <c r="BR2425" s="291" t="str">
        <f>IFERROR(VLOOKUP(AH2425,'FACT COB BASICA'!$BH$5:$BI$115,2,FALSE),"")</f>
        <v/>
      </c>
      <c r="BS2425" s="292" t="str">
        <f t="shared" si="159"/>
        <v/>
      </c>
      <c r="BU2425" s="280"/>
    </row>
    <row r="2426" spans="28:73" ht="18.75" customHeight="1" x14ac:dyDescent="0.3">
      <c r="AB2426" s="300">
        <f t="shared" si="160"/>
        <v>2402</v>
      </c>
      <c r="AC2426" s="526"/>
      <c r="AD2426" s="527"/>
      <c r="AE2426" s="424"/>
      <c r="AF2426" s="528"/>
      <c r="AG2426" s="528"/>
      <c r="AH2426" s="289" t="str">
        <f t="shared" si="158"/>
        <v/>
      </c>
      <c r="BR2426" s="291" t="str">
        <f>IFERROR(VLOOKUP(AH2426,'FACT COB BASICA'!$BH$5:$BI$115,2,FALSE),"")</f>
        <v/>
      </c>
      <c r="BS2426" s="292" t="str">
        <f t="shared" si="159"/>
        <v/>
      </c>
      <c r="BU2426" s="280"/>
    </row>
    <row r="2427" spans="28:73" ht="18.75" customHeight="1" x14ac:dyDescent="0.3">
      <c r="AB2427" s="300">
        <f t="shared" si="160"/>
        <v>2403</v>
      </c>
      <c r="AC2427" s="526"/>
      <c r="AD2427" s="527"/>
      <c r="AE2427" s="424"/>
      <c r="AF2427" s="528"/>
      <c r="AG2427" s="528"/>
      <c r="AH2427" s="289" t="str">
        <f t="shared" si="158"/>
        <v/>
      </c>
      <c r="BR2427" s="291" t="str">
        <f>IFERROR(VLOOKUP(AH2427,'FACT COB BASICA'!$BH$5:$BI$115,2,FALSE),"")</f>
        <v/>
      </c>
      <c r="BS2427" s="292" t="str">
        <f t="shared" si="159"/>
        <v/>
      </c>
      <c r="BU2427" s="280"/>
    </row>
    <row r="2428" spans="28:73" ht="18.75" customHeight="1" x14ac:dyDescent="0.3">
      <c r="AB2428" s="300">
        <f t="shared" si="160"/>
        <v>2404</v>
      </c>
      <c r="AC2428" s="526"/>
      <c r="AD2428" s="527"/>
      <c r="AE2428" s="424"/>
      <c r="AF2428" s="528"/>
      <c r="AG2428" s="528"/>
      <c r="AH2428" s="289" t="str">
        <f t="shared" si="158"/>
        <v/>
      </c>
      <c r="BR2428" s="291" t="str">
        <f>IFERROR(VLOOKUP(AH2428,'FACT COB BASICA'!$BH$5:$BI$115,2,FALSE),"")</f>
        <v/>
      </c>
      <c r="BS2428" s="292" t="str">
        <f t="shared" si="159"/>
        <v/>
      </c>
      <c r="BU2428" s="280"/>
    </row>
    <row r="2429" spans="28:73" ht="18.75" customHeight="1" x14ac:dyDescent="0.3">
      <c r="AB2429" s="300">
        <f t="shared" si="160"/>
        <v>2405</v>
      </c>
      <c r="AC2429" s="526"/>
      <c r="AD2429" s="527"/>
      <c r="AE2429" s="424"/>
      <c r="AF2429" s="528"/>
      <c r="AG2429" s="528"/>
      <c r="AH2429" s="289" t="str">
        <f t="shared" si="158"/>
        <v/>
      </c>
      <c r="BR2429" s="291" t="str">
        <f>IFERROR(VLOOKUP(AH2429,'FACT COB BASICA'!$BH$5:$BI$115,2,FALSE),"")</f>
        <v/>
      </c>
      <c r="BS2429" s="292" t="str">
        <f t="shared" si="159"/>
        <v/>
      </c>
      <c r="BU2429" s="280"/>
    </row>
    <row r="2430" spans="28:73" ht="18.75" customHeight="1" x14ac:dyDescent="0.3">
      <c r="AB2430" s="300">
        <f t="shared" si="160"/>
        <v>2406</v>
      </c>
      <c r="AC2430" s="526"/>
      <c r="AD2430" s="527"/>
      <c r="AE2430" s="424"/>
      <c r="AF2430" s="528"/>
      <c r="AG2430" s="528"/>
      <c r="AH2430" s="289" t="str">
        <f t="shared" si="158"/>
        <v/>
      </c>
      <c r="BR2430" s="291" t="str">
        <f>IFERROR(VLOOKUP(AH2430,'FACT COB BASICA'!$BH$5:$BI$115,2,FALSE),"")</f>
        <v/>
      </c>
      <c r="BS2430" s="292" t="str">
        <f t="shared" si="159"/>
        <v/>
      </c>
      <c r="BU2430" s="280"/>
    </row>
    <row r="2431" spans="28:73" ht="18.75" customHeight="1" x14ac:dyDescent="0.3">
      <c r="AB2431" s="300">
        <f t="shared" si="160"/>
        <v>2407</v>
      </c>
      <c r="AC2431" s="526"/>
      <c r="AD2431" s="527"/>
      <c r="AE2431" s="424"/>
      <c r="AF2431" s="528"/>
      <c r="AG2431" s="528"/>
      <c r="AH2431" s="289" t="str">
        <f t="shared" si="158"/>
        <v/>
      </c>
      <c r="BR2431" s="291" t="str">
        <f>IFERROR(VLOOKUP(AH2431,'FACT COB BASICA'!$BH$5:$BI$115,2,FALSE),"")</f>
        <v/>
      </c>
      <c r="BS2431" s="292" t="str">
        <f t="shared" si="159"/>
        <v/>
      </c>
      <c r="BU2431" s="280"/>
    </row>
    <row r="2432" spans="28:73" ht="18.75" customHeight="1" x14ac:dyDescent="0.3">
      <c r="AB2432" s="300">
        <f t="shared" si="160"/>
        <v>2408</v>
      </c>
      <c r="AC2432" s="526"/>
      <c r="AD2432" s="527"/>
      <c r="AE2432" s="424"/>
      <c r="AF2432" s="528"/>
      <c r="AG2432" s="528"/>
      <c r="AH2432" s="289" t="str">
        <f t="shared" si="158"/>
        <v/>
      </c>
      <c r="BR2432" s="291" t="str">
        <f>IFERROR(VLOOKUP(AH2432,'FACT COB BASICA'!$BH$5:$BI$115,2,FALSE),"")</f>
        <v/>
      </c>
      <c r="BS2432" s="292" t="str">
        <f t="shared" si="159"/>
        <v/>
      </c>
      <c r="BU2432" s="280"/>
    </row>
    <row r="2433" spans="28:73" ht="18.75" customHeight="1" x14ac:dyDescent="0.3">
      <c r="AB2433" s="300">
        <f t="shared" si="160"/>
        <v>2409</v>
      </c>
      <c r="AC2433" s="526"/>
      <c r="AD2433" s="527"/>
      <c r="AE2433" s="424"/>
      <c r="AF2433" s="528"/>
      <c r="AG2433" s="528"/>
      <c r="AH2433" s="289" t="str">
        <f t="shared" si="158"/>
        <v/>
      </c>
      <c r="BR2433" s="291" t="str">
        <f>IFERROR(VLOOKUP(AH2433,'FACT COB BASICA'!$BH$5:$BI$115,2,FALSE),"")</f>
        <v/>
      </c>
      <c r="BS2433" s="292" t="str">
        <f t="shared" si="159"/>
        <v/>
      </c>
      <c r="BU2433" s="280"/>
    </row>
    <row r="2434" spans="28:73" ht="18.75" customHeight="1" x14ac:dyDescent="0.3">
      <c r="AB2434" s="300">
        <f t="shared" si="160"/>
        <v>2410</v>
      </c>
      <c r="AC2434" s="526"/>
      <c r="AD2434" s="527"/>
      <c r="AE2434" s="424"/>
      <c r="AF2434" s="528"/>
      <c r="AG2434" s="528"/>
      <c r="AH2434" s="289" t="str">
        <f t="shared" si="158"/>
        <v/>
      </c>
      <c r="BR2434" s="291" t="str">
        <f>IFERROR(VLOOKUP(AH2434,'FACT COB BASICA'!$BH$5:$BI$115,2,FALSE),"")</f>
        <v/>
      </c>
      <c r="BS2434" s="292" t="str">
        <f t="shared" si="159"/>
        <v/>
      </c>
      <c r="BU2434" s="280"/>
    </row>
    <row r="2435" spans="28:73" ht="18.75" customHeight="1" x14ac:dyDescent="0.3">
      <c r="AB2435" s="300">
        <f t="shared" si="160"/>
        <v>2411</v>
      </c>
      <c r="AC2435" s="526"/>
      <c r="AD2435" s="527"/>
      <c r="AE2435" s="424"/>
      <c r="AF2435" s="528"/>
      <c r="AG2435" s="528"/>
      <c r="AH2435" s="289" t="str">
        <f t="shared" si="158"/>
        <v/>
      </c>
      <c r="BR2435" s="291" t="str">
        <f>IFERROR(VLOOKUP(AH2435,'FACT COB BASICA'!$BH$5:$BI$115,2,FALSE),"")</f>
        <v/>
      </c>
      <c r="BS2435" s="292" t="str">
        <f t="shared" si="159"/>
        <v/>
      </c>
      <c r="BU2435" s="280"/>
    </row>
    <row r="2436" spans="28:73" ht="18.75" customHeight="1" x14ac:dyDescent="0.3">
      <c r="AB2436" s="300">
        <f t="shared" si="160"/>
        <v>2412</v>
      </c>
      <c r="AC2436" s="526"/>
      <c r="AD2436" s="527"/>
      <c r="AE2436" s="424"/>
      <c r="AF2436" s="528"/>
      <c r="AG2436" s="528"/>
      <c r="AH2436" s="289" t="str">
        <f t="shared" si="158"/>
        <v/>
      </c>
      <c r="BR2436" s="291" t="str">
        <f>IFERROR(VLOOKUP(AH2436,'FACT COB BASICA'!$BH$5:$BI$115,2,FALSE),"")</f>
        <v/>
      </c>
      <c r="BS2436" s="292" t="str">
        <f t="shared" si="159"/>
        <v/>
      </c>
      <c r="BU2436" s="280"/>
    </row>
    <row r="2437" spans="28:73" ht="18.75" customHeight="1" x14ac:dyDescent="0.3">
      <c r="AB2437" s="300">
        <f t="shared" si="160"/>
        <v>2413</v>
      </c>
      <c r="AC2437" s="526"/>
      <c r="AD2437" s="527"/>
      <c r="AE2437" s="424"/>
      <c r="AF2437" s="528"/>
      <c r="AG2437" s="528"/>
      <c r="AH2437" s="289" t="str">
        <f t="shared" si="158"/>
        <v/>
      </c>
      <c r="BR2437" s="291" t="str">
        <f>IFERROR(VLOOKUP(AH2437,'FACT COB BASICA'!$BH$5:$BI$115,2,FALSE),"")</f>
        <v/>
      </c>
      <c r="BS2437" s="292" t="str">
        <f t="shared" si="159"/>
        <v/>
      </c>
      <c r="BU2437" s="280"/>
    </row>
    <row r="2438" spans="28:73" ht="18.75" customHeight="1" x14ac:dyDescent="0.3">
      <c r="AB2438" s="300">
        <f t="shared" si="160"/>
        <v>2414</v>
      </c>
      <c r="AC2438" s="526"/>
      <c r="AD2438" s="527"/>
      <c r="AE2438" s="424"/>
      <c r="AF2438" s="528"/>
      <c r="AG2438" s="528"/>
      <c r="AH2438" s="289" t="str">
        <f t="shared" si="158"/>
        <v/>
      </c>
      <c r="BR2438" s="291" t="str">
        <f>IFERROR(VLOOKUP(AH2438,'FACT COB BASICA'!$BH$5:$BI$115,2,FALSE),"")</f>
        <v/>
      </c>
      <c r="BS2438" s="292" t="str">
        <f t="shared" si="159"/>
        <v/>
      </c>
      <c r="BU2438" s="280"/>
    </row>
    <row r="2439" spans="28:73" ht="18.75" customHeight="1" x14ac:dyDescent="0.3">
      <c r="AB2439" s="300">
        <f t="shared" si="160"/>
        <v>2415</v>
      </c>
      <c r="AC2439" s="526"/>
      <c r="AD2439" s="527"/>
      <c r="AE2439" s="424"/>
      <c r="AF2439" s="528"/>
      <c r="AG2439" s="528"/>
      <c r="AH2439" s="289" t="str">
        <f t="shared" si="158"/>
        <v/>
      </c>
      <c r="BR2439" s="291" t="str">
        <f>IFERROR(VLOOKUP(AH2439,'FACT COB BASICA'!$BH$5:$BI$115,2,FALSE),"")</f>
        <v/>
      </c>
      <c r="BS2439" s="292" t="str">
        <f t="shared" si="159"/>
        <v/>
      </c>
      <c r="BU2439" s="280"/>
    </row>
    <row r="2440" spans="28:73" ht="18.75" customHeight="1" x14ac:dyDescent="0.3">
      <c r="AB2440" s="300">
        <f t="shared" si="160"/>
        <v>2416</v>
      </c>
      <c r="AC2440" s="526"/>
      <c r="AD2440" s="527"/>
      <c r="AE2440" s="424"/>
      <c r="AF2440" s="528"/>
      <c r="AG2440" s="528"/>
      <c r="AH2440" s="289" t="str">
        <f t="shared" si="158"/>
        <v/>
      </c>
      <c r="BR2440" s="291" t="str">
        <f>IFERROR(VLOOKUP(AH2440,'FACT COB BASICA'!$BH$5:$BI$115,2,FALSE),"")</f>
        <v/>
      </c>
      <c r="BS2440" s="292" t="str">
        <f t="shared" si="159"/>
        <v/>
      </c>
      <c r="BU2440" s="280"/>
    </row>
    <row r="2441" spans="28:73" ht="18.75" customHeight="1" x14ac:dyDescent="0.3">
      <c r="AB2441" s="300">
        <f t="shared" si="160"/>
        <v>2417</v>
      </c>
      <c r="AC2441" s="526"/>
      <c r="AD2441" s="527"/>
      <c r="AE2441" s="424"/>
      <c r="AF2441" s="528"/>
      <c r="AG2441" s="528"/>
      <c r="AH2441" s="289" t="str">
        <f t="shared" si="158"/>
        <v/>
      </c>
      <c r="BR2441" s="291" t="str">
        <f>IFERROR(VLOOKUP(AH2441,'FACT COB BASICA'!$BH$5:$BI$115,2,FALSE),"")</f>
        <v/>
      </c>
      <c r="BS2441" s="292" t="str">
        <f t="shared" si="159"/>
        <v/>
      </c>
      <c r="BU2441" s="280"/>
    </row>
    <row r="2442" spans="28:73" ht="18.75" customHeight="1" x14ac:dyDescent="0.3">
      <c r="AB2442" s="300">
        <f t="shared" si="160"/>
        <v>2418</v>
      </c>
      <c r="AC2442" s="526"/>
      <c r="AD2442" s="527"/>
      <c r="AE2442" s="424"/>
      <c r="AF2442" s="528"/>
      <c r="AG2442" s="528"/>
      <c r="AH2442" s="289" t="str">
        <f t="shared" si="158"/>
        <v/>
      </c>
      <c r="BR2442" s="291" t="str">
        <f>IFERROR(VLOOKUP(AH2442,'FACT COB BASICA'!$BH$5:$BI$115,2,FALSE),"")</f>
        <v/>
      </c>
      <c r="BS2442" s="292" t="str">
        <f t="shared" si="159"/>
        <v/>
      </c>
      <c r="BU2442" s="280"/>
    </row>
    <row r="2443" spans="28:73" ht="18.75" customHeight="1" x14ac:dyDescent="0.3">
      <c r="AB2443" s="300">
        <f t="shared" si="160"/>
        <v>2419</v>
      </c>
      <c r="AC2443" s="526"/>
      <c r="AD2443" s="527"/>
      <c r="AE2443" s="424"/>
      <c r="AF2443" s="528"/>
      <c r="AG2443" s="528"/>
      <c r="AH2443" s="289" t="str">
        <f t="shared" si="158"/>
        <v/>
      </c>
      <c r="BR2443" s="291" t="str">
        <f>IFERROR(VLOOKUP(AH2443,'FACT COB BASICA'!$BH$5:$BI$115,2,FALSE),"")</f>
        <v/>
      </c>
      <c r="BS2443" s="292" t="str">
        <f t="shared" si="159"/>
        <v/>
      </c>
      <c r="BU2443" s="280"/>
    </row>
    <row r="2444" spans="28:73" ht="18.75" customHeight="1" x14ac:dyDescent="0.3">
      <c r="AB2444" s="300">
        <f t="shared" si="160"/>
        <v>2420</v>
      </c>
      <c r="AC2444" s="526"/>
      <c r="AD2444" s="527"/>
      <c r="AE2444" s="424"/>
      <c r="AF2444" s="528"/>
      <c r="AG2444" s="528"/>
      <c r="AH2444" s="289" t="str">
        <f t="shared" si="158"/>
        <v/>
      </c>
      <c r="BR2444" s="291" t="str">
        <f>IFERROR(VLOOKUP(AH2444,'FACT COB BASICA'!$BH$5:$BI$115,2,FALSE),"")</f>
        <v/>
      </c>
      <c r="BS2444" s="292" t="str">
        <f t="shared" si="159"/>
        <v/>
      </c>
      <c r="BU2444" s="280"/>
    </row>
    <row r="2445" spans="28:73" ht="18.75" customHeight="1" x14ac:dyDescent="0.3">
      <c r="AB2445" s="300">
        <f t="shared" si="160"/>
        <v>2421</v>
      </c>
      <c r="AC2445" s="526"/>
      <c r="AD2445" s="527"/>
      <c r="AE2445" s="424"/>
      <c r="AF2445" s="528"/>
      <c r="AG2445" s="528"/>
      <c r="AH2445" s="289" t="str">
        <f t="shared" si="158"/>
        <v/>
      </c>
      <c r="BR2445" s="291" t="str">
        <f>IFERROR(VLOOKUP(AH2445,'FACT COB BASICA'!$BH$5:$BI$115,2,FALSE),"")</f>
        <v/>
      </c>
      <c r="BS2445" s="292" t="str">
        <f t="shared" si="159"/>
        <v/>
      </c>
      <c r="BU2445" s="280"/>
    </row>
    <row r="2446" spans="28:73" ht="18.75" customHeight="1" x14ac:dyDescent="0.3">
      <c r="AB2446" s="300">
        <f t="shared" si="160"/>
        <v>2422</v>
      </c>
      <c r="AC2446" s="526"/>
      <c r="AD2446" s="527"/>
      <c r="AE2446" s="424"/>
      <c r="AF2446" s="528"/>
      <c r="AG2446" s="528"/>
      <c r="AH2446" s="289" t="str">
        <f t="shared" si="158"/>
        <v/>
      </c>
      <c r="BR2446" s="291" t="str">
        <f>IFERROR(VLOOKUP(AH2446,'FACT COB BASICA'!$BH$5:$BI$115,2,FALSE),"")</f>
        <v/>
      </c>
      <c r="BS2446" s="292" t="str">
        <f t="shared" si="159"/>
        <v/>
      </c>
      <c r="BU2446" s="280"/>
    </row>
    <row r="2447" spans="28:73" ht="18.75" customHeight="1" x14ac:dyDescent="0.3">
      <c r="AB2447" s="300">
        <f t="shared" si="160"/>
        <v>2423</v>
      </c>
      <c r="AC2447" s="526"/>
      <c r="AD2447" s="527"/>
      <c r="AE2447" s="424"/>
      <c r="AF2447" s="528"/>
      <c r="AG2447" s="528"/>
      <c r="AH2447" s="289" t="str">
        <f t="shared" si="158"/>
        <v/>
      </c>
      <c r="BR2447" s="291" t="str">
        <f>IFERROR(VLOOKUP(AH2447,'FACT COB BASICA'!$BH$5:$BI$115,2,FALSE),"")</f>
        <v/>
      </c>
      <c r="BS2447" s="292" t="str">
        <f t="shared" si="159"/>
        <v/>
      </c>
      <c r="BU2447" s="280"/>
    </row>
    <row r="2448" spans="28:73" ht="18.75" customHeight="1" x14ac:dyDescent="0.3">
      <c r="AB2448" s="300">
        <f t="shared" si="160"/>
        <v>2424</v>
      </c>
      <c r="AC2448" s="526"/>
      <c r="AD2448" s="527"/>
      <c r="AE2448" s="424"/>
      <c r="AF2448" s="528"/>
      <c r="AG2448" s="528"/>
      <c r="AH2448" s="289" t="str">
        <f t="shared" si="158"/>
        <v/>
      </c>
      <c r="BR2448" s="291" t="str">
        <f>IFERROR(VLOOKUP(AH2448,'FACT COB BASICA'!$BH$5:$BI$115,2,FALSE),"")</f>
        <v/>
      </c>
      <c r="BS2448" s="292" t="str">
        <f t="shared" si="159"/>
        <v/>
      </c>
      <c r="BU2448" s="280"/>
    </row>
    <row r="2449" spans="28:73" ht="18.75" customHeight="1" x14ac:dyDescent="0.3">
      <c r="AB2449" s="300">
        <f t="shared" si="160"/>
        <v>2425</v>
      </c>
      <c r="AC2449" s="526"/>
      <c r="AD2449" s="527"/>
      <c r="AE2449" s="424"/>
      <c r="AF2449" s="528"/>
      <c r="AG2449" s="528"/>
      <c r="AH2449" s="289" t="str">
        <f t="shared" si="158"/>
        <v/>
      </c>
      <c r="BR2449" s="291" t="str">
        <f>IFERROR(VLOOKUP(AH2449,'FACT COB BASICA'!$BH$5:$BI$115,2,FALSE),"")</f>
        <v/>
      </c>
      <c r="BS2449" s="292" t="str">
        <f t="shared" si="159"/>
        <v/>
      </c>
      <c r="BU2449" s="280"/>
    </row>
    <row r="2450" spans="28:73" ht="18.75" customHeight="1" x14ac:dyDescent="0.3">
      <c r="AB2450" s="300">
        <f t="shared" si="160"/>
        <v>2426</v>
      </c>
      <c r="AC2450" s="526"/>
      <c r="AD2450" s="527"/>
      <c r="AE2450" s="424"/>
      <c r="AF2450" s="528"/>
      <c r="AG2450" s="528"/>
      <c r="AH2450" s="289" t="str">
        <f t="shared" si="158"/>
        <v/>
      </c>
      <c r="BR2450" s="291" t="str">
        <f>IFERROR(VLOOKUP(AH2450,'FACT COB BASICA'!$BH$5:$BI$115,2,FALSE),"")</f>
        <v/>
      </c>
      <c r="BS2450" s="292" t="str">
        <f t="shared" si="159"/>
        <v/>
      </c>
      <c r="BU2450" s="280"/>
    </row>
    <row r="2451" spans="28:73" ht="18.75" customHeight="1" x14ac:dyDescent="0.3">
      <c r="AB2451" s="300">
        <f t="shared" si="160"/>
        <v>2427</v>
      </c>
      <c r="AC2451" s="526"/>
      <c r="AD2451" s="527"/>
      <c r="AE2451" s="424"/>
      <c r="AF2451" s="528"/>
      <c r="AG2451" s="528"/>
      <c r="AH2451" s="289" t="str">
        <f t="shared" si="158"/>
        <v/>
      </c>
      <c r="BR2451" s="291" t="str">
        <f>IFERROR(VLOOKUP(AH2451,'FACT COB BASICA'!$BH$5:$BI$115,2,FALSE),"")</f>
        <v/>
      </c>
      <c r="BS2451" s="292" t="str">
        <f t="shared" si="159"/>
        <v/>
      </c>
      <c r="BU2451" s="280"/>
    </row>
    <row r="2452" spans="28:73" ht="18.75" customHeight="1" x14ac:dyDescent="0.3">
      <c r="AB2452" s="300">
        <f t="shared" si="160"/>
        <v>2428</v>
      </c>
      <c r="AC2452" s="526"/>
      <c r="AD2452" s="527"/>
      <c r="AE2452" s="424"/>
      <c r="AF2452" s="528"/>
      <c r="AG2452" s="528"/>
      <c r="AH2452" s="289" t="str">
        <f t="shared" si="158"/>
        <v/>
      </c>
      <c r="BR2452" s="291" t="str">
        <f>IFERROR(VLOOKUP(AH2452,'FACT COB BASICA'!$BH$5:$BI$115,2,FALSE),"")</f>
        <v/>
      </c>
      <c r="BS2452" s="292" t="str">
        <f t="shared" si="159"/>
        <v/>
      </c>
      <c r="BU2452" s="280"/>
    </row>
    <row r="2453" spans="28:73" ht="18.75" customHeight="1" x14ac:dyDescent="0.3">
      <c r="AB2453" s="300">
        <f t="shared" si="160"/>
        <v>2429</v>
      </c>
      <c r="AC2453" s="526"/>
      <c r="AD2453" s="527"/>
      <c r="AE2453" s="424"/>
      <c r="AF2453" s="528"/>
      <c r="AG2453" s="528"/>
      <c r="AH2453" s="289" t="str">
        <f t="shared" si="158"/>
        <v/>
      </c>
      <c r="BR2453" s="291" t="str">
        <f>IFERROR(VLOOKUP(AH2453,'FACT COB BASICA'!$BH$5:$BI$115,2,FALSE),"")</f>
        <v/>
      </c>
      <c r="BS2453" s="292" t="str">
        <f t="shared" si="159"/>
        <v/>
      </c>
      <c r="BU2453" s="280"/>
    </row>
    <row r="2454" spans="28:73" ht="18.75" customHeight="1" x14ac:dyDescent="0.3">
      <c r="AB2454" s="300">
        <f t="shared" si="160"/>
        <v>2430</v>
      </c>
      <c r="AC2454" s="526"/>
      <c r="AD2454" s="527"/>
      <c r="AE2454" s="424"/>
      <c r="AF2454" s="528"/>
      <c r="AG2454" s="528"/>
      <c r="AH2454" s="289" t="str">
        <f t="shared" si="158"/>
        <v/>
      </c>
      <c r="BR2454" s="291" t="str">
        <f>IFERROR(VLOOKUP(AH2454,'FACT COB BASICA'!$BH$5:$BI$115,2,FALSE),"")</f>
        <v/>
      </c>
      <c r="BS2454" s="292" t="str">
        <f t="shared" si="159"/>
        <v/>
      </c>
      <c r="BU2454" s="280"/>
    </row>
    <row r="2455" spans="28:73" ht="18.75" customHeight="1" x14ac:dyDescent="0.3">
      <c r="AB2455" s="300">
        <f t="shared" si="160"/>
        <v>2431</v>
      </c>
      <c r="AC2455" s="526"/>
      <c r="AD2455" s="527"/>
      <c r="AE2455" s="424"/>
      <c r="AF2455" s="528"/>
      <c r="AG2455" s="528"/>
      <c r="AH2455" s="289" t="str">
        <f t="shared" si="158"/>
        <v/>
      </c>
      <c r="BR2455" s="291" t="str">
        <f>IFERROR(VLOOKUP(AH2455,'FACT COB BASICA'!$BH$5:$BI$115,2,FALSE),"")</f>
        <v/>
      </c>
      <c r="BS2455" s="292" t="str">
        <f t="shared" si="159"/>
        <v/>
      </c>
      <c r="BU2455" s="280"/>
    </row>
    <row r="2456" spans="28:73" ht="18.75" customHeight="1" x14ac:dyDescent="0.3">
      <c r="AB2456" s="300">
        <f t="shared" si="160"/>
        <v>2432</v>
      </c>
      <c r="AC2456" s="526"/>
      <c r="AD2456" s="527"/>
      <c r="AE2456" s="424"/>
      <c r="AF2456" s="528"/>
      <c r="AG2456" s="528"/>
      <c r="AH2456" s="289" t="str">
        <f t="shared" si="158"/>
        <v/>
      </c>
      <c r="BR2456" s="291" t="str">
        <f>IFERROR(VLOOKUP(AH2456,'FACT COB BASICA'!$BH$5:$BI$115,2,FALSE),"")</f>
        <v/>
      </c>
      <c r="BS2456" s="292" t="str">
        <f t="shared" si="159"/>
        <v/>
      </c>
      <c r="BU2456" s="280"/>
    </row>
    <row r="2457" spans="28:73" ht="18.75" customHeight="1" x14ac:dyDescent="0.3">
      <c r="AB2457" s="300">
        <f t="shared" si="160"/>
        <v>2433</v>
      </c>
      <c r="AC2457" s="526"/>
      <c r="AD2457" s="527"/>
      <c r="AE2457" s="424"/>
      <c r="AF2457" s="528"/>
      <c r="AG2457" s="528"/>
      <c r="AH2457" s="289" t="str">
        <f t="shared" ref="AH2457:AH2524" si="161">IF(AND($AE$20="Fecha de nacimiento",AD2457&lt;&gt;""),DATEDIF(AD2457,$L$4,"Y"),IF(AND($AE$20="Edad",AE2457&lt;&gt;""),AE2457,""))</f>
        <v/>
      </c>
      <c r="BR2457" s="291" t="str">
        <f>IFERROR(VLOOKUP(AH2457,'FACT COB BASICA'!$BH$5:$BI$115,2,FALSE),"")</f>
        <v/>
      </c>
      <c r="BS2457" s="292" t="str">
        <f t="shared" ref="BS2457:BS2520" si="162">AC2457&amp;AG2457&amp;AF2457&amp;BR2457</f>
        <v/>
      </c>
      <c r="BU2457" s="280"/>
    </row>
    <row r="2458" spans="28:73" ht="18.75" customHeight="1" x14ac:dyDescent="0.3">
      <c r="AB2458" s="300">
        <f t="shared" ref="AB2458:AB2521" si="163">AB2457+1</f>
        <v>2434</v>
      </c>
      <c r="AC2458" s="526"/>
      <c r="AD2458" s="527"/>
      <c r="AE2458" s="424"/>
      <c r="AF2458" s="528"/>
      <c r="AG2458" s="528"/>
      <c r="AH2458" s="289" t="str">
        <f t="shared" si="161"/>
        <v/>
      </c>
      <c r="BR2458" s="291" t="str">
        <f>IFERROR(VLOOKUP(AH2458,'FACT COB BASICA'!$BH$5:$BI$115,2,FALSE),"")</f>
        <v/>
      </c>
      <c r="BS2458" s="292" t="str">
        <f t="shared" si="162"/>
        <v/>
      </c>
      <c r="BU2458" s="280"/>
    </row>
    <row r="2459" spans="28:73" ht="18.75" customHeight="1" x14ac:dyDescent="0.3">
      <c r="AB2459" s="300">
        <f t="shared" si="163"/>
        <v>2435</v>
      </c>
      <c r="AC2459" s="526"/>
      <c r="AD2459" s="527"/>
      <c r="AE2459" s="424"/>
      <c r="AF2459" s="528"/>
      <c r="AG2459" s="528"/>
      <c r="AH2459" s="289" t="str">
        <f t="shared" si="161"/>
        <v/>
      </c>
      <c r="BR2459" s="291" t="str">
        <f>IFERROR(VLOOKUP(AH2459,'FACT COB BASICA'!$BH$5:$BI$115,2,FALSE),"")</f>
        <v/>
      </c>
      <c r="BS2459" s="292" t="str">
        <f t="shared" si="162"/>
        <v/>
      </c>
      <c r="BU2459" s="280"/>
    </row>
    <row r="2460" spans="28:73" ht="18.75" customHeight="1" x14ac:dyDescent="0.3">
      <c r="AB2460" s="300">
        <f t="shared" si="163"/>
        <v>2436</v>
      </c>
      <c r="AC2460" s="526"/>
      <c r="AD2460" s="527"/>
      <c r="AE2460" s="424"/>
      <c r="AF2460" s="528"/>
      <c r="AG2460" s="528"/>
      <c r="AH2460" s="289" t="str">
        <f t="shared" si="161"/>
        <v/>
      </c>
      <c r="BR2460" s="291" t="str">
        <f>IFERROR(VLOOKUP(AH2460,'FACT COB BASICA'!$BH$5:$BI$115,2,FALSE),"")</f>
        <v/>
      </c>
      <c r="BS2460" s="292" t="str">
        <f t="shared" si="162"/>
        <v/>
      </c>
      <c r="BU2460" s="280"/>
    </row>
    <row r="2461" spans="28:73" ht="18.75" customHeight="1" x14ac:dyDescent="0.3">
      <c r="AB2461" s="300">
        <f t="shared" si="163"/>
        <v>2437</v>
      </c>
      <c r="AC2461" s="526"/>
      <c r="AD2461" s="527"/>
      <c r="AE2461" s="424"/>
      <c r="AF2461" s="528"/>
      <c r="AG2461" s="528"/>
      <c r="AH2461" s="289" t="str">
        <f t="shared" si="161"/>
        <v/>
      </c>
      <c r="BR2461" s="291" t="str">
        <f>IFERROR(VLOOKUP(AH2461,'FACT COB BASICA'!$BH$5:$BI$115,2,FALSE),"")</f>
        <v/>
      </c>
      <c r="BS2461" s="292" t="str">
        <f t="shared" si="162"/>
        <v/>
      </c>
      <c r="BU2461" s="280"/>
    </row>
    <row r="2462" spans="28:73" ht="18.75" customHeight="1" x14ac:dyDescent="0.3">
      <c r="AB2462" s="300">
        <f t="shared" si="163"/>
        <v>2438</v>
      </c>
      <c r="AC2462" s="526"/>
      <c r="AD2462" s="527"/>
      <c r="AE2462" s="424"/>
      <c r="AF2462" s="528"/>
      <c r="AG2462" s="528"/>
      <c r="AH2462" s="289" t="str">
        <f t="shared" si="161"/>
        <v/>
      </c>
      <c r="BR2462" s="291" t="str">
        <f>IFERROR(VLOOKUP(AH2462,'FACT COB BASICA'!$BH$5:$BI$115,2,FALSE),"")</f>
        <v/>
      </c>
      <c r="BS2462" s="292" t="str">
        <f t="shared" si="162"/>
        <v/>
      </c>
      <c r="BU2462" s="280"/>
    </row>
    <row r="2463" spans="28:73" ht="18.75" customHeight="1" x14ac:dyDescent="0.3">
      <c r="AB2463" s="300">
        <f t="shared" si="163"/>
        <v>2439</v>
      </c>
      <c r="AC2463" s="526"/>
      <c r="AD2463" s="527"/>
      <c r="AE2463" s="424"/>
      <c r="AF2463" s="528"/>
      <c r="AG2463" s="528"/>
      <c r="AH2463" s="289" t="str">
        <f t="shared" si="161"/>
        <v/>
      </c>
      <c r="BR2463" s="291" t="str">
        <f>IFERROR(VLOOKUP(AH2463,'FACT COB BASICA'!$BH$5:$BI$115,2,FALSE),"")</f>
        <v/>
      </c>
      <c r="BS2463" s="292" t="str">
        <f t="shared" si="162"/>
        <v/>
      </c>
      <c r="BU2463" s="280"/>
    </row>
    <row r="2464" spans="28:73" ht="18.75" customHeight="1" x14ac:dyDescent="0.3">
      <c r="AB2464" s="300">
        <f t="shared" si="163"/>
        <v>2440</v>
      </c>
      <c r="AC2464" s="526"/>
      <c r="AD2464" s="527"/>
      <c r="AE2464" s="424"/>
      <c r="AF2464" s="528"/>
      <c r="AG2464" s="528"/>
      <c r="AH2464" s="289" t="str">
        <f t="shared" si="161"/>
        <v/>
      </c>
      <c r="BR2464" s="291" t="str">
        <f>IFERROR(VLOOKUP(AH2464,'FACT COB BASICA'!$BH$5:$BI$115,2,FALSE),"")</f>
        <v/>
      </c>
      <c r="BS2464" s="292" t="str">
        <f t="shared" si="162"/>
        <v/>
      </c>
      <c r="BU2464" s="280"/>
    </row>
    <row r="2465" spans="28:73" ht="18.75" customHeight="1" x14ac:dyDescent="0.3">
      <c r="AB2465" s="300">
        <f t="shared" si="163"/>
        <v>2441</v>
      </c>
      <c r="AC2465" s="526"/>
      <c r="AD2465" s="527"/>
      <c r="AE2465" s="424"/>
      <c r="AF2465" s="528"/>
      <c r="AG2465" s="528"/>
      <c r="AH2465" s="289" t="str">
        <f t="shared" si="161"/>
        <v/>
      </c>
      <c r="BR2465" s="291" t="str">
        <f>IFERROR(VLOOKUP(AH2465,'FACT COB BASICA'!$BH$5:$BI$115,2,FALSE),"")</f>
        <v/>
      </c>
      <c r="BS2465" s="292" t="str">
        <f t="shared" si="162"/>
        <v/>
      </c>
      <c r="BU2465" s="280"/>
    </row>
    <row r="2466" spans="28:73" ht="18.75" customHeight="1" x14ac:dyDescent="0.3">
      <c r="AB2466" s="300">
        <f t="shared" si="163"/>
        <v>2442</v>
      </c>
      <c r="AC2466" s="526"/>
      <c r="AD2466" s="527"/>
      <c r="AE2466" s="424"/>
      <c r="AF2466" s="528"/>
      <c r="AG2466" s="528"/>
      <c r="AH2466" s="289" t="str">
        <f t="shared" si="161"/>
        <v/>
      </c>
      <c r="BR2466" s="291" t="str">
        <f>IFERROR(VLOOKUP(AH2466,'FACT COB BASICA'!$BH$5:$BI$115,2,FALSE),"")</f>
        <v/>
      </c>
      <c r="BS2466" s="292" t="str">
        <f t="shared" si="162"/>
        <v/>
      </c>
      <c r="BU2466" s="280"/>
    </row>
    <row r="2467" spans="28:73" ht="18.75" customHeight="1" x14ac:dyDescent="0.3">
      <c r="AB2467" s="300">
        <f t="shared" si="163"/>
        <v>2443</v>
      </c>
      <c r="AC2467" s="526"/>
      <c r="AD2467" s="527"/>
      <c r="AE2467" s="424"/>
      <c r="AF2467" s="528"/>
      <c r="AG2467" s="528"/>
      <c r="AH2467" s="289" t="str">
        <f t="shared" si="161"/>
        <v/>
      </c>
      <c r="BR2467" s="291" t="str">
        <f>IFERROR(VLOOKUP(AH2467,'FACT COB BASICA'!$BH$5:$BI$115,2,FALSE),"")</f>
        <v/>
      </c>
      <c r="BS2467" s="292" t="str">
        <f t="shared" si="162"/>
        <v/>
      </c>
      <c r="BU2467" s="280"/>
    </row>
    <row r="2468" spans="28:73" ht="18.75" customHeight="1" x14ac:dyDescent="0.3">
      <c r="AB2468" s="300">
        <f t="shared" si="163"/>
        <v>2444</v>
      </c>
      <c r="AC2468" s="526"/>
      <c r="AD2468" s="527"/>
      <c r="AE2468" s="424"/>
      <c r="AF2468" s="528"/>
      <c r="AG2468" s="528"/>
      <c r="AH2468" s="289" t="str">
        <f t="shared" si="161"/>
        <v/>
      </c>
      <c r="BR2468" s="291" t="str">
        <f>IFERROR(VLOOKUP(AH2468,'FACT COB BASICA'!$BH$5:$BI$115,2,FALSE),"")</f>
        <v/>
      </c>
      <c r="BS2468" s="292" t="str">
        <f t="shared" si="162"/>
        <v/>
      </c>
      <c r="BU2468" s="280"/>
    </row>
    <row r="2469" spans="28:73" ht="18.75" customHeight="1" x14ac:dyDescent="0.3">
      <c r="AB2469" s="300">
        <f t="shared" si="163"/>
        <v>2445</v>
      </c>
      <c r="AC2469" s="526"/>
      <c r="AD2469" s="527"/>
      <c r="AE2469" s="424"/>
      <c r="AF2469" s="528"/>
      <c r="AG2469" s="528"/>
      <c r="AH2469" s="289" t="str">
        <f t="shared" si="161"/>
        <v/>
      </c>
      <c r="BR2469" s="291" t="str">
        <f>IFERROR(VLOOKUP(AH2469,'FACT COB BASICA'!$BH$5:$BI$115,2,FALSE),"")</f>
        <v/>
      </c>
      <c r="BS2469" s="292" t="str">
        <f t="shared" si="162"/>
        <v/>
      </c>
      <c r="BU2469" s="280"/>
    </row>
    <row r="2470" spans="28:73" ht="18.75" customHeight="1" x14ac:dyDescent="0.3">
      <c r="AB2470" s="300">
        <f t="shared" si="163"/>
        <v>2446</v>
      </c>
      <c r="AC2470" s="526"/>
      <c r="AD2470" s="527"/>
      <c r="AE2470" s="424"/>
      <c r="AF2470" s="528"/>
      <c r="AG2470" s="528"/>
      <c r="AH2470" s="289" t="str">
        <f t="shared" si="161"/>
        <v/>
      </c>
      <c r="BR2470" s="291" t="str">
        <f>IFERROR(VLOOKUP(AH2470,'FACT COB BASICA'!$BH$5:$BI$115,2,FALSE),"")</f>
        <v/>
      </c>
      <c r="BS2470" s="292" t="str">
        <f t="shared" si="162"/>
        <v/>
      </c>
      <c r="BU2470" s="280"/>
    </row>
    <row r="2471" spans="28:73" ht="18.75" customHeight="1" x14ac:dyDescent="0.3">
      <c r="AB2471" s="300">
        <f t="shared" si="163"/>
        <v>2447</v>
      </c>
      <c r="AC2471" s="526"/>
      <c r="AD2471" s="527"/>
      <c r="AE2471" s="424"/>
      <c r="AF2471" s="528"/>
      <c r="AG2471" s="528"/>
      <c r="AH2471" s="289" t="str">
        <f t="shared" si="161"/>
        <v/>
      </c>
      <c r="BR2471" s="291" t="str">
        <f>IFERROR(VLOOKUP(AH2471,'FACT COB BASICA'!$BH$5:$BI$115,2,FALSE),"")</f>
        <v/>
      </c>
      <c r="BS2471" s="292" t="str">
        <f t="shared" si="162"/>
        <v/>
      </c>
      <c r="BU2471" s="280"/>
    </row>
    <row r="2472" spans="28:73" ht="18.75" customHeight="1" x14ac:dyDescent="0.3">
      <c r="AB2472" s="300">
        <f t="shared" si="163"/>
        <v>2448</v>
      </c>
      <c r="AC2472" s="526"/>
      <c r="AD2472" s="527"/>
      <c r="AE2472" s="424"/>
      <c r="AF2472" s="528"/>
      <c r="AG2472" s="528"/>
      <c r="AH2472" s="289" t="str">
        <f t="shared" si="161"/>
        <v/>
      </c>
      <c r="BR2472" s="291" t="str">
        <f>IFERROR(VLOOKUP(AH2472,'FACT COB BASICA'!$BH$5:$BI$115,2,FALSE),"")</f>
        <v/>
      </c>
      <c r="BS2472" s="292" t="str">
        <f t="shared" si="162"/>
        <v/>
      </c>
      <c r="BU2472" s="280"/>
    </row>
    <row r="2473" spans="28:73" ht="18.75" customHeight="1" x14ac:dyDescent="0.3">
      <c r="AB2473" s="300">
        <f t="shared" si="163"/>
        <v>2449</v>
      </c>
      <c r="AC2473" s="526"/>
      <c r="AD2473" s="527"/>
      <c r="AE2473" s="424"/>
      <c r="AF2473" s="528"/>
      <c r="AG2473" s="528"/>
      <c r="AH2473" s="289" t="str">
        <f t="shared" si="161"/>
        <v/>
      </c>
      <c r="BR2473" s="291" t="str">
        <f>IFERROR(VLOOKUP(AH2473,'FACT COB BASICA'!$BH$5:$BI$115,2,FALSE),"")</f>
        <v/>
      </c>
      <c r="BS2473" s="292" t="str">
        <f t="shared" si="162"/>
        <v/>
      </c>
      <c r="BU2473" s="280"/>
    </row>
    <row r="2474" spans="28:73" ht="18.75" customHeight="1" x14ac:dyDescent="0.3">
      <c r="AB2474" s="300">
        <f t="shared" si="163"/>
        <v>2450</v>
      </c>
      <c r="AC2474" s="526"/>
      <c r="AD2474" s="527"/>
      <c r="AE2474" s="424"/>
      <c r="AF2474" s="528"/>
      <c r="AG2474" s="528"/>
      <c r="AH2474" s="289" t="str">
        <f t="shared" si="161"/>
        <v/>
      </c>
      <c r="BR2474" s="291" t="str">
        <f>IFERROR(VLOOKUP(AH2474,'FACT COB BASICA'!$BH$5:$BI$115,2,FALSE),"")</f>
        <v/>
      </c>
      <c r="BS2474" s="292" t="str">
        <f t="shared" si="162"/>
        <v/>
      </c>
      <c r="BU2474" s="280"/>
    </row>
    <row r="2475" spans="28:73" ht="18.75" customHeight="1" x14ac:dyDescent="0.3">
      <c r="AB2475" s="300">
        <f t="shared" si="163"/>
        <v>2451</v>
      </c>
      <c r="AC2475" s="526"/>
      <c r="AD2475" s="527"/>
      <c r="AE2475" s="424"/>
      <c r="AF2475" s="528"/>
      <c r="AG2475" s="528"/>
      <c r="AH2475" s="289" t="str">
        <f t="shared" si="161"/>
        <v/>
      </c>
      <c r="BR2475" s="291" t="str">
        <f>IFERROR(VLOOKUP(AH2475,'FACT COB BASICA'!$BH$5:$BI$115,2,FALSE),"")</f>
        <v/>
      </c>
      <c r="BS2475" s="292" t="str">
        <f t="shared" si="162"/>
        <v/>
      </c>
      <c r="BU2475" s="280"/>
    </row>
    <row r="2476" spans="28:73" ht="18.75" customHeight="1" x14ac:dyDescent="0.3">
      <c r="AB2476" s="300">
        <f t="shared" si="163"/>
        <v>2452</v>
      </c>
      <c r="AC2476" s="526"/>
      <c r="AD2476" s="527"/>
      <c r="AE2476" s="424"/>
      <c r="AF2476" s="528"/>
      <c r="AG2476" s="528"/>
      <c r="AH2476" s="289" t="str">
        <f t="shared" si="161"/>
        <v/>
      </c>
      <c r="BR2476" s="291" t="str">
        <f>IFERROR(VLOOKUP(AH2476,'FACT COB BASICA'!$BH$5:$BI$115,2,FALSE),"")</f>
        <v/>
      </c>
      <c r="BS2476" s="292" t="str">
        <f t="shared" si="162"/>
        <v/>
      </c>
      <c r="BU2476" s="280"/>
    </row>
    <row r="2477" spans="28:73" ht="18.75" customHeight="1" x14ac:dyDescent="0.3">
      <c r="AB2477" s="300">
        <f t="shared" si="163"/>
        <v>2453</v>
      </c>
      <c r="AC2477" s="526"/>
      <c r="AD2477" s="527"/>
      <c r="AE2477" s="424"/>
      <c r="AF2477" s="528"/>
      <c r="AG2477" s="528"/>
      <c r="AH2477" s="289" t="str">
        <f t="shared" si="161"/>
        <v/>
      </c>
      <c r="BR2477" s="291" t="str">
        <f>IFERROR(VLOOKUP(AH2477,'FACT COB BASICA'!$BH$5:$BI$115,2,FALSE),"")</f>
        <v/>
      </c>
      <c r="BS2477" s="292" t="str">
        <f t="shared" si="162"/>
        <v/>
      </c>
      <c r="BU2477" s="280"/>
    </row>
    <row r="2478" spans="28:73" ht="18.75" customHeight="1" x14ac:dyDescent="0.3">
      <c r="AB2478" s="300">
        <f t="shared" si="163"/>
        <v>2454</v>
      </c>
      <c r="AC2478" s="526"/>
      <c r="AD2478" s="527"/>
      <c r="AE2478" s="424"/>
      <c r="AF2478" s="528"/>
      <c r="AG2478" s="528"/>
      <c r="AH2478" s="289" t="str">
        <f t="shared" si="161"/>
        <v/>
      </c>
      <c r="BR2478" s="291" t="str">
        <f>IFERROR(VLOOKUP(AH2478,'FACT COB BASICA'!$BH$5:$BI$115,2,FALSE),"")</f>
        <v/>
      </c>
      <c r="BS2478" s="292" t="str">
        <f t="shared" si="162"/>
        <v/>
      </c>
      <c r="BU2478" s="280"/>
    </row>
    <row r="2479" spans="28:73" ht="18.75" customHeight="1" x14ac:dyDescent="0.3">
      <c r="AB2479" s="300">
        <f t="shared" si="163"/>
        <v>2455</v>
      </c>
      <c r="AC2479" s="526"/>
      <c r="AD2479" s="527"/>
      <c r="AE2479" s="424"/>
      <c r="AF2479" s="528"/>
      <c r="AG2479" s="528"/>
      <c r="AH2479" s="289" t="str">
        <f t="shared" si="161"/>
        <v/>
      </c>
      <c r="BR2479" s="291" t="str">
        <f>IFERROR(VLOOKUP(AH2479,'FACT COB BASICA'!$BH$5:$BI$115,2,FALSE),"")</f>
        <v/>
      </c>
      <c r="BS2479" s="292" t="str">
        <f t="shared" si="162"/>
        <v/>
      </c>
      <c r="BU2479" s="280"/>
    </row>
    <row r="2480" spans="28:73" ht="18.75" customHeight="1" x14ac:dyDescent="0.3">
      <c r="AB2480" s="300">
        <f t="shared" si="163"/>
        <v>2456</v>
      </c>
      <c r="AC2480" s="526"/>
      <c r="AD2480" s="527"/>
      <c r="AE2480" s="424"/>
      <c r="AF2480" s="528"/>
      <c r="AG2480" s="528"/>
      <c r="AH2480" s="289" t="str">
        <f t="shared" si="161"/>
        <v/>
      </c>
      <c r="BR2480" s="291" t="str">
        <f>IFERROR(VLOOKUP(AH2480,'FACT COB BASICA'!$BH$5:$BI$115,2,FALSE),"")</f>
        <v/>
      </c>
      <c r="BS2480" s="292" t="str">
        <f t="shared" si="162"/>
        <v/>
      </c>
      <c r="BU2480" s="280"/>
    </row>
    <row r="2481" spans="28:73" ht="18.75" customHeight="1" x14ac:dyDescent="0.3">
      <c r="AB2481" s="300">
        <f t="shared" si="163"/>
        <v>2457</v>
      </c>
      <c r="AC2481" s="526"/>
      <c r="AD2481" s="527"/>
      <c r="AE2481" s="424"/>
      <c r="AF2481" s="528"/>
      <c r="AG2481" s="528"/>
      <c r="AH2481" s="289" t="str">
        <f t="shared" si="161"/>
        <v/>
      </c>
      <c r="BR2481" s="291" t="str">
        <f>IFERROR(VLOOKUP(AH2481,'FACT COB BASICA'!$BH$5:$BI$115,2,FALSE),"")</f>
        <v/>
      </c>
      <c r="BS2481" s="292" t="str">
        <f t="shared" si="162"/>
        <v/>
      </c>
      <c r="BU2481" s="280"/>
    </row>
    <row r="2482" spans="28:73" ht="18.75" customHeight="1" x14ac:dyDescent="0.3">
      <c r="AB2482" s="300">
        <f t="shared" si="163"/>
        <v>2458</v>
      </c>
      <c r="AC2482" s="526"/>
      <c r="AD2482" s="527"/>
      <c r="AE2482" s="424"/>
      <c r="AF2482" s="528"/>
      <c r="AG2482" s="528"/>
      <c r="AH2482" s="289" t="str">
        <f t="shared" si="161"/>
        <v/>
      </c>
      <c r="BR2482" s="291" t="str">
        <f>IFERROR(VLOOKUP(AH2482,'FACT COB BASICA'!$BH$5:$BI$115,2,FALSE),"")</f>
        <v/>
      </c>
      <c r="BS2482" s="292" t="str">
        <f t="shared" si="162"/>
        <v/>
      </c>
      <c r="BU2482" s="280"/>
    </row>
    <row r="2483" spans="28:73" ht="18.75" customHeight="1" x14ac:dyDescent="0.3">
      <c r="AB2483" s="300">
        <f t="shared" si="163"/>
        <v>2459</v>
      </c>
      <c r="AC2483" s="526"/>
      <c r="AD2483" s="527"/>
      <c r="AE2483" s="424"/>
      <c r="AF2483" s="528"/>
      <c r="AG2483" s="528"/>
      <c r="AH2483" s="289" t="str">
        <f t="shared" si="161"/>
        <v/>
      </c>
      <c r="BR2483" s="291" t="str">
        <f>IFERROR(VLOOKUP(AH2483,'FACT COB BASICA'!$BH$5:$BI$115,2,FALSE),"")</f>
        <v/>
      </c>
      <c r="BS2483" s="292" t="str">
        <f t="shared" si="162"/>
        <v/>
      </c>
      <c r="BU2483" s="280"/>
    </row>
    <row r="2484" spans="28:73" ht="18.75" customHeight="1" x14ac:dyDescent="0.3">
      <c r="AB2484" s="300">
        <f t="shared" si="163"/>
        <v>2460</v>
      </c>
      <c r="AC2484" s="526"/>
      <c r="AD2484" s="527"/>
      <c r="AE2484" s="424"/>
      <c r="AF2484" s="528"/>
      <c r="AG2484" s="528"/>
      <c r="AH2484" s="289" t="str">
        <f t="shared" si="161"/>
        <v/>
      </c>
      <c r="BR2484" s="291" t="str">
        <f>IFERROR(VLOOKUP(AH2484,'FACT COB BASICA'!$BH$5:$BI$115,2,FALSE),"")</f>
        <v/>
      </c>
      <c r="BS2484" s="292" t="str">
        <f t="shared" si="162"/>
        <v/>
      </c>
      <c r="BU2484" s="280"/>
    </row>
    <row r="2485" spans="28:73" ht="18.75" customHeight="1" x14ac:dyDescent="0.3">
      <c r="AB2485" s="300">
        <f t="shared" si="163"/>
        <v>2461</v>
      </c>
      <c r="AC2485" s="526"/>
      <c r="AD2485" s="527"/>
      <c r="AE2485" s="424"/>
      <c r="AF2485" s="528"/>
      <c r="AG2485" s="528"/>
      <c r="AH2485" s="289" t="str">
        <f t="shared" si="161"/>
        <v/>
      </c>
      <c r="BR2485" s="291" t="str">
        <f>IFERROR(VLOOKUP(AH2485,'FACT COB BASICA'!$BH$5:$BI$115,2,FALSE),"")</f>
        <v/>
      </c>
      <c r="BS2485" s="292" t="str">
        <f t="shared" si="162"/>
        <v/>
      </c>
      <c r="BU2485" s="280"/>
    </row>
    <row r="2486" spans="28:73" ht="18.75" customHeight="1" x14ac:dyDescent="0.3">
      <c r="AB2486" s="300">
        <f t="shared" si="163"/>
        <v>2462</v>
      </c>
      <c r="AC2486" s="526"/>
      <c r="AD2486" s="527"/>
      <c r="AE2486" s="424"/>
      <c r="AF2486" s="528"/>
      <c r="AG2486" s="528"/>
      <c r="AH2486" s="289" t="str">
        <f t="shared" si="161"/>
        <v/>
      </c>
      <c r="BR2486" s="291" t="str">
        <f>IFERROR(VLOOKUP(AH2486,'FACT COB BASICA'!$BH$5:$BI$115,2,FALSE),"")</f>
        <v/>
      </c>
      <c r="BS2486" s="292" t="str">
        <f t="shared" si="162"/>
        <v/>
      </c>
      <c r="BU2486" s="280"/>
    </row>
    <row r="2487" spans="28:73" ht="18.75" customHeight="1" x14ac:dyDescent="0.3">
      <c r="AB2487" s="300">
        <f t="shared" si="163"/>
        <v>2463</v>
      </c>
      <c r="AC2487" s="526"/>
      <c r="AD2487" s="527"/>
      <c r="AE2487" s="424"/>
      <c r="AF2487" s="528"/>
      <c r="AG2487" s="528"/>
      <c r="AH2487" s="289" t="str">
        <f t="shared" si="161"/>
        <v/>
      </c>
      <c r="BR2487" s="291" t="str">
        <f>IFERROR(VLOOKUP(AH2487,'FACT COB BASICA'!$BH$5:$BI$115,2,FALSE),"")</f>
        <v/>
      </c>
      <c r="BS2487" s="292" t="str">
        <f t="shared" si="162"/>
        <v/>
      </c>
      <c r="BU2487" s="280"/>
    </row>
    <row r="2488" spans="28:73" ht="18.75" customHeight="1" x14ac:dyDescent="0.3">
      <c r="AB2488" s="300">
        <f t="shared" si="163"/>
        <v>2464</v>
      </c>
      <c r="AC2488" s="526"/>
      <c r="AD2488" s="527"/>
      <c r="AE2488" s="424"/>
      <c r="AF2488" s="528"/>
      <c r="AG2488" s="528"/>
      <c r="AH2488" s="289" t="str">
        <f t="shared" si="161"/>
        <v/>
      </c>
      <c r="BR2488" s="291" t="str">
        <f>IFERROR(VLOOKUP(AH2488,'FACT COB BASICA'!$BH$5:$BI$115,2,FALSE),"")</f>
        <v/>
      </c>
      <c r="BS2488" s="292" t="str">
        <f t="shared" si="162"/>
        <v/>
      </c>
      <c r="BU2488" s="280"/>
    </row>
    <row r="2489" spans="28:73" ht="18.75" customHeight="1" x14ac:dyDescent="0.3">
      <c r="AB2489" s="300">
        <f t="shared" si="163"/>
        <v>2465</v>
      </c>
      <c r="AC2489" s="526"/>
      <c r="AD2489" s="527"/>
      <c r="AE2489" s="424"/>
      <c r="AF2489" s="528"/>
      <c r="AG2489" s="528"/>
      <c r="AH2489" s="289" t="str">
        <f t="shared" si="161"/>
        <v/>
      </c>
      <c r="BR2489" s="291" t="str">
        <f>IFERROR(VLOOKUP(AH2489,'FACT COB BASICA'!$BH$5:$BI$115,2,FALSE),"")</f>
        <v/>
      </c>
      <c r="BS2489" s="292" t="str">
        <f t="shared" si="162"/>
        <v/>
      </c>
      <c r="BU2489" s="280"/>
    </row>
    <row r="2490" spans="28:73" ht="18.75" customHeight="1" x14ac:dyDescent="0.3">
      <c r="AB2490" s="300">
        <f t="shared" si="163"/>
        <v>2466</v>
      </c>
      <c r="AC2490" s="526"/>
      <c r="AD2490" s="527"/>
      <c r="AE2490" s="424"/>
      <c r="AF2490" s="528"/>
      <c r="AG2490" s="528"/>
      <c r="AH2490" s="289" t="str">
        <f t="shared" si="161"/>
        <v/>
      </c>
      <c r="BR2490" s="291" t="str">
        <f>IFERROR(VLOOKUP(AH2490,'FACT COB BASICA'!$BH$5:$BI$115,2,FALSE),"")</f>
        <v/>
      </c>
      <c r="BS2490" s="292" t="str">
        <f t="shared" si="162"/>
        <v/>
      </c>
      <c r="BU2490" s="280"/>
    </row>
    <row r="2491" spans="28:73" ht="18.75" customHeight="1" x14ac:dyDescent="0.3">
      <c r="AB2491" s="300">
        <f t="shared" si="163"/>
        <v>2467</v>
      </c>
      <c r="AC2491" s="526"/>
      <c r="AD2491" s="527"/>
      <c r="AE2491" s="424"/>
      <c r="AF2491" s="528"/>
      <c r="AG2491" s="528"/>
      <c r="AH2491" s="289" t="str">
        <f t="shared" si="161"/>
        <v/>
      </c>
      <c r="BR2491" s="291" t="str">
        <f>IFERROR(VLOOKUP(AH2491,'FACT COB BASICA'!$BH$5:$BI$115,2,FALSE),"")</f>
        <v/>
      </c>
      <c r="BS2491" s="292" t="str">
        <f t="shared" si="162"/>
        <v/>
      </c>
      <c r="BU2491" s="280"/>
    </row>
    <row r="2492" spans="28:73" ht="18.75" customHeight="1" x14ac:dyDescent="0.3">
      <c r="AB2492" s="300">
        <f t="shared" si="163"/>
        <v>2468</v>
      </c>
      <c r="AC2492" s="526"/>
      <c r="AD2492" s="527"/>
      <c r="AE2492" s="424"/>
      <c r="AF2492" s="528"/>
      <c r="AG2492" s="528"/>
      <c r="AH2492" s="289" t="str">
        <f t="shared" si="161"/>
        <v/>
      </c>
      <c r="BR2492" s="291" t="str">
        <f>IFERROR(VLOOKUP(AH2492,'FACT COB BASICA'!$BH$5:$BI$115,2,FALSE),"")</f>
        <v/>
      </c>
      <c r="BS2492" s="292" t="str">
        <f t="shared" si="162"/>
        <v/>
      </c>
      <c r="BU2492" s="280"/>
    </row>
    <row r="2493" spans="28:73" ht="18.75" customHeight="1" x14ac:dyDescent="0.3">
      <c r="AB2493" s="300">
        <f t="shared" si="163"/>
        <v>2469</v>
      </c>
      <c r="AC2493" s="526"/>
      <c r="AD2493" s="527"/>
      <c r="AE2493" s="424"/>
      <c r="AF2493" s="528"/>
      <c r="AG2493" s="528"/>
      <c r="AH2493" s="289" t="str">
        <f t="shared" si="161"/>
        <v/>
      </c>
      <c r="BR2493" s="291" t="str">
        <f>IFERROR(VLOOKUP(AH2493,'FACT COB BASICA'!$BH$5:$BI$115,2,FALSE),"")</f>
        <v/>
      </c>
      <c r="BS2493" s="292" t="str">
        <f t="shared" si="162"/>
        <v/>
      </c>
      <c r="BU2493" s="280"/>
    </row>
    <row r="2494" spans="28:73" ht="18.75" customHeight="1" x14ac:dyDescent="0.3">
      <c r="AB2494" s="300">
        <f t="shared" si="163"/>
        <v>2470</v>
      </c>
      <c r="AC2494" s="526"/>
      <c r="AD2494" s="527"/>
      <c r="AE2494" s="424"/>
      <c r="AF2494" s="528"/>
      <c r="AG2494" s="528"/>
      <c r="AH2494" s="289" t="str">
        <f t="shared" si="161"/>
        <v/>
      </c>
      <c r="BR2494" s="291" t="str">
        <f>IFERROR(VLOOKUP(AH2494,'FACT COB BASICA'!$BH$5:$BI$115,2,FALSE),"")</f>
        <v/>
      </c>
      <c r="BS2494" s="292" t="str">
        <f t="shared" si="162"/>
        <v/>
      </c>
      <c r="BU2494" s="280"/>
    </row>
    <row r="2495" spans="28:73" ht="18.75" customHeight="1" x14ac:dyDescent="0.3">
      <c r="AB2495" s="300">
        <f t="shared" si="163"/>
        <v>2471</v>
      </c>
      <c r="AC2495" s="526"/>
      <c r="AD2495" s="527"/>
      <c r="AE2495" s="424"/>
      <c r="AF2495" s="528"/>
      <c r="AG2495" s="528"/>
      <c r="AH2495" s="289" t="str">
        <f t="shared" si="161"/>
        <v/>
      </c>
      <c r="BR2495" s="291" t="str">
        <f>IFERROR(VLOOKUP(AH2495,'FACT COB BASICA'!$BH$5:$BI$115,2,FALSE),"")</f>
        <v/>
      </c>
      <c r="BS2495" s="292" t="str">
        <f t="shared" si="162"/>
        <v/>
      </c>
      <c r="BU2495" s="280"/>
    </row>
    <row r="2496" spans="28:73" ht="18.75" customHeight="1" x14ac:dyDescent="0.3">
      <c r="AB2496" s="300">
        <f t="shared" si="163"/>
        <v>2472</v>
      </c>
      <c r="AC2496" s="526"/>
      <c r="AD2496" s="527"/>
      <c r="AE2496" s="424"/>
      <c r="AF2496" s="528"/>
      <c r="AG2496" s="528"/>
      <c r="AH2496" s="289" t="str">
        <f t="shared" si="161"/>
        <v/>
      </c>
      <c r="BR2496" s="291" t="str">
        <f>IFERROR(VLOOKUP(AH2496,'FACT COB BASICA'!$BH$5:$BI$115,2,FALSE),"")</f>
        <v/>
      </c>
      <c r="BS2496" s="292" t="str">
        <f t="shared" si="162"/>
        <v/>
      </c>
      <c r="BU2496" s="280"/>
    </row>
    <row r="2497" spans="28:73" ht="18.75" customHeight="1" x14ac:dyDescent="0.3">
      <c r="AB2497" s="300">
        <f t="shared" si="163"/>
        <v>2473</v>
      </c>
      <c r="AC2497" s="526"/>
      <c r="AD2497" s="527"/>
      <c r="AE2497" s="424"/>
      <c r="AF2497" s="528"/>
      <c r="AG2497" s="528"/>
      <c r="AH2497" s="289" t="str">
        <f t="shared" si="161"/>
        <v/>
      </c>
      <c r="BR2497" s="291" t="str">
        <f>IFERROR(VLOOKUP(AH2497,'FACT COB BASICA'!$BH$5:$BI$115,2,FALSE),"")</f>
        <v/>
      </c>
      <c r="BS2497" s="292" t="str">
        <f t="shared" si="162"/>
        <v/>
      </c>
      <c r="BU2497" s="280"/>
    </row>
    <row r="2498" spans="28:73" ht="18.75" customHeight="1" x14ac:dyDescent="0.3">
      <c r="AB2498" s="300">
        <f t="shared" si="163"/>
        <v>2474</v>
      </c>
      <c r="AC2498" s="526"/>
      <c r="AD2498" s="527"/>
      <c r="AE2498" s="424"/>
      <c r="AF2498" s="528"/>
      <c r="AG2498" s="528"/>
      <c r="AH2498" s="289" t="str">
        <f t="shared" si="161"/>
        <v/>
      </c>
      <c r="BR2498" s="291" t="str">
        <f>IFERROR(VLOOKUP(AH2498,'FACT COB BASICA'!$BH$5:$BI$115,2,FALSE),"")</f>
        <v/>
      </c>
      <c r="BS2498" s="292" t="str">
        <f t="shared" si="162"/>
        <v/>
      </c>
      <c r="BU2498" s="280"/>
    </row>
    <row r="2499" spans="28:73" ht="18.75" customHeight="1" x14ac:dyDescent="0.3">
      <c r="AB2499" s="300">
        <f t="shared" si="163"/>
        <v>2475</v>
      </c>
      <c r="AC2499" s="526"/>
      <c r="AD2499" s="527"/>
      <c r="AE2499" s="424"/>
      <c r="AF2499" s="528"/>
      <c r="AG2499" s="528"/>
      <c r="AH2499" s="289" t="str">
        <f t="shared" si="161"/>
        <v/>
      </c>
      <c r="BR2499" s="291" t="str">
        <f>IFERROR(VLOOKUP(AH2499,'FACT COB BASICA'!$BH$5:$BI$115,2,FALSE),"")</f>
        <v/>
      </c>
      <c r="BS2499" s="292" t="str">
        <f t="shared" si="162"/>
        <v/>
      </c>
      <c r="BU2499" s="280"/>
    </row>
    <row r="2500" spans="28:73" ht="18.75" customHeight="1" x14ac:dyDescent="0.3">
      <c r="AB2500" s="300">
        <f t="shared" si="163"/>
        <v>2476</v>
      </c>
      <c r="AC2500" s="526"/>
      <c r="AD2500" s="527"/>
      <c r="AE2500" s="424"/>
      <c r="AF2500" s="528"/>
      <c r="AG2500" s="528"/>
      <c r="AH2500" s="289" t="str">
        <f t="shared" si="161"/>
        <v/>
      </c>
      <c r="BR2500" s="291" t="str">
        <f>IFERROR(VLOOKUP(AH2500,'FACT COB BASICA'!$BH$5:$BI$115,2,FALSE),"")</f>
        <v/>
      </c>
      <c r="BS2500" s="292" t="str">
        <f t="shared" si="162"/>
        <v/>
      </c>
      <c r="BU2500" s="280"/>
    </row>
    <row r="2501" spans="28:73" ht="18.75" customHeight="1" x14ac:dyDescent="0.3">
      <c r="AB2501" s="300">
        <f t="shared" si="163"/>
        <v>2477</v>
      </c>
      <c r="AC2501" s="526"/>
      <c r="AD2501" s="527"/>
      <c r="AE2501" s="424"/>
      <c r="AF2501" s="528"/>
      <c r="AG2501" s="528"/>
      <c r="AH2501" s="289" t="str">
        <f t="shared" si="161"/>
        <v/>
      </c>
      <c r="BR2501" s="291" t="str">
        <f>IFERROR(VLOOKUP(AH2501,'FACT COB BASICA'!$BH$5:$BI$115,2,FALSE),"")</f>
        <v/>
      </c>
      <c r="BS2501" s="292" t="str">
        <f t="shared" si="162"/>
        <v/>
      </c>
      <c r="BU2501" s="280"/>
    </row>
    <row r="2502" spans="28:73" ht="18.75" customHeight="1" x14ac:dyDescent="0.3">
      <c r="AB2502" s="300">
        <f t="shared" si="163"/>
        <v>2478</v>
      </c>
      <c r="AC2502" s="526"/>
      <c r="AD2502" s="527"/>
      <c r="AE2502" s="424"/>
      <c r="AF2502" s="528"/>
      <c r="AG2502" s="528"/>
      <c r="AH2502" s="289" t="str">
        <f t="shared" si="161"/>
        <v/>
      </c>
      <c r="BR2502" s="291" t="str">
        <f>IFERROR(VLOOKUP(AH2502,'FACT COB BASICA'!$BH$5:$BI$115,2,FALSE),"")</f>
        <v/>
      </c>
      <c r="BS2502" s="292" t="str">
        <f t="shared" si="162"/>
        <v/>
      </c>
      <c r="BU2502" s="280"/>
    </row>
    <row r="2503" spans="28:73" ht="18.75" customHeight="1" x14ac:dyDescent="0.3">
      <c r="AB2503" s="300">
        <f t="shared" si="163"/>
        <v>2479</v>
      </c>
      <c r="AC2503" s="526"/>
      <c r="AD2503" s="527"/>
      <c r="AE2503" s="424"/>
      <c r="AF2503" s="528"/>
      <c r="AG2503" s="528"/>
      <c r="AH2503" s="289" t="str">
        <f t="shared" si="161"/>
        <v/>
      </c>
      <c r="BR2503" s="291" t="str">
        <f>IFERROR(VLOOKUP(AH2503,'FACT COB BASICA'!$BH$5:$BI$115,2,FALSE),"")</f>
        <v/>
      </c>
      <c r="BS2503" s="292" t="str">
        <f t="shared" si="162"/>
        <v/>
      </c>
      <c r="BU2503" s="280"/>
    </row>
    <row r="2504" spans="28:73" ht="18.75" customHeight="1" x14ac:dyDescent="0.3">
      <c r="AB2504" s="300">
        <f t="shared" si="163"/>
        <v>2480</v>
      </c>
      <c r="AC2504" s="526"/>
      <c r="AD2504" s="527"/>
      <c r="AE2504" s="424"/>
      <c r="AF2504" s="528"/>
      <c r="AG2504" s="528"/>
      <c r="AH2504" s="289" t="str">
        <f t="shared" si="161"/>
        <v/>
      </c>
      <c r="BR2504" s="291" t="str">
        <f>IFERROR(VLOOKUP(AH2504,'FACT COB BASICA'!$BH$5:$BI$115,2,FALSE),"")</f>
        <v/>
      </c>
      <c r="BS2504" s="292" t="str">
        <f t="shared" si="162"/>
        <v/>
      </c>
      <c r="BU2504" s="280"/>
    </row>
    <row r="2505" spans="28:73" ht="18.75" customHeight="1" x14ac:dyDescent="0.3">
      <c r="AB2505" s="300">
        <f t="shared" si="163"/>
        <v>2481</v>
      </c>
      <c r="AC2505" s="526"/>
      <c r="AD2505" s="527"/>
      <c r="AE2505" s="424"/>
      <c r="AF2505" s="528"/>
      <c r="AG2505" s="528"/>
      <c r="AH2505" s="289" t="str">
        <f t="shared" si="161"/>
        <v/>
      </c>
      <c r="BR2505" s="291" t="str">
        <f>IFERROR(VLOOKUP(AH2505,'FACT COB BASICA'!$BH$5:$BI$115,2,FALSE),"")</f>
        <v/>
      </c>
      <c r="BS2505" s="292" t="str">
        <f t="shared" si="162"/>
        <v/>
      </c>
      <c r="BU2505" s="280"/>
    </row>
    <row r="2506" spans="28:73" ht="18.75" customHeight="1" x14ac:dyDescent="0.3">
      <c r="AB2506" s="300">
        <f t="shared" si="163"/>
        <v>2482</v>
      </c>
      <c r="AC2506" s="526"/>
      <c r="AD2506" s="527"/>
      <c r="AE2506" s="424"/>
      <c r="AF2506" s="528"/>
      <c r="AG2506" s="528"/>
      <c r="AH2506" s="289" t="str">
        <f t="shared" si="161"/>
        <v/>
      </c>
      <c r="BR2506" s="291" t="str">
        <f>IFERROR(VLOOKUP(AH2506,'FACT COB BASICA'!$BH$5:$BI$115,2,FALSE),"")</f>
        <v/>
      </c>
      <c r="BS2506" s="292" t="str">
        <f t="shared" si="162"/>
        <v/>
      </c>
      <c r="BU2506" s="280"/>
    </row>
    <row r="2507" spans="28:73" ht="18.75" customHeight="1" x14ac:dyDescent="0.3">
      <c r="AB2507" s="300">
        <f t="shared" si="163"/>
        <v>2483</v>
      </c>
      <c r="AC2507" s="526"/>
      <c r="AD2507" s="527"/>
      <c r="AE2507" s="424"/>
      <c r="AF2507" s="528"/>
      <c r="AG2507" s="528"/>
      <c r="AH2507" s="289" t="str">
        <f t="shared" si="161"/>
        <v/>
      </c>
      <c r="BR2507" s="291" t="str">
        <f>IFERROR(VLOOKUP(AH2507,'FACT COB BASICA'!$BH$5:$BI$115,2,FALSE),"")</f>
        <v/>
      </c>
      <c r="BS2507" s="292" t="str">
        <f t="shared" si="162"/>
        <v/>
      </c>
      <c r="BU2507" s="280"/>
    </row>
    <row r="2508" spans="28:73" ht="18.75" customHeight="1" x14ac:dyDescent="0.3">
      <c r="AB2508" s="300">
        <f t="shared" si="163"/>
        <v>2484</v>
      </c>
      <c r="AC2508" s="526"/>
      <c r="AD2508" s="527"/>
      <c r="AE2508" s="424"/>
      <c r="AF2508" s="528"/>
      <c r="AG2508" s="528"/>
      <c r="AH2508" s="289" t="str">
        <f t="shared" si="161"/>
        <v/>
      </c>
      <c r="BR2508" s="291" t="str">
        <f>IFERROR(VLOOKUP(AH2508,'FACT COB BASICA'!$BH$5:$BI$115,2,FALSE),"")</f>
        <v/>
      </c>
      <c r="BS2508" s="292" t="str">
        <f t="shared" si="162"/>
        <v/>
      </c>
      <c r="BU2508" s="280"/>
    </row>
    <row r="2509" spans="28:73" ht="18.75" customHeight="1" x14ac:dyDescent="0.3">
      <c r="AB2509" s="300">
        <f t="shared" si="163"/>
        <v>2485</v>
      </c>
      <c r="AC2509" s="526"/>
      <c r="AD2509" s="527"/>
      <c r="AE2509" s="424"/>
      <c r="AF2509" s="528"/>
      <c r="AG2509" s="528"/>
      <c r="AH2509" s="289" t="str">
        <f t="shared" si="161"/>
        <v/>
      </c>
      <c r="BR2509" s="291" t="str">
        <f>IFERROR(VLOOKUP(AH2509,'FACT COB BASICA'!$BH$5:$BI$115,2,FALSE),"")</f>
        <v/>
      </c>
      <c r="BS2509" s="292" t="str">
        <f t="shared" si="162"/>
        <v/>
      </c>
      <c r="BU2509" s="280"/>
    </row>
    <row r="2510" spans="28:73" ht="18.75" customHeight="1" x14ac:dyDescent="0.3">
      <c r="AB2510" s="300">
        <f t="shared" si="163"/>
        <v>2486</v>
      </c>
      <c r="AC2510" s="526"/>
      <c r="AD2510" s="527"/>
      <c r="AE2510" s="424"/>
      <c r="AF2510" s="528"/>
      <c r="AG2510" s="528"/>
      <c r="AH2510" s="289" t="str">
        <f t="shared" si="161"/>
        <v/>
      </c>
      <c r="BR2510" s="291" t="str">
        <f>IFERROR(VLOOKUP(AH2510,'FACT COB BASICA'!$BH$5:$BI$115,2,FALSE),"")</f>
        <v/>
      </c>
      <c r="BS2510" s="292" t="str">
        <f t="shared" si="162"/>
        <v/>
      </c>
      <c r="BU2510" s="280"/>
    </row>
    <row r="2511" spans="28:73" ht="18.75" customHeight="1" x14ac:dyDescent="0.3">
      <c r="AB2511" s="300">
        <f t="shared" si="163"/>
        <v>2487</v>
      </c>
      <c r="AC2511" s="526"/>
      <c r="AD2511" s="527"/>
      <c r="AE2511" s="424"/>
      <c r="AF2511" s="528"/>
      <c r="AG2511" s="528"/>
      <c r="AH2511" s="289" t="str">
        <f t="shared" si="161"/>
        <v/>
      </c>
      <c r="BR2511" s="291" t="str">
        <f>IFERROR(VLOOKUP(AH2511,'FACT COB BASICA'!$BH$5:$BI$115,2,FALSE),"")</f>
        <v/>
      </c>
      <c r="BS2511" s="292" t="str">
        <f t="shared" si="162"/>
        <v/>
      </c>
      <c r="BU2511" s="280"/>
    </row>
    <row r="2512" spans="28:73" ht="18.75" customHeight="1" x14ac:dyDescent="0.3">
      <c r="AB2512" s="300">
        <f t="shared" si="163"/>
        <v>2488</v>
      </c>
      <c r="AC2512" s="526"/>
      <c r="AD2512" s="527"/>
      <c r="AE2512" s="424"/>
      <c r="AF2512" s="528"/>
      <c r="AG2512" s="528"/>
      <c r="AH2512" s="289" t="str">
        <f t="shared" si="161"/>
        <v/>
      </c>
      <c r="BR2512" s="291" t="str">
        <f>IFERROR(VLOOKUP(AH2512,'FACT COB BASICA'!$BH$5:$BI$115,2,FALSE),"")</f>
        <v/>
      </c>
      <c r="BS2512" s="292" t="str">
        <f t="shared" si="162"/>
        <v/>
      </c>
      <c r="BU2512" s="280"/>
    </row>
    <row r="2513" spans="21:73" ht="18.75" customHeight="1" x14ac:dyDescent="0.3">
      <c r="AB2513" s="300">
        <f t="shared" si="163"/>
        <v>2489</v>
      </c>
      <c r="AC2513" s="526"/>
      <c r="AD2513" s="527"/>
      <c r="AE2513" s="424"/>
      <c r="AF2513" s="528"/>
      <c r="AG2513" s="528"/>
      <c r="AH2513" s="289" t="str">
        <f t="shared" si="161"/>
        <v/>
      </c>
      <c r="BR2513" s="291" t="str">
        <f>IFERROR(VLOOKUP(AH2513,'FACT COB BASICA'!$BH$5:$BI$115,2,FALSE),"")</f>
        <v/>
      </c>
      <c r="BS2513" s="292" t="str">
        <f t="shared" si="162"/>
        <v/>
      </c>
      <c r="BU2513" s="280"/>
    </row>
    <row r="2514" spans="21:73" ht="18.75" customHeight="1" x14ac:dyDescent="0.3">
      <c r="AB2514" s="300">
        <f t="shared" si="163"/>
        <v>2490</v>
      </c>
      <c r="AC2514" s="526"/>
      <c r="AD2514" s="527"/>
      <c r="AE2514" s="424"/>
      <c r="AF2514" s="528"/>
      <c r="AG2514" s="528"/>
      <c r="AH2514" s="289" t="str">
        <f t="shared" si="161"/>
        <v/>
      </c>
      <c r="BR2514" s="291" t="str">
        <f>IFERROR(VLOOKUP(AH2514,'FACT COB BASICA'!$BH$5:$BI$115,2,FALSE),"")</f>
        <v/>
      </c>
      <c r="BS2514" s="292" t="str">
        <f t="shared" si="162"/>
        <v/>
      </c>
      <c r="BU2514" s="280"/>
    </row>
    <row r="2515" spans="21:73" ht="18.75" customHeight="1" x14ac:dyDescent="0.3">
      <c r="AB2515" s="300">
        <f t="shared" si="163"/>
        <v>2491</v>
      </c>
      <c r="AC2515" s="526"/>
      <c r="AD2515" s="527"/>
      <c r="AE2515" s="424"/>
      <c r="AF2515" s="528"/>
      <c r="AG2515" s="528"/>
      <c r="AH2515" s="289" t="str">
        <f t="shared" si="161"/>
        <v/>
      </c>
      <c r="BR2515" s="291" t="str">
        <f>IFERROR(VLOOKUP(AH2515,'FACT COB BASICA'!$BH$5:$BI$115,2,FALSE),"")</f>
        <v/>
      </c>
      <c r="BS2515" s="292" t="str">
        <f t="shared" si="162"/>
        <v/>
      </c>
      <c r="BU2515" s="280"/>
    </row>
    <row r="2516" spans="21:73" ht="18.75" customHeight="1" x14ac:dyDescent="0.3">
      <c r="AB2516" s="300">
        <f t="shared" si="163"/>
        <v>2492</v>
      </c>
      <c r="AC2516" s="526"/>
      <c r="AD2516" s="527"/>
      <c r="AE2516" s="424"/>
      <c r="AF2516" s="528"/>
      <c r="AG2516" s="528"/>
      <c r="AH2516" s="289" t="str">
        <f t="shared" si="161"/>
        <v/>
      </c>
      <c r="BR2516" s="291" t="str">
        <f>IFERROR(VLOOKUP(AH2516,'FACT COB BASICA'!$BH$5:$BI$115,2,FALSE),"")</f>
        <v/>
      </c>
      <c r="BS2516" s="292" t="str">
        <f t="shared" si="162"/>
        <v/>
      </c>
      <c r="BU2516" s="280"/>
    </row>
    <row r="2517" spans="21:73" ht="18.75" customHeight="1" x14ac:dyDescent="0.3">
      <c r="AB2517" s="300">
        <f t="shared" si="163"/>
        <v>2493</v>
      </c>
      <c r="AC2517" s="526"/>
      <c r="AD2517" s="527"/>
      <c r="AE2517" s="424"/>
      <c r="AF2517" s="528"/>
      <c r="AG2517" s="528"/>
      <c r="AH2517" s="289" t="str">
        <f t="shared" si="161"/>
        <v/>
      </c>
      <c r="BR2517" s="291" t="str">
        <f>IFERROR(VLOOKUP(AH2517,'FACT COB BASICA'!$BH$5:$BI$115,2,FALSE),"")</f>
        <v/>
      </c>
      <c r="BS2517" s="292" t="str">
        <f t="shared" si="162"/>
        <v/>
      </c>
      <c r="BU2517" s="280"/>
    </row>
    <row r="2518" spans="21:73" ht="18.75" customHeight="1" x14ac:dyDescent="0.3">
      <c r="AB2518" s="300">
        <f t="shared" si="163"/>
        <v>2494</v>
      </c>
      <c r="AC2518" s="526"/>
      <c r="AD2518" s="527"/>
      <c r="AE2518" s="424"/>
      <c r="AF2518" s="528"/>
      <c r="AG2518" s="528"/>
      <c r="AH2518" s="289" t="str">
        <f t="shared" si="161"/>
        <v/>
      </c>
      <c r="BR2518" s="291" t="str">
        <f>IFERROR(VLOOKUP(AH2518,'FACT COB BASICA'!$BH$5:$BI$115,2,FALSE),"")</f>
        <v/>
      </c>
      <c r="BS2518" s="292" t="str">
        <f t="shared" si="162"/>
        <v/>
      </c>
      <c r="BU2518" s="280"/>
    </row>
    <row r="2519" spans="21:73" ht="18.75" customHeight="1" x14ac:dyDescent="0.3">
      <c r="AB2519" s="300">
        <f t="shared" si="163"/>
        <v>2495</v>
      </c>
      <c r="AC2519" s="526"/>
      <c r="AD2519" s="527"/>
      <c r="AE2519" s="424"/>
      <c r="AF2519" s="528"/>
      <c r="AG2519" s="528"/>
      <c r="AH2519" s="289" t="str">
        <f t="shared" si="161"/>
        <v/>
      </c>
      <c r="BR2519" s="291" t="str">
        <f>IFERROR(VLOOKUP(AH2519,'FACT COB BASICA'!$BH$5:$BI$115,2,FALSE),"")</f>
        <v/>
      </c>
      <c r="BS2519" s="292" t="str">
        <f t="shared" si="162"/>
        <v/>
      </c>
      <c r="BU2519" s="280"/>
    </row>
    <row r="2520" spans="21:73" ht="18.75" customHeight="1" x14ac:dyDescent="0.3">
      <c r="AB2520" s="300">
        <f t="shared" si="163"/>
        <v>2496</v>
      </c>
      <c r="AC2520" s="526"/>
      <c r="AD2520" s="527"/>
      <c r="AE2520" s="424"/>
      <c r="AF2520" s="528"/>
      <c r="AG2520" s="528"/>
      <c r="AH2520" s="289" t="str">
        <f t="shared" si="161"/>
        <v/>
      </c>
      <c r="BR2520" s="291" t="str">
        <f>IFERROR(VLOOKUP(AH2520,'FACT COB BASICA'!$BH$5:$BI$115,2,FALSE),"")</f>
        <v/>
      </c>
      <c r="BS2520" s="292" t="str">
        <f t="shared" si="162"/>
        <v/>
      </c>
      <c r="BU2520" s="280"/>
    </row>
    <row r="2521" spans="21:73" ht="18.75" customHeight="1" x14ac:dyDescent="0.3">
      <c r="AB2521" s="300">
        <f t="shared" si="163"/>
        <v>2497</v>
      </c>
      <c r="AC2521" s="526"/>
      <c r="AD2521" s="527"/>
      <c r="AE2521" s="424"/>
      <c r="AF2521" s="528"/>
      <c r="AG2521" s="528"/>
      <c r="AH2521" s="289" t="str">
        <f t="shared" si="161"/>
        <v/>
      </c>
      <c r="BR2521" s="291" t="str">
        <f>IFERROR(VLOOKUP(AH2521,'FACT COB BASICA'!$BH$5:$BI$115,2,FALSE),"")</f>
        <v/>
      </c>
      <c r="BS2521" s="292" t="str">
        <f t="shared" ref="BS2521:BS2524" si="164">AC2521&amp;AG2521&amp;AF2521&amp;BR2521</f>
        <v/>
      </c>
      <c r="BU2521" s="280"/>
    </row>
    <row r="2522" spans="21:73" ht="18.75" customHeight="1" x14ac:dyDescent="0.3">
      <c r="AB2522" s="300">
        <f t="shared" ref="AB2522:AB2524" si="165">AB2521+1</f>
        <v>2498</v>
      </c>
      <c r="AC2522" s="526"/>
      <c r="AD2522" s="527"/>
      <c r="AE2522" s="424"/>
      <c r="AF2522" s="528"/>
      <c r="AG2522" s="528"/>
      <c r="AH2522" s="289" t="str">
        <f t="shared" si="161"/>
        <v/>
      </c>
      <c r="BR2522" s="291" t="str">
        <f>IFERROR(VLOOKUP(AH2522,'FACT COB BASICA'!$BH$5:$BI$115,2,FALSE),"")</f>
        <v/>
      </c>
      <c r="BS2522" s="292" t="str">
        <f t="shared" si="164"/>
        <v/>
      </c>
    </row>
    <row r="2523" spans="21:73" ht="18.75" customHeight="1" x14ac:dyDescent="0.3">
      <c r="AB2523" s="300">
        <f t="shared" si="165"/>
        <v>2499</v>
      </c>
      <c r="AC2523" s="526"/>
      <c r="AD2523" s="527"/>
      <c r="AE2523" s="424"/>
      <c r="AF2523" s="528"/>
      <c r="AG2523" s="528"/>
      <c r="AH2523" s="289" t="str">
        <f t="shared" si="161"/>
        <v/>
      </c>
      <c r="BR2523" s="291" t="str">
        <f>IFERROR(VLOOKUP(AH2523,'FACT COB BASICA'!$BH$5:$BI$115,2,FALSE),"")</f>
        <v/>
      </c>
      <c r="BS2523" s="292" t="str">
        <f t="shared" si="164"/>
        <v/>
      </c>
    </row>
    <row r="2524" spans="21:73" ht="18.75" customHeight="1" x14ac:dyDescent="0.3">
      <c r="AB2524" s="332">
        <f t="shared" si="165"/>
        <v>2500</v>
      </c>
      <c r="AC2524" s="526"/>
      <c r="AD2524" s="529"/>
      <c r="AE2524" s="425"/>
      <c r="AF2524" s="530"/>
      <c r="AG2524" s="530"/>
      <c r="AH2524" s="333" t="str">
        <f t="shared" si="161"/>
        <v/>
      </c>
      <c r="BR2524" s="291" t="str">
        <f>IFERROR(VLOOKUP(AH2524,'FACT COB BASICA'!$BH$5:$BI$115,2,FALSE),"")</f>
        <v/>
      </c>
      <c r="BS2524" s="292" t="str">
        <f t="shared" si="164"/>
        <v/>
      </c>
    </row>
    <row r="2525" spans="21:73" ht="16.5" customHeight="1" x14ac:dyDescent="0.3">
      <c r="U2525" s="334">
        <f>COUNTA(AD25:AD2524)</f>
        <v>0</v>
      </c>
      <c r="V2525" s="334">
        <f t="shared" ref="V2525:X2525" si="166">COUNTA(AE25:AE2524)</f>
        <v>0</v>
      </c>
      <c r="W2525" s="334">
        <f t="shared" si="166"/>
        <v>0</v>
      </c>
      <c r="X2525" s="334">
        <f t="shared" si="166"/>
        <v>0</v>
      </c>
      <c r="Y2525" s="334">
        <f>COUNT(AH25:AH2524)</f>
        <v>0</v>
      </c>
      <c r="AC2525" s="335">
        <f>COUNTA(AC25:AC2524)</f>
        <v>0</v>
      </c>
      <c r="AD2525" s="335">
        <f t="shared" ref="AD2525:AG2525" si="167">COUNTA(AD25:AD2524)</f>
        <v>0</v>
      </c>
      <c r="AE2525" s="335">
        <f t="shared" si="167"/>
        <v>0</v>
      </c>
      <c r="AF2525" s="335">
        <f t="shared" si="167"/>
        <v>0</v>
      </c>
      <c r="AG2525" s="335">
        <f t="shared" si="167"/>
        <v>0</v>
      </c>
      <c r="AH2525" s="336"/>
    </row>
    <row r="2530" x14ac:dyDescent="0.3"/>
  </sheetData>
  <sheetProtection algorithmName="SHA-512" hashValue="2ZhYbzuRRKYrP9MxeXBoNCfDaems7U6R9VcVKh2GpaJ7cneweNlJwLs3rwUlQio2KF+gf5RbXePRBLBsRyW0rA==" saltValue="MlIvgkpZYHu8y4StYcaFBg==" spinCount="100000" sheet="1" objects="1" scenarios="1" selectLockedCells="1"/>
  <protectedRanges>
    <protectedRange sqref="AD25:AE2524" name="Censo_2"/>
    <protectedRange sqref="AF25:AG2524" name="Censo_1_1_1"/>
  </protectedRanges>
  <mergeCells count="153">
    <mergeCell ref="CU21:CZ21"/>
    <mergeCell ref="CU22:CV23"/>
    <mergeCell ref="CW22:CX23"/>
    <mergeCell ref="CY22:CZ23"/>
    <mergeCell ref="CU47:CV47"/>
    <mergeCell ref="CW47:CX47"/>
    <mergeCell ref="CY47:CZ47"/>
    <mergeCell ref="CU48:CZ48"/>
    <mergeCell ref="CO21:CT21"/>
    <mergeCell ref="CO22:CP23"/>
    <mergeCell ref="CQ22:CR23"/>
    <mergeCell ref="CS22:CT23"/>
    <mergeCell ref="CO47:CP47"/>
    <mergeCell ref="CQ47:CR47"/>
    <mergeCell ref="CS47:CT47"/>
    <mergeCell ref="CO48:CT48"/>
    <mergeCell ref="CG47:CH47"/>
    <mergeCell ref="CC48:CH48"/>
    <mergeCell ref="CI21:CN21"/>
    <mergeCell ref="CI22:CJ23"/>
    <mergeCell ref="CK22:CL23"/>
    <mergeCell ref="CM22:CN23"/>
    <mergeCell ref="CI47:CJ47"/>
    <mergeCell ref="CK47:CL47"/>
    <mergeCell ref="D13:Z13"/>
    <mergeCell ref="CM47:CN47"/>
    <mergeCell ref="CI48:CN48"/>
    <mergeCell ref="CC21:CH21"/>
    <mergeCell ref="CC22:CD23"/>
    <mergeCell ref="CE22:CF23"/>
    <mergeCell ref="CG22:CH23"/>
    <mergeCell ref="CC47:CD47"/>
    <mergeCell ref="BW22:BX23"/>
    <mergeCell ref="BY22:BZ23"/>
    <mergeCell ref="CA22:CB23"/>
    <mergeCell ref="AM47:AN47"/>
    <mergeCell ref="AO47:AP47"/>
    <mergeCell ref="AQ47:AR47"/>
    <mergeCell ref="AS47:AT47"/>
    <mergeCell ref="AU47:AV47"/>
    <mergeCell ref="P23:Q23"/>
    <mergeCell ref="S23:T23"/>
    <mergeCell ref="V23:W23"/>
    <mergeCell ref="Y23:Z23"/>
    <mergeCell ref="M24:N24"/>
    <mergeCell ref="P24:Q24"/>
    <mergeCell ref="S24:T24"/>
    <mergeCell ref="V24:W24"/>
    <mergeCell ref="Y24:Z24"/>
    <mergeCell ref="BV22:BV24"/>
    <mergeCell ref="AK22:AP22"/>
    <mergeCell ref="AJ22:AJ24"/>
    <mergeCell ref="AQ22:AV22"/>
    <mergeCell ref="AW22:BB22"/>
    <mergeCell ref="BC22:BH22"/>
    <mergeCell ref="BI22:BN22"/>
    <mergeCell ref="BK23:BL23"/>
    <mergeCell ref="BM23:BN23"/>
    <mergeCell ref="AW23:AX23"/>
    <mergeCell ref="AY23:AZ23"/>
    <mergeCell ref="BA23:BB23"/>
    <mergeCell ref="AE20:AF20"/>
    <mergeCell ref="D15:S15"/>
    <mergeCell ref="BW21:CB21"/>
    <mergeCell ref="AF23:AF24"/>
    <mergeCell ref="AG23:AG24"/>
    <mergeCell ref="AK23:AL23"/>
    <mergeCell ref="AC22:AC24"/>
    <mergeCell ref="AE22:AE24"/>
    <mergeCell ref="AH22:AH24"/>
    <mergeCell ref="BR22:BR24"/>
    <mergeCell ref="BS22:BS24"/>
    <mergeCell ref="AM23:AN23"/>
    <mergeCell ref="AO23:AP23"/>
    <mergeCell ref="AQ23:AR23"/>
    <mergeCell ref="AS23:AT23"/>
    <mergeCell ref="AU23:AV23"/>
    <mergeCell ref="BC23:BD23"/>
    <mergeCell ref="BE23:BF23"/>
    <mergeCell ref="BG23:BH23"/>
    <mergeCell ref="BI23:BJ23"/>
    <mergeCell ref="W15:Z15"/>
    <mergeCell ref="AD23:AD24"/>
    <mergeCell ref="AB22:AB24"/>
    <mergeCell ref="M23:N23"/>
    <mergeCell ref="Y25:Z25"/>
    <mergeCell ref="B43:E43"/>
    <mergeCell ref="F43:H43"/>
    <mergeCell ref="B25:K25"/>
    <mergeCell ref="M25:N25"/>
    <mergeCell ref="P25:Q25"/>
    <mergeCell ref="S25:T25"/>
    <mergeCell ref="V25:W25"/>
    <mergeCell ref="B32:K32"/>
    <mergeCell ref="B33:K33"/>
    <mergeCell ref="D4:F4"/>
    <mergeCell ref="D5:F5"/>
    <mergeCell ref="D9:M9"/>
    <mergeCell ref="Q9:S9"/>
    <mergeCell ref="W9:Z9"/>
    <mergeCell ref="M20:N20"/>
    <mergeCell ref="P20:Q20"/>
    <mergeCell ref="S20:T20"/>
    <mergeCell ref="V20:W20"/>
    <mergeCell ref="Y20:Z20"/>
    <mergeCell ref="L5:N5"/>
    <mergeCell ref="L4:N4"/>
    <mergeCell ref="X5:Z5"/>
    <mergeCell ref="AK48:AP48"/>
    <mergeCell ref="AQ48:AV48"/>
    <mergeCell ref="AW48:BB48"/>
    <mergeCell ref="BC48:BH48"/>
    <mergeCell ref="BI48:BN48"/>
    <mergeCell ref="BW59:BX59"/>
    <mergeCell ref="CF50:CH50"/>
    <mergeCell ref="BW60:BX60"/>
    <mergeCell ref="AW47:AX47"/>
    <mergeCell ref="AY47:AZ47"/>
    <mergeCell ref="BA47:BB47"/>
    <mergeCell ref="BC47:BD47"/>
    <mergeCell ref="BE47:BF47"/>
    <mergeCell ref="BG47:BH47"/>
    <mergeCell ref="BI47:BJ47"/>
    <mergeCell ref="BK47:BL47"/>
    <mergeCell ref="BM47:BN47"/>
    <mergeCell ref="BW48:CB48"/>
    <mergeCell ref="BZ50:CA50"/>
    <mergeCell ref="CC50:CD50"/>
    <mergeCell ref="CA47:CB47"/>
    <mergeCell ref="BW47:BX47"/>
    <mergeCell ref="BY47:BZ47"/>
    <mergeCell ref="BW50:BX50"/>
    <mergeCell ref="CE47:CF47"/>
    <mergeCell ref="B26:K26"/>
    <mergeCell ref="B27:K27"/>
    <mergeCell ref="M26:N26"/>
    <mergeCell ref="P26:Q26"/>
    <mergeCell ref="S26:T26"/>
    <mergeCell ref="V26:W26"/>
    <mergeCell ref="Y26:Z26"/>
    <mergeCell ref="M27:N27"/>
    <mergeCell ref="P27:Q27"/>
    <mergeCell ref="S27:T27"/>
    <mergeCell ref="V27:W27"/>
    <mergeCell ref="Y27:Z27"/>
    <mergeCell ref="B34:K34"/>
    <mergeCell ref="B35:K35"/>
    <mergeCell ref="B39:K39"/>
    <mergeCell ref="AK47:AL47"/>
    <mergeCell ref="B30:K30"/>
    <mergeCell ref="B31:K31"/>
    <mergeCell ref="B40:K40"/>
    <mergeCell ref="B47:Z47"/>
  </mergeCells>
  <conditionalFormatting sqref="AD25:AD2524">
    <cfRule type="expression" dxfId="48" priority="237">
      <formula>$AE$20="Edad"</formula>
    </cfRule>
  </conditionalFormatting>
  <conditionalFormatting sqref="AE25:AE2524">
    <cfRule type="expression" dxfId="47" priority="238">
      <formula>$AE$20="Fecha de nacimiento"</formula>
    </cfRule>
  </conditionalFormatting>
  <conditionalFormatting sqref="AB25:AH2524">
    <cfRule type="expression" dxfId="46" priority="226">
      <formula>$AE$20=""</formula>
    </cfRule>
    <cfRule type="expression" dxfId="45" priority="239">
      <formula>$AE$20="Quinquenio"</formula>
    </cfRule>
  </conditionalFormatting>
  <conditionalFormatting sqref="AJ25:AP45">
    <cfRule type="expression" dxfId="44" priority="225">
      <formula>$AE$20=""</formula>
    </cfRule>
    <cfRule type="expression" dxfId="43" priority="235">
      <formula>$AE$20="Edad"</formula>
    </cfRule>
    <cfRule type="expression" dxfId="42" priority="236">
      <formula>$AE$20="Fecha de nacimiento"</formula>
    </cfRule>
  </conditionalFormatting>
  <conditionalFormatting sqref="N22">
    <cfRule type="expression" dxfId="41" priority="209">
      <formula>M22="UMAM"</formula>
    </cfRule>
  </conditionalFormatting>
  <conditionalFormatting sqref="Q22">
    <cfRule type="expression" dxfId="40" priority="100">
      <formula>P22="UMAM"</formula>
    </cfRule>
  </conditionalFormatting>
  <conditionalFormatting sqref="T22">
    <cfRule type="expression" dxfId="39" priority="99">
      <formula>S22="UMAM"</formula>
    </cfRule>
  </conditionalFormatting>
  <conditionalFormatting sqref="W22">
    <cfRule type="expression" dxfId="38" priority="98">
      <formula>V22="UMAM"</formula>
    </cfRule>
  </conditionalFormatting>
  <conditionalFormatting sqref="Z22">
    <cfRule type="expression" dxfId="37" priority="97">
      <formula>Y22="UMAM"</formula>
    </cfRule>
  </conditionalFormatting>
  <conditionalFormatting sqref="M20:N40">
    <cfRule type="expression" dxfId="36" priority="72">
      <formula>$Q$17=""</formula>
    </cfRule>
  </conditionalFormatting>
  <conditionalFormatting sqref="P20:Q40">
    <cfRule type="expression" dxfId="35" priority="71">
      <formula>OR($Q$17="",$Q$17&lt;2)</formula>
    </cfRule>
  </conditionalFormatting>
  <conditionalFormatting sqref="S20:T40">
    <cfRule type="expression" dxfId="34" priority="70">
      <formula>OR($Q$17="",$Q$17&lt;3)</formula>
    </cfRule>
  </conditionalFormatting>
  <conditionalFormatting sqref="V20:W40">
    <cfRule type="expression" dxfId="33" priority="69">
      <formula>OR($Q$17="",$Q$17&lt;4)</formula>
    </cfRule>
  </conditionalFormatting>
  <conditionalFormatting sqref="Y20:Z40">
    <cfRule type="expression" dxfId="32" priority="68">
      <formula>OR($Q$17="",$Q$17&lt;5)</formula>
    </cfRule>
  </conditionalFormatting>
  <conditionalFormatting sqref="AK22:AP48">
    <cfRule type="expression" dxfId="31" priority="63">
      <formula>OR($Q$17="")</formula>
    </cfRule>
  </conditionalFormatting>
  <conditionalFormatting sqref="AQ25:AV45">
    <cfRule type="expression" dxfId="30" priority="40">
      <formula>$AE$20=""</formula>
    </cfRule>
    <cfRule type="expression" dxfId="29" priority="41">
      <formula>$AE$20="Edad"</formula>
    </cfRule>
    <cfRule type="expression" dxfId="28" priority="42">
      <formula>$AE$20="Fecha de nacimiento"</formula>
    </cfRule>
  </conditionalFormatting>
  <conditionalFormatting sqref="AQ22:AV48">
    <cfRule type="expression" dxfId="27" priority="39">
      <formula>OR($Q$17="",$Q$17&lt;2)</formula>
    </cfRule>
  </conditionalFormatting>
  <conditionalFormatting sqref="AW25:BB45">
    <cfRule type="expression" dxfId="26" priority="36">
      <formula>$AE$20=""</formula>
    </cfRule>
    <cfRule type="expression" dxfId="25" priority="37">
      <formula>$AE$20="Edad"</formula>
    </cfRule>
    <cfRule type="expression" dxfId="24" priority="38">
      <formula>$AE$20="Fecha de nacimiento"</formula>
    </cfRule>
  </conditionalFormatting>
  <conditionalFormatting sqref="AW22:BB48">
    <cfRule type="expression" dxfId="23" priority="35">
      <formula>OR($Q$17="",$Q$17&lt;3)</formula>
    </cfRule>
  </conditionalFormatting>
  <conditionalFormatting sqref="BC25:BH45">
    <cfRule type="expression" dxfId="22" priority="32">
      <formula>$AE$20=""</formula>
    </cfRule>
    <cfRule type="expression" dxfId="21" priority="33">
      <formula>$AE$20="Edad"</formula>
    </cfRule>
    <cfRule type="expression" dxfId="20" priority="34">
      <formula>$AE$20="Fecha de nacimiento"</formula>
    </cfRule>
  </conditionalFormatting>
  <conditionalFormatting sqref="BC22:BH48">
    <cfRule type="expression" dxfId="19" priority="31">
      <formula>OR($Q$17="",$Q$17&lt;4)</formula>
    </cfRule>
  </conditionalFormatting>
  <conditionalFormatting sqref="BI25:BN45">
    <cfRule type="expression" dxfId="18" priority="28">
      <formula>$AE$20=""</formula>
    </cfRule>
    <cfRule type="expression" dxfId="17" priority="29">
      <formula>$AE$20="Edad"</formula>
    </cfRule>
    <cfRule type="expression" dxfId="16" priority="30">
      <formula>$AE$20="Fecha de nacimiento"</formula>
    </cfRule>
  </conditionalFormatting>
  <conditionalFormatting sqref="BI22:BN48">
    <cfRule type="expression" dxfId="15" priority="27">
      <formula>OR($Q$17="",$Q$17&lt;5)</formula>
    </cfRule>
  </conditionalFormatting>
  <dataValidations count="16">
    <dataValidation type="whole" allowBlank="1" showInputMessage="1" showErrorMessage="1" errorTitle="Edad Inválida" error="Ingrese una edad válida" sqref="AE25:AE2524">
      <formula1>0</formula1>
      <formula2>110</formula2>
    </dataValidation>
    <dataValidation type="list" allowBlank="1" showInputMessage="1" showErrorMessage="1" errorTitle="Parentesco Inválido" error="Se debe ingresar &quot;T&quot; para Titular, &quot;C&quot; para Conyuge y &quot;H&quot; para Hijo" sqref="AG25:AG2524">
      <formula1>"T,C,H"</formula1>
    </dataValidation>
    <dataValidation type="list" allowBlank="1" showInputMessage="1" showErrorMessage="1" errorTitle="Sexo Inválido" error="Se debe ingresar &quot;H&quot; para Hombre y &quot;M&quot; para Mujer" sqref="AF25:AF2524">
      <formula1>"H,M"</formula1>
    </dataValidation>
    <dataValidation type="list" allowBlank="1" showInputMessage="1" showErrorMessage="1" sqref="T15:U15">
      <formula1>"Gobierno, No Gobierno"</formula1>
    </dataValidation>
    <dataValidation type="whole" allowBlank="1" showInputMessage="1" showErrorMessage="1" errorTitle="Dato Inválido" error="Ingrese un número entero y positivo de asegurados" sqref="AQ25:AT45 AU25:AV29 AW25:AZ45 BM25:BQ29 BC25:BF45 BI25:BL45 BA25:BB29 BG25:BH29 AK25:AN45 AO25:AP29">
      <formula1>0</formula1>
      <formula2>10000000000</formula2>
    </dataValidation>
    <dataValidation type="whole" allowBlank="1" showInputMessage="1" showErrorMessage="1" errorTitle="Dato Inválido" error="No se pueden asegurar hijos mayores a 24 años" sqref="AU30:AV45 BM30:BQ45 BA30:BB45 BG30:BH45 AO30:AP45">
      <formula1>0</formula1>
      <formula2>0</formula2>
    </dataValidation>
    <dataValidation type="date" allowBlank="1" showInputMessage="1" showErrorMessage="1" errorTitle="Fecha Inválida" error="Ingrese una fecha válida" sqref="AD25:AD2524">
      <formula1>DATE(YEAR(TODAY())-110,1,1)</formula1>
      <formula2>TODAY()</formula2>
    </dataValidation>
    <dataValidation type="list" allowBlank="1" showInputMessage="1" showErrorMessage="1" sqref="AE20:AF20">
      <formula1>"Fecha de nacimiento, Edad, Quinquenio"</formula1>
    </dataValidation>
    <dataValidation type="whole" errorStyle="information" operator="lessThan" allowBlank="1" showInputMessage="1" showErrorMessage="1" errorTitle="Edad mayor a la aceptada" error="En el costo final no se considerarán a aquellas personas que cuenten con más de 69 años." sqref="AI25:AI2524 AJ102:AP102 AJ129:AP129 AJ156:AP2524 AJ75:AP75 CM49:CN2525 BU2525:CC2525 BT2524 AQ49:BQ2524 BO48:BQ48">
      <formula1>70</formula1>
    </dataValidation>
    <dataValidation errorStyle="information" operator="lessThan" allowBlank="1" showInputMessage="1" showErrorMessage="1" sqref="AH25:AH2524"/>
    <dataValidation type="list" allowBlank="1" showInputMessage="1" showErrorMessage="1" sqref="M27:N27 P27:Q27 S27:T27 V27:W27 Y27:Z27">
      <formula1>IF(OR(M26="Baja California Norte",M26="Chihuahua",M26="Coahuila",M26="Nuevo León",M26="Sonora",M26="Tamaulipas"),$BU$3:$BU$4,IF(M26="","",$BU$5))</formula1>
    </dataValidation>
    <dataValidation type="decimal" allowBlank="1" showInputMessage="1" showErrorMessage="1" error="La comisión no puede ser mayor al 18%" sqref="X5:Z5">
      <formula1>0</formula1>
      <formula2>0.18</formula2>
    </dataValidation>
    <dataValidation type="list" allowBlank="1" showInputMessage="1" showErrorMessage="1" sqref="Q17">
      <formula1>"1,2,3,4,5"</formula1>
    </dataValidation>
    <dataValidation type="list" allowBlank="1" showInputMessage="1" showErrorMessage="1" sqref="W17">
      <formula1>"UMAM, MN"</formula1>
    </dataValidation>
    <dataValidation type="date" operator="greaterThanOrEqual" allowBlank="1" showInputMessage="1" showErrorMessage="1" error="La fecha de inicio de vigencia debe de ser máximo 30 días antes de la cotización" sqref="L4:N4">
      <formula1>TODAY()-30</formula1>
    </dataValidation>
    <dataValidation type="whole" operator="lessThanOrEqual" allowBlank="1" showInputMessage="1" showErrorMessage="1" errorTitle="Número de subgrupo incorrecto" error="Ingrese un número válido de subgrupo" sqref="AC25:AC2524">
      <formula1>$Q$17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50" r:id="rId4" name="SUB1_1">
              <controlPr defaultSize="0" autoFill="0" autoLine="0" autoPict="0" macro="[0]!maternidadSub1" altText="">
                <anchor moveWithCells="1">
                  <from>
                    <xdr:col>12</xdr:col>
                    <xdr:colOff>190500</xdr:colOff>
                    <xdr:row>29</xdr:row>
                    <xdr:rowOff>31750</xdr:rowOff>
                  </from>
                  <to>
                    <xdr:col>12</xdr:col>
                    <xdr:colOff>374650</xdr:colOff>
                    <xdr:row>29</xdr:row>
                    <xdr:rowOff>203200</xdr:rowOff>
                  </to>
                </anchor>
              </controlPr>
            </control>
          </mc:Choice>
        </mc:AlternateContent>
        <mc:AlternateContent xmlns:mc="http://schemas.openxmlformats.org/markup-compatibility/2006">
          <mc:Choice Requires="x14">
            <control shapeId="6151" r:id="rId5" name="SUB1_5">
              <controlPr defaultSize="0" autoFill="0" autoLine="0" autoPict="0" altText="">
                <anchor moveWithCells="1">
                  <from>
                    <xdr:col>12</xdr:col>
                    <xdr:colOff>190500</xdr:colOff>
                    <xdr:row>33</xdr:row>
                    <xdr:rowOff>38100</xdr:rowOff>
                  </from>
                  <to>
                    <xdr:col>12</xdr:col>
                    <xdr:colOff>374650</xdr:colOff>
                    <xdr:row>33</xdr:row>
                    <xdr:rowOff>203200</xdr:rowOff>
                  </to>
                </anchor>
              </controlPr>
            </control>
          </mc:Choice>
        </mc:AlternateContent>
        <mc:AlternateContent xmlns:mc="http://schemas.openxmlformats.org/markup-compatibility/2006">
          <mc:Choice Requires="x14">
            <control shapeId="6152" r:id="rId6" name="SUB1_2">
              <controlPr defaultSize="0" autoFill="0" autoLine="0" autoPict="0" macro="[0]!condDedCoas1" altText="">
                <anchor moveWithCells="1">
                  <from>
                    <xdr:col>12</xdr:col>
                    <xdr:colOff>190500</xdr:colOff>
                    <xdr:row>30</xdr:row>
                    <xdr:rowOff>31750</xdr:rowOff>
                  </from>
                  <to>
                    <xdr:col>12</xdr:col>
                    <xdr:colOff>374650</xdr:colOff>
                    <xdr:row>30</xdr:row>
                    <xdr:rowOff>203200</xdr:rowOff>
                  </to>
                </anchor>
              </controlPr>
            </control>
          </mc:Choice>
        </mc:AlternateContent>
        <mc:AlternateContent xmlns:mc="http://schemas.openxmlformats.org/markup-compatibility/2006">
          <mc:Choice Requires="x14">
            <control shapeId="6153" r:id="rId7" name="SUB1_3">
              <controlPr defaultSize="0" autoFill="0" autoLine="0" autoPict="0" altText="">
                <anchor moveWithCells="1">
                  <from>
                    <xdr:col>12</xdr:col>
                    <xdr:colOff>190500</xdr:colOff>
                    <xdr:row>31</xdr:row>
                    <xdr:rowOff>31750</xdr:rowOff>
                  </from>
                  <to>
                    <xdr:col>12</xdr:col>
                    <xdr:colOff>374650</xdr:colOff>
                    <xdr:row>31</xdr:row>
                    <xdr:rowOff>203200</xdr:rowOff>
                  </to>
                </anchor>
              </controlPr>
            </control>
          </mc:Choice>
        </mc:AlternateContent>
        <mc:AlternateContent xmlns:mc="http://schemas.openxmlformats.org/markup-compatibility/2006">
          <mc:Choice Requires="x14">
            <control shapeId="6154" r:id="rId8" name="SUB1_4">
              <controlPr defaultSize="0" autoFill="0" autoLine="0" autoPict="0" altText="">
                <anchor moveWithCells="1">
                  <from>
                    <xdr:col>12</xdr:col>
                    <xdr:colOff>190500</xdr:colOff>
                    <xdr:row>32</xdr:row>
                    <xdr:rowOff>38100</xdr:rowOff>
                  </from>
                  <to>
                    <xdr:col>12</xdr:col>
                    <xdr:colOff>374650</xdr:colOff>
                    <xdr:row>32</xdr:row>
                    <xdr:rowOff>203200</xdr:rowOff>
                  </to>
                </anchor>
              </controlPr>
            </control>
          </mc:Choice>
        </mc:AlternateContent>
        <mc:AlternateContent xmlns:mc="http://schemas.openxmlformats.org/markup-compatibility/2006">
          <mc:Choice Requires="x14">
            <control shapeId="6155" r:id="rId9" name="SUB1_6">
              <controlPr defaultSize="0" autoFill="0" autoLine="0" autoPict="0" altText="">
                <anchor moveWithCells="1">
                  <from>
                    <xdr:col>12</xdr:col>
                    <xdr:colOff>190500</xdr:colOff>
                    <xdr:row>34</xdr:row>
                    <xdr:rowOff>38100</xdr:rowOff>
                  </from>
                  <to>
                    <xdr:col>12</xdr:col>
                    <xdr:colOff>374650</xdr:colOff>
                    <xdr:row>34</xdr:row>
                    <xdr:rowOff>203200</xdr:rowOff>
                  </to>
                </anchor>
              </controlPr>
            </control>
          </mc:Choice>
        </mc:AlternateContent>
        <mc:AlternateContent xmlns:mc="http://schemas.openxmlformats.org/markup-compatibility/2006">
          <mc:Choice Requires="x14">
            <control shapeId="6157" r:id="rId10" name="SUB1_8">
              <controlPr defaultSize="0" autoFill="0" autoLine="0" autoPict="0" altText="">
                <anchor moveWithCells="1">
                  <from>
                    <xdr:col>12</xdr:col>
                    <xdr:colOff>190500</xdr:colOff>
                    <xdr:row>35</xdr:row>
                    <xdr:rowOff>38100</xdr:rowOff>
                  </from>
                  <to>
                    <xdr:col>12</xdr:col>
                    <xdr:colOff>374650</xdr:colOff>
                    <xdr:row>35</xdr:row>
                    <xdr:rowOff>203200</xdr:rowOff>
                  </to>
                </anchor>
              </controlPr>
            </control>
          </mc:Choice>
        </mc:AlternateContent>
        <mc:AlternateContent xmlns:mc="http://schemas.openxmlformats.org/markup-compatibility/2006">
          <mc:Choice Requires="x14">
            <control shapeId="6158" r:id="rId11" name="SUB1_9">
              <controlPr defaultSize="0" autoFill="0" autoLine="0" autoPict="0" macro="[0]!privConversion" altText="">
                <anchor moveWithCells="1">
                  <from>
                    <xdr:col>12</xdr:col>
                    <xdr:colOff>190500</xdr:colOff>
                    <xdr:row>36</xdr:row>
                    <xdr:rowOff>38100</xdr:rowOff>
                  </from>
                  <to>
                    <xdr:col>12</xdr:col>
                    <xdr:colOff>374650</xdr:colOff>
                    <xdr:row>36</xdr:row>
                    <xdr:rowOff>203200</xdr:rowOff>
                  </to>
                </anchor>
              </controlPr>
            </control>
          </mc:Choice>
        </mc:AlternateContent>
        <mc:AlternateContent xmlns:mc="http://schemas.openxmlformats.org/markup-compatibility/2006">
          <mc:Choice Requires="x14">
            <control shapeId="6160" r:id="rId12" name="SUB1_10">
              <controlPr defaultSize="0" autoFill="0" autoLine="0" autoPict="0" macro="[0]!refraccOcularSub1" altText="">
                <anchor moveWithCells="1">
                  <from>
                    <xdr:col>12</xdr:col>
                    <xdr:colOff>190500</xdr:colOff>
                    <xdr:row>37</xdr:row>
                    <xdr:rowOff>38100</xdr:rowOff>
                  </from>
                  <to>
                    <xdr:col>12</xdr:col>
                    <xdr:colOff>374650</xdr:colOff>
                    <xdr:row>37</xdr:row>
                    <xdr:rowOff>203200</xdr:rowOff>
                  </to>
                </anchor>
              </controlPr>
            </control>
          </mc:Choice>
        </mc:AlternateContent>
        <mc:AlternateContent xmlns:mc="http://schemas.openxmlformats.org/markup-compatibility/2006">
          <mc:Choice Requires="x14">
            <control shapeId="6162" r:id="rId13" name="SUB1_12">
              <controlPr defaultSize="0" autoFill="0" autoLine="0" autoPict="0" altText="">
                <anchor moveWithCells="1">
                  <from>
                    <xdr:col>12</xdr:col>
                    <xdr:colOff>190500</xdr:colOff>
                    <xdr:row>38</xdr:row>
                    <xdr:rowOff>38100</xdr:rowOff>
                  </from>
                  <to>
                    <xdr:col>12</xdr:col>
                    <xdr:colOff>374650</xdr:colOff>
                    <xdr:row>38</xdr:row>
                    <xdr:rowOff>203200</xdr:rowOff>
                  </to>
                </anchor>
              </controlPr>
            </control>
          </mc:Choice>
        </mc:AlternateContent>
        <mc:AlternateContent xmlns:mc="http://schemas.openxmlformats.org/markup-compatibility/2006">
          <mc:Choice Requires="x14">
            <control shapeId="6163" r:id="rId14" name="SUB2_1">
              <controlPr defaultSize="0" autoFill="0" autoLine="0" autoPict="0" macro="[0]!maternidadSub2" altText="">
                <anchor moveWithCells="1">
                  <from>
                    <xdr:col>15</xdr:col>
                    <xdr:colOff>203200</xdr:colOff>
                    <xdr:row>29</xdr:row>
                    <xdr:rowOff>31750</xdr:rowOff>
                  </from>
                  <to>
                    <xdr:col>15</xdr:col>
                    <xdr:colOff>381000</xdr:colOff>
                    <xdr:row>29</xdr:row>
                    <xdr:rowOff>203200</xdr:rowOff>
                  </to>
                </anchor>
              </controlPr>
            </control>
          </mc:Choice>
        </mc:AlternateContent>
        <mc:AlternateContent xmlns:mc="http://schemas.openxmlformats.org/markup-compatibility/2006">
          <mc:Choice Requires="x14">
            <control shapeId="6164" r:id="rId15" name="SUB2_5">
              <controlPr defaultSize="0" autoFill="0" autoLine="0" autoPict="0" altText="">
                <anchor moveWithCells="1">
                  <from>
                    <xdr:col>15</xdr:col>
                    <xdr:colOff>203200</xdr:colOff>
                    <xdr:row>33</xdr:row>
                    <xdr:rowOff>31750</xdr:rowOff>
                  </from>
                  <to>
                    <xdr:col>15</xdr:col>
                    <xdr:colOff>381000</xdr:colOff>
                    <xdr:row>33</xdr:row>
                    <xdr:rowOff>203200</xdr:rowOff>
                  </to>
                </anchor>
              </controlPr>
            </control>
          </mc:Choice>
        </mc:AlternateContent>
        <mc:AlternateContent xmlns:mc="http://schemas.openxmlformats.org/markup-compatibility/2006">
          <mc:Choice Requires="x14">
            <control shapeId="6165" r:id="rId16" name="SUB2_2">
              <controlPr defaultSize="0" autoFill="0" autoLine="0" autoPict="0" macro="[0]!condDedCoas2" altText="">
                <anchor moveWithCells="1">
                  <from>
                    <xdr:col>15</xdr:col>
                    <xdr:colOff>203200</xdr:colOff>
                    <xdr:row>30</xdr:row>
                    <xdr:rowOff>31750</xdr:rowOff>
                  </from>
                  <to>
                    <xdr:col>15</xdr:col>
                    <xdr:colOff>381000</xdr:colOff>
                    <xdr:row>30</xdr:row>
                    <xdr:rowOff>203200</xdr:rowOff>
                  </to>
                </anchor>
              </controlPr>
            </control>
          </mc:Choice>
        </mc:AlternateContent>
        <mc:AlternateContent xmlns:mc="http://schemas.openxmlformats.org/markup-compatibility/2006">
          <mc:Choice Requires="x14">
            <control shapeId="6166" r:id="rId17" name="SUB2_3">
              <controlPr defaultSize="0" autoFill="0" autoLine="0" autoPict="0" altText="">
                <anchor moveWithCells="1">
                  <from>
                    <xdr:col>15</xdr:col>
                    <xdr:colOff>203200</xdr:colOff>
                    <xdr:row>31</xdr:row>
                    <xdr:rowOff>31750</xdr:rowOff>
                  </from>
                  <to>
                    <xdr:col>15</xdr:col>
                    <xdr:colOff>374650</xdr:colOff>
                    <xdr:row>31</xdr:row>
                    <xdr:rowOff>203200</xdr:rowOff>
                  </to>
                </anchor>
              </controlPr>
            </control>
          </mc:Choice>
        </mc:AlternateContent>
        <mc:AlternateContent xmlns:mc="http://schemas.openxmlformats.org/markup-compatibility/2006">
          <mc:Choice Requires="x14">
            <control shapeId="6167" r:id="rId18" name="SUB2_4">
              <controlPr defaultSize="0" autoFill="0" autoLine="0" autoPict="0" altText="">
                <anchor moveWithCells="1">
                  <from>
                    <xdr:col>15</xdr:col>
                    <xdr:colOff>203200</xdr:colOff>
                    <xdr:row>32</xdr:row>
                    <xdr:rowOff>31750</xdr:rowOff>
                  </from>
                  <to>
                    <xdr:col>15</xdr:col>
                    <xdr:colOff>381000</xdr:colOff>
                    <xdr:row>32</xdr:row>
                    <xdr:rowOff>203200</xdr:rowOff>
                  </to>
                </anchor>
              </controlPr>
            </control>
          </mc:Choice>
        </mc:AlternateContent>
        <mc:AlternateContent xmlns:mc="http://schemas.openxmlformats.org/markup-compatibility/2006">
          <mc:Choice Requires="x14">
            <control shapeId="6168" r:id="rId19" name="SUB2_6">
              <controlPr defaultSize="0" autoFill="0" autoLine="0" autoPict="0" altText="">
                <anchor moveWithCells="1">
                  <from>
                    <xdr:col>15</xdr:col>
                    <xdr:colOff>203200</xdr:colOff>
                    <xdr:row>34</xdr:row>
                    <xdr:rowOff>31750</xdr:rowOff>
                  </from>
                  <to>
                    <xdr:col>15</xdr:col>
                    <xdr:colOff>381000</xdr:colOff>
                    <xdr:row>34</xdr:row>
                    <xdr:rowOff>203200</xdr:rowOff>
                  </to>
                </anchor>
              </controlPr>
            </control>
          </mc:Choice>
        </mc:AlternateContent>
        <mc:AlternateContent xmlns:mc="http://schemas.openxmlformats.org/markup-compatibility/2006">
          <mc:Choice Requires="x14">
            <control shapeId="6170" r:id="rId20" name="SUB2_8">
              <controlPr defaultSize="0" autoFill="0" autoLine="0" autoPict="0" altText="">
                <anchor moveWithCells="1">
                  <from>
                    <xdr:col>15</xdr:col>
                    <xdr:colOff>203200</xdr:colOff>
                    <xdr:row>35</xdr:row>
                    <xdr:rowOff>31750</xdr:rowOff>
                  </from>
                  <to>
                    <xdr:col>15</xdr:col>
                    <xdr:colOff>374650</xdr:colOff>
                    <xdr:row>35</xdr:row>
                    <xdr:rowOff>203200</xdr:rowOff>
                  </to>
                </anchor>
              </controlPr>
            </control>
          </mc:Choice>
        </mc:AlternateContent>
        <mc:AlternateContent xmlns:mc="http://schemas.openxmlformats.org/markup-compatibility/2006">
          <mc:Choice Requires="x14">
            <control shapeId="6171" r:id="rId21" name="SUB2_9">
              <controlPr defaultSize="0" autoFill="0" autoLine="0" autoPict="0" macro="[0]!privConversion" altText="">
                <anchor moveWithCells="1">
                  <from>
                    <xdr:col>15</xdr:col>
                    <xdr:colOff>203200</xdr:colOff>
                    <xdr:row>36</xdr:row>
                    <xdr:rowOff>31750</xdr:rowOff>
                  </from>
                  <to>
                    <xdr:col>15</xdr:col>
                    <xdr:colOff>381000</xdr:colOff>
                    <xdr:row>36</xdr:row>
                    <xdr:rowOff>203200</xdr:rowOff>
                  </to>
                </anchor>
              </controlPr>
            </control>
          </mc:Choice>
        </mc:AlternateContent>
        <mc:AlternateContent xmlns:mc="http://schemas.openxmlformats.org/markup-compatibility/2006">
          <mc:Choice Requires="x14">
            <control shapeId="6173" r:id="rId22" name="SUB2_10">
              <controlPr defaultSize="0" autoFill="0" autoLine="0" autoPict="0" macro="[0]!refraccOcularSub2" altText="">
                <anchor moveWithCells="1">
                  <from>
                    <xdr:col>15</xdr:col>
                    <xdr:colOff>203200</xdr:colOff>
                    <xdr:row>37</xdr:row>
                    <xdr:rowOff>38100</xdr:rowOff>
                  </from>
                  <to>
                    <xdr:col>15</xdr:col>
                    <xdr:colOff>381000</xdr:colOff>
                    <xdr:row>37</xdr:row>
                    <xdr:rowOff>203200</xdr:rowOff>
                  </to>
                </anchor>
              </controlPr>
            </control>
          </mc:Choice>
        </mc:AlternateContent>
        <mc:AlternateContent xmlns:mc="http://schemas.openxmlformats.org/markup-compatibility/2006">
          <mc:Choice Requires="x14">
            <control shapeId="6175" r:id="rId23" name="SUB2_12">
              <controlPr defaultSize="0" autoFill="0" autoLine="0" autoPict="0" altText="">
                <anchor moveWithCells="1">
                  <from>
                    <xdr:col>15</xdr:col>
                    <xdr:colOff>203200</xdr:colOff>
                    <xdr:row>38</xdr:row>
                    <xdr:rowOff>38100</xdr:rowOff>
                  </from>
                  <to>
                    <xdr:col>15</xdr:col>
                    <xdr:colOff>381000</xdr:colOff>
                    <xdr:row>38</xdr:row>
                    <xdr:rowOff>203200</xdr:rowOff>
                  </to>
                </anchor>
              </controlPr>
            </control>
          </mc:Choice>
        </mc:AlternateContent>
        <mc:AlternateContent xmlns:mc="http://schemas.openxmlformats.org/markup-compatibility/2006">
          <mc:Choice Requires="x14">
            <control shapeId="6176" r:id="rId24" name="SUB3_1">
              <controlPr defaultSize="0" autoFill="0" autoLine="0" autoPict="0" macro="[0]!maternidadSub3" altText="">
                <anchor moveWithCells="1">
                  <from>
                    <xdr:col>18</xdr:col>
                    <xdr:colOff>190500</xdr:colOff>
                    <xdr:row>29</xdr:row>
                    <xdr:rowOff>31750</xdr:rowOff>
                  </from>
                  <to>
                    <xdr:col>18</xdr:col>
                    <xdr:colOff>374650</xdr:colOff>
                    <xdr:row>29</xdr:row>
                    <xdr:rowOff>203200</xdr:rowOff>
                  </to>
                </anchor>
              </controlPr>
            </control>
          </mc:Choice>
        </mc:AlternateContent>
        <mc:AlternateContent xmlns:mc="http://schemas.openxmlformats.org/markup-compatibility/2006">
          <mc:Choice Requires="x14">
            <control shapeId="6177" r:id="rId25" name="SUB3_5">
              <controlPr defaultSize="0" autoFill="0" autoLine="0" autoPict="0" altText="">
                <anchor moveWithCells="1">
                  <from>
                    <xdr:col>18</xdr:col>
                    <xdr:colOff>190500</xdr:colOff>
                    <xdr:row>33</xdr:row>
                    <xdr:rowOff>31750</xdr:rowOff>
                  </from>
                  <to>
                    <xdr:col>18</xdr:col>
                    <xdr:colOff>374650</xdr:colOff>
                    <xdr:row>33</xdr:row>
                    <xdr:rowOff>203200</xdr:rowOff>
                  </to>
                </anchor>
              </controlPr>
            </control>
          </mc:Choice>
        </mc:AlternateContent>
        <mc:AlternateContent xmlns:mc="http://schemas.openxmlformats.org/markup-compatibility/2006">
          <mc:Choice Requires="x14">
            <control shapeId="6178" r:id="rId26" name="SUB3_2">
              <controlPr defaultSize="0" autoFill="0" autoLine="0" autoPict="0" macro="[0]!condDedCoas3" altText="">
                <anchor moveWithCells="1">
                  <from>
                    <xdr:col>18</xdr:col>
                    <xdr:colOff>190500</xdr:colOff>
                    <xdr:row>30</xdr:row>
                    <xdr:rowOff>31750</xdr:rowOff>
                  </from>
                  <to>
                    <xdr:col>18</xdr:col>
                    <xdr:colOff>374650</xdr:colOff>
                    <xdr:row>30</xdr:row>
                    <xdr:rowOff>203200</xdr:rowOff>
                  </to>
                </anchor>
              </controlPr>
            </control>
          </mc:Choice>
        </mc:AlternateContent>
        <mc:AlternateContent xmlns:mc="http://schemas.openxmlformats.org/markup-compatibility/2006">
          <mc:Choice Requires="x14">
            <control shapeId="6179" r:id="rId27" name="SUB3_3">
              <controlPr defaultSize="0" autoFill="0" autoLine="0" autoPict="0" altText="">
                <anchor moveWithCells="1">
                  <from>
                    <xdr:col>18</xdr:col>
                    <xdr:colOff>190500</xdr:colOff>
                    <xdr:row>31</xdr:row>
                    <xdr:rowOff>31750</xdr:rowOff>
                  </from>
                  <to>
                    <xdr:col>18</xdr:col>
                    <xdr:colOff>374650</xdr:colOff>
                    <xdr:row>31</xdr:row>
                    <xdr:rowOff>203200</xdr:rowOff>
                  </to>
                </anchor>
              </controlPr>
            </control>
          </mc:Choice>
        </mc:AlternateContent>
        <mc:AlternateContent xmlns:mc="http://schemas.openxmlformats.org/markup-compatibility/2006">
          <mc:Choice Requires="x14">
            <control shapeId="6180" r:id="rId28" name="SUB3_4">
              <controlPr defaultSize="0" autoFill="0" autoLine="0" autoPict="0" altText="">
                <anchor moveWithCells="1">
                  <from>
                    <xdr:col>18</xdr:col>
                    <xdr:colOff>190500</xdr:colOff>
                    <xdr:row>32</xdr:row>
                    <xdr:rowOff>31750</xdr:rowOff>
                  </from>
                  <to>
                    <xdr:col>18</xdr:col>
                    <xdr:colOff>374650</xdr:colOff>
                    <xdr:row>32</xdr:row>
                    <xdr:rowOff>203200</xdr:rowOff>
                  </to>
                </anchor>
              </controlPr>
            </control>
          </mc:Choice>
        </mc:AlternateContent>
        <mc:AlternateContent xmlns:mc="http://schemas.openxmlformats.org/markup-compatibility/2006">
          <mc:Choice Requires="x14">
            <control shapeId="6181" r:id="rId29" name="SUB3_6">
              <controlPr defaultSize="0" autoFill="0" autoLine="0" autoPict="0" altText="">
                <anchor moveWithCells="1">
                  <from>
                    <xdr:col>18</xdr:col>
                    <xdr:colOff>190500</xdr:colOff>
                    <xdr:row>34</xdr:row>
                    <xdr:rowOff>31750</xdr:rowOff>
                  </from>
                  <to>
                    <xdr:col>18</xdr:col>
                    <xdr:colOff>374650</xdr:colOff>
                    <xdr:row>34</xdr:row>
                    <xdr:rowOff>203200</xdr:rowOff>
                  </to>
                </anchor>
              </controlPr>
            </control>
          </mc:Choice>
        </mc:AlternateContent>
        <mc:AlternateContent xmlns:mc="http://schemas.openxmlformats.org/markup-compatibility/2006">
          <mc:Choice Requires="x14">
            <control shapeId="6183" r:id="rId30" name="SUB3_8">
              <controlPr defaultSize="0" autoFill="0" autoLine="0" autoPict="0" altText="">
                <anchor moveWithCells="1">
                  <from>
                    <xdr:col>18</xdr:col>
                    <xdr:colOff>190500</xdr:colOff>
                    <xdr:row>35</xdr:row>
                    <xdr:rowOff>31750</xdr:rowOff>
                  </from>
                  <to>
                    <xdr:col>18</xdr:col>
                    <xdr:colOff>374650</xdr:colOff>
                    <xdr:row>35</xdr:row>
                    <xdr:rowOff>203200</xdr:rowOff>
                  </to>
                </anchor>
              </controlPr>
            </control>
          </mc:Choice>
        </mc:AlternateContent>
        <mc:AlternateContent xmlns:mc="http://schemas.openxmlformats.org/markup-compatibility/2006">
          <mc:Choice Requires="x14">
            <control shapeId="6184" r:id="rId31" name="SUB3_9">
              <controlPr defaultSize="0" autoFill="0" autoLine="0" autoPict="0" macro="[0]!privConversion" altText="">
                <anchor moveWithCells="1">
                  <from>
                    <xdr:col>18</xdr:col>
                    <xdr:colOff>190500</xdr:colOff>
                    <xdr:row>36</xdr:row>
                    <xdr:rowOff>31750</xdr:rowOff>
                  </from>
                  <to>
                    <xdr:col>18</xdr:col>
                    <xdr:colOff>374650</xdr:colOff>
                    <xdr:row>36</xdr:row>
                    <xdr:rowOff>203200</xdr:rowOff>
                  </to>
                </anchor>
              </controlPr>
            </control>
          </mc:Choice>
        </mc:AlternateContent>
        <mc:AlternateContent xmlns:mc="http://schemas.openxmlformats.org/markup-compatibility/2006">
          <mc:Choice Requires="x14">
            <control shapeId="6186" r:id="rId32" name="SUB3_10">
              <controlPr defaultSize="0" autoFill="0" autoLine="0" autoPict="0" macro="[0]!refraccOcularSub3" altText="">
                <anchor moveWithCells="1">
                  <from>
                    <xdr:col>18</xdr:col>
                    <xdr:colOff>190500</xdr:colOff>
                    <xdr:row>37</xdr:row>
                    <xdr:rowOff>38100</xdr:rowOff>
                  </from>
                  <to>
                    <xdr:col>18</xdr:col>
                    <xdr:colOff>374650</xdr:colOff>
                    <xdr:row>37</xdr:row>
                    <xdr:rowOff>203200</xdr:rowOff>
                  </to>
                </anchor>
              </controlPr>
            </control>
          </mc:Choice>
        </mc:AlternateContent>
        <mc:AlternateContent xmlns:mc="http://schemas.openxmlformats.org/markup-compatibility/2006">
          <mc:Choice Requires="x14">
            <control shapeId="6188" r:id="rId33" name="SUB3_12">
              <controlPr defaultSize="0" autoFill="0" autoLine="0" autoPict="0" altText="">
                <anchor moveWithCells="1">
                  <from>
                    <xdr:col>18</xdr:col>
                    <xdr:colOff>190500</xdr:colOff>
                    <xdr:row>38</xdr:row>
                    <xdr:rowOff>38100</xdr:rowOff>
                  </from>
                  <to>
                    <xdr:col>18</xdr:col>
                    <xdr:colOff>374650</xdr:colOff>
                    <xdr:row>38</xdr:row>
                    <xdr:rowOff>203200</xdr:rowOff>
                  </to>
                </anchor>
              </controlPr>
            </control>
          </mc:Choice>
        </mc:AlternateContent>
        <mc:AlternateContent xmlns:mc="http://schemas.openxmlformats.org/markup-compatibility/2006">
          <mc:Choice Requires="x14">
            <control shapeId="6189" r:id="rId34" name="SUB4_1">
              <controlPr defaultSize="0" autoFill="0" autoLine="0" autoPict="0" macro="[0]!maternidadSub4" altText="">
                <anchor moveWithCells="1">
                  <from>
                    <xdr:col>21</xdr:col>
                    <xdr:colOff>190500</xdr:colOff>
                    <xdr:row>29</xdr:row>
                    <xdr:rowOff>31750</xdr:rowOff>
                  </from>
                  <to>
                    <xdr:col>21</xdr:col>
                    <xdr:colOff>374650</xdr:colOff>
                    <xdr:row>29</xdr:row>
                    <xdr:rowOff>203200</xdr:rowOff>
                  </to>
                </anchor>
              </controlPr>
            </control>
          </mc:Choice>
        </mc:AlternateContent>
        <mc:AlternateContent xmlns:mc="http://schemas.openxmlformats.org/markup-compatibility/2006">
          <mc:Choice Requires="x14">
            <control shapeId="6190" r:id="rId35" name="SUB4_5">
              <controlPr defaultSize="0" autoFill="0" autoLine="0" autoPict="0" altText="">
                <anchor moveWithCells="1">
                  <from>
                    <xdr:col>21</xdr:col>
                    <xdr:colOff>190500</xdr:colOff>
                    <xdr:row>33</xdr:row>
                    <xdr:rowOff>31750</xdr:rowOff>
                  </from>
                  <to>
                    <xdr:col>21</xdr:col>
                    <xdr:colOff>374650</xdr:colOff>
                    <xdr:row>33</xdr:row>
                    <xdr:rowOff>203200</xdr:rowOff>
                  </to>
                </anchor>
              </controlPr>
            </control>
          </mc:Choice>
        </mc:AlternateContent>
        <mc:AlternateContent xmlns:mc="http://schemas.openxmlformats.org/markup-compatibility/2006">
          <mc:Choice Requires="x14">
            <control shapeId="6191" r:id="rId36" name="SUB4_2">
              <controlPr defaultSize="0" autoFill="0" autoLine="0" autoPict="0" macro="[0]!condDedCoas4" altText="">
                <anchor moveWithCells="1">
                  <from>
                    <xdr:col>21</xdr:col>
                    <xdr:colOff>190500</xdr:colOff>
                    <xdr:row>30</xdr:row>
                    <xdr:rowOff>31750</xdr:rowOff>
                  </from>
                  <to>
                    <xdr:col>21</xdr:col>
                    <xdr:colOff>374650</xdr:colOff>
                    <xdr:row>30</xdr:row>
                    <xdr:rowOff>203200</xdr:rowOff>
                  </to>
                </anchor>
              </controlPr>
            </control>
          </mc:Choice>
        </mc:AlternateContent>
        <mc:AlternateContent xmlns:mc="http://schemas.openxmlformats.org/markup-compatibility/2006">
          <mc:Choice Requires="x14">
            <control shapeId="6192" r:id="rId37" name="SUB4_3">
              <controlPr defaultSize="0" autoFill="0" autoLine="0" autoPict="0" altText="">
                <anchor moveWithCells="1">
                  <from>
                    <xdr:col>21</xdr:col>
                    <xdr:colOff>190500</xdr:colOff>
                    <xdr:row>31</xdr:row>
                    <xdr:rowOff>31750</xdr:rowOff>
                  </from>
                  <to>
                    <xdr:col>21</xdr:col>
                    <xdr:colOff>374650</xdr:colOff>
                    <xdr:row>31</xdr:row>
                    <xdr:rowOff>203200</xdr:rowOff>
                  </to>
                </anchor>
              </controlPr>
            </control>
          </mc:Choice>
        </mc:AlternateContent>
        <mc:AlternateContent xmlns:mc="http://schemas.openxmlformats.org/markup-compatibility/2006">
          <mc:Choice Requires="x14">
            <control shapeId="6193" r:id="rId38" name="SUB4_4">
              <controlPr defaultSize="0" autoFill="0" autoLine="0" autoPict="0" altText="">
                <anchor moveWithCells="1">
                  <from>
                    <xdr:col>21</xdr:col>
                    <xdr:colOff>190500</xdr:colOff>
                    <xdr:row>32</xdr:row>
                    <xdr:rowOff>31750</xdr:rowOff>
                  </from>
                  <to>
                    <xdr:col>21</xdr:col>
                    <xdr:colOff>374650</xdr:colOff>
                    <xdr:row>32</xdr:row>
                    <xdr:rowOff>203200</xdr:rowOff>
                  </to>
                </anchor>
              </controlPr>
            </control>
          </mc:Choice>
        </mc:AlternateContent>
        <mc:AlternateContent xmlns:mc="http://schemas.openxmlformats.org/markup-compatibility/2006">
          <mc:Choice Requires="x14">
            <control shapeId="6194" r:id="rId39" name="SUB4_6">
              <controlPr defaultSize="0" autoFill="0" autoLine="0" autoPict="0" altText="">
                <anchor moveWithCells="1">
                  <from>
                    <xdr:col>21</xdr:col>
                    <xdr:colOff>190500</xdr:colOff>
                    <xdr:row>34</xdr:row>
                    <xdr:rowOff>31750</xdr:rowOff>
                  </from>
                  <to>
                    <xdr:col>21</xdr:col>
                    <xdr:colOff>374650</xdr:colOff>
                    <xdr:row>34</xdr:row>
                    <xdr:rowOff>203200</xdr:rowOff>
                  </to>
                </anchor>
              </controlPr>
            </control>
          </mc:Choice>
        </mc:AlternateContent>
        <mc:AlternateContent xmlns:mc="http://schemas.openxmlformats.org/markup-compatibility/2006">
          <mc:Choice Requires="x14">
            <control shapeId="6196" r:id="rId40" name="SUB4_8">
              <controlPr defaultSize="0" autoFill="0" autoLine="0" autoPict="0" altText="">
                <anchor moveWithCells="1">
                  <from>
                    <xdr:col>21</xdr:col>
                    <xdr:colOff>190500</xdr:colOff>
                    <xdr:row>35</xdr:row>
                    <xdr:rowOff>31750</xdr:rowOff>
                  </from>
                  <to>
                    <xdr:col>21</xdr:col>
                    <xdr:colOff>374650</xdr:colOff>
                    <xdr:row>35</xdr:row>
                    <xdr:rowOff>203200</xdr:rowOff>
                  </to>
                </anchor>
              </controlPr>
            </control>
          </mc:Choice>
        </mc:AlternateContent>
        <mc:AlternateContent xmlns:mc="http://schemas.openxmlformats.org/markup-compatibility/2006">
          <mc:Choice Requires="x14">
            <control shapeId="6197" r:id="rId41" name="SUB4_9">
              <controlPr defaultSize="0" autoFill="0" autoLine="0" autoPict="0" macro="[0]!privConversion" altText="">
                <anchor moveWithCells="1">
                  <from>
                    <xdr:col>21</xdr:col>
                    <xdr:colOff>190500</xdr:colOff>
                    <xdr:row>36</xdr:row>
                    <xdr:rowOff>31750</xdr:rowOff>
                  </from>
                  <to>
                    <xdr:col>21</xdr:col>
                    <xdr:colOff>374650</xdr:colOff>
                    <xdr:row>36</xdr:row>
                    <xdr:rowOff>203200</xdr:rowOff>
                  </to>
                </anchor>
              </controlPr>
            </control>
          </mc:Choice>
        </mc:AlternateContent>
        <mc:AlternateContent xmlns:mc="http://schemas.openxmlformats.org/markup-compatibility/2006">
          <mc:Choice Requires="x14">
            <control shapeId="6199" r:id="rId42" name="SUB4_10">
              <controlPr defaultSize="0" autoFill="0" autoLine="0" autoPict="0" macro="[0]!refraccOcularSub4" altText="">
                <anchor moveWithCells="1">
                  <from>
                    <xdr:col>21</xdr:col>
                    <xdr:colOff>190500</xdr:colOff>
                    <xdr:row>37</xdr:row>
                    <xdr:rowOff>38100</xdr:rowOff>
                  </from>
                  <to>
                    <xdr:col>21</xdr:col>
                    <xdr:colOff>374650</xdr:colOff>
                    <xdr:row>37</xdr:row>
                    <xdr:rowOff>203200</xdr:rowOff>
                  </to>
                </anchor>
              </controlPr>
            </control>
          </mc:Choice>
        </mc:AlternateContent>
        <mc:AlternateContent xmlns:mc="http://schemas.openxmlformats.org/markup-compatibility/2006">
          <mc:Choice Requires="x14">
            <control shapeId="6201" r:id="rId43" name="SUB4_12">
              <controlPr defaultSize="0" autoFill="0" autoLine="0" autoPict="0" altText="">
                <anchor moveWithCells="1">
                  <from>
                    <xdr:col>21</xdr:col>
                    <xdr:colOff>190500</xdr:colOff>
                    <xdr:row>38</xdr:row>
                    <xdr:rowOff>38100</xdr:rowOff>
                  </from>
                  <to>
                    <xdr:col>21</xdr:col>
                    <xdr:colOff>374650</xdr:colOff>
                    <xdr:row>38</xdr:row>
                    <xdr:rowOff>203200</xdr:rowOff>
                  </to>
                </anchor>
              </controlPr>
            </control>
          </mc:Choice>
        </mc:AlternateContent>
        <mc:AlternateContent xmlns:mc="http://schemas.openxmlformats.org/markup-compatibility/2006">
          <mc:Choice Requires="x14">
            <control shapeId="6202" r:id="rId44" name="SUB5_1">
              <controlPr defaultSize="0" autoFill="0" autoLine="0" autoPict="0" macro="[0]!maternidadSub5" altText="">
                <anchor moveWithCells="1">
                  <from>
                    <xdr:col>24</xdr:col>
                    <xdr:colOff>184150</xdr:colOff>
                    <xdr:row>29</xdr:row>
                    <xdr:rowOff>31750</xdr:rowOff>
                  </from>
                  <to>
                    <xdr:col>24</xdr:col>
                    <xdr:colOff>374650</xdr:colOff>
                    <xdr:row>29</xdr:row>
                    <xdr:rowOff>203200</xdr:rowOff>
                  </to>
                </anchor>
              </controlPr>
            </control>
          </mc:Choice>
        </mc:AlternateContent>
        <mc:AlternateContent xmlns:mc="http://schemas.openxmlformats.org/markup-compatibility/2006">
          <mc:Choice Requires="x14">
            <control shapeId="6203" r:id="rId45" name="SUB5_5">
              <controlPr defaultSize="0" autoFill="0" autoLine="0" autoPict="0" altText="">
                <anchor moveWithCells="1">
                  <from>
                    <xdr:col>24</xdr:col>
                    <xdr:colOff>184150</xdr:colOff>
                    <xdr:row>33</xdr:row>
                    <xdr:rowOff>31750</xdr:rowOff>
                  </from>
                  <to>
                    <xdr:col>24</xdr:col>
                    <xdr:colOff>374650</xdr:colOff>
                    <xdr:row>33</xdr:row>
                    <xdr:rowOff>203200</xdr:rowOff>
                  </to>
                </anchor>
              </controlPr>
            </control>
          </mc:Choice>
        </mc:AlternateContent>
        <mc:AlternateContent xmlns:mc="http://schemas.openxmlformats.org/markup-compatibility/2006">
          <mc:Choice Requires="x14">
            <control shapeId="6204" r:id="rId46" name="SUB5_2">
              <controlPr defaultSize="0" autoFill="0" autoLine="0" autoPict="0" macro="[0]!condDedCoas5" altText="">
                <anchor moveWithCells="1">
                  <from>
                    <xdr:col>24</xdr:col>
                    <xdr:colOff>184150</xdr:colOff>
                    <xdr:row>30</xdr:row>
                    <xdr:rowOff>31750</xdr:rowOff>
                  </from>
                  <to>
                    <xdr:col>24</xdr:col>
                    <xdr:colOff>374650</xdr:colOff>
                    <xdr:row>30</xdr:row>
                    <xdr:rowOff>203200</xdr:rowOff>
                  </to>
                </anchor>
              </controlPr>
            </control>
          </mc:Choice>
        </mc:AlternateContent>
        <mc:AlternateContent xmlns:mc="http://schemas.openxmlformats.org/markup-compatibility/2006">
          <mc:Choice Requires="x14">
            <control shapeId="6205" r:id="rId47" name="SUB5_3">
              <controlPr defaultSize="0" autoFill="0" autoLine="0" autoPict="0" altText="">
                <anchor moveWithCells="1">
                  <from>
                    <xdr:col>24</xdr:col>
                    <xdr:colOff>184150</xdr:colOff>
                    <xdr:row>31</xdr:row>
                    <xdr:rowOff>31750</xdr:rowOff>
                  </from>
                  <to>
                    <xdr:col>24</xdr:col>
                    <xdr:colOff>374650</xdr:colOff>
                    <xdr:row>31</xdr:row>
                    <xdr:rowOff>203200</xdr:rowOff>
                  </to>
                </anchor>
              </controlPr>
            </control>
          </mc:Choice>
        </mc:AlternateContent>
        <mc:AlternateContent xmlns:mc="http://schemas.openxmlformats.org/markup-compatibility/2006">
          <mc:Choice Requires="x14">
            <control shapeId="6206" r:id="rId48" name="SUB5_4">
              <controlPr defaultSize="0" autoFill="0" autoLine="0" autoPict="0" altText="">
                <anchor moveWithCells="1">
                  <from>
                    <xdr:col>24</xdr:col>
                    <xdr:colOff>184150</xdr:colOff>
                    <xdr:row>32</xdr:row>
                    <xdr:rowOff>31750</xdr:rowOff>
                  </from>
                  <to>
                    <xdr:col>24</xdr:col>
                    <xdr:colOff>374650</xdr:colOff>
                    <xdr:row>32</xdr:row>
                    <xdr:rowOff>203200</xdr:rowOff>
                  </to>
                </anchor>
              </controlPr>
            </control>
          </mc:Choice>
        </mc:AlternateContent>
        <mc:AlternateContent xmlns:mc="http://schemas.openxmlformats.org/markup-compatibility/2006">
          <mc:Choice Requires="x14">
            <control shapeId="6207" r:id="rId49" name="SUB5_6">
              <controlPr defaultSize="0" autoFill="0" autoLine="0" autoPict="0" altText="">
                <anchor moveWithCells="1">
                  <from>
                    <xdr:col>24</xdr:col>
                    <xdr:colOff>184150</xdr:colOff>
                    <xdr:row>34</xdr:row>
                    <xdr:rowOff>31750</xdr:rowOff>
                  </from>
                  <to>
                    <xdr:col>24</xdr:col>
                    <xdr:colOff>374650</xdr:colOff>
                    <xdr:row>34</xdr:row>
                    <xdr:rowOff>203200</xdr:rowOff>
                  </to>
                </anchor>
              </controlPr>
            </control>
          </mc:Choice>
        </mc:AlternateContent>
        <mc:AlternateContent xmlns:mc="http://schemas.openxmlformats.org/markup-compatibility/2006">
          <mc:Choice Requires="x14">
            <control shapeId="6209" r:id="rId50" name="SUB5_8">
              <controlPr defaultSize="0" autoFill="0" autoLine="0" autoPict="0" altText="">
                <anchor moveWithCells="1">
                  <from>
                    <xdr:col>24</xdr:col>
                    <xdr:colOff>184150</xdr:colOff>
                    <xdr:row>35</xdr:row>
                    <xdr:rowOff>31750</xdr:rowOff>
                  </from>
                  <to>
                    <xdr:col>24</xdr:col>
                    <xdr:colOff>361950</xdr:colOff>
                    <xdr:row>35</xdr:row>
                    <xdr:rowOff>203200</xdr:rowOff>
                  </to>
                </anchor>
              </controlPr>
            </control>
          </mc:Choice>
        </mc:AlternateContent>
        <mc:AlternateContent xmlns:mc="http://schemas.openxmlformats.org/markup-compatibility/2006">
          <mc:Choice Requires="x14">
            <control shapeId="6210" r:id="rId51" name="SUB5_9">
              <controlPr defaultSize="0" autoFill="0" autoLine="0" autoPict="0" macro="[0]!privConversion" altText="">
                <anchor moveWithCells="1">
                  <from>
                    <xdr:col>24</xdr:col>
                    <xdr:colOff>184150</xdr:colOff>
                    <xdr:row>36</xdr:row>
                    <xdr:rowOff>31750</xdr:rowOff>
                  </from>
                  <to>
                    <xdr:col>24</xdr:col>
                    <xdr:colOff>374650</xdr:colOff>
                    <xdr:row>36</xdr:row>
                    <xdr:rowOff>203200</xdr:rowOff>
                  </to>
                </anchor>
              </controlPr>
            </control>
          </mc:Choice>
        </mc:AlternateContent>
        <mc:AlternateContent xmlns:mc="http://schemas.openxmlformats.org/markup-compatibility/2006">
          <mc:Choice Requires="x14">
            <control shapeId="6212" r:id="rId52" name="SUB5_10">
              <controlPr defaultSize="0" autoFill="0" autoLine="0" autoPict="0" macro="[0]!refraccOcularSub5" altText="">
                <anchor moveWithCells="1">
                  <from>
                    <xdr:col>24</xdr:col>
                    <xdr:colOff>184150</xdr:colOff>
                    <xdr:row>37</xdr:row>
                    <xdr:rowOff>38100</xdr:rowOff>
                  </from>
                  <to>
                    <xdr:col>24</xdr:col>
                    <xdr:colOff>374650</xdr:colOff>
                    <xdr:row>37</xdr:row>
                    <xdr:rowOff>203200</xdr:rowOff>
                  </to>
                </anchor>
              </controlPr>
            </control>
          </mc:Choice>
        </mc:AlternateContent>
        <mc:AlternateContent xmlns:mc="http://schemas.openxmlformats.org/markup-compatibility/2006">
          <mc:Choice Requires="x14">
            <control shapeId="6214" r:id="rId53" name="SUB5_12">
              <controlPr defaultSize="0" autoFill="0" autoLine="0" autoPict="0" altText="">
                <anchor moveWithCells="1">
                  <from>
                    <xdr:col>24</xdr:col>
                    <xdr:colOff>184150</xdr:colOff>
                    <xdr:row>38</xdr:row>
                    <xdr:rowOff>38100</xdr:rowOff>
                  </from>
                  <to>
                    <xdr:col>24</xdr:col>
                    <xdr:colOff>374650</xdr:colOff>
                    <xdr:row>38</xdr:row>
                    <xdr:rowOff>203200</xdr:rowOff>
                  </to>
                </anchor>
              </controlPr>
            </control>
          </mc:Choice>
        </mc:AlternateContent>
        <mc:AlternateContent xmlns:mc="http://schemas.openxmlformats.org/markup-compatibility/2006">
          <mc:Choice Requires="x14">
            <control shapeId="6216" r:id="rId54" name="SUB1_14">
              <controlPr defaultSize="0" autoFill="0" autoLine="0" autoPict="0" macro="[0]!planDental1" altText="">
                <anchor moveWithCells="1">
                  <from>
                    <xdr:col>12</xdr:col>
                    <xdr:colOff>190500</xdr:colOff>
                    <xdr:row>39</xdr:row>
                    <xdr:rowOff>38100</xdr:rowOff>
                  </from>
                  <to>
                    <xdr:col>12</xdr:col>
                    <xdr:colOff>374650</xdr:colOff>
                    <xdr:row>39</xdr:row>
                    <xdr:rowOff>203200</xdr:rowOff>
                  </to>
                </anchor>
              </controlPr>
            </control>
          </mc:Choice>
        </mc:AlternateContent>
        <mc:AlternateContent xmlns:mc="http://schemas.openxmlformats.org/markup-compatibility/2006">
          <mc:Choice Requires="x14">
            <control shapeId="6219" r:id="rId55" name="SUB2_14">
              <controlPr defaultSize="0" autoFill="0" autoLine="0" autoPict="0" macro="[0]!planDental2" altText="">
                <anchor moveWithCells="1">
                  <from>
                    <xdr:col>15</xdr:col>
                    <xdr:colOff>190500</xdr:colOff>
                    <xdr:row>39</xdr:row>
                    <xdr:rowOff>38100</xdr:rowOff>
                  </from>
                  <to>
                    <xdr:col>15</xdr:col>
                    <xdr:colOff>374650</xdr:colOff>
                    <xdr:row>39</xdr:row>
                    <xdr:rowOff>203200</xdr:rowOff>
                  </to>
                </anchor>
              </controlPr>
            </control>
          </mc:Choice>
        </mc:AlternateContent>
        <mc:AlternateContent xmlns:mc="http://schemas.openxmlformats.org/markup-compatibility/2006">
          <mc:Choice Requires="x14">
            <control shapeId="6221" r:id="rId56" name="SUB3_14">
              <controlPr defaultSize="0" autoFill="0" autoLine="0" autoPict="0" macro="[0]!planDental3" altText="">
                <anchor moveWithCells="1">
                  <from>
                    <xdr:col>18</xdr:col>
                    <xdr:colOff>190500</xdr:colOff>
                    <xdr:row>39</xdr:row>
                    <xdr:rowOff>38100</xdr:rowOff>
                  </from>
                  <to>
                    <xdr:col>18</xdr:col>
                    <xdr:colOff>374650</xdr:colOff>
                    <xdr:row>39</xdr:row>
                    <xdr:rowOff>203200</xdr:rowOff>
                  </to>
                </anchor>
              </controlPr>
            </control>
          </mc:Choice>
        </mc:AlternateContent>
        <mc:AlternateContent xmlns:mc="http://schemas.openxmlformats.org/markup-compatibility/2006">
          <mc:Choice Requires="x14">
            <control shapeId="6223" r:id="rId57" name="SUB4_14">
              <controlPr defaultSize="0" autoFill="0" autoLine="0" autoPict="0" macro="[0]!planDental4" altText="">
                <anchor moveWithCells="1">
                  <from>
                    <xdr:col>21</xdr:col>
                    <xdr:colOff>190500</xdr:colOff>
                    <xdr:row>39</xdr:row>
                    <xdr:rowOff>38100</xdr:rowOff>
                  </from>
                  <to>
                    <xdr:col>21</xdr:col>
                    <xdr:colOff>374650</xdr:colOff>
                    <xdr:row>39</xdr:row>
                    <xdr:rowOff>203200</xdr:rowOff>
                  </to>
                </anchor>
              </controlPr>
            </control>
          </mc:Choice>
        </mc:AlternateContent>
        <mc:AlternateContent xmlns:mc="http://schemas.openxmlformats.org/markup-compatibility/2006">
          <mc:Choice Requires="x14">
            <control shapeId="6225" r:id="rId58" name="SUB5_14">
              <controlPr defaultSize="0" autoFill="0" autoLine="0" autoPict="0" macro="[0]!planDental5" altText="">
                <anchor moveWithCells="1">
                  <from>
                    <xdr:col>24</xdr:col>
                    <xdr:colOff>190500</xdr:colOff>
                    <xdr:row>39</xdr:row>
                    <xdr:rowOff>38100</xdr:rowOff>
                  </from>
                  <to>
                    <xdr:col>24</xdr:col>
                    <xdr:colOff>374650</xdr:colOff>
                    <xdr:row>39</xdr:row>
                    <xdr:rowOff>203200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3">
        <x14:dataValidation type="list" allowBlank="1" showInputMessage="1" showErrorMessage="1">
          <x14:formula1>
            <xm:f>'FACT COB BASICA'!$BE$5:$BE$7</xm:f>
          </x14:formula1>
          <xm:sqref>P24:Q24 M24:N24 Y24:Z24 V24:W24 S24:T24</xm:sqref>
        </x14:dataValidation>
        <x14:dataValidation type="list" allowBlank="1" showInputMessage="1" showErrorMessage="1">
          <x14:formula1>
            <xm:f>'FACT COB BASICA'!$BL$5:$BL$14</xm:f>
          </x14:formula1>
          <xm:sqref>W9:Z9 N9</xm:sqref>
        </x14:dataValidation>
        <x14:dataValidation type="list" allowBlank="1" showInputMessage="1" showErrorMessage="1">
          <x14:formula1>
            <xm:f>'FACT COB BASICA'!$X$5:$X$36</xm:f>
          </x14:formula1>
          <xm:sqref>Y26:Z26 P26:Q26 S26:T26 V26:W26 M26:N26 W15:Z15</xm:sqref>
        </x14:dataValidation>
        <x14:dataValidation type="list" allowBlank="1" showInputMessage="1" showErrorMessage="1">
          <x14:formula1>
            <xm:f>'FACT COB BASICA'!$AU$5:$AU$10</xm:f>
          </x14:formula1>
          <xm:sqref>V23:W23 M23:N23 S23:T23 P23:Q23 Y23:Z23</xm:sqref>
        </x14:dataValidation>
        <x14:dataValidation type="list" allowBlank="1" showInputMessage="1" showErrorMessage="1">
          <x14:formula1>
            <xm:f>IF(M22="MN",'FACT COB BASICA'!$AP$5:$AP$18,IF(M22="UMAM",'FACT COB BASICA'!$AR$5:$AR$18,""))</xm:f>
          </x14:formula1>
          <xm:sqref>N22 Q22 T22 W22 Z22</xm:sqref>
        </x14:dataValidation>
        <x14:dataValidation type="list" allowBlank="1" showInputMessage="1" showErrorMessage="1">
          <x14:formula1>
            <xm:f>'FACT COB BASICA'!$BB$5:$BB$10</xm:f>
          </x14:formula1>
          <xm:sqref>S25:T25 V25:W25 Y25:Z25 P25:Q25 M25:N25</xm:sqref>
        </x14:dataValidation>
        <x14:dataValidation type="list" allowBlank="1" showInputMessage="1" showErrorMessage="1">
          <x14:formula1>
            <xm:f>IF(M21="MN",'FACT COB BASICA'!$AF$5:$AF$36,IF(M21="UMAM",'FACT COB BASICA'!$AH$5:$AH$36,""))</xm:f>
          </x14:formula1>
          <xm:sqref>N21 Q21 T21 W21 Z21</xm:sqref>
        </x14:dataValidation>
        <x14:dataValidation type="list" allowBlank="1" showInputMessage="1" showErrorMessage="1">
          <x14:formula1>
            <xm:f>'FACT COB BASICA'!$Q$4:$Q$8</xm:f>
          </x14:formula1>
          <xm:sqref>F43:H43</xm:sqref>
        </x14:dataValidation>
        <x14:dataValidation type="list" allowBlank="1" showInputMessage="1" showErrorMessage="1" errorTitle="Suma Asegurada Inválida" error="Ingrese una Suma Asegurada válida">
          <x14:formula1>
            <xm:f>IF($DD$30=TRUE,'FACT COB ADICIONALES'!$AC$4:$AC$8,"")</xm:f>
          </x14:formula1>
          <xm:sqref>Q30</xm:sqref>
        </x14:dataValidation>
        <x14:dataValidation type="list" allowBlank="1" showInputMessage="1" showErrorMessage="1" errorTitle="Suma Asegurada Inválida" error="Ingrese una Suma Asegurada válida">
          <x14:formula1>
            <xm:f>IF($DC$38=TRUE,'FACT COB ADICIONALES'!$AC$11:$AC$14,"")</xm:f>
          </x14:formula1>
          <xm:sqref>N38</xm:sqref>
        </x14:dataValidation>
        <x14:dataValidation type="list" allowBlank="1" showInputMessage="1" showErrorMessage="1" errorTitle="Suma Asegurada Inválida" error="Ingrese una Suma Asegurada válida">
          <x14:formula1>
            <xm:f>IF($DD$38=TRUE,'FACT COB ADICIONALES'!$AC$11:$AC$14,"")</xm:f>
          </x14:formula1>
          <xm:sqref>Q38</xm:sqref>
        </x14:dataValidation>
        <x14:dataValidation type="list" allowBlank="1" showInputMessage="1" showErrorMessage="1" errorTitle="Suma Asegurada Inválida" error="Ingrese una Suma Asegurada válida">
          <x14:formula1>
            <xm:f>IF($DE$38=TRUE,'FACT COB ADICIONALES'!$AC$11:$AC$14,"")</xm:f>
          </x14:formula1>
          <xm:sqref>T38</xm:sqref>
        </x14:dataValidation>
        <x14:dataValidation type="list" allowBlank="1" showInputMessage="1" showErrorMessage="1" errorTitle="Suma Asegurada Inválida" error="Ingrese una Suma Asegurada válida">
          <x14:formula1>
            <xm:f>IF($DF$38=TRUE,'FACT COB ADICIONALES'!$AC$11:$AC$14,"")</xm:f>
          </x14:formula1>
          <xm:sqref>W38</xm:sqref>
        </x14:dataValidation>
        <x14:dataValidation type="list" allowBlank="1" showInputMessage="1" showErrorMessage="1" errorTitle="Suma Asegurada Inválida" error="Ingrese una Suma Asegurada válida">
          <x14:formula1>
            <xm:f>IF($DG$38=TRUE,'FACT COB ADICIONALES'!$AC$11:$AC$14,"")</xm:f>
          </x14:formula1>
          <xm:sqref>Z38</xm:sqref>
        </x14:dataValidation>
        <x14:dataValidation type="list" allowBlank="1" showInputMessage="1" showErrorMessage="1" errorTitle="Suma Asegurada Inválida" error="Ingrese una Suma Asegurada válida">
          <x14:formula1>
            <xm:f>IF($DE$30=TRUE,'FACT COB ADICIONALES'!$AC$4:$AC$8,"")</xm:f>
          </x14:formula1>
          <xm:sqref>T30</xm:sqref>
        </x14:dataValidation>
        <x14:dataValidation type="list" allowBlank="1" showInputMessage="1" showErrorMessage="1" errorTitle="Suma Asegurada Inválida" error="Ingrese una Suma Asegurada válida">
          <x14:formula1>
            <xm:f>IF($DF$30=TRUE,'FACT COB ADICIONALES'!$AC$4:$AC$8,"")</xm:f>
          </x14:formula1>
          <xm:sqref>W30</xm:sqref>
        </x14:dataValidation>
        <x14:dataValidation type="list" allowBlank="1" showInputMessage="1" showErrorMessage="1" errorTitle="Suma Asegurada Inválida" error="Ingrese una Suma Asegurada válida">
          <x14:formula1>
            <xm:f>IF($DG$30=TRUE,'FACT COB ADICIONALES'!$AC$4:$AC$8,"")</xm:f>
          </x14:formula1>
          <xm:sqref>Z30</xm:sqref>
        </x14:dataValidation>
        <x14:dataValidation type="list" showInputMessage="1" showErrorMessage="1" errorTitle="Suma Asegurada Inválida" error="Ingrese una Suma Asegurada válida">
          <x14:formula1>
            <xm:f>IF($DC$30=TRUE,'FACT COB ADICIONALES'!$AC$4:$AC$8,"")</xm:f>
          </x14:formula1>
          <xm:sqref>N30</xm:sqref>
        </x14:dataValidation>
        <x14:dataValidation type="list" allowBlank="1" showInputMessage="1" showErrorMessage="1">
          <x14:formula1>
            <xm:f>IF($DC$42=TRUE,'FACT COB ADICIONALES'!$AE$5:$AE$6,"")</xm:f>
          </x14:formula1>
          <xm:sqref>N40</xm:sqref>
        </x14:dataValidation>
        <x14:dataValidation type="list" allowBlank="1" showInputMessage="1" showErrorMessage="1">
          <x14:formula1>
            <xm:f>IF($DD$42=TRUE,'FACT COB ADICIONALES'!$AE$5:$AE$6,"")</xm:f>
          </x14:formula1>
          <xm:sqref>Q40</xm:sqref>
        </x14:dataValidation>
        <x14:dataValidation type="list" allowBlank="1" showInputMessage="1" showErrorMessage="1">
          <x14:formula1>
            <xm:f>IF($DE$42=TRUE,'FACT COB ADICIONALES'!$AE$5:$AE$6,"")</xm:f>
          </x14:formula1>
          <xm:sqref>T40</xm:sqref>
        </x14:dataValidation>
        <x14:dataValidation type="list" allowBlank="1" showInputMessage="1" showErrorMessage="1">
          <x14:formula1>
            <xm:f>IF($DF$42=TRUE,'FACT COB ADICIONALES'!$AE$5:$AE$6,"")</xm:f>
          </x14:formula1>
          <xm:sqref>W40</xm:sqref>
        </x14:dataValidation>
        <x14:dataValidation type="list" allowBlank="1" showInputMessage="1" showErrorMessage="1">
          <x14:formula1>
            <xm:f>IF($DG$42=TRUE,'FACT COB ADICIONALES'!$AE$5:$AE$6,"")</xm:f>
          </x14:formula1>
          <xm:sqref>Z40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3:BN171"/>
  <sheetViews>
    <sheetView showGridLines="0" zoomScale="70" zoomScaleNormal="70" workbookViewId="0">
      <selection activeCell="AK1" sqref="C1:AK1048576"/>
    </sheetView>
  </sheetViews>
  <sheetFormatPr baseColWidth="10" defaultColWidth="11.453125" defaultRowHeight="18.75" customHeight="1" x14ac:dyDescent="0.25"/>
  <cols>
    <col min="1" max="1" width="43" style="142" customWidth="1"/>
    <col min="2" max="2" width="25.453125" style="142" bestFit="1" customWidth="1"/>
    <col min="3" max="3" width="13.1796875" style="142" bestFit="1" customWidth="1"/>
    <col min="4" max="4" width="12.7265625" style="142" bestFit="1" customWidth="1"/>
    <col min="5" max="5" width="18.7265625" style="142" customWidth="1"/>
    <col min="6" max="6" width="4.453125" style="142" customWidth="1"/>
    <col min="7" max="7" width="12.7265625" style="142" customWidth="1"/>
    <col min="8" max="25" width="12.26953125" style="142" customWidth="1"/>
    <col min="26" max="26" width="11.453125" style="214" customWidth="1"/>
    <col min="27" max="27" width="11.453125" style="142" customWidth="1"/>
    <col min="28" max="28" width="33" style="142" customWidth="1"/>
    <col min="29" max="31" width="18.1796875" style="142" customWidth="1"/>
    <col min="32" max="32" width="11.453125" style="142" customWidth="1"/>
    <col min="33" max="33" width="3.1796875" style="142" customWidth="1"/>
    <col min="34" max="34" width="4.453125" style="142" customWidth="1"/>
    <col min="35" max="35" width="1.7265625" style="142" customWidth="1"/>
    <col min="36" max="36" width="3.453125" style="142" customWidth="1"/>
    <col min="37" max="37" width="9.26953125" style="142" customWidth="1"/>
    <col min="38" max="38" width="8.453125" style="142" customWidth="1"/>
    <col min="39" max="39" width="9.26953125" style="142" customWidth="1"/>
    <col min="40" max="40" width="8.453125" style="142" customWidth="1"/>
    <col min="41" max="41" width="9.26953125" style="142" customWidth="1"/>
    <col min="42" max="42" width="8.453125" style="142" customWidth="1"/>
    <col min="43" max="43" width="9.26953125" style="142" customWidth="1"/>
    <col min="44" max="44" width="8.453125" style="142" customWidth="1"/>
    <col min="45" max="45" width="9.26953125" style="142" customWidth="1"/>
    <col min="46" max="46" width="8.453125" style="142" customWidth="1"/>
    <col min="47" max="47" width="9.26953125" style="142" customWidth="1"/>
    <col min="48" max="48" width="8.453125" style="142" customWidth="1"/>
    <col min="49" max="49" width="9.26953125" style="142" customWidth="1"/>
    <col min="50" max="50" width="8.453125" style="142" customWidth="1"/>
    <col min="51" max="51" width="9.26953125" style="142" customWidth="1"/>
    <col min="52" max="54" width="8.453125" style="142" customWidth="1"/>
    <col min="55" max="55" width="9.26953125" style="142" customWidth="1"/>
    <col min="56" max="56" width="8.453125" style="142" customWidth="1"/>
    <col min="57" max="57" width="9.26953125" style="142" customWidth="1"/>
    <col min="58" max="58" width="8.453125" style="142" customWidth="1"/>
    <col min="59" max="59" width="9.26953125" style="142" customWidth="1"/>
    <col min="60" max="60" width="8.453125" style="142" customWidth="1"/>
    <col min="61" max="61" width="9.26953125" style="142" customWidth="1"/>
    <col min="62" max="62" width="8.453125" style="142" customWidth="1"/>
    <col min="63" max="64" width="11.453125" style="142" customWidth="1"/>
    <col min="65" max="16384" width="11.453125" style="142"/>
  </cols>
  <sheetData>
    <row r="3" spans="1:66" ht="24" customHeight="1" x14ac:dyDescent="0.25"/>
    <row r="4" spans="1:66" s="143" customFormat="1" ht="18.75" customHeight="1" x14ac:dyDescent="0.35">
      <c r="A4" s="668" t="s">
        <v>221</v>
      </c>
      <c r="B4" s="668"/>
      <c r="C4" s="668"/>
      <c r="D4" s="668"/>
      <c r="E4" s="668"/>
      <c r="F4" s="668"/>
      <c r="G4" s="668"/>
      <c r="H4" s="668"/>
      <c r="I4" s="668"/>
      <c r="J4" s="668"/>
      <c r="K4" s="668"/>
      <c r="L4" s="668"/>
      <c r="M4" s="668"/>
      <c r="N4" s="668"/>
      <c r="O4" s="668"/>
      <c r="P4" s="668"/>
      <c r="Q4" s="668"/>
      <c r="R4" s="668"/>
      <c r="S4" s="668"/>
      <c r="T4" s="668"/>
      <c r="U4" s="668"/>
      <c r="V4" s="668"/>
      <c r="W4" s="668"/>
      <c r="X4" s="668"/>
      <c r="Y4" s="668"/>
      <c r="Z4" s="668"/>
      <c r="AA4" s="142"/>
      <c r="AB4" s="145" t="s">
        <v>158</v>
      </c>
      <c r="AC4" s="146">
        <f>Cotizador!$F$43</f>
        <v>0</v>
      </c>
      <c r="AG4" s="142"/>
      <c r="AH4" s="142"/>
      <c r="AI4" s="142"/>
      <c r="AJ4" s="142"/>
      <c r="AK4" s="142"/>
      <c r="AL4" s="142"/>
      <c r="AM4" s="142"/>
      <c r="AN4" s="142"/>
      <c r="AO4" s="142"/>
      <c r="AP4" s="142"/>
      <c r="AQ4" s="142"/>
      <c r="AR4" s="142"/>
      <c r="AS4" s="142"/>
      <c r="AT4" s="142"/>
      <c r="AU4" s="142"/>
      <c r="AV4" s="142"/>
      <c r="AW4" s="142"/>
      <c r="AX4" s="142"/>
      <c r="AY4" s="142"/>
      <c r="AZ4" s="142"/>
      <c r="BA4" s="142"/>
      <c r="BB4" s="142"/>
      <c r="BC4" s="142"/>
      <c r="BD4" s="142"/>
      <c r="BE4" s="142"/>
      <c r="BF4" s="142"/>
      <c r="BG4" s="142"/>
      <c r="BH4" s="142"/>
      <c r="BI4" s="142"/>
      <c r="BJ4" s="142"/>
      <c r="BK4" s="142"/>
      <c r="BL4" s="142"/>
    </row>
    <row r="5" spans="1:66" ht="18.75" customHeight="1" thickBot="1" x14ac:dyDescent="0.3">
      <c r="AB5" s="145" t="s">
        <v>135</v>
      </c>
      <c r="AC5" s="388" t="e">
        <f>VLOOKUP(AC4,'FACT COB BASICA'!$Q$4:$R$8,2,FALSE)</f>
        <v>#N/A</v>
      </c>
    </row>
    <row r="6" spans="1:66" ht="18.75" customHeight="1" thickBot="1" x14ac:dyDescent="0.35">
      <c r="A6" s="669" t="s">
        <v>0</v>
      </c>
      <c r="B6" s="669"/>
      <c r="C6" s="669"/>
      <c r="D6" s="669"/>
      <c r="H6" s="680" t="s">
        <v>0</v>
      </c>
      <c r="I6" s="681"/>
      <c r="J6" s="684" t="s">
        <v>81</v>
      </c>
      <c r="K6" s="685"/>
      <c r="L6" s="690" t="s">
        <v>138</v>
      </c>
      <c r="M6" s="691"/>
      <c r="N6" s="684" t="s">
        <v>297</v>
      </c>
      <c r="O6" s="706"/>
      <c r="P6" s="706"/>
      <c r="Q6" s="685"/>
      <c r="R6" s="676" t="s">
        <v>157</v>
      </c>
      <c r="S6" s="677"/>
      <c r="T6" s="677"/>
      <c r="U6" s="678"/>
      <c r="V6" s="676" t="s">
        <v>137</v>
      </c>
      <c r="W6" s="677"/>
      <c r="X6" s="677"/>
      <c r="Y6" s="678"/>
      <c r="AK6" s="670" t="s">
        <v>126</v>
      </c>
      <c r="AL6" s="671"/>
      <c r="AM6" s="670" t="s">
        <v>127</v>
      </c>
      <c r="AN6" s="671"/>
      <c r="AO6" s="699" t="s">
        <v>198</v>
      </c>
      <c r="AP6" s="700"/>
      <c r="AQ6" s="670" t="s">
        <v>189</v>
      </c>
      <c r="AR6" s="671"/>
      <c r="AS6" s="670" t="s">
        <v>87</v>
      </c>
      <c r="AT6" s="671"/>
      <c r="AU6" s="670" t="s">
        <v>199</v>
      </c>
      <c r="AV6" s="671"/>
      <c r="AW6" s="670" t="s">
        <v>122</v>
      </c>
      <c r="AX6" s="671"/>
      <c r="AY6" s="699" t="s">
        <v>200</v>
      </c>
      <c r="AZ6" s="700"/>
      <c r="BA6" s="670" t="s">
        <v>201</v>
      </c>
      <c r="BB6" s="671"/>
      <c r="BC6" s="670" t="s">
        <v>88</v>
      </c>
      <c r="BD6" s="671"/>
      <c r="BE6" s="699" t="s">
        <v>191</v>
      </c>
      <c r="BF6" s="700"/>
      <c r="BG6" s="670" t="s">
        <v>89</v>
      </c>
      <c r="BH6" s="671"/>
      <c r="BI6" s="670" t="s">
        <v>123</v>
      </c>
      <c r="BJ6" s="671"/>
      <c r="BK6" s="670" t="s">
        <v>207</v>
      </c>
      <c r="BL6" s="671"/>
      <c r="BM6" s="670" t="s">
        <v>451</v>
      </c>
      <c r="BN6" s="671"/>
    </row>
    <row r="7" spans="1:66" ht="18.75" customHeight="1" thickBot="1" x14ac:dyDescent="0.3">
      <c r="G7" s="143"/>
      <c r="H7" s="682"/>
      <c r="I7" s="683"/>
      <c r="J7" s="686"/>
      <c r="K7" s="687"/>
      <c r="L7" s="692"/>
      <c r="M7" s="693"/>
      <c r="N7" s="674" t="s">
        <v>155</v>
      </c>
      <c r="O7" s="675"/>
      <c r="P7" s="674" t="s">
        <v>156</v>
      </c>
      <c r="Q7" s="675"/>
      <c r="R7" s="674" t="s">
        <v>155</v>
      </c>
      <c r="S7" s="675"/>
      <c r="T7" s="674" t="s">
        <v>156</v>
      </c>
      <c r="U7" s="675"/>
      <c r="V7" s="674" t="s">
        <v>155</v>
      </c>
      <c r="W7" s="675"/>
      <c r="X7" s="679" t="s">
        <v>156</v>
      </c>
      <c r="Y7" s="675"/>
      <c r="AB7" s="703" t="s">
        <v>131</v>
      </c>
      <c r="AC7" s="704"/>
      <c r="AK7" s="672"/>
      <c r="AL7" s="673"/>
      <c r="AM7" s="672"/>
      <c r="AN7" s="673"/>
      <c r="AO7" s="701"/>
      <c r="AP7" s="702"/>
      <c r="AQ7" s="672"/>
      <c r="AR7" s="673"/>
      <c r="AS7" s="672"/>
      <c r="AT7" s="673"/>
      <c r="AU7" s="672"/>
      <c r="AV7" s="673"/>
      <c r="AW7" s="672"/>
      <c r="AX7" s="673"/>
      <c r="AY7" s="701"/>
      <c r="AZ7" s="702"/>
      <c r="BA7" s="672"/>
      <c r="BB7" s="673"/>
      <c r="BC7" s="672"/>
      <c r="BD7" s="673"/>
      <c r="BE7" s="701"/>
      <c r="BF7" s="702"/>
      <c r="BG7" s="672"/>
      <c r="BH7" s="673"/>
      <c r="BI7" s="672"/>
      <c r="BJ7" s="673"/>
      <c r="BK7" s="672"/>
      <c r="BL7" s="673"/>
      <c r="BM7" s="672"/>
      <c r="BN7" s="673"/>
    </row>
    <row r="8" spans="1:66" ht="18.75" customHeight="1" thickBot="1" x14ac:dyDescent="0.3">
      <c r="B8" s="143"/>
      <c r="C8" s="143"/>
      <c r="D8" s="106" t="s">
        <v>14</v>
      </c>
      <c r="G8" s="119" t="s">
        <v>195</v>
      </c>
      <c r="H8" s="117" t="s">
        <v>100</v>
      </c>
      <c r="I8" s="118" t="s">
        <v>101</v>
      </c>
      <c r="J8" s="117" t="s">
        <v>100</v>
      </c>
      <c r="K8" s="118" t="s">
        <v>101</v>
      </c>
      <c r="L8" s="117" t="s">
        <v>100</v>
      </c>
      <c r="M8" s="118" t="s">
        <v>101</v>
      </c>
      <c r="N8" s="117" t="s">
        <v>100</v>
      </c>
      <c r="O8" s="118" t="s">
        <v>101</v>
      </c>
      <c r="P8" s="117" t="s">
        <v>100</v>
      </c>
      <c r="Q8" s="118" t="s">
        <v>101</v>
      </c>
      <c r="R8" s="117" t="s">
        <v>100</v>
      </c>
      <c r="S8" s="118" t="s">
        <v>101</v>
      </c>
      <c r="T8" s="117" t="s">
        <v>100</v>
      </c>
      <c r="U8" s="118" t="s">
        <v>101</v>
      </c>
      <c r="V8" s="117" t="s">
        <v>100</v>
      </c>
      <c r="W8" s="118" t="s">
        <v>101</v>
      </c>
      <c r="X8" s="354" t="s">
        <v>100</v>
      </c>
      <c r="Y8" s="118" t="s">
        <v>101</v>
      </c>
      <c r="AB8" s="89" t="s">
        <v>132</v>
      </c>
      <c r="AC8" s="90">
        <f>IFERROR(V32,0)+IFERROR(V66,0)+IFERROR(V100,0)+IFERROR(V134,0)+IFERROR(V168,0)</f>
        <v>0</v>
      </c>
      <c r="AD8" s="215"/>
      <c r="AE8" s="216"/>
      <c r="AH8" s="696" t="s">
        <v>9</v>
      </c>
      <c r="AI8" s="697"/>
      <c r="AJ8" s="698"/>
      <c r="AK8" s="125" t="s">
        <v>100</v>
      </c>
      <c r="AL8" s="126" t="s">
        <v>101</v>
      </c>
      <c r="AM8" s="125" t="s">
        <v>100</v>
      </c>
      <c r="AN8" s="126" t="s">
        <v>101</v>
      </c>
      <c r="AO8" s="125" t="s">
        <v>100</v>
      </c>
      <c r="AP8" s="126" t="s">
        <v>101</v>
      </c>
      <c r="AQ8" s="125" t="s">
        <v>100</v>
      </c>
      <c r="AR8" s="126" t="s">
        <v>101</v>
      </c>
      <c r="AS8" s="125" t="s">
        <v>100</v>
      </c>
      <c r="AT8" s="126" t="s">
        <v>101</v>
      </c>
      <c r="AU8" s="125" t="s">
        <v>100</v>
      </c>
      <c r="AV8" s="126" t="s">
        <v>101</v>
      </c>
      <c r="AW8" s="125" t="s">
        <v>100</v>
      </c>
      <c r="AX8" s="126" t="s">
        <v>101</v>
      </c>
      <c r="AY8" s="125" t="s">
        <v>100</v>
      </c>
      <c r="AZ8" s="126" t="s">
        <v>101</v>
      </c>
      <c r="BA8" s="125" t="s">
        <v>100</v>
      </c>
      <c r="BB8" s="126" t="s">
        <v>101</v>
      </c>
      <c r="BC8" s="125" t="s">
        <v>100</v>
      </c>
      <c r="BD8" s="126" t="s">
        <v>101</v>
      </c>
      <c r="BE8" s="125" t="s">
        <v>100</v>
      </c>
      <c r="BF8" s="126" t="s">
        <v>101</v>
      </c>
      <c r="BG8" s="125" t="s">
        <v>100</v>
      </c>
      <c r="BH8" s="126" t="s">
        <v>101</v>
      </c>
      <c r="BI8" s="125" t="s">
        <v>100</v>
      </c>
      <c r="BJ8" s="126" t="s">
        <v>101</v>
      </c>
      <c r="BK8" s="125" t="s">
        <v>100</v>
      </c>
      <c r="BL8" s="126" t="s">
        <v>101</v>
      </c>
      <c r="BM8" s="125" t="s">
        <v>100</v>
      </c>
      <c r="BN8" s="126" t="s">
        <v>101</v>
      </c>
    </row>
    <row r="9" spans="1:66" ht="18.75" customHeight="1" x14ac:dyDescent="0.25">
      <c r="A9" s="145" t="s">
        <v>7</v>
      </c>
      <c r="B9" s="148">
        <f>Cotizador!N21</f>
        <v>0</v>
      </c>
      <c r="C9" s="148" t="str">
        <f>Cotizador!M21</f>
        <v/>
      </c>
      <c r="D9" s="108" t="e">
        <f>IF(C9="MN",VLOOKUP(B9,'FACT COB BASICA'!$AA$5:$AB$127,2,FALSE),VLOOKUP(B9,'FACT COB BASICA'!$AC$5:$AD$127,2,FALSE))</f>
        <v>#N/A</v>
      </c>
      <c r="F9" s="142" t="s">
        <v>24</v>
      </c>
      <c r="G9" s="101" t="s">
        <v>102</v>
      </c>
      <c r="H9" s="178" t="e">
        <f>AM9</f>
        <v>#N/A</v>
      </c>
      <c r="I9" s="179" t="e">
        <f>AN9</f>
        <v>#N/A</v>
      </c>
      <c r="J9" s="178" t="e">
        <f t="shared" ref="J9:J29" si="0">AO9+AQ9+AS9+AU9+AW9+AY9+BA9+BC9+BE9+BG9+BI9+BK9+BM9</f>
        <v>#N/A</v>
      </c>
      <c r="K9" s="179" t="e">
        <f t="shared" ref="K9:K29" si="1">AP9+AR9+AT9+AV9+AX9+AZ9+BB9+BD9+BF9+BH9+BJ9+BL9+BN9</f>
        <v>#N/A</v>
      </c>
      <c r="L9" s="178">
        <f>'FACT COB BASICA'!$O$13+'FACT COB BASICA'!$O$16</f>
        <v>119.67</v>
      </c>
      <c r="M9" s="179">
        <f>'FACT COB BASICA'!$O$13+'FACT COB BASICA'!$O$16</f>
        <v>119.67</v>
      </c>
      <c r="N9" s="355" t="e">
        <f>H9+J9+L9</f>
        <v>#N/A</v>
      </c>
      <c r="O9" s="179" t="e">
        <f t="shared" ref="O9:O29" si="2">I9+K9+M9</f>
        <v>#N/A</v>
      </c>
      <c r="P9" s="366" t="e">
        <f>H9+J9+L9</f>
        <v>#N/A</v>
      </c>
      <c r="Q9" s="367" t="e">
        <f t="shared" ref="Q9:Q29" si="3">I9+K9+M9</f>
        <v>#N/A</v>
      </c>
      <c r="R9" s="209">
        <f>Cotizador!BW25</f>
        <v>0</v>
      </c>
      <c r="S9" s="113">
        <f>Cotizador!BX25</f>
        <v>0</v>
      </c>
      <c r="T9" s="209">
        <f>Cotizador!BY25+Cotizador!CA25</f>
        <v>0</v>
      </c>
      <c r="U9" s="113">
        <f>Cotizador!BZ25+Cotizador!CB25</f>
        <v>0</v>
      </c>
      <c r="V9" s="178" t="e">
        <f>N9*R9</f>
        <v>#N/A</v>
      </c>
      <c r="W9" s="179" t="e">
        <f>O9*S9</f>
        <v>#N/A</v>
      </c>
      <c r="X9" s="355" t="e">
        <f>P9*T9</f>
        <v>#N/A</v>
      </c>
      <c r="Y9" s="179" t="e">
        <f t="shared" ref="Y9:Y29" si="4">Q9*U9</f>
        <v>#N/A</v>
      </c>
      <c r="AB9" s="89" t="s">
        <v>135</v>
      </c>
      <c r="AC9" s="90" t="e">
        <f>AC8*AC5</f>
        <v>#N/A</v>
      </c>
      <c r="AD9" s="215"/>
      <c r="AE9" s="216"/>
      <c r="AG9" s="142" t="s">
        <v>24</v>
      </c>
      <c r="AH9" s="132">
        <v>0</v>
      </c>
      <c r="AI9" s="133" t="s">
        <v>25</v>
      </c>
      <c r="AJ9" s="134">
        <v>4</v>
      </c>
      <c r="AK9" s="135">
        <f>'FACT COB BASICA'!K5</f>
        <v>1254</v>
      </c>
      <c r="AL9" s="136">
        <f>'FACT COB BASICA'!L5</f>
        <v>1694</v>
      </c>
      <c r="AM9" s="135" t="e">
        <f t="shared" ref="AM9:AM29" si="5">AK9*$D$15</f>
        <v>#N/A</v>
      </c>
      <c r="AN9" s="136" t="e">
        <f t="shared" ref="AN9:AN29" si="6">AL9*$D$15</f>
        <v>#N/A</v>
      </c>
      <c r="AO9" s="135"/>
      <c r="AP9" s="136"/>
      <c r="AQ9" s="135" t="e">
        <f>(AK9*$D$17)*ROUND($D$10*$D$24,3)</f>
        <v>#N/A</v>
      </c>
      <c r="AR9" s="136" t="e">
        <f t="shared" ref="AR9:AR29" si="7">(AL9*$D$17)*ROUND($D$10*$D$24,3)</f>
        <v>#N/A</v>
      </c>
      <c r="AS9" s="135" t="e">
        <f>AM9*$D$25</f>
        <v>#N/A</v>
      </c>
      <c r="AT9" s="136" t="e">
        <f t="shared" ref="AT9:AT29" si="8">AN9*$D$25</f>
        <v>#N/A</v>
      </c>
      <c r="AU9" s="135" t="e">
        <f t="shared" ref="AU9:AU29" si="9">AM9*$D$26</f>
        <v>#N/A</v>
      </c>
      <c r="AV9" s="136" t="e">
        <f t="shared" ref="AV9:AV29" si="10">AN9*$D$26</f>
        <v>#N/A</v>
      </c>
      <c r="AW9" s="135" t="e">
        <f>AM9*$D$27</f>
        <v>#N/A</v>
      </c>
      <c r="AX9" s="136" t="e">
        <f t="shared" ref="AX9:AX29" si="11">AN9*$D$27</f>
        <v>#N/A</v>
      </c>
      <c r="AY9" s="135"/>
      <c r="AZ9" s="136"/>
      <c r="BA9" s="203" t="e">
        <f t="shared" ref="BA9:BA29" si="12">AM9*$D$29</f>
        <v>#N/A</v>
      </c>
      <c r="BB9" s="203" t="e">
        <f t="shared" ref="BB9:BB29" si="13">AN9*$D$29</f>
        <v>#N/A</v>
      </c>
      <c r="BC9" s="135" t="e">
        <f t="shared" ref="BC9:BC29" si="14">AM9*$D$30</f>
        <v>#N/A</v>
      </c>
      <c r="BD9" s="136" t="e">
        <f t="shared" ref="BD9:BD29" si="15">AN9*$D$30</f>
        <v>#N/A</v>
      </c>
      <c r="BE9" s="135">
        <f>$C$31*$D$31/'FACT COB BASICA'!$O$10</f>
        <v>0</v>
      </c>
      <c r="BF9" s="136">
        <f>$C$31*$D$31/'FACT COB BASICA'!$O$10</f>
        <v>0</v>
      </c>
      <c r="BG9" s="135" t="e">
        <f t="shared" ref="BG9:BG29" si="16">AM9*$D$32</f>
        <v>#N/A</v>
      </c>
      <c r="BH9" s="136" t="e">
        <f t="shared" ref="BH9:BH29" si="17">AN9*$D$32</f>
        <v>#N/A</v>
      </c>
      <c r="BI9" s="135" t="e">
        <f t="shared" ref="BI9:BI29" si="18">AM9*$D$33</f>
        <v>#N/A</v>
      </c>
      <c r="BJ9" s="136" t="e">
        <f t="shared" ref="BJ9:BJ29" si="19">AN9*$D$33</f>
        <v>#N/A</v>
      </c>
      <c r="BK9" s="135" t="e">
        <f t="shared" ref="BK9:BK29" si="20">AM9*$D$34</f>
        <v>#N/A</v>
      </c>
      <c r="BL9" s="136" t="e">
        <f t="shared" ref="BL9:BL29" si="21">AN9*$D$34</f>
        <v>#N/A</v>
      </c>
      <c r="BM9" s="135">
        <f>$D$35/'FACT COB BASICA'!$O$10</f>
        <v>0</v>
      </c>
      <c r="BN9" s="136">
        <f>$D$35/'FACT COB BASICA'!$O$10</f>
        <v>0</v>
      </c>
    </row>
    <row r="10" spans="1:66" ht="18.75" customHeight="1" x14ac:dyDescent="0.25">
      <c r="A10" s="145" t="s">
        <v>8</v>
      </c>
      <c r="B10" s="146">
        <f>Cotizador!N22</f>
        <v>0</v>
      </c>
      <c r="C10" s="148" t="str">
        <f>Cotizador!M22</f>
        <v/>
      </c>
      <c r="D10" s="108">
        <f>IF(C10="MN",VLOOKUP(B10,'FACT COB BASICA'!$AK$5:$AL$85,2,FALSE),VLOOKUP(B10,'FACT COB BASICA'!$AM$5:$AN$85,2,FALSE))</f>
        <v>1.046</v>
      </c>
      <c r="F10" s="142" t="s">
        <v>36</v>
      </c>
      <c r="G10" s="116" t="s">
        <v>103</v>
      </c>
      <c r="H10" s="180" t="e">
        <f t="shared" ref="H10:H29" si="22">AM10</f>
        <v>#N/A</v>
      </c>
      <c r="I10" s="181" t="e">
        <f t="shared" ref="I10:I29" si="23">AN10</f>
        <v>#N/A</v>
      </c>
      <c r="J10" s="180" t="e">
        <f t="shared" si="0"/>
        <v>#N/A</v>
      </c>
      <c r="K10" s="181" t="e">
        <f t="shared" si="1"/>
        <v>#N/A</v>
      </c>
      <c r="L10" s="180">
        <f>'FACT COB BASICA'!$O$13+'FACT COB BASICA'!$O$16</f>
        <v>119.67</v>
      </c>
      <c r="M10" s="181">
        <f>'FACT COB BASICA'!$O$13+'FACT COB BASICA'!$O$16</f>
        <v>119.67</v>
      </c>
      <c r="N10" s="356" t="e">
        <f t="shared" ref="N10:N29" si="24">H10+J10+L10</f>
        <v>#N/A</v>
      </c>
      <c r="O10" s="181" t="e">
        <f t="shared" si="2"/>
        <v>#N/A</v>
      </c>
      <c r="P10" s="180" t="e">
        <f t="shared" ref="P10:P29" si="25">H10+J10+L10</f>
        <v>#N/A</v>
      </c>
      <c r="Q10" s="181" t="e">
        <f t="shared" si="3"/>
        <v>#N/A</v>
      </c>
      <c r="R10" s="120">
        <f>Cotizador!BW26</f>
        <v>0</v>
      </c>
      <c r="S10" s="121">
        <f>Cotizador!BX26</f>
        <v>0</v>
      </c>
      <c r="T10" s="120">
        <f>Cotizador!BY26+Cotizador!CA26</f>
        <v>0</v>
      </c>
      <c r="U10" s="121">
        <f>Cotizador!BZ26+Cotizador!CB26</f>
        <v>0</v>
      </c>
      <c r="V10" s="180" t="e">
        <f t="shared" ref="V10:V29" si="26">N10*R10</f>
        <v>#N/A</v>
      </c>
      <c r="W10" s="181" t="e">
        <f t="shared" ref="W10:W29" si="27">O10*S10</f>
        <v>#N/A</v>
      </c>
      <c r="X10" s="356" t="e">
        <f t="shared" ref="X10:X29" si="28">P10*T10</f>
        <v>#N/A</v>
      </c>
      <c r="Y10" s="181" t="e">
        <f t="shared" si="4"/>
        <v>#N/A</v>
      </c>
      <c r="AB10" s="89" t="s">
        <v>133</v>
      </c>
      <c r="AC10" s="90">
        <f>'FACT COB BASICA'!O18</f>
        <v>500</v>
      </c>
      <c r="AD10" s="215"/>
      <c r="AE10" s="216"/>
      <c r="AF10" s="144"/>
      <c r="AG10" s="142" t="s">
        <v>36</v>
      </c>
      <c r="AH10" s="137">
        <v>5</v>
      </c>
      <c r="AI10" s="138" t="s">
        <v>25</v>
      </c>
      <c r="AJ10" s="139">
        <v>9</v>
      </c>
      <c r="AK10" s="140">
        <f>'FACT COB BASICA'!K6</f>
        <v>1567</v>
      </c>
      <c r="AL10" s="141">
        <f>'FACT COB BASICA'!L6</f>
        <v>2056</v>
      </c>
      <c r="AM10" s="140" t="e">
        <f t="shared" si="5"/>
        <v>#N/A</v>
      </c>
      <c r="AN10" s="141" t="e">
        <f t="shared" si="6"/>
        <v>#N/A</v>
      </c>
      <c r="AO10" s="140"/>
      <c r="AP10" s="141"/>
      <c r="AQ10" s="140" t="e">
        <f t="shared" ref="AQ10:AQ29" si="29">(AK10*$D$17)*ROUND($D$10*$D$24,3)</f>
        <v>#N/A</v>
      </c>
      <c r="AR10" s="141" t="e">
        <f t="shared" si="7"/>
        <v>#N/A</v>
      </c>
      <c r="AS10" s="140" t="e">
        <f t="shared" ref="AS10:AS29" si="30">AM10*$D$25</f>
        <v>#N/A</v>
      </c>
      <c r="AT10" s="141" t="e">
        <f t="shared" si="8"/>
        <v>#N/A</v>
      </c>
      <c r="AU10" s="140" t="e">
        <f t="shared" si="9"/>
        <v>#N/A</v>
      </c>
      <c r="AV10" s="141" t="e">
        <f t="shared" si="10"/>
        <v>#N/A</v>
      </c>
      <c r="AW10" s="140" t="e">
        <f t="shared" ref="AW10:AW29" si="31">AM10*$D$27</f>
        <v>#N/A</v>
      </c>
      <c r="AX10" s="141" t="e">
        <f t="shared" si="11"/>
        <v>#N/A</v>
      </c>
      <c r="AY10" s="140"/>
      <c r="AZ10" s="141"/>
      <c r="BA10" s="204" t="e">
        <f t="shared" si="12"/>
        <v>#N/A</v>
      </c>
      <c r="BB10" s="204" t="e">
        <f t="shared" si="13"/>
        <v>#N/A</v>
      </c>
      <c r="BC10" s="140" t="e">
        <f t="shared" si="14"/>
        <v>#N/A</v>
      </c>
      <c r="BD10" s="141" t="e">
        <f t="shared" si="15"/>
        <v>#N/A</v>
      </c>
      <c r="BE10" s="140">
        <f>$C$31*$D$31/'FACT COB BASICA'!$O$10</f>
        <v>0</v>
      </c>
      <c r="BF10" s="141">
        <f>$C$31*$D$31/'FACT COB BASICA'!$O$10</f>
        <v>0</v>
      </c>
      <c r="BG10" s="140" t="e">
        <f t="shared" si="16"/>
        <v>#N/A</v>
      </c>
      <c r="BH10" s="141" t="e">
        <f t="shared" si="17"/>
        <v>#N/A</v>
      </c>
      <c r="BI10" s="140" t="e">
        <f t="shared" si="18"/>
        <v>#N/A</v>
      </c>
      <c r="BJ10" s="141" t="e">
        <f t="shared" si="19"/>
        <v>#N/A</v>
      </c>
      <c r="BK10" s="140" t="e">
        <f t="shared" si="20"/>
        <v>#N/A</v>
      </c>
      <c r="BL10" s="141" t="e">
        <f t="shared" si="21"/>
        <v>#N/A</v>
      </c>
      <c r="BM10" s="140">
        <f>$D$35/'FACT COB BASICA'!$O$10</f>
        <v>0</v>
      </c>
      <c r="BN10" s="141">
        <f>$D$35/'FACT COB BASICA'!$O$10</f>
        <v>0</v>
      </c>
    </row>
    <row r="11" spans="1:66" ht="18.75" customHeight="1" thickBot="1" x14ac:dyDescent="0.3">
      <c r="A11" s="145" t="s">
        <v>5</v>
      </c>
      <c r="B11" s="213">
        <f>Cotizador!M23</f>
        <v>0</v>
      </c>
      <c r="D11" s="108" t="e">
        <f>VLOOKUP(B11,'FACT COB BASICA'!$AU$5:$AV$10,2,FALSE)</f>
        <v>#N/A</v>
      </c>
      <c r="F11" s="142" t="s">
        <v>42</v>
      </c>
      <c r="G11" s="101" t="s">
        <v>104</v>
      </c>
      <c r="H11" s="182" t="e">
        <f t="shared" si="22"/>
        <v>#N/A</v>
      </c>
      <c r="I11" s="183" t="e">
        <f t="shared" si="23"/>
        <v>#N/A</v>
      </c>
      <c r="J11" s="182" t="e">
        <f t="shared" si="0"/>
        <v>#N/A</v>
      </c>
      <c r="K11" s="183" t="e">
        <f t="shared" si="1"/>
        <v>#N/A</v>
      </c>
      <c r="L11" s="182">
        <f>'FACT COB BASICA'!$O$13+'FACT COB BASICA'!$O$16</f>
        <v>119.67</v>
      </c>
      <c r="M11" s="183">
        <f>'FACT COB BASICA'!$O$13+'FACT COB BASICA'!$O$16</f>
        <v>119.67</v>
      </c>
      <c r="N11" s="357" t="e">
        <f t="shared" si="24"/>
        <v>#N/A</v>
      </c>
      <c r="O11" s="183" t="e">
        <f t="shared" si="2"/>
        <v>#N/A</v>
      </c>
      <c r="P11" s="182" t="e">
        <f t="shared" si="25"/>
        <v>#N/A</v>
      </c>
      <c r="Q11" s="183" t="e">
        <f t="shared" si="3"/>
        <v>#N/A</v>
      </c>
      <c r="R11" s="114">
        <f>Cotizador!BW27</f>
        <v>0</v>
      </c>
      <c r="S11" s="115">
        <f>Cotizador!BX27</f>
        <v>0</v>
      </c>
      <c r="T11" s="114">
        <f>Cotizador!BY27+Cotizador!CA27</f>
        <v>0</v>
      </c>
      <c r="U11" s="115">
        <f>Cotizador!BZ27+Cotizador!CB27</f>
        <v>0</v>
      </c>
      <c r="V11" s="182" t="e">
        <f t="shared" si="26"/>
        <v>#N/A</v>
      </c>
      <c r="W11" s="183" t="e">
        <f t="shared" si="27"/>
        <v>#N/A</v>
      </c>
      <c r="X11" s="357" t="e">
        <f t="shared" si="28"/>
        <v>#N/A</v>
      </c>
      <c r="Y11" s="183" t="e">
        <f t="shared" si="4"/>
        <v>#N/A</v>
      </c>
      <c r="AB11" s="91" t="s">
        <v>136</v>
      </c>
      <c r="AC11" s="92" t="e">
        <f>SUM(AC8:AC10)*0.16</f>
        <v>#N/A</v>
      </c>
      <c r="AD11" s="215"/>
      <c r="AE11" s="215"/>
      <c r="AG11" s="142" t="s">
        <v>42</v>
      </c>
      <c r="AH11" s="127">
        <v>10</v>
      </c>
      <c r="AI11" s="128" t="s">
        <v>25</v>
      </c>
      <c r="AJ11" s="129">
        <v>14</v>
      </c>
      <c r="AK11" s="130">
        <f>'FACT COB BASICA'!K7</f>
        <v>1958</v>
      </c>
      <c r="AL11" s="131">
        <f>'FACT COB BASICA'!L7</f>
        <v>2496</v>
      </c>
      <c r="AM11" s="130" t="e">
        <f t="shared" si="5"/>
        <v>#N/A</v>
      </c>
      <c r="AN11" s="131" t="e">
        <f t="shared" si="6"/>
        <v>#N/A</v>
      </c>
      <c r="AO11" s="130"/>
      <c r="AP11" s="131"/>
      <c r="AQ11" s="130" t="e">
        <f t="shared" si="29"/>
        <v>#N/A</v>
      </c>
      <c r="AR11" s="131" t="e">
        <f t="shared" si="7"/>
        <v>#N/A</v>
      </c>
      <c r="AS11" s="130" t="e">
        <f t="shared" si="30"/>
        <v>#N/A</v>
      </c>
      <c r="AT11" s="131" t="e">
        <f t="shared" si="8"/>
        <v>#N/A</v>
      </c>
      <c r="AU11" s="130" t="e">
        <f t="shared" si="9"/>
        <v>#N/A</v>
      </c>
      <c r="AV11" s="131" t="e">
        <f t="shared" si="10"/>
        <v>#N/A</v>
      </c>
      <c r="AW11" s="130" t="e">
        <f t="shared" si="31"/>
        <v>#N/A</v>
      </c>
      <c r="AX11" s="131" t="e">
        <f t="shared" si="11"/>
        <v>#N/A</v>
      </c>
      <c r="AY11" s="130"/>
      <c r="AZ11" s="131"/>
      <c r="BA11" s="205" t="e">
        <f t="shared" si="12"/>
        <v>#N/A</v>
      </c>
      <c r="BB11" s="205" t="e">
        <f t="shared" si="13"/>
        <v>#N/A</v>
      </c>
      <c r="BC11" s="130" t="e">
        <f t="shared" si="14"/>
        <v>#N/A</v>
      </c>
      <c r="BD11" s="131" t="e">
        <f t="shared" si="15"/>
        <v>#N/A</v>
      </c>
      <c r="BE11" s="130">
        <f>$C$31*$D$31/'FACT COB BASICA'!$O$10</f>
        <v>0</v>
      </c>
      <c r="BF11" s="131">
        <f>$C$31*$D$31/'FACT COB BASICA'!$O$10</f>
        <v>0</v>
      </c>
      <c r="BG11" s="130" t="e">
        <f t="shared" si="16"/>
        <v>#N/A</v>
      </c>
      <c r="BH11" s="131" t="e">
        <f t="shared" si="17"/>
        <v>#N/A</v>
      </c>
      <c r="BI11" s="130" t="e">
        <f t="shared" si="18"/>
        <v>#N/A</v>
      </c>
      <c r="BJ11" s="131" t="e">
        <f t="shared" si="19"/>
        <v>#N/A</v>
      </c>
      <c r="BK11" s="130" t="e">
        <f t="shared" si="20"/>
        <v>#N/A</v>
      </c>
      <c r="BL11" s="131" t="e">
        <f t="shared" si="21"/>
        <v>#N/A</v>
      </c>
      <c r="BM11" s="130">
        <f>$D$35/'FACT COB BASICA'!$O$10</f>
        <v>0</v>
      </c>
      <c r="BN11" s="131">
        <f>$D$35/'FACT COB BASICA'!$O$10</f>
        <v>0</v>
      </c>
    </row>
    <row r="12" spans="1:66" ht="18.75" customHeight="1" thickBot="1" x14ac:dyDescent="0.3">
      <c r="A12" s="145" t="s">
        <v>6</v>
      </c>
      <c r="B12" s="148">
        <f>Cotizador!M24</f>
        <v>0</v>
      </c>
      <c r="D12" s="108" t="e">
        <f>VLOOKUP(B12,'FACT COB BASICA'!$BE$5:$BF$7,2,FALSE)</f>
        <v>#N/A</v>
      </c>
      <c r="F12" s="142" t="s">
        <v>48</v>
      </c>
      <c r="G12" s="116" t="s">
        <v>105</v>
      </c>
      <c r="H12" s="180" t="e">
        <f t="shared" si="22"/>
        <v>#N/A</v>
      </c>
      <c r="I12" s="181" t="e">
        <f t="shared" si="23"/>
        <v>#N/A</v>
      </c>
      <c r="J12" s="180" t="e">
        <f t="shared" si="0"/>
        <v>#N/A</v>
      </c>
      <c r="K12" s="181" t="e">
        <f t="shared" si="1"/>
        <v>#N/A</v>
      </c>
      <c r="L12" s="180">
        <f>'FACT COB BASICA'!$O$13+'FACT COB BASICA'!$O$16</f>
        <v>119.67</v>
      </c>
      <c r="M12" s="181">
        <f>'FACT COB BASICA'!$O$13+'FACT COB BASICA'!$O$16</f>
        <v>119.67</v>
      </c>
      <c r="N12" s="356" t="e">
        <f t="shared" si="24"/>
        <v>#N/A</v>
      </c>
      <c r="O12" s="181" t="e">
        <f t="shared" si="2"/>
        <v>#N/A</v>
      </c>
      <c r="P12" s="180" t="e">
        <f t="shared" si="25"/>
        <v>#N/A</v>
      </c>
      <c r="Q12" s="181" t="e">
        <f t="shared" si="3"/>
        <v>#N/A</v>
      </c>
      <c r="R12" s="120">
        <f>Cotizador!BW28</f>
        <v>0</v>
      </c>
      <c r="S12" s="121">
        <f>Cotizador!BX28</f>
        <v>0</v>
      </c>
      <c r="T12" s="120">
        <f>Cotizador!BY28+Cotizador!CA28</f>
        <v>0</v>
      </c>
      <c r="U12" s="121">
        <f>Cotizador!BZ28+Cotizador!CB28</f>
        <v>0</v>
      </c>
      <c r="V12" s="180" t="e">
        <f t="shared" si="26"/>
        <v>#N/A</v>
      </c>
      <c r="W12" s="181" t="e">
        <f t="shared" si="27"/>
        <v>#N/A</v>
      </c>
      <c r="X12" s="356" t="e">
        <f t="shared" si="28"/>
        <v>#N/A</v>
      </c>
      <c r="Y12" s="181" t="e">
        <f t="shared" si="4"/>
        <v>#N/A</v>
      </c>
      <c r="AB12" s="93" t="s">
        <v>134</v>
      </c>
      <c r="AC12" s="94" t="e">
        <f>SUM(AC8:AC11)</f>
        <v>#N/A</v>
      </c>
      <c r="AD12" s="215"/>
      <c r="AE12" s="216"/>
      <c r="AG12" s="142" t="s">
        <v>48</v>
      </c>
      <c r="AH12" s="137">
        <v>15</v>
      </c>
      <c r="AI12" s="138" t="s">
        <v>25</v>
      </c>
      <c r="AJ12" s="139">
        <v>19</v>
      </c>
      <c r="AK12" s="140">
        <f>'FACT COB BASICA'!K8</f>
        <v>2446</v>
      </c>
      <c r="AL12" s="141">
        <f>'FACT COB BASICA'!L8</f>
        <v>3029</v>
      </c>
      <c r="AM12" s="140" t="e">
        <f t="shared" si="5"/>
        <v>#N/A</v>
      </c>
      <c r="AN12" s="141" t="e">
        <f t="shared" si="6"/>
        <v>#N/A</v>
      </c>
      <c r="AO12" s="140"/>
      <c r="AP12" s="141">
        <f>$C$23*$D$23/'FACT COB BASICA'!$O$10</f>
        <v>0</v>
      </c>
      <c r="AQ12" s="140" t="e">
        <f t="shared" si="29"/>
        <v>#N/A</v>
      </c>
      <c r="AR12" s="141" t="e">
        <f t="shared" si="7"/>
        <v>#N/A</v>
      </c>
      <c r="AS12" s="140" t="e">
        <f t="shared" si="30"/>
        <v>#N/A</v>
      </c>
      <c r="AT12" s="141" t="e">
        <f t="shared" si="8"/>
        <v>#N/A</v>
      </c>
      <c r="AU12" s="140" t="e">
        <f t="shared" si="9"/>
        <v>#N/A</v>
      </c>
      <c r="AV12" s="141" t="e">
        <f t="shared" si="10"/>
        <v>#N/A</v>
      </c>
      <c r="AW12" s="140" t="e">
        <f t="shared" si="31"/>
        <v>#N/A</v>
      </c>
      <c r="AX12" s="141" t="e">
        <f t="shared" si="11"/>
        <v>#N/A</v>
      </c>
      <c r="AY12" s="140"/>
      <c r="AZ12" s="141"/>
      <c r="BA12" s="204" t="e">
        <f t="shared" si="12"/>
        <v>#N/A</v>
      </c>
      <c r="BB12" s="204" t="e">
        <f t="shared" si="13"/>
        <v>#N/A</v>
      </c>
      <c r="BC12" s="140" t="e">
        <f t="shared" si="14"/>
        <v>#N/A</v>
      </c>
      <c r="BD12" s="141" t="e">
        <f t="shared" si="15"/>
        <v>#N/A</v>
      </c>
      <c r="BE12" s="140">
        <f>$C$31*$D$31/'FACT COB BASICA'!$O$10</f>
        <v>0</v>
      </c>
      <c r="BF12" s="141">
        <f>$C$31*$D$31/'FACT COB BASICA'!$O$10</f>
        <v>0</v>
      </c>
      <c r="BG12" s="140" t="e">
        <f t="shared" si="16"/>
        <v>#N/A</v>
      </c>
      <c r="BH12" s="141" t="e">
        <f t="shared" si="17"/>
        <v>#N/A</v>
      </c>
      <c r="BI12" s="140" t="e">
        <f t="shared" si="18"/>
        <v>#N/A</v>
      </c>
      <c r="BJ12" s="141" t="e">
        <f t="shared" si="19"/>
        <v>#N/A</v>
      </c>
      <c r="BK12" s="140" t="e">
        <f t="shared" si="20"/>
        <v>#N/A</v>
      </c>
      <c r="BL12" s="141" t="e">
        <f t="shared" si="21"/>
        <v>#N/A</v>
      </c>
      <c r="BM12" s="140">
        <f>$D$35/'FACT COB BASICA'!$O$10</f>
        <v>0</v>
      </c>
      <c r="BN12" s="141">
        <f>$D$35/'FACT COB BASICA'!$O$10</f>
        <v>0</v>
      </c>
    </row>
    <row r="13" spans="1:66" ht="18.75" customHeight="1" x14ac:dyDescent="0.25">
      <c r="A13" s="145" t="s">
        <v>145</v>
      </c>
      <c r="B13" s="148">
        <f>Cotizador!M25</f>
        <v>0</v>
      </c>
      <c r="D13" s="108" t="e">
        <f>VLOOKUP(B13,'FACT COB BASICA'!$AX$5:$AZ$13,3,FALSE)</f>
        <v>#N/A</v>
      </c>
      <c r="F13" s="142" t="s">
        <v>54</v>
      </c>
      <c r="G13" s="101" t="s">
        <v>106</v>
      </c>
      <c r="H13" s="182" t="e">
        <f t="shared" si="22"/>
        <v>#N/A</v>
      </c>
      <c r="I13" s="183" t="e">
        <f t="shared" si="23"/>
        <v>#N/A</v>
      </c>
      <c r="J13" s="182" t="e">
        <f t="shared" si="0"/>
        <v>#N/A</v>
      </c>
      <c r="K13" s="183" t="e">
        <f t="shared" si="1"/>
        <v>#N/A</v>
      </c>
      <c r="L13" s="182">
        <f>'FACT COB BASICA'!$O$13+'FACT COB BASICA'!$O$16</f>
        <v>119.67</v>
      </c>
      <c r="M13" s="183">
        <f>'FACT COB BASICA'!$O$13+'FACT COB BASICA'!$O$16</f>
        <v>119.67</v>
      </c>
      <c r="N13" s="357" t="e">
        <f t="shared" si="24"/>
        <v>#N/A</v>
      </c>
      <c r="O13" s="183" t="e">
        <f t="shared" si="2"/>
        <v>#N/A</v>
      </c>
      <c r="P13" s="182" t="e">
        <f t="shared" si="25"/>
        <v>#N/A</v>
      </c>
      <c r="Q13" s="183" t="e">
        <f t="shared" si="3"/>
        <v>#N/A</v>
      </c>
      <c r="R13" s="114">
        <f>Cotizador!BW29</f>
        <v>0</v>
      </c>
      <c r="S13" s="115">
        <f>Cotizador!BX29</f>
        <v>0</v>
      </c>
      <c r="T13" s="114">
        <f>Cotizador!BY29+Cotizador!CA29</f>
        <v>0</v>
      </c>
      <c r="U13" s="115">
        <f>Cotizador!BZ29+Cotizador!CB29</f>
        <v>0</v>
      </c>
      <c r="V13" s="182" t="e">
        <f t="shared" si="26"/>
        <v>#N/A</v>
      </c>
      <c r="W13" s="183" t="e">
        <f t="shared" si="27"/>
        <v>#N/A</v>
      </c>
      <c r="X13" s="357" t="e">
        <f t="shared" si="28"/>
        <v>#N/A</v>
      </c>
      <c r="Y13" s="183" t="e">
        <f t="shared" si="4"/>
        <v>#N/A</v>
      </c>
      <c r="AG13" s="142" t="s">
        <v>54</v>
      </c>
      <c r="AH13" s="127">
        <v>20</v>
      </c>
      <c r="AI13" s="128" t="s">
        <v>25</v>
      </c>
      <c r="AJ13" s="129">
        <v>24</v>
      </c>
      <c r="AK13" s="130">
        <f>'FACT COB BASICA'!K9</f>
        <v>3056</v>
      </c>
      <c r="AL13" s="131">
        <f>'FACT COB BASICA'!L9</f>
        <v>3676</v>
      </c>
      <c r="AM13" s="130" t="e">
        <f t="shared" si="5"/>
        <v>#N/A</v>
      </c>
      <c r="AN13" s="131" t="e">
        <f t="shared" si="6"/>
        <v>#N/A</v>
      </c>
      <c r="AO13" s="130"/>
      <c r="AP13" s="131">
        <f>$C$23*$D$23/'FACT COB BASICA'!$O$10</f>
        <v>0</v>
      </c>
      <c r="AQ13" s="130" t="e">
        <f t="shared" si="29"/>
        <v>#N/A</v>
      </c>
      <c r="AR13" s="131" t="e">
        <f t="shared" si="7"/>
        <v>#N/A</v>
      </c>
      <c r="AS13" s="130" t="e">
        <f t="shared" si="30"/>
        <v>#N/A</v>
      </c>
      <c r="AT13" s="131" t="e">
        <f t="shared" si="8"/>
        <v>#N/A</v>
      </c>
      <c r="AU13" s="130" t="e">
        <f t="shared" si="9"/>
        <v>#N/A</v>
      </c>
      <c r="AV13" s="131" t="e">
        <f t="shared" si="10"/>
        <v>#N/A</v>
      </c>
      <c r="AW13" s="130" t="e">
        <f t="shared" si="31"/>
        <v>#N/A</v>
      </c>
      <c r="AX13" s="131" t="e">
        <f t="shared" si="11"/>
        <v>#N/A</v>
      </c>
      <c r="AY13" s="130">
        <f>($C$28*'FACT COB ADICIONALES'!P5/1000*$D$28)/'FACT COB BASICA'!$O$10</f>
        <v>0</v>
      </c>
      <c r="AZ13" s="131">
        <f>($C$28*'FACT COB ADICIONALES'!Q5/1000*$D$28)/'FACT COB BASICA'!$O$10</f>
        <v>0</v>
      </c>
      <c r="BA13" s="205" t="e">
        <f t="shared" si="12"/>
        <v>#N/A</v>
      </c>
      <c r="BB13" s="205" t="e">
        <f t="shared" si="13"/>
        <v>#N/A</v>
      </c>
      <c r="BC13" s="130" t="e">
        <f t="shared" si="14"/>
        <v>#N/A</v>
      </c>
      <c r="BD13" s="131" t="e">
        <f t="shared" si="15"/>
        <v>#N/A</v>
      </c>
      <c r="BE13" s="130">
        <f>$C$31*$D$31/'FACT COB BASICA'!$O$10</f>
        <v>0</v>
      </c>
      <c r="BF13" s="131">
        <f>$C$31*$D$31/'FACT COB BASICA'!$O$10</f>
        <v>0</v>
      </c>
      <c r="BG13" s="130" t="e">
        <f t="shared" si="16"/>
        <v>#N/A</v>
      </c>
      <c r="BH13" s="131" t="e">
        <f t="shared" si="17"/>
        <v>#N/A</v>
      </c>
      <c r="BI13" s="130" t="e">
        <f t="shared" si="18"/>
        <v>#N/A</v>
      </c>
      <c r="BJ13" s="131" t="e">
        <f t="shared" si="19"/>
        <v>#N/A</v>
      </c>
      <c r="BK13" s="130" t="e">
        <f t="shared" si="20"/>
        <v>#N/A</v>
      </c>
      <c r="BL13" s="131" t="e">
        <f t="shared" si="21"/>
        <v>#N/A</v>
      </c>
      <c r="BM13" s="130">
        <f>$D$35/'FACT COB BASICA'!$O$10</f>
        <v>0</v>
      </c>
      <c r="BN13" s="131">
        <f>$D$35/'FACT COB BASICA'!$O$10</f>
        <v>0</v>
      </c>
    </row>
    <row r="14" spans="1:66" ht="18.75" customHeight="1" x14ac:dyDescent="0.25">
      <c r="A14" s="145" t="s">
        <v>15</v>
      </c>
      <c r="B14" s="148">
        <f>Cotizador!M26</f>
        <v>0</v>
      </c>
      <c r="D14" s="108" t="e">
        <f>VLOOKUP(VLOOKUP(B14,'FACT COB BASICA'!$X$5:$Y$36,2,FALSE),'FACT COB BASICA'!$U$5:$V$10,2,FALSE)</f>
        <v>#N/A</v>
      </c>
      <c r="F14" s="142" t="s">
        <v>60</v>
      </c>
      <c r="G14" s="116" t="s">
        <v>107</v>
      </c>
      <c r="H14" s="180" t="e">
        <f t="shared" si="22"/>
        <v>#N/A</v>
      </c>
      <c r="I14" s="181" t="e">
        <f t="shared" si="23"/>
        <v>#N/A</v>
      </c>
      <c r="J14" s="180" t="e">
        <f t="shared" si="0"/>
        <v>#N/A</v>
      </c>
      <c r="K14" s="181" t="e">
        <f t="shared" si="1"/>
        <v>#N/A</v>
      </c>
      <c r="L14" s="180">
        <f>'FACT COB BASICA'!$O$13+'FACT COB BASICA'!$O$16</f>
        <v>119.67</v>
      </c>
      <c r="M14" s="181">
        <f>'FACT COB BASICA'!$O$13+'FACT COB BASICA'!$O$16</f>
        <v>119.67</v>
      </c>
      <c r="N14" s="356" t="e">
        <f t="shared" si="24"/>
        <v>#N/A</v>
      </c>
      <c r="O14" s="181" t="e">
        <f t="shared" si="2"/>
        <v>#N/A</v>
      </c>
      <c r="P14" s="180" t="e">
        <f t="shared" si="25"/>
        <v>#N/A</v>
      </c>
      <c r="Q14" s="181" t="e">
        <f t="shared" si="3"/>
        <v>#N/A</v>
      </c>
      <c r="R14" s="120">
        <f>Cotizador!BW30</f>
        <v>0</v>
      </c>
      <c r="S14" s="121">
        <f>Cotizador!BX30</f>
        <v>0</v>
      </c>
      <c r="T14" s="120">
        <f>Cotizador!BY30+Cotizador!CA30</f>
        <v>0</v>
      </c>
      <c r="U14" s="121">
        <f>Cotizador!BZ30+Cotizador!CB30</f>
        <v>0</v>
      </c>
      <c r="V14" s="180" t="e">
        <f t="shared" si="26"/>
        <v>#N/A</v>
      </c>
      <c r="W14" s="181" t="e">
        <f t="shared" si="27"/>
        <v>#N/A</v>
      </c>
      <c r="X14" s="356" t="e">
        <f t="shared" si="28"/>
        <v>#N/A</v>
      </c>
      <c r="Y14" s="181" t="e">
        <f t="shared" si="4"/>
        <v>#N/A</v>
      </c>
      <c r="AG14" s="142" t="s">
        <v>60</v>
      </c>
      <c r="AH14" s="137">
        <v>25</v>
      </c>
      <c r="AI14" s="138" t="s">
        <v>25</v>
      </c>
      <c r="AJ14" s="139">
        <v>29</v>
      </c>
      <c r="AK14" s="140">
        <f>'FACT COB BASICA'!K10</f>
        <v>3819</v>
      </c>
      <c r="AL14" s="141">
        <f>'FACT COB BASICA'!L10</f>
        <v>4461</v>
      </c>
      <c r="AM14" s="140" t="e">
        <f t="shared" si="5"/>
        <v>#N/A</v>
      </c>
      <c r="AN14" s="141" t="e">
        <f t="shared" si="6"/>
        <v>#N/A</v>
      </c>
      <c r="AO14" s="140"/>
      <c r="AP14" s="141">
        <f>$C$23*$D$23/'FACT COB BASICA'!$O$10</f>
        <v>0</v>
      </c>
      <c r="AQ14" s="140" t="e">
        <f t="shared" si="29"/>
        <v>#N/A</v>
      </c>
      <c r="AR14" s="141" t="e">
        <f t="shared" si="7"/>
        <v>#N/A</v>
      </c>
      <c r="AS14" s="140" t="e">
        <f t="shared" si="30"/>
        <v>#N/A</v>
      </c>
      <c r="AT14" s="141" t="e">
        <f t="shared" si="8"/>
        <v>#N/A</v>
      </c>
      <c r="AU14" s="140" t="e">
        <f t="shared" si="9"/>
        <v>#N/A</v>
      </c>
      <c r="AV14" s="141" t="e">
        <f t="shared" si="10"/>
        <v>#N/A</v>
      </c>
      <c r="AW14" s="140" t="e">
        <f t="shared" si="31"/>
        <v>#N/A</v>
      </c>
      <c r="AX14" s="141" t="e">
        <f t="shared" si="11"/>
        <v>#N/A</v>
      </c>
      <c r="AY14" s="140">
        <f>($C$28*'FACT COB ADICIONALES'!P6/1000*$D$28)/'FACT COB BASICA'!$O$10</f>
        <v>0</v>
      </c>
      <c r="AZ14" s="141">
        <f>($C$28*'FACT COB ADICIONALES'!Q6/1000*$D$28)/'FACT COB BASICA'!$O$10</f>
        <v>0</v>
      </c>
      <c r="BA14" s="204" t="e">
        <f t="shared" si="12"/>
        <v>#N/A</v>
      </c>
      <c r="BB14" s="204" t="e">
        <f t="shared" si="13"/>
        <v>#N/A</v>
      </c>
      <c r="BC14" s="140" t="e">
        <f t="shared" si="14"/>
        <v>#N/A</v>
      </c>
      <c r="BD14" s="141" t="e">
        <f t="shared" si="15"/>
        <v>#N/A</v>
      </c>
      <c r="BE14" s="140">
        <f>$C$31*$D$31/'FACT COB BASICA'!$O$10</f>
        <v>0</v>
      </c>
      <c r="BF14" s="141">
        <f>$C$31*$D$31/'FACT COB BASICA'!$O$10</f>
        <v>0</v>
      </c>
      <c r="BG14" s="140" t="e">
        <f t="shared" si="16"/>
        <v>#N/A</v>
      </c>
      <c r="BH14" s="141" t="e">
        <f t="shared" si="17"/>
        <v>#N/A</v>
      </c>
      <c r="BI14" s="140" t="e">
        <f t="shared" si="18"/>
        <v>#N/A</v>
      </c>
      <c r="BJ14" s="141" t="e">
        <f t="shared" si="19"/>
        <v>#N/A</v>
      </c>
      <c r="BK14" s="140" t="e">
        <f t="shared" si="20"/>
        <v>#N/A</v>
      </c>
      <c r="BL14" s="141" t="e">
        <f t="shared" si="21"/>
        <v>#N/A</v>
      </c>
      <c r="BM14" s="140">
        <f>$D$35/'FACT COB BASICA'!$O$10</f>
        <v>0</v>
      </c>
      <c r="BN14" s="141">
        <f>$D$35/'FACT COB BASICA'!$O$10</f>
        <v>0</v>
      </c>
    </row>
    <row r="15" spans="1:66" ht="18.75" customHeight="1" x14ac:dyDescent="0.25">
      <c r="A15" s="400" t="s">
        <v>163</v>
      </c>
      <c r="B15" s="148">
        <f>Cotizador!M27</f>
        <v>0</v>
      </c>
      <c r="D15" s="109" t="e">
        <f>PRODUCT(D9:D14)</f>
        <v>#N/A</v>
      </c>
      <c r="F15" s="142" t="s">
        <v>66</v>
      </c>
      <c r="G15" s="101" t="s">
        <v>108</v>
      </c>
      <c r="H15" s="182" t="e">
        <f t="shared" si="22"/>
        <v>#N/A</v>
      </c>
      <c r="I15" s="183" t="e">
        <f t="shared" si="23"/>
        <v>#N/A</v>
      </c>
      <c r="J15" s="182" t="e">
        <f t="shared" si="0"/>
        <v>#N/A</v>
      </c>
      <c r="K15" s="183" t="e">
        <f t="shared" si="1"/>
        <v>#N/A</v>
      </c>
      <c r="L15" s="182">
        <f>'FACT COB BASICA'!$O$13+'FACT COB BASICA'!$O$16</f>
        <v>119.67</v>
      </c>
      <c r="M15" s="183">
        <f>'FACT COB BASICA'!$O$13+'FACT COB BASICA'!$O$16</f>
        <v>119.67</v>
      </c>
      <c r="N15" s="357" t="e">
        <f t="shared" si="24"/>
        <v>#N/A</v>
      </c>
      <c r="O15" s="183" t="e">
        <f t="shared" si="2"/>
        <v>#N/A</v>
      </c>
      <c r="P15" s="182" t="e">
        <f t="shared" si="25"/>
        <v>#N/A</v>
      </c>
      <c r="Q15" s="183" t="e">
        <f t="shared" si="3"/>
        <v>#N/A</v>
      </c>
      <c r="R15" s="114">
        <f>Cotizador!BW31</f>
        <v>0</v>
      </c>
      <c r="S15" s="115">
        <f>Cotizador!BX31</f>
        <v>0</v>
      </c>
      <c r="T15" s="114">
        <f>Cotizador!BY31+Cotizador!CA31</f>
        <v>0</v>
      </c>
      <c r="U15" s="115">
        <f>Cotizador!BZ31+Cotizador!CB31</f>
        <v>0</v>
      </c>
      <c r="V15" s="182" t="e">
        <f t="shared" si="26"/>
        <v>#N/A</v>
      </c>
      <c r="W15" s="183" t="e">
        <f t="shared" si="27"/>
        <v>#N/A</v>
      </c>
      <c r="X15" s="357" t="e">
        <f t="shared" si="28"/>
        <v>#N/A</v>
      </c>
      <c r="Y15" s="183" t="e">
        <f t="shared" si="4"/>
        <v>#N/A</v>
      </c>
      <c r="AG15" s="142" t="s">
        <v>66</v>
      </c>
      <c r="AH15" s="127">
        <v>30</v>
      </c>
      <c r="AI15" s="128" t="s">
        <v>25</v>
      </c>
      <c r="AJ15" s="129">
        <v>34</v>
      </c>
      <c r="AK15" s="130">
        <f>'FACT COB BASICA'!K11</f>
        <v>4771</v>
      </c>
      <c r="AL15" s="131">
        <f>'FACT COB BASICA'!L11</f>
        <v>5414</v>
      </c>
      <c r="AM15" s="130" t="e">
        <f t="shared" si="5"/>
        <v>#N/A</v>
      </c>
      <c r="AN15" s="131" t="e">
        <f t="shared" si="6"/>
        <v>#N/A</v>
      </c>
      <c r="AO15" s="130"/>
      <c r="AP15" s="131">
        <f>$C$23*$D$23/'FACT COB BASICA'!$O$10</f>
        <v>0</v>
      </c>
      <c r="AQ15" s="130" t="e">
        <f t="shared" si="29"/>
        <v>#N/A</v>
      </c>
      <c r="AR15" s="131" t="e">
        <f t="shared" si="7"/>
        <v>#N/A</v>
      </c>
      <c r="AS15" s="130" t="e">
        <f t="shared" si="30"/>
        <v>#N/A</v>
      </c>
      <c r="AT15" s="131" t="e">
        <f t="shared" si="8"/>
        <v>#N/A</v>
      </c>
      <c r="AU15" s="130" t="e">
        <f t="shared" si="9"/>
        <v>#N/A</v>
      </c>
      <c r="AV15" s="131" t="e">
        <f t="shared" si="10"/>
        <v>#N/A</v>
      </c>
      <c r="AW15" s="130" t="e">
        <f t="shared" si="31"/>
        <v>#N/A</v>
      </c>
      <c r="AX15" s="131" t="e">
        <f t="shared" si="11"/>
        <v>#N/A</v>
      </c>
      <c r="AY15" s="130">
        <f>($C$28*'FACT COB ADICIONALES'!P7/1000*$D$28)/'FACT COB BASICA'!$O$10</f>
        <v>0</v>
      </c>
      <c r="AZ15" s="131">
        <f>($C$28*'FACT COB ADICIONALES'!Q7/1000*$D$28)/'FACT COB BASICA'!$O$10</f>
        <v>0</v>
      </c>
      <c r="BA15" s="205" t="e">
        <f t="shared" si="12"/>
        <v>#N/A</v>
      </c>
      <c r="BB15" s="205" t="e">
        <f t="shared" si="13"/>
        <v>#N/A</v>
      </c>
      <c r="BC15" s="130" t="e">
        <f t="shared" si="14"/>
        <v>#N/A</v>
      </c>
      <c r="BD15" s="131" t="e">
        <f t="shared" si="15"/>
        <v>#N/A</v>
      </c>
      <c r="BE15" s="130">
        <f>$C$31*$D$31/'FACT COB BASICA'!$O$10</f>
        <v>0</v>
      </c>
      <c r="BF15" s="131">
        <f>$C$31*$D$31/'FACT COB BASICA'!$O$10</f>
        <v>0</v>
      </c>
      <c r="BG15" s="130" t="e">
        <f t="shared" si="16"/>
        <v>#N/A</v>
      </c>
      <c r="BH15" s="131" t="e">
        <f t="shared" si="17"/>
        <v>#N/A</v>
      </c>
      <c r="BI15" s="130" t="e">
        <f t="shared" si="18"/>
        <v>#N/A</v>
      </c>
      <c r="BJ15" s="131" t="e">
        <f t="shared" si="19"/>
        <v>#N/A</v>
      </c>
      <c r="BK15" s="130" t="e">
        <f t="shared" si="20"/>
        <v>#N/A</v>
      </c>
      <c r="BL15" s="131" t="e">
        <f t="shared" si="21"/>
        <v>#N/A</v>
      </c>
      <c r="BM15" s="130">
        <f>$D$35/'FACT COB BASICA'!$O$10</f>
        <v>0</v>
      </c>
      <c r="BN15" s="131">
        <f>$D$35/'FACT COB BASICA'!$O$10</f>
        <v>0</v>
      </c>
    </row>
    <row r="16" spans="1:66" ht="18.75" customHeight="1" x14ac:dyDescent="0.25">
      <c r="F16" s="142" t="s">
        <v>68</v>
      </c>
      <c r="G16" s="116" t="s">
        <v>109</v>
      </c>
      <c r="H16" s="180" t="e">
        <f t="shared" si="22"/>
        <v>#N/A</v>
      </c>
      <c r="I16" s="181" t="e">
        <f t="shared" si="23"/>
        <v>#N/A</v>
      </c>
      <c r="J16" s="180" t="e">
        <f t="shared" si="0"/>
        <v>#N/A</v>
      </c>
      <c r="K16" s="181" t="e">
        <f t="shared" si="1"/>
        <v>#N/A</v>
      </c>
      <c r="L16" s="180">
        <f>'FACT COB BASICA'!$O$13+'FACT COB BASICA'!$O$16</f>
        <v>119.67</v>
      </c>
      <c r="M16" s="181">
        <f>'FACT COB BASICA'!$O$13+'FACT COB BASICA'!$O$16</f>
        <v>119.67</v>
      </c>
      <c r="N16" s="356" t="e">
        <f t="shared" si="24"/>
        <v>#N/A</v>
      </c>
      <c r="O16" s="181" t="e">
        <f t="shared" si="2"/>
        <v>#N/A</v>
      </c>
      <c r="P16" s="180" t="e">
        <f t="shared" si="25"/>
        <v>#N/A</v>
      </c>
      <c r="Q16" s="181" t="e">
        <f t="shared" si="3"/>
        <v>#N/A</v>
      </c>
      <c r="R16" s="120">
        <f>Cotizador!BW32</f>
        <v>0</v>
      </c>
      <c r="S16" s="121">
        <f>Cotizador!BX32</f>
        <v>0</v>
      </c>
      <c r="T16" s="120">
        <f>Cotizador!BY32+Cotizador!CA32</f>
        <v>0</v>
      </c>
      <c r="U16" s="121">
        <f>Cotizador!BZ32+Cotizador!CB32</f>
        <v>0</v>
      </c>
      <c r="V16" s="180" t="e">
        <f t="shared" si="26"/>
        <v>#N/A</v>
      </c>
      <c r="W16" s="181" t="e">
        <f t="shared" si="27"/>
        <v>#N/A</v>
      </c>
      <c r="X16" s="356" t="e">
        <f t="shared" si="28"/>
        <v>#N/A</v>
      </c>
      <c r="Y16" s="181" t="e">
        <f t="shared" si="4"/>
        <v>#N/A</v>
      </c>
      <c r="AG16" s="142" t="s">
        <v>68</v>
      </c>
      <c r="AH16" s="137">
        <v>35</v>
      </c>
      <c r="AI16" s="138" t="s">
        <v>25</v>
      </c>
      <c r="AJ16" s="139">
        <v>39</v>
      </c>
      <c r="AK16" s="140">
        <f>'FACT COB BASICA'!K12</f>
        <v>5961</v>
      </c>
      <c r="AL16" s="141">
        <f>'FACT COB BASICA'!L12</f>
        <v>6570</v>
      </c>
      <c r="AM16" s="140" t="e">
        <f t="shared" si="5"/>
        <v>#N/A</v>
      </c>
      <c r="AN16" s="141" t="e">
        <f t="shared" si="6"/>
        <v>#N/A</v>
      </c>
      <c r="AO16" s="140"/>
      <c r="AP16" s="141">
        <f>$C$23*$D$23/'FACT COB BASICA'!$O$10</f>
        <v>0</v>
      </c>
      <c r="AQ16" s="140" t="e">
        <f t="shared" si="29"/>
        <v>#N/A</v>
      </c>
      <c r="AR16" s="141" t="e">
        <f t="shared" si="7"/>
        <v>#N/A</v>
      </c>
      <c r="AS16" s="140" t="e">
        <f t="shared" si="30"/>
        <v>#N/A</v>
      </c>
      <c r="AT16" s="141" t="e">
        <f t="shared" si="8"/>
        <v>#N/A</v>
      </c>
      <c r="AU16" s="140" t="e">
        <f t="shared" si="9"/>
        <v>#N/A</v>
      </c>
      <c r="AV16" s="141" t="e">
        <f t="shared" si="10"/>
        <v>#N/A</v>
      </c>
      <c r="AW16" s="140" t="e">
        <f t="shared" si="31"/>
        <v>#N/A</v>
      </c>
      <c r="AX16" s="141" t="e">
        <f t="shared" si="11"/>
        <v>#N/A</v>
      </c>
      <c r="AY16" s="140">
        <f>($C$28*'FACT COB ADICIONALES'!P8/1000*$D$28)/'FACT COB BASICA'!$O$10</f>
        <v>0</v>
      </c>
      <c r="AZ16" s="141">
        <f>($C$28*'FACT COB ADICIONALES'!Q8/1000*$D$28)/'FACT COB BASICA'!$O$10</f>
        <v>0</v>
      </c>
      <c r="BA16" s="204" t="e">
        <f t="shared" si="12"/>
        <v>#N/A</v>
      </c>
      <c r="BB16" s="204" t="e">
        <f t="shared" si="13"/>
        <v>#N/A</v>
      </c>
      <c r="BC16" s="140" t="e">
        <f t="shared" si="14"/>
        <v>#N/A</v>
      </c>
      <c r="BD16" s="141" t="e">
        <f t="shared" si="15"/>
        <v>#N/A</v>
      </c>
      <c r="BE16" s="140">
        <f>$C$31*$D$31/'FACT COB BASICA'!$O$10</f>
        <v>0</v>
      </c>
      <c r="BF16" s="141">
        <f>$C$31*$D$31/'FACT COB BASICA'!$O$10</f>
        <v>0</v>
      </c>
      <c r="BG16" s="140" t="e">
        <f t="shared" si="16"/>
        <v>#N/A</v>
      </c>
      <c r="BH16" s="141" t="e">
        <f t="shared" si="17"/>
        <v>#N/A</v>
      </c>
      <c r="BI16" s="140" t="e">
        <f t="shared" si="18"/>
        <v>#N/A</v>
      </c>
      <c r="BJ16" s="141" t="e">
        <f t="shared" si="19"/>
        <v>#N/A</v>
      </c>
      <c r="BK16" s="140" t="e">
        <f t="shared" si="20"/>
        <v>#N/A</v>
      </c>
      <c r="BL16" s="141" t="e">
        <f t="shared" si="21"/>
        <v>#N/A</v>
      </c>
      <c r="BM16" s="140">
        <f>$D$35/'FACT COB BASICA'!$O$10</f>
        <v>0</v>
      </c>
      <c r="BN16" s="141">
        <f>$D$35/'FACT COB BASICA'!$O$10</f>
        <v>0</v>
      </c>
    </row>
    <row r="17" spans="1:66" ht="18.75" customHeight="1" x14ac:dyDescent="0.25">
      <c r="C17" s="106" t="s">
        <v>466</v>
      </c>
      <c r="D17" s="108" t="e">
        <f>D9*D11*D12*D13*D14</f>
        <v>#N/A</v>
      </c>
      <c r="F17" s="142" t="s">
        <v>69</v>
      </c>
      <c r="G17" s="101" t="s">
        <v>110</v>
      </c>
      <c r="H17" s="182" t="e">
        <f t="shared" si="22"/>
        <v>#N/A</v>
      </c>
      <c r="I17" s="183" t="e">
        <f t="shared" si="23"/>
        <v>#N/A</v>
      </c>
      <c r="J17" s="182" t="e">
        <f t="shared" si="0"/>
        <v>#N/A</v>
      </c>
      <c r="K17" s="183" t="e">
        <f t="shared" si="1"/>
        <v>#N/A</v>
      </c>
      <c r="L17" s="182">
        <f>'FACT COB BASICA'!$O$13+'FACT COB BASICA'!$O$16</f>
        <v>119.67</v>
      </c>
      <c r="M17" s="183">
        <f>'FACT COB BASICA'!$O$13+'FACT COB BASICA'!$O$16</f>
        <v>119.67</v>
      </c>
      <c r="N17" s="357" t="e">
        <f t="shared" si="24"/>
        <v>#N/A</v>
      </c>
      <c r="O17" s="183" t="e">
        <f t="shared" si="2"/>
        <v>#N/A</v>
      </c>
      <c r="P17" s="182" t="e">
        <f t="shared" si="25"/>
        <v>#N/A</v>
      </c>
      <c r="Q17" s="183" t="e">
        <f t="shared" si="3"/>
        <v>#N/A</v>
      </c>
      <c r="R17" s="114">
        <f>Cotizador!BW33</f>
        <v>0</v>
      </c>
      <c r="S17" s="115">
        <f>Cotizador!BX33</f>
        <v>0</v>
      </c>
      <c r="T17" s="114">
        <f>Cotizador!BY33+Cotizador!CA33</f>
        <v>0</v>
      </c>
      <c r="U17" s="115">
        <f>Cotizador!BZ33+Cotizador!CB33</f>
        <v>0</v>
      </c>
      <c r="V17" s="182" t="e">
        <f t="shared" si="26"/>
        <v>#N/A</v>
      </c>
      <c r="W17" s="183" t="e">
        <f t="shared" si="27"/>
        <v>#N/A</v>
      </c>
      <c r="X17" s="357" t="e">
        <f t="shared" si="28"/>
        <v>#N/A</v>
      </c>
      <c r="Y17" s="183" t="e">
        <f t="shared" si="4"/>
        <v>#N/A</v>
      </c>
      <c r="AG17" s="142" t="s">
        <v>69</v>
      </c>
      <c r="AH17" s="127">
        <v>40</v>
      </c>
      <c r="AI17" s="128" t="s">
        <v>25</v>
      </c>
      <c r="AJ17" s="129">
        <v>44</v>
      </c>
      <c r="AK17" s="130">
        <f>'FACT COB BASICA'!K13</f>
        <v>7448</v>
      </c>
      <c r="AL17" s="131">
        <f>'FACT COB BASICA'!L13</f>
        <v>7974</v>
      </c>
      <c r="AM17" s="130" t="e">
        <f t="shared" si="5"/>
        <v>#N/A</v>
      </c>
      <c r="AN17" s="131" t="e">
        <f t="shared" si="6"/>
        <v>#N/A</v>
      </c>
      <c r="AO17" s="130"/>
      <c r="AP17" s="131">
        <f>$C$23*$D$23/'FACT COB BASICA'!$O$10</f>
        <v>0</v>
      </c>
      <c r="AQ17" s="130" t="e">
        <f t="shared" si="29"/>
        <v>#N/A</v>
      </c>
      <c r="AR17" s="131" t="e">
        <f t="shared" si="7"/>
        <v>#N/A</v>
      </c>
      <c r="AS17" s="130" t="e">
        <f t="shared" si="30"/>
        <v>#N/A</v>
      </c>
      <c r="AT17" s="131" t="e">
        <f t="shared" si="8"/>
        <v>#N/A</v>
      </c>
      <c r="AU17" s="130" t="e">
        <f t="shared" si="9"/>
        <v>#N/A</v>
      </c>
      <c r="AV17" s="131" t="e">
        <f t="shared" si="10"/>
        <v>#N/A</v>
      </c>
      <c r="AW17" s="130" t="e">
        <f t="shared" si="31"/>
        <v>#N/A</v>
      </c>
      <c r="AX17" s="131" t="e">
        <f t="shared" si="11"/>
        <v>#N/A</v>
      </c>
      <c r="AY17" s="130">
        <f>($C$28*'FACT COB ADICIONALES'!P9/1000*$D$28)/'FACT COB BASICA'!$O$10</f>
        <v>0</v>
      </c>
      <c r="AZ17" s="131">
        <f>($C$28*'FACT COB ADICIONALES'!Q9/1000*$D$28)/'FACT COB BASICA'!$O$10</f>
        <v>0</v>
      </c>
      <c r="BA17" s="205" t="e">
        <f t="shared" si="12"/>
        <v>#N/A</v>
      </c>
      <c r="BB17" s="205" t="e">
        <f t="shared" si="13"/>
        <v>#N/A</v>
      </c>
      <c r="BC17" s="130" t="e">
        <f t="shared" si="14"/>
        <v>#N/A</v>
      </c>
      <c r="BD17" s="131" t="e">
        <f t="shared" si="15"/>
        <v>#N/A</v>
      </c>
      <c r="BE17" s="130">
        <f>$C$31*$D$31/'FACT COB BASICA'!$O$10</f>
        <v>0</v>
      </c>
      <c r="BF17" s="131">
        <f>$C$31*$D$31/'FACT COB BASICA'!$O$10</f>
        <v>0</v>
      </c>
      <c r="BG17" s="130" t="e">
        <f t="shared" si="16"/>
        <v>#N/A</v>
      </c>
      <c r="BH17" s="131" t="e">
        <f t="shared" si="17"/>
        <v>#N/A</v>
      </c>
      <c r="BI17" s="130" t="e">
        <f t="shared" si="18"/>
        <v>#N/A</v>
      </c>
      <c r="BJ17" s="131" t="e">
        <f t="shared" si="19"/>
        <v>#N/A</v>
      </c>
      <c r="BK17" s="130" t="e">
        <f t="shared" si="20"/>
        <v>#N/A</v>
      </c>
      <c r="BL17" s="131" t="e">
        <f t="shared" si="21"/>
        <v>#N/A</v>
      </c>
      <c r="BM17" s="130">
        <f>$D$35/'FACT COB BASICA'!$O$10</f>
        <v>0</v>
      </c>
      <c r="BN17" s="131">
        <f>$D$35/'FACT COB BASICA'!$O$10</f>
        <v>0</v>
      </c>
    </row>
    <row r="18" spans="1:66" ht="18.75" customHeight="1" x14ac:dyDescent="0.25">
      <c r="F18" s="142" t="s">
        <v>70</v>
      </c>
      <c r="G18" s="116" t="s">
        <v>111</v>
      </c>
      <c r="H18" s="180" t="e">
        <f t="shared" si="22"/>
        <v>#N/A</v>
      </c>
      <c r="I18" s="181" t="e">
        <f t="shared" si="23"/>
        <v>#N/A</v>
      </c>
      <c r="J18" s="180" t="e">
        <f t="shared" si="0"/>
        <v>#N/A</v>
      </c>
      <c r="K18" s="181" t="e">
        <f t="shared" si="1"/>
        <v>#N/A</v>
      </c>
      <c r="L18" s="180">
        <f>'FACT COB BASICA'!$O$13+'FACT COB BASICA'!$O$16</f>
        <v>119.67</v>
      </c>
      <c r="M18" s="181">
        <f>'FACT COB BASICA'!$O$13+'FACT COB BASICA'!$O$16</f>
        <v>119.67</v>
      </c>
      <c r="N18" s="356" t="e">
        <f t="shared" si="24"/>
        <v>#N/A</v>
      </c>
      <c r="O18" s="181" t="e">
        <f t="shared" si="2"/>
        <v>#N/A</v>
      </c>
      <c r="P18" s="180" t="e">
        <f t="shared" si="25"/>
        <v>#N/A</v>
      </c>
      <c r="Q18" s="181" t="e">
        <f t="shared" si="3"/>
        <v>#N/A</v>
      </c>
      <c r="R18" s="120">
        <f>Cotizador!BW34</f>
        <v>0</v>
      </c>
      <c r="S18" s="121">
        <f>Cotizador!BX34</f>
        <v>0</v>
      </c>
      <c r="T18" s="120">
        <f>Cotizador!BY34+Cotizador!CA34</f>
        <v>0</v>
      </c>
      <c r="U18" s="121">
        <f>Cotizador!BZ34+Cotizador!CB34</f>
        <v>0</v>
      </c>
      <c r="V18" s="180" t="e">
        <f t="shared" si="26"/>
        <v>#N/A</v>
      </c>
      <c r="W18" s="181" t="e">
        <f t="shared" si="27"/>
        <v>#N/A</v>
      </c>
      <c r="X18" s="356" t="e">
        <f t="shared" si="28"/>
        <v>#N/A</v>
      </c>
      <c r="Y18" s="181" t="e">
        <f t="shared" si="4"/>
        <v>#N/A</v>
      </c>
      <c r="AG18" s="142" t="s">
        <v>70</v>
      </c>
      <c r="AH18" s="137">
        <v>45</v>
      </c>
      <c r="AI18" s="138" t="s">
        <v>25</v>
      </c>
      <c r="AJ18" s="139">
        <v>49</v>
      </c>
      <c r="AK18" s="140">
        <f>'FACT COB BASICA'!K14</f>
        <v>9306</v>
      </c>
      <c r="AL18" s="141">
        <f>'FACT COB BASICA'!L14</f>
        <v>9677</v>
      </c>
      <c r="AM18" s="140" t="e">
        <f t="shared" si="5"/>
        <v>#N/A</v>
      </c>
      <c r="AN18" s="141" t="e">
        <f t="shared" si="6"/>
        <v>#N/A</v>
      </c>
      <c r="AO18" s="140"/>
      <c r="AP18" s="141">
        <f>$C$23*$D$23/'FACT COB BASICA'!$O$10</f>
        <v>0</v>
      </c>
      <c r="AQ18" s="140" t="e">
        <f t="shared" si="29"/>
        <v>#N/A</v>
      </c>
      <c r="AR18" s="141" t="e">
        <f t="shared" si="7"/>
        <v>#N/A</v>
      </c>
      <c r="AS18" s="140" t="e">
        <f t="shared" si="30"/>
        <v>#N/A</v>
      </c>
      <c r="AT18" s="141" t="e">
        <f t="shared" si="8"/>
        <v>#N/A</v>
      </c>
      <c r="AU18" s="140" t="e">
        <f t="shared" si="9"/>
        <v>#N/A</v>
      </c>
      <c r="AV18" s="141" t="e">
        <f t="shared" si="10"/>
        <v>#N/A</v>
      </c>
      <c r="AW18" s="140" t="e">
        <f t="shared" si="31"/>
        <v>#N/A</v>
      </c>
      <c r="AX18" s="141" t="e">
        <f t="shared" si="11"/>
        <v>#N/A</v>
      </c>
      <c r="AY18" s="140">
        <f>($C$28*'FACT COB ADICIONALES'!P10/1000*$D$28)/'FACT COB BASICA'!$O$10</f>
        <v>0</v>
      </c>
      <c r="AZ18" s="141">
        <f>($C$28*'FACT COB ADICIONALES'!Q10/1000*$D$28)/'FACT COB BASICA'!$O$10</f>
        <v>0</v>
      </c>
      <c r="BA18" s="204" t="e">
        <f t="shared" si="12"/>
        <v>#N/A</v>
      </c>
      <c r="BB18" s="204" t="e">
        <f t="shared" si="13"/>
        <v>#N/A</v>
      </c>
      <c r="BC18" s="140" t="e">
        <f t="shared" si="14"/>
        <v>#N/A</v>
      </c>
      <c r="BD18" s="141" t="e">
        <f t="shared" si="15"/>
        <v>#N/A</v>
      </c>
      <c r="BE18" s="140">
        <f>$C$31*$D$31/'FACT COB BASICA'!$O$10</f>
        <v>0</v>
      </c>
      <c r="BF18" s="141">
        <f>$C$31*$D$31/'FACT COB BASICA'!$O$10</f>
        <v>0</v>
      </c>
      <c r="BG18" s="140" t="e">
        <f t="shared" si="16"/>
        <v>#N/A</v>
      </c>
      <c r="BH18" s="141" t="e">
        <f t="shared" si="17"/>
        <v>#N/A</v>
      </c>
      <c r="BI18" s="140" t="e">
        <f t="shared" si="18"/>
        <v>#N/A</v>
      </c>
      <c r="BJ18" s="141" t="e">
        <f t="shared" si="19"/>
        <v>#N/A</v>
      </c>
      <c r="BK18" s="140" t="e">
        <f t="shared" si="20"/>
        <v>#N/A</v>
      </c>
      <c r="BL18" s="141" t="e">
        <f t="shared" si="21"/>
        <v>#N/A</v>
      </c>
      <c r="BM18" s="140">
        <f>$D$35/'FACT COB BASICA'!$O$10</f>
        <v>0</v>
      </c>
      <c r="BN18" s="141">
        <f>$D$35/'FACT COB BASICA'!$O$10</f>
        <v>0</v>
      </c>
    </row>
    <row r="19" spans="1:66" ht="18.75" customHeight="1" x14ac:dyDescent="0.25">
      <c r="F19" s="142" t="s">
        <v>71</v>
      </c>
      <c r="G19" s="101" t="s">
        <v>112</v>
      </c>
      <c r="H19" s="182" t="e">
        <f t="shared" si="22"/>
        <v>#N/A</v>
      </c>
      <c r="I19" s="183" t="e">
        <f t="shared" si="23"/>
        <v>#N/A</v>
      </c>
      <c r="J19" s="182" t="e">
        <f t="shared" si="0"/>
        <v>#N/A</v>
      </c>
      <c r="K19" s="183" t="e">
        <f t="shared" si="1"/>
        <v>#N/A</v>
      </c>
      <c r="L19" s="182">
        <f>'FACT COB BASICA'!$O$13+'FACT COB BASICA'!$O$16</f>
        <v>119.67</v>
      </c>
      <c r="M19" s="183">
        <f>'FACT COB BASICA'!$O$13+'FACT COB BASICA'!$O$16</f>
        <v>119.67</v>
      </c>
      <c r="N19" s="357" t="e">
        <f t="shared" si="24"/>
        <v>#N/A</v>
      </c>
      <c r="O19" s="183" t="e">
        <f t="shared" si="2"/>
        <v>#N/A</v>
      </c>
      <c r="P19" s="182" t="e">
        <f t="shared" si="25"/>
        <v>#N/A</v>
      </c>
      <c r="Q19" s="183" t="e">
        <f t="shared" si="3"/>
        <v>#N/A</v>
      </c>
      <c r="R19" s="114">
        <f>Cotizador!BW35</f>
        <v>0</v>
      </c>
      <c r="S19" s="115">
        <f>Cotizador!BX35</f>
        <v>0</v>
      </c>
      <c r="T19" s="114">
        <f>Cotizador!BY35+Cotizador!CA35</f>
        <v>0</v>
      </c>
      <c r="U19" s="115">
        <f>Cotizador!BZ35+Cotizador!CB35</f>
        <v>0</v>
      </c>
      <c r="V19" s="182" t="e">
        <f t="shared" si="26"/>
        <v>#N/A</v>
      </c>
      <c r="W19" s="183" t="e">
        <f t="shared" si="27"/>
        <v>#N/A</v>
      </c>
      <c r="X19" s="357" t="e">
        <f t="shared" si="28"/>
        <v>#N/A</v>
      </c>
      <c r="Y19" s="183" t="e">
        <f t="shared" si="4"/>
        <v>#N/A</v>
      </c>
      <c r="AG19" s="142" t="s">
        <v>71</v>
      </c>
      <c r="AH19" s="127">
        <v>50</v>
      </c>
      <c r="AI19" s="128" t="s">
        <v>25</v>
      </c>
      <c r="AJ19" s="129">
        <v>54</v>
      </c>
      <c r="AK19" s="130">
        <f>'FACT COB BASICA'!K15</f>
        <v>11628</v>
      </c>
      <c r="AL19" s="131">
        <f>'FACT COB BASICA'!L15</f>
        <v>11744</v>
      </c>
      <c r="AM19" s="130" t="e">
        <f t="shared" si="5"/>
        <v>#N/A</v>
      </c>
      <c r="AN19" s="131" t="e">
        <f t="shared" si="6"/>
        <v>#N/A</v>
      </c>
      <c r="AO19" s="130"/>
      <c r="AP19" s="131"/>
      <c r="AQ19" s="130" t="e">
        <f t="shared" si="29"/>
        <v>#N/A</v>
      </c>
      <c r="AR19" s="131" t="e">
        <f t="shared" si="7"/>
        <v>#N/A</v>
      </c>
      <c r="AS19" s="130" t="e">
        <f t="shared" si="30"/>
        <v>#N/A</v>
      </c>
      <c r="AT19" s="131" t="e">
        <f t="shared" si="8"/>
        <v>#N/A</v>
      </c>
      <c r="AU19" s="130" t="e">
        <f t="shared" si="9"/>
        <v>#N/A</v>
      </c>
      <c r="AV19" s="131" t="e">
        <f t="shared" si="10"/>
        <v>#N/A</v>
      </c>
      <c r="AW19" s="130" t="e">
        <f t="shared" si="31"/>
        <v>#N/A</v>
      </c>
      <c r="AX19" s="131" t="e">
        <f t="shared" si="11"/>
        <v>#N/A</v>
      </c>
      <c r="AY19" s="130">
        <f>($C$28*'FACT COB ADICIONALES'!P11/1000*$D$28)/'FACT COB BASICA'!$O$10</f>
        <v>0</v>
      </c>
      <c r="AZ19" s="131">
        <f>($C$28*'FACT COB ADICIONALES'!Q11/1000*$D$28)/'FACT COB BASICA'!$O$10</f>
        <v>0</v>
      </c>
      <c r="BA19" s="205" t="e">
        <f t="shared" si="12"/>
        <v>#N/A</v>
      </c>
      <c r="BB19" s="205" t="e">
        <f t="shared" si="13"/>
        <v>#N/A</v>
      </c>
      <c r="BC19" s="130" t="e">
        <f t="shared" si="14"/>
        <v>#N/A</v>
      </c>
      <c r="BD19" s="131" t="e">
        <f t="shared" si="15"/>
        <v>#N/A</v>
      </c>
      <c r="BE19" s="130">
        <f>$C$31*$D$31/'FACT COB BASICA'!$O$10</f>
        <v>0</v>
      </c>
      <c r="BF19" s="131">
        <f>$C$31*$D$31/'FACT COB BASICA'!$O$10</f>
        <v>0</v>
      </c>
      <c r="BG19" s="130" t="e">
        <f t="shared" si="16"/>
        <v>#N/A</v>
      </c>
      <c r="BH19" s="131" t="e">
        <f t="shared" si="17"/>
        <v>#N/A</v>
      </c>
      <c r="BI19" s="130" t="e">
        <f t="shared" si="18"/>
        <v>#N/A</v>
      </c>
      <c r="BJ19" s="131" t="e">
        <f t="shared" si="19"/>
        <v>#N/A</v>
      </c>
      <c r="BK19" s="130" t="e">
        <f t="shared" si="20"/>
        <v>#N/A</v>
      </c>
      <c r="BL19" s="131" t="e">
        <f t="shared" si="21"/>
        <v>#N/A</v>
      </c>
      <c r="BM19" s="130">
        <f>$D$35/'FACT COB BASICA'!$O$10</f>
        <v>0</v>
      </c>
      <c r="BN19" s="131">
        <f>$D$35/'FACT COB BASICA'!$O$10</f>
        <v>0</v>
      </c>
    </row>
    <row r="20" spans="1:66" ht="18.75" customHeight="1" x14ac:dyDescent="0.3">
      <c r="A20" s="669" t="s">
        <v>81</v>
      </c>
      <c r="B20" s="669"/>
      <c r="C20" s="669"/>
      <c r="D20" s="669"/>
      <c r="F20" s="142" t="s">
        <v>72</v>
      </c>
      <c r="G20" s="116" t="s">
        <v>113</v>
      </c>
      <c r="H20" s="180" t="e">
        <f t="shared" si="22"/>
        <v>#N/A</v>
      </c>
      <c r="I20" s="181" t="e">
        <f t="shared" si="23"/>
        <v>#N/A</v>
      </c>
      <c r="J20" s="180" t="e">
        <f t="shared" si="0"/>
        <v>#N/A</v>
      </c>
      <c r="K20" s="181" t="e">
        <f t="shared" si="1"/>
        <v>#N/A</v>
      </c>
      <c r="L20" s="180">
        <f>'FACT COB BASICA'!$O$13+'FACT COB BASICA'!$O$16</f>
        <v>119.67</v>
      </c>
      <c r="M20" s="181">
        <f>'FACT COB BASICA'!$O$13+'FACT COB BASICA'!$O$16</f>
        <v>119.67</v>
      </c>
      <c r="N20" s="356" t="e">
        <f t="shared" si="24"/>
        <v>#N/A</v>
      </c>
      <c r="O20" s="181" t="e">
        <f t="shared" si="2"/>
        <v>#N/A</v>
      </c>
      <c r="P20" s="180" t="e">
        <f t="shared" si="25"/>
        <v>#N/A</v>
      </c>
      <c r="Q20" s="181" t="e">
        <f t="shared" si="3"/>
        <v>#N/A</v>
      </c>
      <c r="R20" s="120">
        <f>Cotizador!BW36</f>
        <v>0</v>
      </c>
      <c r="S20" s="121">
        <f>Cotizador!BX36</f>
        <v>0</v>
      </c>
      <c r="T20" s="120">
        <f>Cotizador!BY36+Cotizador!CA36</f>
        <v>0</v>
      </c>
      <c r="U20" s="121">
        <f>Cotizador!BZ36+Cotizador!CB36</f>
        <v>0</v>
      </c>
      <c r="V20" s="180" t="e">
        <f t="shared" si="26"/>
        <v>#N/A</v>
      </c>
      <c r="W20" s="181" t="e">
        <f t="shared" si="27"/>
        <v>#N/A</v>
      </c>
      <c r="X20" s="356" t="e">
        <f t="shared" si="28"/>
        <v>#N/A</v>
      </c>
      <c r="Y20" s="181" t="e">
        <f t="shared" si="4"/>
        <v>#N/A</v>
      </c>
      <c r="AG20" s="142" t="s">
        <v>72</v>
      </c>
      <c r="AH20" s="137">
        <v>55</v>
      </c>
      <c r="AI20" s="138" t="s">
        <v>25</v>
      </c>
      <c r="AJ20" s="139">
        <v>59</v>
      </c>
      <c r="AK20" s="140">
        <f>'FACT COB BASICA'!K16</f>
        <v>14528</v>
      </c>
      <c r="AL20" s="141">
        <f>'FACT COB BASICA'!L16</f>
        <v>14252</v>
      </c>
      <c r="AM20" s="140" t="e">
        <f t="shared" si="5"/>
        <v>#N/A</v>
      </c>
      <c r="AN20" s="141" t="e">
        <f t="shared" si="6"/>
        <v>#N/A</v>
      </c>
      <c r="AO20" s="140"/>
      <c r="AP20" s="141"/>
      <c r="AQ20" s="140" t="e">
        <f t="shared" si="29"/>
        <v>#N/A</v>
      </c>
      <c r="AR20" s="141" t="e">
        <f t="shared" si="7"/>
        <v>#N/A</v>
      </c>
      <c r="AS20" s="140" t="e">
        <f t="shared" si="30"/>
        <v>#N/A</v>
      </c>
      <c r="AT20" s="141" t="e">
        <f t="shared" si="8"/>
        <v>#N/A</v>
      </c>
      <c r="AU20" s="140" t="e">
        <f t="shared" si="9"/>
        <v>#N/A</v>
      </c>
      <c r="AV20" s="141" t="e">
        <f t="shared" si="10"/>
        <v>#N/A</v>
      </c>
      <c r="AW20" s="140" t="e">
        <f t="shared" si="31"/>
        <v>#N/A</v>
      </c>
      <c r="AX20" s="141" t="e">
        <f t="shared" si="11"/>
        <v>#N/A</v>
      </c>
      <c r="AY20" s="140">
        <f>($C$28*'FACT COB ADICIONALES'!P12/1000*$D$28)/'FACT COB BASICA'!$O$10</f>
        <v>0</v>
      </c>
      <c r="AZ20" s="141">
        <f>($C$28*'FACT COB ADICIONALES'!Q12/1000*$D$28)/'FACT COB BASICA'!$O$10</f>
        <v>0</v>
      </c>
      <c r="BA20" s="204" t="e">
        <f t="shared" si="12"/>
        <v>#N/A</v>
      </c>
      <c r="BB20" s="204" t="e">
        <f t="shared" si="13"/>
        <v>#N/A</v>
      </c>
      <c r="BC20" s="140" t="e">
        <f t="shared" si="14"/>
        <v>#N/A</v>
      </c>
      <c r="BD20" s="141" t="e">
        <f t="shared" si="15"/>
        <v>#N/A</v>
      </c>
      <c r="BE20" s="140">
        <f>$C$31*$D$31/'FACT COB BASICA'!$O$10</f>
        <v>0</v>
      </c>
      <c r="BF20" s="141">
        <f>$C$31*$D$31/'FACT COB BASICA'!$O$10</f>
        <v>0</v>
      </c>
      <c r="BG20" s="140" t="e">
        <f t="shared" si="16"/>
        <v>#N/A</v>
      </c>
      <c r="BH20" s="141" t="e">
        <f t="shared" si="17"/>
        <v>#N/A</v>
      </c>
      <c r="BI20" s="140" t="e">
        <f t="shared" si="18"/>
        <v>#N/A</v>
      </c>
      <c r="BJ20" s="141" t="e">
        <f t="shared" si="19"/>
        <v>#N/A</v>
      </c>
      <c r="BK20" s="140" t="e">
        <f t="shared" si="20"/>
        <v>#N/A</v>
      </c>
      <c r="BL20" s="141" t="e">
        <f t="shared" si="21"/>
        <v>#N/A</v>
      </c>
      <c r="BM20" s="140">
        <f>$D$35/'FACT COB BASICA'!$O$10</f>
        <v>0</v>
      </c>
      <c r="BN20" s="141">
        <f>$D$35/'FACT COB BASICA'!$O$10</f>
        <v>0</v>
      </c>
    </row>
    <row r="21" spans="1:66" ht="18.75" customHeight="1" x14ac:dyDescent="0.25">
      <c r="F21" s="142" t="s">
        <v>73</v>
      </c>
      <c r="G21" s="101" t="s">
        <v>114</v>
      </c>
      <c r="H21" s="182" t="e">
        <f t="shared" si="22"/>
        <v>#N/A</v>
      </c>
      <c r="I21" s="183" t="e">
        <f t="shared" si="23"/>
        <v>#N/A</v>
      </c>
      <c r="J21" s="182" t="e">
        <f t="shared" si="0"/>
        <v>#N/A</v>
      </c>
      <c r="K21" s="183" t="e">
        <f t="shared" si="1"/>
        <v>#N/A</v>
      </c>
      <c r="L21" s="182">
        <f>'FACT COB BASICA'!$O$13+'FACT COB BASICA'!$O$16</f>
        <v>119.67</v>
      </c>
      <c r="M21" s="183">
        <f>'FACT COB BASICA'!$O$13+'FACT COB BASICA'!$O$16</f>
        <v>119.67</v>
      </c>
      <c r="N21" s="357" t="e">
        <f t="shared" si="24"/>
        <v>#N/A</v>
      </c>
      <c r="O21" s="183" t="e">
        <f t="shared" si="2"/>
        <v>#N/A</v>
      </c>
      <c r="P21" s="182" t="e">
        <f t="shared" si="25"/>
        <v>#N/A</v>
      </c>
      <c r="Q21" s="183" t="e">
        <f t="shared" si="3"/>
        <v>#N/A</v>
      </c>
      <c r="R21" s="114">
        <f>Cotizador!BW37</f>
        <v>0</v>
      </c>
      <c r="S21" s="115">
        <f>Cotizador!BX37</f>
        <v>0</v>
      </c>
      <c r="T21" s="114">
        <f>Cotizador!BY37+Cotizador!CA37</f>
        <v>0</v>
      </c>
      <c r="U21" s="115">
        <f>Cotizador!BZ37+Cotizador!CB37</f>
        <v>0</v>
      </c>
      <c r="V21" s="182" t="e">
        <f t="shared" si="26"/>
        <v>#N/A</v>
      </c>
      <c r="W21" s="183" t="e">
        <f t="shared" si="27"/>
        <v>#N/A</v>
      </c>
      <c r="X21" s="357" t="e">
        <f t="shared" si="28"/>
        <v>#N/A</v>
      </c>
      <c r="Y21" s="183" t="e">
        <f t="shared" si="4"/>
        <v>#N/A</v>
      </c>
      <c r="AD21" s="105"/>
      <c r="AG21" s="142" t="s">
        <v>73</v>
      </c>
      <c r="AH21" s="127">
        <v>60</v>
      </c>
      <c r="AI21" s="128" t="s">
        <v>25</v>
      </c>
      <c r="AJ21" s="129">
        <v>64</v>
      </c>
      <c r="AK21" s="130">
        <f>'FACT COB BASICA'!K17</f>
        <v>18152</v>
      </c>
      <c r="AL21" s="131">
        <f>'FACT COB BASICA'!L17</f>
        <v>17297</v>
      </c>
      <c r="AM21" s="130" t="e">
        <f t="shared" si="5"/>
        <v>#N/A</v>
      </c>
      <c r="AN21" s="131" t="e">
        <f t="shared" si="6"/>
        <v>#N/A</v>
      </c>
      <c r="AO21" s="130"/>
      <c r="AP21" s="131"/>
      <c r="AQ21" s="130" t="e">
        <f t="shared" si="29"/>
        <v>#N/A</v>
      </c>
      <c r="AR21" s="131" t="e">
        <f t="shared" si="7"/>
        <v>#N/A</v>
      </c>
      <c r="AS21" s="130" t="e">
        <f t="shared" si="30"/>
        <v>#N/A</v>
      </c>
      <c r="AT21" s="131" t="e">
        <f t="shared" si="8"/>
        <v>#N/A</v>
      </c>
      <c r="AU21" s="130" t="e">
        <f t="shared" si="9"/>
        <v>#N/A</v>
      </c>
      <c r="AV21" s="131" t="e">
        <f t="shared" si="10"/>
        <v>#N/A</v>
      </c>
      <c r="AW21" s="130" t="e">
        <f t="shared" si="31"/>
        <v>#N/A</v>
      </c>
      <c r="AX21" s="131" t="e">
        <f t="shared" si="11"/>
        <v>#N/A</v>
      </c>
      <c r="AY21" s="130">
        <f>($C$28*'FACT COB ADICIONALES'!P13/1000*$D$28)/'FACT COB BASICA'!$O$10</f>
        <v>0</v>
      </c>
      <c r="AZ21" s="131">
        <f>($C$28*'FACT COB ADICIONALES'!Q13/1000*$D$28)/'FACT COB BASICA'!$O$10</f>
        <v>0</v>
      </c>
      <c r="BA21" s="205" t="e">
        <f t="shared" si="12"/>
        <v>#N/A</v>
      </c>
      <c r="BB21" s="205" t="e">
        <f t="shared" si="13"/>
        <v>#N/A</v>
      </c>
      <c r="BC21" s="130" t="e">
        <f t="shared" si="14"/>
        <v>#N/A</v>
      </c>
      <c r="BD21" s="131" t="e">
        <f t="shared" si="15"/>
        <v>#N/A</v>
      </c>
      <c r="BE21" s="130">
        <f>$C$31*$D$31/'FACT COB BASICA'!$O$10</f>
        <v>0</v>
      </c>
      <c r="BF21" s="131">
        <f>$C$31*$D$31/'FACT COB BASICA'!$O$10</f>
        <v>0</v>
      </c>
      <c r="BG21" s="130" t="e">
        <f t="shared" si="16"/>
        <v>#N/A</v>
      </c>
      <c r="BH21" s="131" t="e">
        <f t="shared" si="17"/>
        <v>#N/A</v>
      </c>
      <c r="BI21" s="130" t="e">
        <f t="shared" si="18"/>
        <v>#N/A</v>
      </c>
      <c r="BJ21" s="131" t="e">
        <f t="shared" si="19"/>
        <v>#N/A</v>
      </c>
      <c r="BK21" s="130" t="e">
        <f t="shared" si="20"/>
        <v>#N/A</v>
      </c>
      <c r="BL21" s="131" t="e">
        <f t="shared" si="21"/>
        <v>#N/A</v>
      </c>
      <c r="BM21" s="130">
        <f>$D$35/'FACT COB BASICA'!$O$10</f>
        <v>0</v>
      </c>
      <c r="BN21" s="131">
        <f>$D$35/'FACT COB BASICA'!$O$10</f>
        <v>0</v>
      </c>
    </row>
    <row r="22" spans="1:66" ht="18.75" customHeight="1" x14ac:dyDescent="0.25">
      <c r="C22" s="106" t="s">
        <v>159</v>
      </c>
      <c r="D22" s="106" t="s">
        <v>14</v>
      </c>
      <c r="F22" s="142" t="s">
        <v>74</v>
      </c>
      <c r="G22" s="116" t="s">
        <v>115</v>
      </c>
      <c r="H22" s="180" t="e">
        <f t="shared" si="22"/>
        <v>#N/A</v>
      </c>
      <c r="I22" s="181" t="e">
        <f t="shared" si="23"/>
        <v>#N/A</v>
      </c>
      <c r="J22" s="180" t="e">
        <f t="shared" si="0"/>
        <v>#N/A</v>
      </c>
      <c r="K22" s="181" t="e">
        <f t="shared" si="1"/>
        <v>#N/A</v>
      </c>
      <c r="L22" s="180">
        <f>'FACT COB BASICA'!$O$13+'FACT COB BASICA'!$O$16</f>
        <v>119.67</v>
      </c>
      <c r="M22" s="181">
        <f>'FACT COB BASICA'!$O$13+'FACT COB BASICA'!$O$16</f>
        <v>119.67</v>
      </c>
      <c r="N22" s="356" t="e">
        <f t="shared" si="24"/>
        <v>#N/A</v>
      </c>
      <c r="O22" s="181" t="e">
        <f t="shared" si="2"/>
        <v>#N/A</v>
      </c>
      <c r="P22" s="180" t="e">
        <f t="shared" si="25"/>
        <v>#N/A</v>
      </c>
      <c r="Q22" s="181" t="e">
        <f t="shared" si="3"/>
        <v>#N/A</v>
      </c>
      <c r="R22" s="120">
        <f>Cotizador!BW38</f>
        <v>0</v>
      </c>
      <c r="S22" s="121">
        <f>Cotizador!BX38</f>
        <v>0</v>
      </c>
      <c r="T22" s="120">
        <f>Cotizador!BY38+Cotizador!CA38</f>
        <v>0</v>
      </c>
      <c r="U22" s="121">
        <f>Cotizador!BZ38+Cotizador!CB38</f>
        <v>0</v>
      </c>
      <c r="V22" s="180" t="e">
        <f t="shared" si="26"/>
        <v>#N/A</v>
      </c>
      <c r="W22" s="181" t="e">
        <f t="shared" si="27"/>
        <v>#N/A</v>
      </c>
      <c r="X22" s="356" t="e">
        <f t="shared" si="28"/>
        <v>#N/A</v>
      </c>
      <c r="Y22" s="181" t="e">
        <f t="shared" si="4"/>
        <v>#N/A</v>
      </c>
      <c r="AD22" s="105"/>
      <c r="AG22" s="142" t="s">
        <v>74</v>
      </c>
      <c r="AH22" s="137">
        <v>65</v>
      </c>
      <c r="AI22" s="138" t="s">
        <v>25</v>
      </c>
      <c r="AJ22" s="139">
        <v>69</v>
      </c>
      <c r="AK22" s="140">
        <f>'FACT COB BASICA'!K18</f>
        <v>22680</v>
      </c>
      <c r="AL22" s="141">
        <f>'FACT COB BASICA'!L18</f>
        <v>20992</v>
      </c>
      <c r="AM22" s="140" t="e">
        <f t="shared" si="5"/>
        <v>#N/A</v>
      </c>
      <c r="AN22" s="141" t="e">
        <f t="shared" si="6"/>
        <v>#N/A</v>
      </c>
      <c r="AO22" s="140"/>
      <c r="AP22" s="141"/>
      <c r="AQ22" s="140" t="e">
        <f t="shared" si="29"/>
        <v>#N/A</v>
      </c>
      <c r="AR22" s="141" t="e">
        <f t="shared" si="7"/>
        <v>#N/A</v>
      </c>
      <c r="AS22" s="140" t="e">
        <f t="shared" si="30"/>
        <v>#N/A</v>
      </c>
      <c r="AT22" s="141" t="e">
        <f t="shared" si="8"/>
        <v>#N/A</v>
      </c>
      <c r="AU22" s="140" t="e">
        <f t="shared" si="9"/>
        <v>#N/A</v>
      </c>
      <c r="AV22" s="141" t="e">
        <f t="shared" si="10"/>
        <v>#N/A</v>
      </c>
      <c r="AW22" s="140" t="e">
        <f t="shared" si="31"/>
        <v>#N/A</v>
      </c>
      <c r="AX22" s="141" t="e">
        <f t="shared" si="11"/>
        <v>#N/A</v>
      </c>
      <c r="AY22" s="140"/>
      <c r="AZ22" s="141"/>
      <c r="BA22" s="204" t="e">
        <f t="shared" si="12"/>
        <v>#N/A</v>
      </c>
      <c r="BB22" s="204" t="e">
        <f t="shared" si="13"/>
        <v>#N/A</v>
      </c>
      <c r="BC22" s="140" t="e">
        <f t="shared" si="14"/>
        <v>#N/A</v>
      </c>
      <c r="BD22" s="141" t="e">
        <f t="shared" si="15"/>
        <v>#N/A</v>
      </c>
      <c r="BE22" s="140">
        <f>$C$31*$D$31/'FACT COB BASICA'!$O$10</f>
        <v>0</v>
      </c>
      <c r="BF22" s="141">
        <f>$C$31*$D$31/'FACT COB BASICA'!$O$10</f>
        <v>0</v>
      </c>
      <c r="BG22" s="140" t="e">
        <f t="shared" si="16"/>
        <v>#N/A</v>
      </c>
      <c r="BH22" s="141" t="e">
        <f t="shared" si="17"/>
        <v>#N/A</v>
      </c>
      <c r="BI22" s="140" t="e">
        <f t="shared" si="18"/>
        <v>#N/A</v>
      </c>
      <c r="BJ22" s="141" t="e">
        <f t="shared" si="19"/>
        <v>#N/A</v>
      </c>
      <c r="BK22" s="140" t="e">
        <f t="shared" si="20"/>
        <v>#N/A</v>
      </c>
      <c r="BL22" s="141" t="e">
        <f t="shared" si="21"/>
        <v>#N/A</v>
      </c>
      <c r="BM22" s="140">
        <f>$D$35/'FACT COB BASICA'!$O$10</f>
        <v>0</v>
      </c>
      <c r="BN22" s="141">
        <f>$D$35/'FACT COB BASICA'!$O$10</f>
        <v>0</v>
      </c>
    </row>
    <row r="23" spans="1:66" ht="18.75" customHeight="1" x14ac:dyDescent="0.25">
      <c r="A23" s="145" t="s">
        <v>198</v>
      </c>
      <c r="B23" s="210" t="b">
        <f>Cotizador!DC30</f>
        <v>0</v>
      </c>
      <c r="C23" s="148">
        <f>Cotizador!N30</f>
        <v>0</v>
      </c>
      <c r="D23" s="110">
        <f>IF(B23=TRUE,'FACT COB ADICIONALES'!$Z$3,0)</f>
        <v>0</v>
      </c>
      <c r="F23" s="142" t="s">
        <v>75</v>
      </c>
      <c r="G23" s="101" t="s">
        <v>116</v>
      </c>
      <c r="H23" s="182" t="e">
        <f t="shared" si="22"/>
        <v>#N/A</v>
      </c>
      <c r="I23" s="183" t="e">
        <f t="shared" si="23"/>
        <v>#N/A</v>
      </c>
      <c r="J23" s="182" t="e">
        <f t="shared" si="0"/>
        <v>#N/A</v>
      </c>
      <c r="K23" s="183" t="e">
        <f t="shared" si="1"/>
        <v>#N/A</v>
      </c>
      <c r="L23" s="182">
        <f>'FACT COB BASICA'!$O$13+'FACT COB BASICA'!$O$16</f>
        <v>119.67</v>
      </c>
      <c r="M23" s="183">
        <f>'FACT COB BASICA'!$O$13+'FACT COB BASICA'!$O$16</f>
        <v>119.67</v>
      </c>
      <c r="N23" s="357" t="e">
        <f t="shared" si="24"/>
        <v>#N/A</v>
      </c>
      <c r="O23" s="183" t="e">
        <f t="shared" si="2"/>
        <v>#N/A</v>
      </c>
      <c r="P23" s="182" t="e">
        <f t="shared" si="25"/>
        <v>#N/A</v>
      </c>
      <c r="Q23" s="183" t="e">
        <f t="shared" si="3"/>
        <v>#N/A</v>
      </c>
      <c r="R23" s="114">
        <f>Cotizador!BW39</f>
        <v>0</v>
      </c>
      <c r="S23" s="115">
        <f>Cotizador!BX39</f>
        <v>0</v>
      </c>
      <c r="T23" s="114">
        <f>Cotizador!BY39+Cotizador!CA39</f>
        <v>0</v>
      </c>
      <c r="U23" s="115">
        <f>Cotizador!BZ39+Cotizador!CB39</f>
        <v>0</v>
      </c>
      <c r="V23" s="182" t="e">
        <f t="shared" si="26"/>
        <v>#N/A</v>
      </c>
      <c r="W23" s="183" t="e">
        <f t="shared" si="27"/>
        <v>#N/A</v>
      </c>
      <c r="X23" s="357" t="e">
        <f t="shared" si="28"/>
        <v>#N/A</v>
      </c>
      <c r="Y23" s="183" t="e">
        <f t="shared" si="4"/>
        <v>#N/A</v>
      </c>
      <c r="AD23" s="105"/>
      <c r="AG23" s="142" t="s">
        <v>75</v>
      </c>
      <c r="AH23" s="127">
        <v>70</v>
      </c>
      <c r="AI23" s="128" t="s">
        <v>25</v>
      </c>
      <c r="AJ23" s="129">
        <v>74</v>
      </c>
      <c r="AK23" s="130">
        <f>'FACT COB BASICA'!K19</f>
        <v>28338</v>
      </c>
      <c r="AL23" s="131">
        <f>'FACT COB BASICA'!L19</f>
        <v>25476</v>
      </c>
      <c r="AM23" s="130" t="e">
        <f t="shared" si="5"/>
        <v>#N/A</v>
      </c>
      <c r="AN23" s="131" t="e">
        <f t="shared" si="6"/>
        <v>#N/A</v>
      </c>
      <c r="AO23" s="130"/>
      <c r="AP23" s="131"/>
      <c r="AQ23" s="130" t="e">
        <f t="shared" si="29"/>
        <v>#N/A</v>
      </c>
      <c r="AR23" s="131" t="e">
        <f t="shared" si="7"/>
        <v>#N/A</v>
      </c>
      <c r="AS23" s="130" t="e">
        <f t="shared" si="30"/>
        <v>#N/A</v>
      </c>
      <c r="AT23" s="131" t="e">
        <f t="shared" si="8"/>
        <v>#N/A</v>
      </c>
      <c r="AU23" s="130" t="e">
        <f t="shared" si="9"/>
        <v>#N/A</v>
      </c>
      <c r="AV23" s="131" t="e">
        <f t="shared" si="10"/>
        <v>#N/A</v>
      </c>
      <c r="AW23" s="130" t="e">
        <f t="shared" si="31"/>
        <v>#N/A</v>
      </c>
      <c r="AX23" s="131" t="e">
        <f t="shared" si="11"/>
        <v>#N/A</v>
      </c>
      <c r="AY23" s="130"/>
      <c r="AZ23" s="131"/>
      <c r="BA23" s="205" t="e">
        <f t="shared" si="12"/>
        <v>#N/A</v>
      </c>
      <c r="BB23" s="205" t="e">
        <f t="shared" si="13"/>
        <v>#N/A</v>
      </c>
      <c r="BC23" s="130" t="e">
        <f t="shared" si="14"/>
        <v>#N/A</v>
      </c>
      <c r="BD23" s="131" t="e">
        <f t="shared" si="15"/>
        <v>#N/A</v>
      </c>
      <c r="BE23" s="130">
        <f>$C$31*$D$31/'FACT COB BASICA'!$O$10</f>
        <v>0</v>
      </c>
      <c r="BF23" s="131">
        <f>$C$31*$D$31/'FACT COB BASICA'!$O$10</f>
        <v>0</v>
      </c>
      <c r="BG23" s="130" t="e">
        <f t="shared" si="16"/>
        <v>#N/A</v>
      </c>
      <c r="BH23" s="131" t="e">
        <f t="shared" si="17"/>
        <v>#N/A</v>
      </c>
      <c r="BI23" s="130" t="e">
        <f t="shared" si="18"/>
        <v>#N/A</v>
      </c>
      <c r="BJ23" s="131" t="e">
        <f t="shared" si="19"/>
        <v>#N/A</v>
      </c>
      <c r="BK23" s="130" t="e">
        <f t="shared" si="20"/>
        <v>#N/A</v>
      </c>
      <c r="BL23" s="131" t="e">
        <f t="shared" si="21"/>
        <v>#N/A</v>
      </c>
      <c r="BM23" s="130">
        <f>$D$35/'FACT COB BASICA'!$O$10</f>
        <v>0</v>
      </c>
      <c r="BN23" s="131">
        <f>$D$35/'FACT COB BASICA'!$O$10</f>
        <v>0</v>
      </c>
    </row>
    <row r="24" spans="1:66" ht="18.75" customHeight="1" x14ac:dyDescent="0.25">
      <c r="A24" s="188" t="s">
        <v>189</v>
      </c>
      <c r="B24" s="210" t="b">
        <f>Cotizador!DC31</f>
        <v>0</v>
      </c>
      <c r="D24" s="110">
        <f>IF(B24=TRUE,IF(C10="MN",VLOOKUP(B10,'FACT COB ADICIONALES'!$S$5:$T$85,2,FALSE),VLOOKUP(B10,'FACT COB ADICIONALES'!$U$5:$V$85,2,FALSE)),0)</f>
        <v>0</v>
      </c>
      <c r="E24" s="249"/>
      <c r="F24" s="142" t="s">
        <v>76</v>
      </c>
      <c r="G24" s="116" t="s">
        <v>117</v>
      </c>
      <c r="H24" s="180" t="e">
        <f t="shared" si="22"/>
        <v>#N/A</v>
      </c>
      <c r="I24" s="181" t="e">
        <f t="shared" si="23"/>
        <v>#N/A</v>
      </c>
      <c r="J24" s="180" t="e">
        <f t="shared" si="0"/>
        <v>#N/A</v>
      </c>
      <c r="K24" s="181" t="e">
        <f t="shared" si="1"/>
        <v>#N/A</v>
      </c>
      <c r="L24" s="180">
        <f>'FACT COB BASICA'!$O$13+'FACT COB BASICA'!$O$16</f>
        <v>119.67</v>
      </c>
      <c r="M24" s="181">
        <f>'FACT COB BASICA'!$O$13+'FACT COB BASICA'!$O$16</f>
        <v>119.67</v>
      </c>
      <c r="N24" s="356" t="e">
        <f t="shared" si="24"/>
        <v>#N/A</v>
      </c>
      <c r="O24" s="181" t="e">
        <f t="shared" si="2"/>
        <v>#N/A</v>
      </c>
      <c r="P24" s="180" t="e">
        <f t="shared" si="25"/>
        <v>#N/A</v>
      </c>
      <c r="Q24" s="181" t="e">
        <f t="shared" si="3"/>
        <v>#N/A</v>
      </c>
      <c r="R24" s="120">
        <f>Cotizador!BW40</f>
        <v>0</v>
      </c>
      <c r="S24" s="121">
        <f>Cotizador!BX40</f>
        <v>0</v>
      </c>
      <c r="T24" s="120">
        <f>Cotizador!BY40+Cotizador!CA40</f>
        <v>0</v>
      </c>
      <c r="U24" s="121">
        <f>Cotizador!BZ40+Cotizador!CB40</f>
        <v>0</v>
      </c>
      <c r="V24" s="180" t="e">
        <f t="shared" si="26"/>
        <v>#N/A</v>
      </c>
      <c r="W24" s="181" t="e">
        <f t="shared" si="27"/>
        <v>#N/A</v>
      </c>
      <c r="X24" s="356" t="e">
        <f t="shared" si="28"/>
        <v>#N/A</v>
      </c>
      <c r="Y24" s="181" t="e">
        <f t="shared" si="4"/>
        <v>#N/A</v>
      </c>
      <c r="AD24" s="105"/>
      <c r="AG24" s="142" t="s">
        <v>76</v>
      </c>
      <c r="AH24" s="137">
        <v>75</v>
      </c>
      <c r="AI24" s="138" t="s">
        <v>25</v>
      </c>
      <c r="AJ24" s="139">
        <v>79</v>
      </c>
      <c r="AK24" s="140">
        <f>'FACT COB BASICA'!K20</f>
        <v>35407</v>
      </c>
      <c r="AL24" s="141">
        <f>'FACT COB BASICA'!L20</f>
        <v>30918</v>
      </c>
      <c r="AM24" s="140" t="e">
        <f t="shared" si="5"/>
        <v>#N/A</v>
      </c>
      <c r="AN24" s="141" t="e">
        <f t="shared" si="6"/>
        <v>#N/A</v>
      </c>
      <c r="AO24" s="140"/>
      <c r="AP24" s="141"/>
      <c r="AQ24" s="140" t="e">
        <f t="shared" si="29"/>
        <v>#N/A</v>
      </c>
      <c r="AR24" s="141" t="e">
        <f t="shared" si="7"/>
        <v>#N/A</v>
      </c>
      <c r="AS24" s="140" t="e">
        <f t="shared" si="30"/>
        <v>#N/A</v>
      </c>
      <c r="AT24" s="141" t="e">
        <f t="shared" si="8"/>
        <v>#N/A</v>
      </c>
      <c r="AU24" s="140" t="e">
        <f t="shared" si="9"/>
        <v>#N/A</v>
      </c>
      <c r="AV24" s="141" t="e">
        <f t="shared" si="10"/>
        <v>#N/A</v>
      </c>
      <c r="AW24" s="140" t="e">
        <f t="shared" si="31"/>
        <v>#N/A</v>
      </c>
      <c r="AX24" s="141" t="e">
        <f t="shared" si="11"/>
        <v>#N/A</v>
      </c>
      <c r="AY24" s="140"/>
      <c r="AZ24" s="141"/>
      <c r="BA24" s="204" t="e">
        <f t="shared" si="12"/>
        <v>#N/A</v>
      </c>
      <c r="BB24" s="204" t="e">
        <f t="shared" si="13"/>
        <v>#N/A</v>
      </c>
      <c r="BC24" s="140" t="e">
        <f t="shared" si="14"/>
        <v>#N/A</v>
      </c>
      <c r="BD24" s="141" t="e">
        <f t="shared" si="15"/>
        <v>#N/A</v>
      </c>
      <c r="BE24" s="140">
        <f>$C$31*$D$31/'FACT COB BASICA'!$O$10</f>
        <v>0</v>
      </c>
      <c r="BF24" s="141">
        <f>$C$31*$D$31/'FACT COB BASICA'!$O$10</f>
        <v>0</v>
      </c>
      <c r="BG24" s="140" t="e">
        <f t="shared" si="16"/>
        <v>#N/A</v>
      </c>
      <c r="BH24" s="141" t="e">
        <f t="shared" si="17"/>
        <v>#N/A</v>
      </c>
      <c r="BI24" s="140" t="e">
        <f t="shared" si="18"/>
        <v>#N/A</v>
      </c>
      <c r="BJ24" s="141" t="e">
        <f t="shared" si="19"/>
        <v>#N/A</v>
      </c>
      <c r="BK24" s="140" t="e">
        <f t="shared" si="20"/>
        <v>#N/A</v>
      </c>
      <c r="BL24" s="141" t="e">
        <f t="shared" si="21"/>
        <v>#N/A</v>
      </c>
      <c r="BM24" s="140">
        <f>$D$35/'FACT COB BASICA'!$O$10</f>
        <v>0</v>
      </c>
      <c r="BN24" s="141">
        <f>$D$35/'FACT COB BASICA'!$O$10</f>
        <v>0</v>
      </c>
    </row>
    <row r="25" spans="1:66" ht="18.75" customHeight="1" x14ac:dyDescent="0.25">
      <c r="A25" s="145" t="s">
        <v>87</v>
      </c>
      <c r="B25" s="210" t="b">
        <f>Cotizador!DC32</f>
        <v>0</v>
      </c>
      <c r="D25" s="110">
        <f>IF(B25=TRUE,'FACT COB ADICIONALES'!$Z$5,0)</f>
        <v>0</v>
      </c>
      <c r="F25" s="142" t="s">
        <v>77</v>
      </c>
      <c r="G25" s="101" t="s">
        <v>118</v>
      </c>
      <c r="H25" s="182" t="e">
        <f t="shared" si="22"/>
        <v>#N/A</v>
      </c>
      <c r="I25" s="183" t="e">
        <f t="shared" si="23"/>
        <v>#N/A</v>
      </c>
      <c r="J25" s="182" t="e">
        <f t="shared" si="0"/>
        <v>#N/A</v>
      </c>
      <c r="K25" s="183" t="e">
        <f t="shared" si="1"/>
        <v>#N/A</v>
      </c>
      <c r="L25" s="182">
        <f>'FACT COB BASICA'!$O$13+'FACT COB BASICA'!$O$16</f>
        <v>119.67</v>
      </c>
      <c r="M25" s="183">
        <f>'FACT COB BASICA'!$O$13+'FACT COB BASICA'!$O$16</f>
        <v>119.67</v>
      </c>
      <c r="N25" s="357" t="e">
        <f t="shared" si="24"/>
        <v>#N/A</v>
      </c>
      <c r="O25" s="183" t="e">
        <f t="shared" si="2"/>
        <v>#N/A</v>
      </c>
      <c r="P25" s="182" t="e">
        <f t="shared" si="25"/>
        <v>#N/A</v>
      </c>
      <c r="Q25" s="183" t="e">
        <f t="shared" si="3"/>
        <v>#N/A</v>
      </c>
      <c r="R25" s="114">
        <f>Cotizador!BW41</f>
        <v>0</v>
      </c>
      <c r="S25" s="115">
        <f>Cotizador!BX41</f>
        <v>0</v>
      </c>
      <c r="T25" s="114">
        <f>Cotizador!BY41+Cotizador!CA41</f>
        <v>0</v>
      </c>
      <c r="U25" s="115">
        <f>Cotizador!BZ41+Cotizador!CB41</f>
        <v>0</v>
      </c>
      <c r="V25" s="182" t="e">
        <f t="shared" si="26"/>
        <v>#N/A</v>
      </c>
      <c r="W25" s="183" t="e">
        <f t="shared" si="27"/>
        <v>#N/A</v>
      </c>
      <c r="X25" s="357" t="e">
        <f t="shared" si="28"/>
        <v>#N/A</v>
      </c>
      <c r="Y25" s="183" t="e">
        <f t="shared" si="4"/>
        <v>#N/A</v>
      </c>
      <c r="AD25" s="105"/>
      <c r="AG25" s="142" t="s">
        <v>77</v>
      </c>
      <c r="AH25" s="127">
        <v>80</v>
      </c>
      <c r="AI25" s="128" t="s">
        <v>25</v>
      </c>
      <c r="AJ25" s="129">
        <v>84</v>
      </c>
      <c r="AK25" s="130">
        <f>'FACT COB BASICA'!K21</f>
        <v>44239</v>
      </c>
      <c r="AL25" s="131">
        <f>'FACT COB BASICA'!L21</f>
        <v>37522</v>
      </c>
      <c r="AM25" s="130" t="e">
        <f t="shared" si="5"/>
        <v>#N/A</v>
      </c>
      <c r="AN25" s="131" t="e">
        <f t="shared" si="6"/>
        <v>#N/A</v>
      </c>
      <c r="AO25" s="130"/>
      <c r="AP25" s="131"/>
      <c r="AQ25" s="130" t="e">
        <f t="shared" si="29"/>
        <v>#N/A</v>
      </c>
      <c r="AR25" s="131" t="e">
        <f t="shared" si="7"/>
        <v>#N/A</v>
      </c>
      <c r="AS25" s="130" t="e">
        <f t="shared" si="30"/>
        <v>#N/A</v>
      </c>
      <c r="AT25" s="131" t="e">
        <f t="shared" si="8"/>
        <v>#N/A</v>
      </c>
      <c r="AU25" s="130" t="e">
        <f t="shared" si="9"/>
        <v>#N/A</v>
      </c>
      <c r="AV25" s="131" t="e">
        <f t="shared" si="10"/>
        <v>#N/A</v>
      </c>
      <c r="AW25" s="130" t="e">
        <f t="shared" si="31"/>
        <v>#N/A</v>
      </c>
      <c r="AX25" s="131" t="e">
        <f t="shared" si="11"/>
        <v>#N/A</v>
      </c>
      <c r="AY25" s="130"/>
      <c r="AZ25" s="131"/>
      <c r="BA25" s="205" t="e">
        <f t="shared" si="12"/>
        <v>#N/A</v>
      </c>
      <c r="BB25" s="205" t="e">
        <f t="shared" si="13"/>
        <v>#N/A</v>
      </c>
      <c r="BC25" s="130" t="e">
        <f t="shared" si="14"/>
        <v>#N/A</v>
      </c>
      <c r="BD25" s="131" t="e">
        <f t="shared" si="15"/>
        <v>#N/A</v>
      </c>
      <c r="BE25" s="130">
        <f>$C$31*$D$31/'FACT COB BASICA'!$O$10</f>
        <v>0</v>
      </c>
      <c r="BF25" s="131">
        <f>$C$31*$D$31/'FACT COB BASICA'!$O$10</f>
        <v>0</v>
      </c>
      <c r="BG25" s="130" t="e">
        <f t="shared" si="16"/>
        <v>#N/A</v>
      </c>
      <c r="BH25" s="131" t="e">
        <f t="shared" si="17"/>
        <v>#N/A</v>
      </c>
      <c r="BI25" s="130" t="e">
        <f t="shared" si="18"/>
        <v>#N/A</v>
      </c>
      <c r="BJ25" s="131" t="e">
        <f t="shared" si="19"/>
        <v>#N/A</v>
      </c>
      <c r="BK25" s="130" t="e">
        <f t="shared" si="20"/>
        <v>#N/A</v>
      </c>
      <c r="BL25" s="131" t="e">
        <f t="shared" si="21"/>
        <v>#N/A</v>
      </c>
      <c r="BM25" s="130">
        <f>$D$35/'FACT COB BASICA'!$O$10</f>
        <v>0</v>
      </c>
      <c r="BN25" s="131">
        <f>$D$35/'FACT COB BASICA'!$O$10</f>
        <v>0</v>
      </c>
    </row>
    <row r="26" spans="1:66" ht="18.75" customHeight="1" x14ac:dyDescent="0.25">
      <c r="A26" s="145" t="s">
        <v>199</v>
      </c>
      <c r="B26" s="210" t="b">
        <f>Cotizador!DC33</f>
        <v>0</v>
      </c>
      <c r="D26" s="110">
        <f>IF(B26=TRUE,'FACT COB ADICIONALES'!$Z$7,0)</f>
        <v>0</v>
      </c>
      <c r="F26" s="142" t="s">
        <v>78</v>
      </c>
      <c r="G26" s="122" t="s">
        <v>119</v>
      </c>
      <c r="H26" s="180" t="e">
        <f t="shared" si="22"/>
        <v>#N/A</v>
      </c>
      <c r="I26" s="181" t="e">
        <f t="shared" si="23"/>
        <v>#N/A</v>
      </c>
      <c r="J26" s="180" t="e">
        <f t="shared" si="0"/>
        <v>#N/A</v>
      </c>
      <c r="K26" s="181" t="e">
        <f t="shared" si="1"/>
        <v>#N/A</v>
      </c>
      <c r="L26" s="180">
        <f>'FACT COB BASICA'!$O$13+'FACT COB BASICA'!$O$16</f>
        <v>119.67</v>
      </c>
      <c r="M26" s="181">
        <f>'FACT COB BASICA'!$O$13+'FACT COB BASICA'!$O$16</f>
        <v>119.67</v>
      </c>
      <c r="N26" s="356" t="e">
        <f t="shared" si="24"/>
        <v>#N/A</v>
      </c>
      <c r="O26" s="181" t="e">
        <f t="shared" si="2"/>
        <v>#N/A</v>
      </c>
      <c r="P26" s="180" t="e">
        <f t="shared" si="25"/>
        <v>#N/A</v>
      </c>
      <c r="Q26" s="181" t="e">
        <f t="shared" si="3"/>
        <v>#N/A</v>
      </c>
      <c r="R26" s="120">
        <f>Cotizador!BW42</f>
        <v>0</v>
      </c>
      <c r="S26" s="121">
        <f>Cotizador!BX42</f>
        <v>0</v>
      </c>
      <c r="T26" s="120">
        <f>Cotizador!BY42+Cotizador!CA42</f>
        <v>0</v>
      </c>
      <c r="U26" s="121">
        <f>Cotizador!BZ42+Cotizador!CB42</f>
        <v>0</v>
      </c>
      <c r="V26" s="180" t="e">
        <f t="shared" si="26"/>
        <v>#N/A</v>
      </c>
      <c r="W26" s="181" t="e">
        <f t="shared" si="27"/>
        <v>#N/A</v>
      </c>
      <c r="X26" s="356" t="e">
        <f t="shared" si="28"/>
        <v>#N/A</v>
      </c>
      <c r="Y26" s="181" t="e">
        <f t="shared" si="4"/>
        <v>#N/A</v>
      </c>
      <c r="AG26" s="142" t="s">
        <v>78</v>
      </c>
      <c r="AH26" s="137">
        <v>85</v>
      </c>
      <c r="AI26" s="138" t="s">
        <v>25</v>
      </c>
      <c r="AJ26" s="139">
        <v>89</v>
      </c>
      <c r="AK26" s="140">
        <f>'FACT COB BASICA'!K22</f>
        <v>55274</v>
      </c>
      <c r="AL26" s="141">
        <f>'FACT COB BASICA'!L22</f>
        <v>45537</v>
      </c>
      <c r="AM26" s="140" t="e">
        <f t="shared" si="5"/>
        <v>#N/A</v>
      </c>
      <c r="AN26" s="141" t="e">
        <f t="shared" si="6"/>
        <v>#N/A</v>
      </c>
      <c r="AO26" s="140"/>
      <c r="AP26" s="141"/>
      <c r="AQ26" s="140" t="e">
        <f t="shared" si="29"/>
        <v>#N/A</v>
      </c>
      <c r="AR26" s="141" t="e">
        <f t="shared" si="7"/>
        <v>#N/A</v>
      </c>
      <c r="AS26" s="140" t="e">
        <f t="shared" si="30"/>
        <v>#N/A</v>
      </c>
      <c r="AT26" s="141" t="e">
        <f t="shared" si="8"/>
        <v>#N/A</v>
      </c>
      <c r="AU26" s="140" t="e">
        <f t="shared" si="9"/>
        <v>#N/A</v>
      </c>
      <c r="AV26" s="141" t="e">
        <f t="shared" si="10"/>
        <v>#N/A</v>
      </c>
      <c r="AW26" s="140" t="e">
        <f t="shared" si="31"/>
        <v>#N/A</v>
      </c>
      <c r="AX26" s="141" t="e">
        <f t="shared" si="11"/>
        <v>#N/A</v>
      </c>
      <c r="AY26" s="140"/>
      <c r="AZ26" s="141"/>
      <c r="BA26" s="204" t="e">
        <f t="shared" si="12"/>
        <v>#N/A</v>
      </c>
      <c r="BB26" s="204" t="e">
        <f t="shared" si="13"/>
        <v>#N/A</v>
      </c>
      <c r="BC26" s="140" t="e">
        <f t="shared" si="14"/>
        <v>#N/A</v>
      </c>
      <c r="BD26" s="141" t="e">
        <f t="shared" si="15"/>
        <v>#N/A</v>
      </c>
      <c r="BE26" s="140">
        <f>$C$31*$D$31/'FACT COB BASICA'!$O$10</f>
        <v>0</v>
      </c>
      <c r="BF26" s="141">
        <f>$C$31*$D$31/'FACT COB BASICA'!$O$10</f>
        <v>0</v>
      </c>
      <c r="BG26" s="140" t="e">
        <f t="shared" si="16"/>
        <v>#N/A</v>
      </c>
      <c r="BH26" s="141" t="e">
        <f t="shared" si="17"/>
        <v>#N/A</v>
      </c>
      <c r="BI26" s="140" t="e">
        <f t="shared" si="18"/>
        <v>#N/A</v>
      </c>
      <c r="BJ26" s="141" t="e">
        <f t="shared" si="19"/>
        <v>#N/A</v>
      </c>
      <c r="BK26" s="140" t="e">
        <f t="shared" si="20"/>
        <v>#N/A</v>
      </c>
      <c r="BL26" s="141" t="e">
        <f t="shared" si="21"/>
        <v>#N/A</v>
      </c>
      <c r="BM26" s="140">
        <f>$D$35/'FACT COB BASICA'!$O$10</f>
        <v>0</v>
      </c>
      <c r="BN26" s="141">
        <f>$D$35/'FACT COB BASICA'!$O$10</f>
        <v>0</v>
      </c>
    </row>
    <row r="27" spans="1:66" ht="18.75" customHeight="1" x14ac:dyDescent="0.25">
      <c r="A27" s="145" t="s">
        <v>122</v>
      </c>
      <c r="B27" s="210" t="b">
        <f>Cotizador!DC34</f>
        <v>0</v>
      </c>
      <c r="D27" s="108">
        <f>IF(B27=TRUE,IF(B15="Si",'FACT COB ADICIONALES'!$C$5,VLOOKUP(VLOOKUP(TARIFA!$B$14,'FACT COB ADICIONALES'!$E$5:$G$36,3,FALSE),'FACT COB ADICIONALES'!$B$5:$C$7,2,FALSE)),0)</f>
        <v>0</v>
      </c>
      <c r="F27" s="142" t="s">
        <v>79</v>
      </c>
      <c r="G27" s="102" t="s">
        <v>120</v>
      </c>
      <c r="H27" s="182" t="e">
        <f t="shared" si="22"/>
        <v>#N/A</v>
      </c>
      <c r="I27" s="183" t="e">
        <f t="shared" si="23"/>
        <v>#N/A</v>
      </c>
      <c r="J27" s="182" t="e">
        <f t="shared" si="0"/>
        <v>#N/A</v>
      </c>
      <c r="K27" s="183" t="e">
        <f t="shared" si="1"/>
        <v>#N/A</v>
      </c>
      <c r="L27" s="182">
        <f>'FACT COB BASICA'!$O$13+'FACT COB BASICA'!$O$16</f>
        <v>119.67</v>
      </c>
      <c r="M27" s="183">
        <f>'FACT COB BASICA'!$O$13+'FACT COB BASICA'!$O$16</f>
        <v>119.67</v>
      </c>
      <c r="N27" s="357" t="e">
        <f t="shared" si="24"/>
        <v>#N/A</v>
      </c>
      <c r="O27" s="183" t="e">
        <f t="shared" si="2"/>
        <v>#N/A</v>
      </c>
      <c r="P27" s="182" t="e">
        <f t="shared" si="25"/>
        <v>#N/A</v>
      </c>
      <c r="Q27" s="183" t="e">
        <f t="shared" si="3"/>
        <v>#N/A</v>
      </c>
      <c r="R27" s="114">
        <f>Cotizador!BW43</f>
        <v>0</v>
      </c>
      <c r="S27" s="115">
        <f>Cotizador!BX43</f>
        <v>0</v>
      </c>
      <c r="T27" s="114">
        <f>Cotizador!BY43+Cotizador!CA43</f>
        <v>0</v>
      </c>
      <c r="U27" s="115">
        <f>Cotizador!BZ43+Cotizador!CB43</f>
        <v>0</v>
      </c>
      <c r="V27" s="182" t="e">
        <f t="shared" si="26"/>
        <v>#N/A</v>
      </c>
      <c r="W27" s="183" t="e">
        <f t="shared" si="27"/>
        <v>#N/A</v>
      </c>
      <c r="X27" s="357" t="e">
        <f t="shared" si="28"/>
        <v>#N/A</v>
      </c>
      <c r="Y27" s="183" t="e">
        <f t="shared" si="4"/>
        <v>#N/A</v>
      </c>
      <c r="AD27" s="112"/>
      <c r="AG27" s="142" t="s">
        <v>79</v>
      </c>
      <c r="AH27" s="127">
        <v>90</v>
      </c>
      <c r="AI27" s="128" t="s">
        <v>25</v>
      </c>
      <c r="AJ27" s="129">
        <v>94</v>
      </c>
      <c r="AK27" s="130">
        <f>'FACT COB BASICA'!K23</f>
        <v>69062</v>
      </c>
      <c r="AL27" s="131">
        <f>'FACT COB BASICA'!L23</f>
        <v>55264</v>
      </c>
      <c r="AM27" s="130" t="e">
        <f t="shared" si="5"/>
        <v>#N/A</v>
      </c>
      <c r="AN27" s="131" t="e">
        <f t="shared" si="6"/>
        <v>#N/A</v>
      </c>
      <c r="AO27" s="130"/>
      <c r="AP27" s="131"/>
      <c r="AQ27" s="130" t="e">
        <f t="shared" si="29"/>
        <v>#N/A</v>
      </c>
      <c r="AR27" s="131" t="e">
        <f t="shared" si="7"/>
        <v>#N/A</v>
      </c>
      <c r="AS27" s="130" t="e">
        <f t="shared" si="30"/>
        <v>#N/A</v>
      </c>
      <c r="AT27" s="131" t="e">
        <f t="shared" si="8"/>
        <v>#N/A</v>
      </c>
      <c r="AU27" s="130" t="e">
        <f t="shared" si="9"/>
        <v>#N/A</v>
      </c>
      <c r="AV27" s="131" t="e">
        <f t="shared" si="10"/>
        <v>#N/A</v>
      </c>
      <c r="AW27" s="130" t="e">
        <f t="shared" si="31"/>
        <v>#N/A</v>
      </c>
      <c r="AX27" s="131" t="e">
        <f t="shared" si="11"/>
        <v>#N/A</v>
      </c>
      <c r="AY27" s="130"/>
      <c r="AZ27" s="131"/>
      <c r="BA27" s="205" t="e">
        <f t="shared" si="12"/>
        <v>#N/A</v>
      </c>
      <c r="BB27" s="205" t="e">
        <f t="shared" si="13"/>
        <v>#N/A</v>
      </c>
      <c r="BC27" s="130" t="e">
        <f t="shared" si="14"/>
        <v>#N/A</v>
      </c>
      <c r="BD27" s="131" t="e">
        <f t="shared" si="15"/>
        <v>#N/A</v>
      </c>
      <c r="BE27" s="130">
        <f>$C$31*$D$31/'FACT COB BASICA'!$O$10</f>
        <v>0</v>
      </c>
      <c r="BF27" s="131">
        <f>$C$31*$D$31/'FACT COB BASICA'!$O$10</f>
        <v>0</v>
      </c>
      <c r="BG27" s="130" t="e">
        <f t="shared" si="16"/>
        <v>#N/A</v>
      </c>
      <c r="BH27" s="131" t="e">
        <f t="shared" si="17"/>
        <v>#N/A</v>
      </c>
      <c r="BI27" s="130" t="e">
        <f t="shared" si="18"/>
        <v>#N/A</v>
      </c>
      <c r="BJ27" s="131" t="e">
        <f t="shared" si="19"/>
        <v>#N/A</v>
      </c>
      <c r="BK27" s="130" t="e">
        <f t="shared" si="20"/>
        <v>#N/A</v>
      </c>
      <c r="BL27" s="131" t="e">
        <f t="shared" si="21"/>
        <v>#N/A</v>
      </c>
      <c r="BM27" s="130">
        <f>$D$35/'FACT COB BASICA'!$O$10</f>
        <v>0</v>
      </c>
      <c r="BN27" s="131">
        <f>$D$35/'FACT COB BASICA'!$O$10</f>
        <v>0</v>
      </c>
    </row>
    <row r="28" spans="1:66" ht="18.75" customHeight="1" x14ac:dyDescent="0.25">
      <c r="A28" s="145" t="s">
        <v>200</v>
      </c>
      <c r="B28" s="210" t="b">
        <f>Cotizador!DC35</f>
        <v>0</v>
      </c>
      <c r="C28" s="148">
        <f>IF(B28=TRUE,100000,0)</f>
        <v>0</v>
      </c>
      <c r="D28" s="111">
        <f>IF(B28=TRUE,1,0)</f>
        <v>0</v>
      </c>
      <c r="E28" s="142" t="s">
        <v>258</v>
      </c>
      <c r="F28" s="142" t="s">
        <v>80</v>
      </c>
      <c r="G28" s="122" t="s">
        <v>164</v>
      </c>
      <c r="H28" s="180" t="e">
        <f t="shared" si="22"/>
        <v>#N/A</v>
      </c>
      <c r="I28" s="181" t="e">
        <f t="shared" si="23"/>
        <v>#N/A</v>
      </c>
      <c r="J28" s="180" t="e">
        <f t="shared" si="0"/>
        <v>#N/A</v>
      </c>
      <c r="K28" s="181" t="e">
        <f t="shared" si="1"/>
        <v>#N/A</v>
      </c>
      <c r="L28" s="180">
        <f>'FACT COB BASICA'!$O$13+'FACT COB BASICA'!$O$16</f>
        <v>119.67</v>
      </c>
      <c r="M28" s="181">
        <f>'FACT COB BASICA'!$O$13+'FACT COB BASICA'!$O$16</f>
        <v>119.67</v>
      </c>
      <c r="N28" s="356" t="e">
        <f t="shared" si="24"/>
        <v>#N/A</v>
      </c>
      <c r="O28" s="181" t="e">
        <f t="shared" si="2"/>
        <v>#N/A</v>
      </c>
      <c r="P28" s="180" t="e">
        <f t="shared" si="25"/>
        <v>#N/A</v>
      </c>
      <c r="Q28" s="181" t="e">
        <f t="shared" si="3"/>
        <v>#N/A</v>
      </c>
      <c r="R28" s="120">
        <f>Cotizador!BW44</f>
        <v>0</v>
      </c>
      <c r="S28" s="121">
        <f>Cotizador!BX44</f>
        <v>0</v>
      </c>
      <c r="T28" s="120">
        <f>Cotizador!BY44+Cotizador!CA44</f>
        <v>0</v>
      </c>
      <c r="U28" s="121">
        <f>Cotizador!BZ44+Cotizador!CB44</f>
        <v>0</v>
      </c>
      <c r="V28" s="180" t="e">
        <f t="shared" si="26"/>
        <v>#N/A</v>
      </c>
      <c r="W28" s="181" t="e">
        <f t="shared" si="27"/>
        <v>#N/A</v>
      </c>
      <c r="X28" s="356" t="e">
        <f t="shared" si="28"/>
        <v>#N/A</v>
      </c>
      <c r="Y28" s="181" t="e">
        <f t="shared" si="4"/>
        <v>#N/A</v>
      </c>
      <c r="AD28" s="112"/>
      <c r="AG28" s="142" t="s">
        <v>80</v>
      </c>
      <c r="AH28" s="137">
        <v>95</v>
      </c>
      <c r="AI28" s="138" t="s">
        <v>25</v>
      </c>
      <c r="AJ28" s="139">
        <v>99</v>
      </c>
      <c r="AK28" s="140">
        <f>'FACT COB BASICA'!K24</f>
        <v>86289</v>
      </c>
      <c r="AL28" s="141">
        <f>'FACT COB BASICA'!L24</f>
        <v>67069</v>
      </c>
      <c r="AM28" s="140" t="e">
        <f t="shared" si="5"/>
        <v>#N/A</v>
      </c>
      <c r="AN28" s="141" t="e">
        <f t="shared" si="6"/>
        <v>#N/A</v>
      </c>
      <c r="AO28" s="140"/>
      <c r="AP28" s="141"/>
      <c r="AQ28" s="140" t="e">
        <f t="shared" si="29"/>
        <v>#N/A</v>
      </c>
      <c r="AR28" s="141" t="e">
        <f t="shared" si="7"/>
        <v>#N/A</v>
      </c>
      <c r="AS28" s="140" t="e">
        <f t="shared" si="30"/>
        <v>#N/A</v>
      </c>
      <c r="AT28" s="141" t="e">
        <f t="shared" si="8"/>
        <v>#N/A</v>
      </c>
      <c r="AU28" s="140" t="e">
        <f t="shared" si="9"/>
        <v>#N/A</v>
      </c>
      <c r="AV28" s="141" t="e">
        <f t="shared" si="10"/>
        <v>#N/A</v>
      </c>
      <c r="AW28" s="140" t="e">
        <f t="shared" si="31"/>
        <v>#N/A</v>
      </c>
      <c r="AX28" s="141" t="e">
        <f t="shared" si="11"/>
        <v>#N/A</v>
      </c>
      <c r="AY28" s="140"/>
      <c r="AZ28" s="141"/>
      <c r="BA28" s="204" t="e">
        <f t="shared" si="12"/>
        <v>#N/A</v>
      </c>
      <c r="BB28" s="204" t="e">
        <f t="shared" si="13"/>
        <v>#N/A</v>
      </c>
      <c r="BC28" s="140" t="e">
        <f t="shared" si="14"/>
        <v>#N/A</v>
      </c>
      <c r="BD28" s="141" t="e">
        <f t="shared" si="15"/>
        <v>#N/A</v>
      </c>
      <c r="BE28" s="140">
        <f>$C$31*$D$31/'FACT COB BASICA'!$O$10</f>
        <v>0</v>
      </c>
      <c r="BF28" s="141">
        <f>$C$31*$D$31/'FACT COB BASICA'!$O$10</f>
        <v>0</v>
      </c>
      <c r="BG28" s="140" t="e">
        <f t="shared" si="16"/>
        <v>#N/A</v>
      </c>
      <c r="BH28" s="141" t="e">
        <f t="shared" si="17"/>
        <v>#N/A</v>
      </c>
      <c r="BI28" s="140" t="e">
        <f t="shared" si="18"/>
        <v>#N/A</v>
      </c>
      <c r="BJ28" s="141" t="e">
        <f t="shared" si="19"/>
        <v>#N/A</v>
      </c>
      <c r="BK28" s="140" t="e">
        <f t="shared" si="20"/>
        <v>#N/A</v>
      </c>
      <c r="BL28" s="141" t="e">
        <f t="shared" si="21"/>
        <v>#N/A</v>
      </c>
      <c r="BM28" s="140">
        <f>$D$35/'FACT COB BASICA'!$O$10</f>
        <v>0</v>
      </c>
      <c r="BN28" s="141">
        <f>$D$35/'FACT COB BASICA'!$O$10</f>
        <v>0</v>
      </c>
    </row>
    <row r="29" spans="1:66" ht="18.75" customHeight="1" thickBot="1" x14ac:dyDescent="0.3">
      <c r="A29" s="145" t="s">
        <v>201</v>
      </c>
      <c r="B29" s="210" t="b">
        <f>Cotizador!DC36</f>
        <v>0</v>
      </c>
      <c r="D29" s="110">
        <f>IF(B29=TRUE,'FACT COB ADICIONALES'!$Z$9,0)</f>
        <v>0</v>
      </c>
      <c r="F29" s="142" t="s">
        <v>162</v>
      </c>
      <c r="G29" s="361" t="s">
        <v>165</v>
      </c>
      <c r="H29" s="358" t="e">
        <f t="shared" si="22"/>
        <v>#N/A</v>
      </c>
      <c r="I29" s="359" t="e">
        <f t="shared" si="23"/>
        <v>#N/A</v>
      </c>
      <c r="J29" s="358" t="e">
        <f t="shared" si="0"/>
        <v>#N/A</v>
      </c>
      <c r="K29" s="359" t="e">
        <f t="shared" si="1"/>
        <v>#N/A</v>
      </c>
      <c r="L29" s="358">
        <f>'FACT COB BASICA'!$O$13+'FACT COB BASICA'!$O$16</f>
        <v>119.67</v>
      </c>
      <c r="M29" s="359">
        <f>'FACT COB BASICA'!$O$13+'FACT COB BASICA'!$O$16</f>
        <v>119.67</v>
      </c>
      <c r="N29" s="360" t="e">
        <f t="shared" si="24"/>
        <v>#N/A</v>
      </c>
      <c r="O29" s="359" t="e">
        <f t="shared" si="2"/>
        <v>#N/A</v>
      </c>
      <c r="P29" s="358" t="e">
        <f t="shared" si="25"/>
        <v>#N/A</v>
      </c>
      <c r="Q29" s="359" t="e">
        <f t="shared" si="3"/>
        <v>#N/A</v>
      </c>
      <c r="R29" s="114">
        <f>Cotizador!BW45</f>
        <v>0</v>
      </c>
      <c r="S29" s="115">
        <f>Cotizador!BX45</f>
        <v>0</v>
      </c>
      <c r="T29" s="114">
        <f>Cotizador!BY45+Cotizador!CA45</f>
        <v>0</v>
      </c>
      <c r="U29" s="115">
        <f>Cotizador!BZ45+Cotizador!CB45</f>
        <v>0</v>
      </c>
      <c r="V29" s="182" t="e">
        <f t="shared" si="26"/>
        <v>#N/A</v>
      </c>
      <c r="W29" s="183" t="e">
        <f t="shared" si="27"/>
        <v>#N/A</v>
      </c>
      <c r="X29" s="357" t="e">
        <f t="shared" si="28"/>
        <v>#N/A</v>
      </c>
      <c r="Y29" s="183" t="e">
        <f t="shared" si="4"/>
        <v>#N/A</v>
      </c>
      <c r="AD29" s="112"/>
      <c r="AG29" s="142" t="s">
        <v>162</v>
      </c>
      <c r="AH29" s="173">
        <v>100</v>
      </c>
      <c r="AI29" s="174" t="s">
        <v>25</v>
      </c>
      <c r="AJ29" s="175" t="s">
        <v>161</v>
      </c>
      <c r="AK29" s="176">
        <f>'FACT COB BASICA'!K25</f>
        <v>107813</v>
      </c>
      <c r="AL29" s="177">
        <f>'FACT COB BASICA'!L25</f>
        <v>81396</v>
      </c>
      <c r="AM29" s="176" t="e">
        <f t="shared" si="5"/>
        <v>#N/A</v>
      </c>
      <c r="AN29" s="177" t="e">
        <f t="shared" si="6"/>
        <v>#N/A</v>
      </c>
      <c r="AO29" s="176"/>
      <c r="AP29" s="177"/>
      <c r="AQ29" s="176" t="e">
        <f t="shared" si="29"/>
        <v>#N/A</v>
      </c>
      <c r="AR29" s="177" t="e">
        <f t="shared" si="7"/>
        <v>#N/A</v>
      </c>
      <c r="AS29" s="176" t="e">
        <f t="shared" si="30"/>
        <v>#N/A</v>
      </c>
      <c r="AT29" s="177" t="e">
        <f t="shared" si="8"/>
        <v>#N/A</v>
      </c>
      <c r="AU29" s="176" t="e">
        <f t="shared" si="9"/>
        <v>#N/A</v>
      </c>
      <c r="AV29" s="177" t="e">
        <f t="shared" si="10"/>
        <v>#N/A</v>
      </c>
      <c r="AW29" s="176" t="e">
        <f t="shared" si="31"/>
        <v>#N/A</v>
      </c>
      <c r="AX29" s="177" t="e">
        <f t="shared" si="11"/>
        <v>#N/A</v>
      </c>
      <c r="AY29" s="176"/>
      <c r="AZ29" s="177"/>
      <c r="BA29" s="206" t="e">
        <f t="shared" si="12"/>
        <v>#N/A</v>
      </c>
      <c r="BB29" s="206" t="e">
        <f t="shared" si="13"/>
        <v>#N/A</v>
      </c>
      <c r="BC29" s="176" t="e">
        <f t="shared" si="14"/>
        <v>#N/A</v>
      </c>
      <c r="BD29" s="177" t="e">
        <f t="shared" si="15"/>
        <v>#N/A</v>
      </c>
      <c r="BE29" s="176">
        <f>$C$31*$D$31/'FACT COB BASICA'!$O$10</f>
        <v>0</v>
      </c>
      <c r="BF29" s="177">
        <f>$C$31*$D$31/'FACT COB BASICA'!$O$10</f>
        <v>0</v>
      </c>
      <c r="BG29" s="176" t="e">
        <f t="shared" si="16"/>
        <v>#N/A</v>
      </c>
      <c r="BH29" s="177" t="e">
        <f t="shared" si="17"/>
        <v>#N/A</v>
      </c>
      <c r="BI29" s="176" t="e">
        <f t="shared" si="18"/>
        <v>#N/A</v>
      </c>
      <c r="BJ29" s="177" t="e">
        <f t="shared" si="19"/>
        <v>#N/A</v>
      </c>
      <c r="BK29" s="176" t="e">
        <f t="shared" si="20"/>
        <v>#N/A</v>
      </c>
      <c r="BL29" s="177" t="e">
        <f t="shared" si="21"/>
        <v>#N/A</v>
      </c>
      <c r="BM29" s="176">
        <f>$D$35/'FACT COB BASICA'!$O$10</f>
        <v>0</v>
      </c>
      <c r="BN29" s="177">
        <f>$D$35/'FACT COB BASICA'!$O$10</f>
        <v>0</v>
      </c>
    </row>
    <row r="30" spans="1:66" ht="18.75" customHeight="1" thickBot="1" x14ac:dyDescent="0.3">
      <c r="A30" s="145" t="s">
        <v>88</v>
      </c>
      <c r="B30" s="210" t="b">
        <f>Cotizador!DC37</f>
        <v>0</v>
      </c>
      <c r="D30" s="110">
        <f>IF(B30=TRUE,'FACT COB ADICIONALES'!$Z$11,0)</f>
        <v>0</v>
      </c>
      <c r="R30" s="123">
        <f t="shared" ref="R30:Y30" si="32">SUM(R9:R29)</f>
        <v>0</v>
      </c>
      <c r="S30" s="124">
        <f t="shared" si="32"/>
        <v>0</v>
      </c>
      <c r="T30" s="123">
        <f t="shared" si="32"/>
        <v>0</v>
      </c>
      <c r="U30" s="124">
        <f t="shared" si="32"/>
        <v>0</v>
      </c>
      <c r="V30" s="184" t="e">
        <f t="shared" si="32"/>
        <v>#N/A</v>
      </c>
      <c r="W30" s="185" t="e">
        <f t="shared" si="32"/>
        <v>#N/A</v>
      </c>
      <c r="X30" s="184" t="e">
        <f t="shared" si="32"/>
        <v>#N/A</v>
      </c>
      <c r="Y30" s="185" t="e">
        <f t="shared" si="32"/>
        <v>#N/A</v>
      </c>
      <c r="AD30" s="107"/>
    </row>
    <row r="31" spans="1:66" ht="18.75" customHeight="1" thickBot="1" x14ac:dyDescent="0.3">
      <c r="A31" s="145" t="s">
        <v>191</v>
      </c>
      <c r="B31" s="210" t="b">
        <f>Cotizador!DC38</f>
        <v>0</v>
      </c>
      <c r="C31" s="148">
        <f>Cotizador!N38</f>
        <v>0</v>
      </c>
      <c r="D31" s="110">
        <f>IF(B31=TRUE,'FACT COB ADICIONALES'!$Z$13,0)</f>
        <v>0</v>
      </c>
      <c r="R31" s="688">
        <f>R30+S30</f>
        <v>0</v>
      </c>
      <c r="S31" s="689"/>
      <c r="T31" s="688">
        <f>T30+U30</f>
        <v>0</v>
      </c>
      <c r="U31" s="689"/>
      <c r="V31" s="694" t="e">
        <f>V30+W30</f>
        <v>#N/A</v>
      </c>
      <c r="W31" s="695"/>
      <c r="X31" s="694" t="e">
        <f>X30+Y30</f>
        <v>#N/A</v>
      </c>
      <c r="Y31" s="695"/>
      <c r="AD31" s="107"/>
    </row>
    <row r="32" spans="1:66" ht="18.75" customHeight="1" thickBot="1" x14ac:dyDescent="0.35">
      <c r="A32" s="145" t="s">
        <v>89</v>
      </c>
      <c r="B32" s="210" t="b">
        <f>Cotizador!DC39</f>
        <v>0</v>
      </c>
      <c r="D32" s="110">
        <f>IF(B32=TRUE,'FACT COB ADICIONALES'!$Z$15,0)</f>
        <v>0</v>
      </c>
      <c r="R32" s="710">
        <f>R31+T31</f>
        <v>0</v>
      </c>
      <c r="S32" s="711"/>
      <c r="T32" s="711"/>
      <c r="U32" s="712"/>
      <c r="V32" s="707" t="e">
        <f>V31+X31</f>
        <v>#N/A</v>
      </c>
      <c r="W32" s="708"/>
      <c r="X32" s="708"/>
      <c r="Y32" s="709"/>
      <c r="AB32" s="144"/>
      <c r="AD32" s="107"/>
    </row>
    <row r="33" spans="1:66" ht="18.75" customHeight="1" x14ac:dyDescent="0.25">
      <c r="A33" s="145" t="s">
        <v>192</v>
      </c>
      <c r="B33" s="210" t="b">
        <f>Cotizador!DC40</f>
        <v>0</v>
      </c>
      <c r="D33" s="110">
        <f>IF(B33=TRUE,VLOOKUP(VLOOKUP(B14,'FACT COB BASICA'!$X$5:$Y$36,2,FALSE),'FACT COB ADICIONALES'!$I$5:$J$10,2,FALSE),0)</f>
        <v>0</v>
      </c>
    </row>
    <row r="34" spans="1:66" ht="18.75" customHeight="1" x14ac:dyDescent="0.25">
      <c r="A34" s="145" t="s">
        <v>207</v>
      </c>
      <c r="B34" s="210" t="b">
        <f>Cotizador!DC41</f>
        <v>0</v>
      </c>
      <c r="D34" s="110">
        <f>IF(B34=TRUE,'FACT COB ADICIONALES'!$Z$17,0)</f>
        <v>0</v>
      </c>
    </row>
    <row r="35" spans="1:66" ht="18.75" customHeight="1" x14ac:dyDescent="0.25">
      <c r="A35" s="145" t="s">
        <v>451</v>
      </c>
      <c r="B35" s="210" t="b">
        <f>Cotizador!DC42</f>
        <v>0</v>
      </c>
      <c r="C35" s="148">
        <f>Cotizador!N40</f>
        <v>0</v>
      </c>
      <c r="D35" s="523">
        <f>IF(B35=TRUE,VLOOKUP(C35,'FACT COB ADICIONALES'!$AE$5:$AF$11,2,FALSE),0)</f>
        <v>0</v>
      </c>
    </row>
    <row r="38" spans="1:66" s="143" customFormat="1" ht="18.75" customHeight="1" x14ac:dyDescent="0.35">
      <c r="A38" s="668" t="s">
        <v>222</v>
      </c>
      <c r="B38" s="668"/>
      <c r="C38" s="668"/>
      <c r="D38" s="668"/>
      <c r="E38" s="668"/>
      <c r="F38" s="668"/>
      <c r="G38" s="668"/>
      <c r="H38" s="668"/>
      <c r="I38" s="668"/>
      <c r="J38" s="668"/>
      <c r="K38" s="668"/>
      <c r="L38" s="668"/>
      <c r="M38" s="668"/>
      <c r="N38" s="668"/>
      <c r="O38" s="668"/>
      <c r="P38" s="668"/>
      <c r="Q38" s="668"/>
      <c r="R38" s="668"/>
      <c r="S38" s="668"/>
      <c r="T38" s="668"/>
      <c r="U38" s="668"/>
      <c r="V38" s="668"/>
      <c r="W38" s="668"/>
      <c r="X38" s="668"/>
      <c r="Y38" s="668"/>
      <c r="Z38" s="668"/>
      <c r="AA38" s="142"/>
      <c r="AG38" s="142"/>
      <c r="AH38" s="142"/>
      <c r="AI38" s="142"/>
      <c r="AJ38" s="142"/>
      <c r="AK38" s="142"/>
      <c r="AL38" s="142"/>
      <c r="AM38" s="142"/>
      <c r="AN38" s="142"/>
      <c r="AO38" s="142"/>
      <c r="AP38" s="142"/>
      <c r="AQ38" s="142"/>
      <c r="AR38" s="142"/>
      <c r="AS38" s="142"/>
      <c r="AT38" s="142"/>
      <c r="AU38" s="142"/>
      <c r="AV38" s="142"/>
      <c r="AW38" s="142"/>
      <c r="AX38" s="142"/>
      <c r="AY38" s="142"/>
      <c r="AZ38" s="142"/>
      <c r="BA38" s="142"/>
      <c r="BB38" s="142"/>
      <c r="BC38" s="142"/>
      <c r="BD38" s="142"/>
      <c r="BE38" s="142"/>
      <c r="BF38" s="142"/>
      <c r="BG38" s="142"/>
      <c r="BH38" s="142"/>
      <c r="BI38" s="142"/>
      <c r="BJ38" s="142"/>
      <c r="BK38" s="142"/>
      <c r="BL38" s="142"/>
    </row>
    <row r="39" spans="1:66" ht="18.75" customHeight="1" thickBot="1" x14ac:dyDescent="0.3"/>
    <row r="40" spans="1:66" ht="18.75" customHeight="1" thickBot="1" x14ac:dyDescent="0.35">
      <c r="A40" s="669" t="s">
        <v>0</v>
      </c>
      <c r="B40" s="669"/>
      <c r="C40" s="669"/>
      <c r="D40" s="669"/>
      <c r="H40" s="680" t="s">
        <v>0</v>
      </c>
      <c r="I40" s="681"/>
      <c r="J40" s="684" t="s">
        <v>81</v>
      </c>
      <c r="K40" s="685"/>
      <c r="L40" s="690" t="s">
        <v>138</v>
      </c>
      <c r="M40" s="691"/>
      <c r="N40" s="684" t="s">
        <v>297</v>
      </c>
      <c r="O40" s="706"/>
      <c r="P40" s="706"/>
      <c r="Q40" s="685"/>
      <c r="R40" s="676" t="s">
        <v>157</v>
      </c>
      <c r="S40" s="677"/>
      <c r="T40" s="677"/>
      <c r="U40" s="678"/>
      <c r="V40" s="676" t="s">
        <v>137</v>
      </c>
      <c r="W40" s="677"/>
      <c r="X40" s="677"/>
      <c r="Y40" s="678"/>
      <c r="AK40" s="670" t="s">
        <v>126</v>
      </c>
      <c r="AL40" s="671"/>
      <c r="AM40" s="670" t="s">
        <v>127</v>
      </c>
      <c r="AN40" s="671"/>
      <c r="AO40" s="699" t="s">
        <v>198</v>
      </c>
      <c r="AP40" s="700"/>
      <c r="AQ40" s="670" t="s">
        <v>189</v>
      </c>
      <c r="AR40" s="671"/>
      <c r="AS40" s="670" t="s">
        <v>87</v>
      </c>
      <c r="AT40" s="671"/>
      <c r="AU40" s="670" t="s">
        <v>199</v>
      </c>
      <c r="AV40" s="671"/>
      <c r="AW40" s="670" t="s">
        <v>122</v>
      </c>
      <c r="AX40" s="671"/>
      <c r="AY40" s="699" t="s">
        <v>200</v>
      </c>
      <c r="AZ40" s="700"/>
      <c r="BA40" s="670" t="s">
        <v>201</v>
      </c>
      <c r="BB40" s="671"/>
      <c r="BC40" s="670" t="s">
        <v>88</v>
      </c>
      <c r="BD40" s="671"/>
      <c r="BE40" s="699" t="s">
        <v>191</v>
      </c>
      <c r="BF40" s="700"/>
      <c r="BG40" s="670" t="s">
        <v>89</v>
      </c>
      <c r="BH40" s="671"/>
      <c r="BI40" s="670" t="s">
        <v>123</v>
      </c>
      <c r="BJ40" s="671"/>
      <c r="BK40" s="670" t="s">
        <v>207</v>
      </c>
      <c r="BL40" s="671"/>
      <c r="BM40" s="670" t="s">
        <v>451</v>
      </c>
      <c r="BN40" s="671"/>
    </row>
    <row r="41" spans="1:66" ht="18.75" customHeight="1" thickBot="1" x14ac:dyDescent="0.3">
      <c r="G41" s="143"/>
      <c r="H41" s="682"/>
      <c r="I41" s="683"/>
      <c r="J41" s="686"/>
      <c r="K41" s="687"/>
      <c r="L41" s="692"/>
      <c r="M41" s="693"/>
      <c r="N41" s="674" t="s">
        <v>155</v>
      </c>
      <c r="O41" s="675"/>
      <c r="P41" s="674" t="s">
        <v>156</v>
      </c>
      <c r="Q41" s="675"/>
      <c r="R41" s="674" t="s">
        <v>155</v>
      </c>
      <c r="S41" s="675"/>
      <c r="T41" s="674" t="s">
        <v>156</v>
      </c>
      <c r="U41" s="675"/>
      <c r="V41" s="674" t="s">
        <v>155</v>
      </c>
      <c r="W41" s="675"/>
      <c r="X41" s="679" t="s">
        <v>156</v>
      </c>
      <c r="Y41" s="675"/>
      <c r="AK41" s="672"/>
      <c r="AL41" s="673"/>
      <c r="AM41" s="672"/>
      <c r="AN41" s="673"/>
      <c r="AO41" s="701"/>
      <c r="AP41" s="702"/>
      <c r="AQ41" s="672"/>
      <c r="AR41" s="673"/>
      <c r="AS41" s="672"/>
      <c r="AT41" s="673"/>
      <c r="AU41" s="672"/>
      <c r="AV41" s="673"/>
      <c r="AW41" s="672"/>
      <c r="AX41" s="673"/>
      <c r="AY41" s="701"/>
      <c r="AZ41" s="702"/>
      <c r="BA41" s="672"/>
      <c r="BB41" s="673"/>
      <c r="BC41" s="672"/>
      <c r="BD41" s="673"/>
      <c r="BE41" s="701"/>
      <c r="BF41" s="702"/>
      <c r="BG41" s="672"/>
      <c r="BH41" s="673"/>
      <c r="BI41" s="672"/>
      <c r="BJ41" s="673"/>
      <c r="BK41" s="672"/>
      <c r="BL41" s="673"/>
      <c r="BM41" s="672"/>
      <c r="BN41" s="673"/>
    </row>
    <row r="42" spans="1:66" ht="18.75" customHeight="1" thickBot="1" x14ac:dyDescent="0.3">
      <c r="B42" s="143"/>
      <c r="C42" s="143"/>
      <c r="D42" s="106" t="s">
        <v>14</v>
      </c>
      <c r="G42" s="119" t="s">
        <v>195</v>
      </c>
      <c r="H42" s="364" t="s">
        <v>100</v>
      </c>
      <c r="I42" s="365" t="s">
        <v>101</v>
      </c>
      <c r="J42" s="364" t="s">
        <v>100</v>
      </c>
      <c r="K42" s="365" t="s">
        <v>101</v>
      </c>
      <c r="L42" s="364" t="s">
        <v>100</v>
      </c>
      <c r="M42" s="365" t="s">
        <v>101</v>
      </c>
      <c r="N42" s="117" t="s">
        <v>100</v>
      </c>
      <c r="O42" s="118" t="s">
        <v>101</v>
      </c>
      <c r="P42" s="117" t="s">
        <v>100</v>
      </c>
      <c r="Q42" s="118" t="s">
        <v>101</v>
      </c>
      <c r="R42" s="117" t="s">
        <v>100</v>
      </c>
      <c r="S42" s="118" t="s">
        <v>101</v>
      </c>
      <c r="T42" s="117" t="s">
        <v>100</v>
      </c>
      <c r="U42" s="118" t="s">
        <v>101</v>
      </c>
      <c r="V42" s="117" t="s">
        <v>100</v>
      </c>
      <c r="W42" s="118" t="s">
        <v>101</v>
      </c>
      <c r="X42" s="354" t="s">
        <v>100</v>
      </c>
      <c r="Y42" s="118" t="s">
        <v>101</v>
      </c>
      <c r="AH42" s="696" t="s">
        <v>9</v>
      </c>
      <c r="AI42" s="697"/>
      <c r="AJ42" s="698"/>
      <c r="AK42" s="125" t="s">
        <v>100</v>
      </c>
      <c r="AL42" s="126" t="s">
        <v>101</v>
      </c>
      <c r="AM42" s="125" t="s">
        <v>100</v>
      </c>
      <c r="AN42" s="126" t="s">
        <v>101</v>
      </c>
      <c r="AO42" s="125" t="s">
        <v>100</v>
      </c>
      <c r="AP42" s="126" t="s">
        <v>101</v>
      </c>
      <c r="AQ42" s="125" t="s">
        <v>100</v>
      </c>
      <c r="AR42" s="126" t="s">
        <v>101</v>
      </c>
      <c r="AS42" s="125" t="s">
        <v>100</v>
      </c>
      <c r="AT42" s="126" t="s">
        <v>101</v>
      </c>
      <c r="AU42" s="125" t="s">
        <v>100</v>
      </c>
      <c r="AV42" s="126" t="s">
        <v>101</v>
      </c>
      <c r="AW42" s="125" t="s">
        <v>100</v>
      </c>
      <c r="AX42" s="126" t="s">
        <v>101</v>
      </c>
      <c r="AY42" s="125" t="s">
        <v>100</v>
      </c>
      <c r="AZ42" s="126" t="s">
        <v>101</v>
      </c>
      <c r="BA42" s="125" t="s">
        <v>100</v>
      </c>
      <c r="BB42" s="126" t="s">
        <v>101</v>
      </c>
      <c r="BC42" s="125" t="s">
        <v>100</v>
      </c>
      <c r="BD42" s="126" t="s">
        <v>101</v>
      </c>
      <c r="BE42" s="125" t="s">
        <v>100</v>
      </c>
      <c r="BF42" s="126" t="s">
        <v>101</v>
      </c>
      <c r="BG42" s="125" t="s">
        <v>100</v>
      </c>
      <c r="BH42" s="126" t="s">
        <v>101</v>
      </c>
      <c r="BI42" s="125" t="s">
        <v>100</v>
      </c>
      <c r="BJ42" s="126" t="s">
        <v>101</v>
      </c>
      <c r="BK42" s="125" t="s">
        <v>100</v>
      </c>
      <c r="BL42" s="126" t="s">
        <v>101</v>
      </c>
      <c r="BM42" s="125" t="s">
        <v>100</v>
      </c>
      <c r="BN42" s="126" t="s">
        <v>101</v>
      </c>
    </row>
    <row r="43" spans="1:66" ht="18.75" customHeight="1" x14ac:dyDescent="0.25">
      <c r="A43" s="145" t="s">
        <v>7</v>
      </c>
      <c r="B43" s="148">
        <f>Cotizador!Q21</f>
        <v>0</v>
      </c>
      <c r="C43" s="148" t="str">
        <f>Cotizador!P21</f>
        <v/>
      </c>
      <c r="D43" s="108" t="e">
        <f>IF(C43="MN",VLOOKUP(B43,'FACT COB BASICA'!$AA$5:$AB$127,2,FALSE),VLOOKUP(B43,'FACT COB BASICA'!$AC$5:$AD$127,2,FALSE))</f>
        <v>#N/A</v>
      </c>
      <c r="F43" s="142" t="s">
        <v>24</v>
      </c>
      <c r="G43" s="101" t="s">
        <v>102</v>
      </c>
      <c r="H43" s="178" t="e">
        <f>AM43</f>
        <v>#N/A</v>
      </c>
      <c r="I43" s="179" t="e">
        <f>AN43</f>
        <v>#N/A</v>
      </c>
      <c r="J43" s="178" t="e">
        <f t="shared" ref="J43:J63" si="33">AO43+AQ43+AS43+AU43+AW43+AY43+BA43+BC43+BE43+BG43+BI43+BK43+BM43</f>
        <v>#N/A</v>
      </c>
      <c r="K43" s="179" t="e">
        <f t="shared" ref="K43:K63" si="34">AP43+AR43+AT43+AV43+AX43+AZ43+BB43+BD43+BF43+BH43+BJ43+BL43+BN43</f>
        <v>#N/A</v>
      </c>
      <c r="L43" s="178">
        <f>'FACT COB BASICA'!$O$13+'FACT COB BASICA'!$O$16</f>
        <v>119.67</v>
      </c>
      <c r="M43" s="179">
        <f>'FACT COB BASICA'!$O$13+'FACT COB BASICA'!$O$16</f>
        <v>119.67</v>
      </c>
      <c r="N43" s="355" t="e">
        <f>H43+J43+L43</f>
        <v>#N/A</v>
      </c>
      <c r="O43" s="179" t="e">
        <f t="shared" ref="O43:O63" si="35">I43+K43+M43</f>
        <v>#N/A</v>
      </c>
      <c r="P43" s="366" t="e">
        <f>H43+J43+L43</f>
        <v>#N/A</v>
      </c>
      <c r="Q43" s="367" t="e">
        <f t="shared" ref="Q43:Q63" si="36">I43+K43+M43</f>
        <v>#N/A</v>
      </c>
      <c r="R43" s="209">
        <f>Cotizador!CC25</f>
        <v>0</v>
      </c>
      <c r="S43" s="113">
        <f>Cotizador!CD25</f>
        <v>0</v>
      </c>
      <c r="T43" s="209">
        <f>Cotizador!CE25+Cotizador!CG25</f>
        <v>0</v>
      </c>
      <c r="U43" s="113">
        <f>Cotizador!CF25+Cotizador!CH25</f>
        <v>0</v>
      </c>
      <c r="V43" s="178" t="e">
        <f>N43*R43</f>
        <v>#N/A</v>
      </c>
      <c r="W43" s="179" t="e">
        <f>O43*S43</f>
        <v>#N/A</v>
      </c>
      <c r="X43" s="355" t="e">
        <f>P43*T43</f>
        <v>#N/A</v>
      </c>
      <c r="Y43" s="179" t="e">
        <f t="shared" ref="Y43:Y63" si="37">Q43*U43</f>
        <v>#N/A</v>
      </c>
      <c r="AG43" s="142" t="s">
        <v>24</v>
      </c>
      <c r="AH43" s="132">
        <v>0</v>
      </c>
      <c r="AI43" s="133" t="s">
        <v>25</v>
      </c>
      <c r="AJ43" s="134">
        <v>4</v>
      </c>
      <c r="AK43" s="135">
        <f>'FACT COB BASICA'!K5</f>
        <v>1254</v>
      </c>
      <c r="AL43" s="136">
        <f>'FACT COB BASICA'!L5</f>
        <v>1694</v>
      </c>
      <c r="AM43" s="135" t="e">
        <f>AK43*$D$49</f>
        <v>#N/A</v>
      </c>
      <c r="AN43" s="136" t="e">
        <f t="shared" ref="AN43:AN63" si="38">AL43*$D$49</f>
        <v>#N/A</v>
      </c>
      <c r="AO43" s="135"/>
      <c r="AP43" s="136"/>
      <c r="AQ43" s="135" t="e">
        <f>(AK43*$D$51)*ROUND($D$44*$D$58,3)</f>
        <v>#N/A</v>
      </c>
      <c r="AR43" s="136" t="e">
        <f t="shared" ref="AR43:AR63" si="39">(AL43*$D$51)*ROUND($D$44*$D$58,3)</f>
        <v>#N/A</v>
      </c>
      <c r="AS43" s="135" t="e">
        <f>AM43*$D$59</f>
        <v>#N/A</v>
      </c>
      <c r="AT43" s="136" t="e">
        <f t="shared" ref="AT43:AT63" si="40">AN43*$D$59</f>
        <v>#N/A</v>
      </c>
      <c r="AU43" s="135" t="e">
        <f>AM43*$D$60</f>
        <v>#N/A</v>
      </c>
      <c r="AV43" s="136" t="e">
        <f t="shared" ref="AV43:AV63" si="41">AN43*$D$60</f>
        <v>#N/A</v>
      </c>
      <c r="AW43" s="135" t="e">
        <f>AM43*$D$61</f>
        <v>#N/A</v>
      </c>
      <c r="AX43" s="136" t="e">
        <f t="shared" ref="AX43:AX63" si="42">AN43*$D$61</f>
        <v>#N/A</v>
      </c>
      <c r="AY43" s="135"/>
      <c r="AZ43" s="136"/>
      <c r="BA43" s="203" t="e">
        <f t="shared" ref="BA43:BA63" si="43">AM43*$D$63</f>
        <v>#N/A</v>
      </c>
      <c r="BB43" s="203" t="e">
        <f t="shared" ref="BB43:BB63" si="44">AN43*$D$63</f>
        <v>#N/A</v>
      </c>
      <c r="BC43" s="135" t="e">
        <f t="shared" ref="BC43:BC63" si="45">AM43*$D$64</f>
        <v>#N/A</v>
      </c>
      <c r="BD43" s="136" t="e">
        <f t="shared" ref="BD43:BD63" si="46">AN43*$D$64</f>
        <v>#N/A</v>
      </c>
      <c r="BE43" s="135">
        <f>$C$65*$D$65/'FACT COB BASICA'!$O$10</f>
        <v>0</v>
      </c>
      <c r="BF43" s="136">
        <f>$C$65*$D$65/'FACT COB BASICA'!$O$10</f>
        <v>0</v>
      </c>
      <c r="BG43" s="135" t="e">
        <f t="shared" ref="BG43:BG63" si="47">AM43*$D$66</f>
        <v>#N/A</v>
      </c>
      <c r="BH43" s="136" t="e">
        <f t="shared" ref="BH43:BH63" si="48">AN43*$D$66</f>
        <v>#N/A</v>
      </c>
      <c r="BI43" s="135" t="e">
        <f t="shared" ref="BI43:BI63" si="49">AM43*$D$67</f>
        <v>#N/A</v>
      </c>
      <c r="BJ43" s="136" t="e">
        <f t="shared" ref="BJ43:BJ63" si="50">AN43*$D$67</f>
        <v>#N/A</v>
      </c>
      <c r="BK43" s="135" t="e">
        <f t="shared" ref="BK43:BK63" si="51">AM43*$D$68</f>
        <v>#N/A</v>
      </c>
      <c r="BL43" s="136" t="e">
        <f t="shared" ref="BL43:BL63" si="52">AN43*$D$68</f>
        <v>#N/A</v>
      </c>
      <c r="BM43" s="135">
        <f>$D$69/'FACT COB BASICA'!$O$10</f>
        <v>0</v>
      </c>
      <c r="BN43" s="136">
        <f>$D$69/'FACT COB BASICA'!$O$10</f>
        <v>0</v>
      </c>
    </row>
    <row r="44" spans="1:66" ht="18.75" customHeight="1" x14ac:dyDescent="0.25">
      <c r="A44" s="145" t="s">
        <v>8</v>
      </c>
      <c r="B44" s="148">
        <f>Cotizador!Q22</f>
        <v>0</v>
      </c>
      <c r="C44" s="148" t="str">
        <f>Cotizador!P22</f>
        <v/>
      </c>
      <c r="D44" s="108">
        <f>IF(C44="MN",VLOOKUP(B44,'FACT COB BASICA'!$AK$5:$AL$85,2,FALSE),VLOOKUP(B44,'FACT COB BASICA'!$AM$5:$AN$85,2,FALSE))</f>
        <v>1.046</v>
      </c>
      <c r="F44" s="142" t="s">
        <v>36</v>
      </c>
      <c r="G44" s="116" t="s">
        <v>103</v>
      </c>
      <c r="H44" s="180" t="e">
        <f t="shared" ref="H44:H63" si="53">AM44</f>
        <v>#N/A</v>
      </c>
      <c r="I44" s="181" t="e">
        <f t="shared" ref="I44:I63" si="54">AN44</f>
        <v>#N/A</v>
      </c>
      <c r="J44" s="180" t="e">
        <f t="shared" si="33"/>
        <v>#N/A</v>
      </c>
      <c r="K44" s="181" t="e">
        <f t="shared" si="34"/>
        <v>#N/A</v>
      </c>
      <c r="L44" s="180">
        <f>'FACT COB BASICA'!$O$13+'FACT COB BASICA'!$O$16</f>
        <v>119.67</v>
      </c>
      <c r="M44" s="181">
        <f>'FACT COB BASICA'!$O$13+'FACT COB BASICA'!$O$16</f>
        <v>119.67</v>
      </c>
      <c r="N44" s="356" t="e">
        <f t="shared" ref="N44:N63" si="55">H44+J44+L44</f>
        <v>#N/A</v>
      </c>
      <c r="O44" s="181" t="e">
        <f t="shared" si="35"/>
        <v>#N/A</v>
      </c>
      <c r="P44" s="180" t="e">
        <f t="shared" ref="P44:P63" si="56">H44+J44+L44</f>
        <v>#N/A</v>
      </c>
      <c r="Q44" s="181" t="e">
        <f t="shared" si="36"/>
        <v>#N/A</v>
      </c>
      <c r="R44" s="120">
        <f>Cotizador!CC26</f>
        <v>0</v>
      </c>
      <c r="S44" s="121">
        <f>Cotizador!CD26</f>
        <v>0</v>
      </c>
      <c r="T44" s="120">
        <f>Cotizador!CE26+Cotizador!CG26</f>
        <v>0</v>
      </c>
      <c r="U44" s="121">
        <f>Cotizador!CF26+Cotizador!CH26</f>
        <v>0</v>
      </c>
      <c r="V44" s="180" t="e">
        <f t="shared" ref="V44:V63" si="57">N44*R44</f>
        <v>#N/A</v>
      </c>
      <c r="W44" s="181" t="e">
        <f t="shared" ref="W44:W63" si="58">O44*S44</f>
        <v>#N/A</v>
      </c>
      <c r="X44" s="356" t="e">
        <f t="shared" ref="X44:X63" si="59">P44*T44</f>
        <v>#N/A</v>
      </c>
      <c r="Y44" s="181" t="e">
        <f t="shared" si="37"/>
        <v>#N/A</v>
      </c>
      <c r="AD44" s="144"/>
      <c r="AE44" s="144"/>
      <c r="AF44" s="144"/>
      <c r="AG44" s="142" t="s">
        <v>36</v>
      </c>
      <c r="AH44" s="137">
        <v>5</v>
      </c>
      <c r="AI44" s="138" t="s">
        <v>25</v>
      </c>
      <c r="AJ44" s="139">
        <v>9</v>
      </c>
      <c r="AK44" s="140">
        <f>'FACT COB BASICA'!K6</f>
        <v>1567</v>
      </c>
      <c r="AL44" s="141">
        <f>'FACT COB BASICA'!L6</f>
        <v>2056</v>
      </c>
      <c r="AM44" s="140" t="e">
        <f t="shared" ref="AM44:AM63" si="60">AK44*$D$49</f>
        <v>#N/A</v>
      </c>
      <c r="AN44" s="141" t="e">
        <f t="shared" si="38"/>
        <v>#N/A</v>
      </c>
      <c r="AO44" s="140"/>
      <c r="AP44" s="141"/>
      <c r="AQ44" s="140" t="e">
        <f t="shared" ref="AQ44:AQ63" si="61">(AK44*$D$51)*ROUND($D$44*$D$58,3)</f>
        <v>#N/A</v>
      </c>
      <c r="AR44" s="141" t="e">
        <f t="shared" si="39"/>
        <v>#N/A</v>
      </c>
      <c r="AS44" s="140" t="e">
        <f t="shared" ref="AS44:AS63" si="62">AM44*$D$59</f>
        <v>#N/A</v>
      </c>
      <c r="AT44" s="141" t="e">
        <f t="shared" si="40"/>
        <v>#N/A</v>
      </c>
      <c r="AU44" s="140" t="e">
        <f t="shared" ref="AU44:AU63" si="63">AM44*$D$60</f>
        <v>#N/A</v>
      </c>
      <c r="AV44" s="141" t="e">
        <f t="shared" si="41"/>
        <v>#N/A</v>
      </c>
      <c r="AW44" s="140" t="e">
        <f t="shared" ref="AW44:AW63" si="64">AM44*$D$61</f>
        <v>#N/A</v>
      </c>
      <c r="AX44" s="141" t="e">
        <f t="shared" si="42"/>
        <v>#N/A</v>
      </c>
      <c r="AY44" s="140"/>
      <c r="AZ44" s="141"/>
      <c r="BA44" s="204" t="e">
        <f t="shared" si="43"/>
        <v>#N/A</v>
      </c>
      <c r="BB44" s="204" t="e">
        <f t="shared" si="44"/>
        <v>#N/A</v>
      </c>
      <c r="BC44" s="140" t="e">
        <f t="shared" si="45"/>
        <v>#N/A</v>
      </c>
      <c r="BD44" s="141" t="e">
        <f t="shared" si="46"/>
        <v>#N/A</v>
      </c>
      <c r="BE44" s="140">
        <f>$C$65*$D$65/'FACT COB BASICA'!$O$10</f>
        <v>0</v>
      </c>
      <c r="BF44" s="141">
        <f>$C$65*$D$65/'FACT COB BASICA'!$O$10</f>
        <v>0</v>
      </c>
      <c r="BG44" s="140" t="e">
        <f t="shared" si="47"/>
        <v>#N/A</v>
      </c>
      <c r="BH44" s="141" t="e">
        <f t="shared" si="48"/>
        <v>#N/A</v>
      </c>
      <c r="BI44" s="140" t="e">
        <f t="shared" si="49"/>
        <v>#N/A</v>
      </c>
      <c r="BJ44" s="141" t="e">
        <f t="shared" si="50"/>
        <v>#N/A</v>
      </c>
      <c r="BK44" s="140" t="e">
        <f t="shared" si="51"/>
        <v>#N/A</v>
      </c>
      <c r="BL44" s="141" t="e">
        <f t="shared" si="52"/>
        <v>#N/A</v>
      </c>
      <c r="BM44" s="140">
        <f>$D$69/'FACT COB BASICA'!$O$10</f>
        <v>0</v>
      </c>
      <c r="BN44" s="141">
        <f>$D$69/'FACT COB BASICA'!$O$10</f>
        <v>0</v>
      </c>
    </row>
    <row r="45" spans="1:66" ht="18.75" customHeight="1" x14ac:dyDescent="0.25">
      <c r="A45" s="145" t="s">
        <v>5</v>
      </c>
      <c r="B45" s="213">
        <f>Cotizador!P23</f>
        <v>0</v>
      </c>
      <c r="D45" s="108" t="e">
        <f>VLOOKUP(B45,'FACT COB BASICA'!$AU$5:$AV$10,2,FALSE)</f>
        <v>#N/A</v>
      </c>
      <c r="F45" s="142" t="s">
        <v>42</v>
      </c>
      <c r="G45" s="101" t="s">
        <v>104</v>
      </c>
      <c r="H45" s="182" t="e">
        <f t="shared" si="53"/>
        <v>#N/A</v>
      </c>
      <c r="I45" s="183" t="e">
        <f t="shared" si="54"/>
        <v>#N/A</v>
      </c>
      <c r="J45" s="182" t="e">
        <f t="shared" si="33"/>
        <v>#N/A</v>
      </c>
      <c r="K45" s="183" t="e">
        <f t="shared" si="34"/>
        <v>#N/A</v>
      </c>
      <c r="L45" s="182">
        <f>'FACT COB BASICA'!$O$13+'FACT COB BASICA'!$O$16</f>
        <v>119.67</v>
      </c>
      <c r="M45" s="183">
        <f>'FACT COB BASICA'!$O$13+'FACT COB BASICA'!$O$16</f>
        <v>119.67</v>
      </c>
      <c r="N45" s="357" t="e">
        <f t="shared" si="55"/>
        <v>#N/A</v>
      </c>
      <c r="O45" s="183" t="e">
        <f t="shared" si="35"/>
        <v>#N/A</v>
      </c>
      <c r="P45" s="182" t="e">
        <f t="shared" si="56"/>
        <v>#N/A</v>
      </c>
      <c r="Q45" s="183" t="e">
        <f t="shared" si="36"/>
        <v>#N/A</v>
      </c>
      <c r="R45" s="114">
        <f>Cotizador!CC27</f>
        <v>0</v>
      </c>
      <c r="S45" s="115">
        <f>Cotizador!CD27</f>
        <v>0</v>
      </c>
      <c r="T45" s="114">
        <f>Cotizador!CE27+Cotizador!CG27</f>
        <v>0</v>
      </c>
      <c r="U45" s="115">
        <f>Cotizador!CF27+Cotizador!CH27</f>
        <v>0</v>
      </c>
      <c r="V45" s="182" t="e">
        <f t="shared" si="57"/>
        <v>#N/A</v>
      </c>
      <c r="W45" s="183" t="e">
        <f t="shared" si="58"/>
        <v>#N/A</v>
      </c>
      <c r="X45" s="357" t="e">
        <f t="shared" si="59"/>
        <v>#N/A</v>
      </c>
      <c r="Y45" s="183" t="e">
        <f t="shared" si="37"/>
        <v>#N/A</v>
      </c>
      <c r="AG45" s="142" t="s">
        <v>42</v>
      </c>
      <c r="AH45" s="127">
        <v>10</v>
      </c>
      <c r="AI45" s="128" t="s">
        <v>25</v>
      </c>
      <c r="AJ45" s="129">
        <v>14</v>
      </c>
      <c r="AK45" s="130">
        <f>'FACT COB BASICA'!K7</f>
        <v>1958</v>
      </c>
      <c r="AL45" s="131">
        <f>'FACT COB BASICA'!L7</f>
        <v>2496</v>
      </c>
      <c r="AM45" s="130" t="e">
        <f t="shared" si="60"/>
        <v>#N/A</v>
      </c>
      <c r="AN45" s="131" t="e">
        <f t="shared" si="38"/>
        <v>#N/A</v>
      </c>
      <c r="AO45" s="130"/>
      <c r="AP45" s="131"/>
      <c r="AQ45" s="130" t="e">
        <f t="shared" si="61"/>
        <v>#N/A</v>
      </c>
      <c r="AR45" s="131" t="e">
        <f t="shared" si="39"/>
        <v>#N/A</v>
      </c>
      <c r="AS45" s="130" t="e">
        <f t="shared" si="62"/>
        <v>#N/A</v>
      </c>
      <c r="AT45" s="131" t="e">
        <f t="shared" si="40"/>
        <v>#N/A</v>
      </c>
      <c r="AU45" s="130" t="e">
        <f t="shared" si="63"/>
        <v>#N/A</v>
      </c>
      <c r="AV45" s="131" t="e">
        <f t="shared" si="41"/>
        <v>#N/A</v>
      </c>
      <c r="AW45" s="130" t="e">
        <f t="shared" si="64"/>
        <v>#N/A</v>
      </c>
      <c r="AX45" s="131" t="e">
        <f t="shared" si="42"/>
        <v>#N/A</v>
      </c>
      <c r="AY45" s="130"/>
      <c r="AZ45" s="131"/>
      <c r="BA45" s="205" t="e">
        <f t="shared" si="43"/>
        <v>#N/A</v>
      </c>
      <c r="BB45" s="205" t="e">
        <f t="shared" si="44"/>
        <v>#N/A</v>
      </c>
      <c r="BC45" s="130" t="e">
        <f t="shared" si="45"/>
        <v>#N/A</v>
      </c>
      <c r="BD45" s="131" t="e">
        <f t="shared" si="46"/>
        <v>#N/A</v>
      </c>
      <c r="BE45" s="130">
        <f>$C$65*$D$65/'FACT COB BASICA'!$O$10</f>
        <v>0</v>
      </c>
      <c r="BF45" s="131">
        <f>$C$65*$D$65/'FACT COB BASICA'!$O$10</f>
        <v>0</v>
      </c>
      <c r="BG45" s="130" t="e">
        <f t="shared" si="47"/>
        <v>#N/A</v>
      </c>
      <c r="BH45" s="131" t="e">
        <f t="shared" si="48"/>
        <v>#N/A</v>
      </c>
      <c r="BI45" s="130" t="e">
        <f t="shared" si="49"/>
        <v>#N/A</v>
      </c>
      <c r="BJ45" s="131" t="e">
        <f t="shared" si="50"/>
        <v>#N/A</v>
      </c>
      <c r="BK45" s="130" t="e">
        <f t="shared" si="51"/>
        <v>#N/A</v>
      </c>
      <c r="BL45" s="131" t="e">
        <f t="shared" si="52"/>
        <v>#N/A</v>
      </c>
      <c r="BM45" s="130">
        <f>$D$69/'FACT COB BASICA'!$O$10</f>
        <v>0</v>
      </c>
      <c r="BN45" s="131">
        <f>$D$69/'FACT COB BASICA'!$O$10</f>
        <v>0</v>
      </c>
    </row>
    <row r="46" spans="1:66" ht="18.75" customHeight="1" x14ac:dyDescent="0.25">
      <c r="A46" s="145" t="s">
        <v>6</v>
      </c>
      <c r="B46" s="148">
        <f>Cotizador!P24</f>
        <v>0</v>
      </c>
      <c r="D46" s="108" t="e">
        <f>VLOOKUP(B46,'FACT COB BASICA'!$BE$5:$BF$7,2,FALSE)</f>
        <v>#N/A</v>
      </c>
      <c r="F46" s="142" t="s">
        <v>48</v>
      </c>
      <c r="G46" s="116" t="s">
        <v>105</v>
      </c>
      <c r="H46" s="180" t="e">
        <f t="shared" si="53"/>
        <v>#N/A</v>
      </c>
      <c r="I46" s="181" t="e">
        <f t="shared" si="54"/>
        <v>#N/A</v>
      </c>
      <c r="J46" s="180" t="e">
        <f t="shared" si="33"/>
        <v>#N/A</v>
      </c>
      <c r="K46" s="181" t="e">
        <f t="shared" si="34"/>
        <v>#N/A</v>
      </c>
      <c r="L46" s="180">
        <f>'FACT COB BASICA'!$O$13+'FACT COB BASICA'!$O$16</f>
        <v>119.67</v>
      </c>
      <c r="M46" s="181">
        <f>'FACT COB BASICA'!$O$13+'FACT COB BASICA'!$O$16</f>
        <v>119.67</v>
      </c>
      <c r="N46" s="356" t="e">
        <f t="shared" si="55"/>
        <v>#N/A</v>
      </c>
      <c r="O46" s="181" t="e">
        <f t="shared" si="35"/>
        <v>#N/A</v>
      </c>
      <c r="P46" s="180" t="e">
        <f t="shared" si="56"/>
        <v>#N/A</v>
      </c>
      <c r="Q46" s="181" t="e">
        <f t="shared" si="36"/>
        <v>#N/A</v>
      </c>
      <c r="R46" s="120">
        <f>Cotizador!CC28</f>
        <v>0</v>
      </c>
      <c r="S46" s="121">
        <f>Cotizador!CD28</f>
        <v>0</v>
      </c>
      <c r="T46" s="120">
        <f>Cotizador!CE28+Cotizador!CG28</f>
        <v>0</v>
      </c>
      <c r="U46" s="121">
        <f>Cotizador!CF28+Cotizador!CH28</f>
        <v>0</v>
      </c>
      <c r="V46" s="180" t="e">
        <f t="shared" si="57"/>
        <v>#N/A</v>
      </c>
      <c r="W46" s="181" t="e">
        <f t="shared" si="58"/>
        <v>#N/A</v>
      </c>
      <c r="X46" s="356" t="e">
        <f t="shared" si="59"/>
        <v>#N/A</v>
      </c>
      <c r="Y46" s="181" t="e">
        <f t="shared" si="37"/>
        <v>#N/A</v>
      </c>
      <c r="AG46" s="142" t="s">
        <v>48</v>
      </c>
      <c r="AH46" s="137">
        <v>15</v>
      </c>
      <c r="AI46" s="138" t="s">
        <v>25</v>
      </c>
      <c r="AJ46" s="139">
        <v>19</v>
      </c>
      <c r="AK46" s="140">
        <f>'FACT COB BASICA'!K8</f>
        <v>2446</v>
      </c>
      <c r="AL46" s="141">
        <f>'FACT COB BASICA'!L8</f>
        <v>3029</v>
      </c>
      <c r="AM46" s="140" t="e">
        <f t="shared" si="60"/>
        <v>#N/A</v>
      </c>
      <c r="AN46" s="141" t="e">
        <f t="shared" si="38"/>
        <v>#N/A</v>
      </c>
      <c r="AO46" s="140"/>
      <c r="AP46" s="141">
        <f>$C$57*$D$57/'FACT COB BASICA'!$O$10</f>
        <v>0</v>
      </c>
      <c r="AQ46" s="140" t="e">
        <f t="shared" si="61"/>
        <v>#N/A</v>
      </c>
      <c r="AR46" s="141" t="e">
        <f t="shared" si="39"/>
        <v>#N/A</v>
      </c>
      <c r="AS46" s="140" t="e">
        <f t="shared" si="62"/>
        <v>#N/A</v>
      </c>
      <c r="AT46" s="141" t="e">
        <f t="shared" si="40"/>
        <v>#N/A</v>
      </c>
      <c r="AU46" s="140" t="e">
        <f t="shared" si="63"/>
        <v>#N/A</v>
      </c>
      <c r="AV46" s="141" t="e">
        <f t="shared" si="41"/>
        <v>#N/A</v>
      </c>
      <c r="AW46" s="140" t="e">
        <f t="shared" si="64"/>
        <v>#N/A</v>
      </c>
      <c r="AX46" s="141" t="e">
        <f t="shared" si="42"/>
        <v>#N/A</v>
      </c>
      <c r="AY46" s="140"/>
      <c r="AZ46" s="141"/>
      <c r="BA46" s="204" t="e">
        <f t="shared" si="43"/>
        <v>#N/A</v>
      </c>
      <c r="BB46" s="204" t="e">
        <f t="shared" si="44"/>
        <v>#N/A</v>
      </c>
      <c r="BC46" s="140" t="e">
        <f t="shared" si="45"/>
        <v>#N/A</v>
      </c>
      <c r="BD46" s="141" t="e">
        <f t="shared" si="46"/>
        <v>#N/A</v>
      </c>
      <c r="BE46" s="140">
        <f>$C$65*$D$65/'FACT COB BASICA'!$O$10</f>
        <v>0</v>
      </c>
      <c r="BF46" s="141">
        <f>$C$65*$D$65/'FACT COB BASICA'!$O$10</f>
        <v>0</v>
      </c>
      <c r="BG46" s="140" t="e">
        <f t="shared" si="47"/>
        <v>#N/A</v>
      </c>
      <c r="BH46" s="141" t="e">
        <f t="shared" si="48"/>
        <v>#N/A</v>
      </c>
      <c r="BI46" s="140" t="e">
        <f t="shared" si="49"/>
        <v>#N/A</v>
      </c>
      <c r="BJ46" s="141" t="e">
        <f t="shared" si="50"/>
        <v>#N/A</v>
      </c>
      <c r="BK46" s="140" t="e">
        <f t="shared" si="51"/>
        <v>#N/A</v>
      </c>
      <c r="BL46" s="141" t="e">
        <f t="shared" si="52"/>
        <v>#N/A</v>
      </c>
      <c r="BM46" s="140">
        <f>$D$69/'FACT COB BASICA'!$O$10</f>
        <v>0</v>
      </c>
      <c r="BN46" s="141">
        <f>$D$69/'FACT COB BASICA'!$O$10</f>
        <v>0</v>
      </c>
    </row>
    <row r="47" spans="1:66" ht="18.75" customHeight="1" x14ac:dyDescent="0.25">
      <c r="A47" s="145" t="s">
        <v>145</v>
      </c>
      <c r="B47" s="148">
        <f>Cotizador!P25</f>
        <v>0</v>
      </c>
      <c r="D47" s="108" t="e">
        <f>VLOOKUP(B47,'FACT COB BASICA'!$AX$5:$AZ$13,3,FALSE)</f>
        <v>#N/A</v>
      </c>
      <c r="F47" s="142" t="s">
        <v>54</v>
      </c>
      <c r="G47" s="101" t="s">
        <v>106</v>
      </c>
      <c r="H47" s="182" t="e">
        <f t="shared" si="53"/>
        <v>#N/A</v>
      </c>
      <c r="I47" s="183" t="e">
        <f t="shared" si="54"/>
        <v>#N/A</v>
      </c>
      <c r="J47" s="182" t="e">
        <f t="shared" si="33"/>
        <v>#N/A</v>
      </c>
      <c r="K47" s="183" t="e">
        <f t="shared" si="34"/>
        <v>#N/A</v>
      </c>
      <c r="L47" s="182">
        <f>'FACT COB BASICA'!$O$13+'FACT COB BASICA'!$O$16</f>
        <v>119.67</v>
      </c>
      <c r="M47" s="183">
        <f>'FACT COB BASICA'!$O$13+'FACT COB BASICA'!$O$16</f>
        <v>119.67</v>
      </c>
      <c r="N47" s="357" t="e">
        <f t="shared" si="55"/>
        <v>#N/A</v>
      </c>
      <c r="O47" s="183" t="e">
        <f t="shared" si="35"/>
        <v>#N/A</v>
      </c>
      <c r="P47" s="182" t="e">
        <f t="shared" si="56"/>
        <v>#N/A</v>
      </c>
      <c r="Q47" s="183" t="e">
        <f t="shared" si="36"/>
        <v>#N/A</v>
      </c>
      <c r="R47" s="114">
        <f>Cotizador!CC29</f>
        <v>0</v>
      </c>
      <c r="S47" s="115">
        <f>Cotizador!CD29</f>
        <v>0</v>
      </c>
      <c r="T47" s="114">
        <f>Cotizador!CE29+Cotizador!CG29</f>
        <v>0</v>
      </c>
      <c r="U47" s="115">
        <f>Cotizador!CF29+Cotizador!CH29</f>
        <v>0</v>
      </c>
      <c r="V47" s="182" t="e">
        <f t="shared" si="57"/>
        <v>#N/A</v>
      </c>
      <c r="W47" s="183" t="e">
        <f t="shared" si="58"/>
        <v>#N/A</v>
      </c>
      <c r="X47" s="357" t="e">
        <f t="shared" si="59"/>
        <v>#N/A</v>
      </c>
      <c r="Y47" s="183" t="e">
        <f t="shared" si="37"/>
        <v>#N/A</v>
      </c>
      <c r="AG47" s="142" t="s">
        <v>54</v>
      </c>
      <c r="AH47" s="127">
        <v>20</v>
      </c>
      <c r="AI47" s="128" t="s">
        <v>25</v>
      </c>
      <c r="AJ47" s="129">
        <v>24</v>
      </c>
      <c r="AK47" s="130">
        <f>'FACT COB BASICA'!K9</f>
        <v>3056</v>
      </c>
      <c r="AL47" s="131">
        <f>'FACT COB BASICA'!L9</f>
        <v>3676</v>
      </c>
      <c r="AM47" s="130" t="e">
        <f t="shared" si="60"/>
        <v>#N/A</v>
      </c>
      <c r="AN47" s="131" t="e">
        <f t="shared" si="38"/>
        <v>#N/A</v>
      </c>
      <c r="AO47" s="130"/>
      <c r="AP47" s="131">
        <f>$C$57*$D$57/'FACT COB BASICA'!$O$10</f>
        <v>0</v>
      </c>
      <c r="AQ47" s="130" t="e">
        <f t="shared" si="61"/>
        <v>#N/A</v>
      </c>
      <c r="AR47" s="131" t="e">
        <f t="shared" si="39"/>
        <v>#N/A</v>
      </c>
      <c r="AS47" s="130" t="e">
        <f t="shared" si="62"/>
        <v>#N/A</v>
      </c>
      <c r="AT47" s="131" t="e">
        <f t="shared" si="40"/>
        <v>#N/A</v>
      </c>
      <c r="AU47" s="130" t="e">
        <f t="shared" si="63"/>
        <v>#N/A</v>
      </c>
      <c r="AV47" s="131" t="e">
        <f t="shared" si="41"/>
        <v>#N/A</v>
      </c>
      <c r="AW47" s="130" t="e">
        <f t="shared" si="64"/>
        <v>#N/A</v>
      </c>
      <c r="AX47" s="131" t="e">
        <f t="shared" si="42"/>
        <v>#N/A</v>
      </c>
      <c r="AY47" s="130">
        <f>($C$62*'FACT COB ADICIONALES'!P5/1000*$D$62)/'FACT COB BASICA'!$O$10</f>
        <v>0</v>
      </c>
      <c r="AZ47" s="131">
        <f>($C$62*'FACT COB ADICIONALES'!Q5/1000*$D$62)/'FACT COB BASICA'!$O$10</f>
        <v>0</v>
      </c>
      <c r="BA47" s="205" t="e">
        <f t="shared" si="43"/>
        <v>#N/A</v>
      </c>
      <c r="BB47" s="205" t="e">
        <f t="shared" si="44"/>
        <v>#N/A</v>
      </c>
      <c r="BC47" s="130" t="e">
        <f t="shared" si="45"/>
        <v>#N/A</v>
      </c>
      <c r="BD47" s="131" t="e">
        <f t="shared" si="46"/>
        <v>#N/A</v>
      </c>
      <c r="BE47" s="130">
        <f>$C$65*$D$65/'FACT COB BASICA'!$O$10</f>
        <v>0</v>
      </c>
      <c r="BF47" s="131">
        <f>$C$65*$D$65/'FACT COB BASICA'!$O$10</f>
        <v>0</v>
      </c>
      <c r="BG47" s="130" t="e">
        <f t="shared" si="47"/>
        <v>#N/A</v>
      </c>
      <c r="BH47" s="131" t="e">
        <f t="shared" si="48"/>
        <v>#N/A</v>
      </c>
      <c r="BI47" s="130" t="e">
        <f t="shared" si="49"/>
        <v>#N/A</v>
      </c>
      <c r="BJ47" s="131" t="e">
        <f t="shared" si="50"/>
        <v>#N/A</v>
      </c>
      <c r="BK47" s="130" t="e">
        <f t="shared" si="51"/>
        <v>#N/A</v>
      </c>
      <c r="BL47" s="131" t="e">
        <f t="shared" si="52"/>
        <v>#N/A</v>
      </c>
      <c r="BM47" s="130">
        <f>$D$69/'FACT COB BASICA'!$O$10</f>
        <v>0</v>
      </c>
      <c r="BN47" s="131">
        <f>$D$69/'FACT COB BASICA'!$O$10</f>
        <v>0</v>
      </c>
    </row>
    <row r="48" spans="1:66" ht="18.75" customHeight="1" x14ac:dyDescent="0.25">
      <c r="A48" s="145" t="s">
        <v>15</v>
      </c>
      <c r="B48" s="148">
        <f>Cotizador!P26</f>
        <v>0</v>
      </c>
      <c r="D48" s="108" t="e">
        <f>VLOOKUP(VLOOKUP(B48,'FACT COB BASICA'!$X$5:$Y$36,2,FALSE),'FACT COB BASICA'!$U$5:$V$10,2,FALSE)</f>
        <v>#N/A</v>
      </c>
      <c r="F48" s="142" t="s">
        <v>60</v>
      </c>
      <c r="G48" s="116" t="s">
        <v>107</v>
      </c>
      <c r="H48" s="180" t="e">
        <f t="shared" si="53"/>
        <v>#N/A</v>
      </c>
      <c r="I48" s="181" t="e">
        <f t="shared" si="54"/>
        <v>#N/A</v>
      </c>
      <c r="J48" s="180" t="e">
        <f t="shared" si="33"/>
        <v>#N/A</v>
      </c>
      <c r="K48" s="181" t="e">
        <f t="shared" si="34"/>
        <v>#N/A</v>
      </c>
      <c r="L48" s="180">
        <f>'FACT COB BASICA'!$O$13+'FACT COB BASICA'!$O$16</f>
        <v>119.67</v>
      </c>
      <c r="M48" s="181">
        <f>'FACT COB BASICA'!$O$13+'FACT COB BASICA'!$O$16</f>
        <v>119.67</v>
      </c>
      <c r="N48" s="356" t="e">
        <f t="shared" si="55"/>
        <v>#N/A</v>
      </c>
      <c r="O48" s="181" t="e">
        <f t="shared" si="35"/>
        <v>#N/A</v>
      </c>
      <c r="P48" s="180" t="e">
        <f t="shared" si="56"/>
        <v>#N/A</v>
      </c>
      <c r="Q48" s="181" t="e">
        <f t="shared" si="36"/>
        <v>#N/A</v>
      </c>
      <c r="R48" s="120">
        <f>Cotizador!CC30</f>
        <v>0</v>
      </c>
      <c r="S48" s="121">
        <f>Cotizador!CD30</f>
        <v>0</v>
      </c>
      <c r="T48" s="120">
        <f>Cotizador!CE30+Cotizador!CG30</f>
        <v>0</v>
      </c>
      <c r="U48" s="121">
        <f>Cotizador!CF30+Cotizador!CH30</f>
        <v>0</v>
      </c>
      <c r="V48" s="180" t="e">
        <f t="shared" si="57"/>
        <v>#N/A</v>
      </c>
      <c r="W48" s="181" t="e">
        <f t="shared" si="58"/>
        <v>#N/A</v>
      </c>
      <c r="X48" s="356" t="e">
        <f t="shared" si="59"/>
        <v>#N/A</v>
      </c>
      <c r="Y48" s="181" t="e">
        <f t="shared" si="37"/>
        <v>#N/A</v>
      </c>
      <c r="AG48" s="142" t="s">
        <v>60</v>
      </c>
      <c r="AH48" s="137">
        <v>25</v>
      </c>
      <c r="AI48" s="138" t="s">
        <v>25</v>
      </c>
      <c r="AJ48" s="139">
        <v>29</v>
      </c>
      <c r="AK48" s="140">
        <f>'FACT COB BASICA'!K10</f>
        <v>3819</v>
      </c>
      <c r="AL48" s="141">
        <f>'FACT COB BASICA'!L10</f>
        <v>4461</v>
      </c>
      <c r="AM48" s="140" t="e">
        <f t="shared" si="60"/>
        <v>#N/A</v>
      </c>
      <c r="AN48" s="141" t="e">
        <f t="shared" si="38"/>
        <v>#N/A</v>
      </c>
      <c r="AO48" s="140"/>
      <c r="AP48" s="141">
        <f>$C$57*$D$57/'FACT COB BASICA'!$O$10</f>
        <v>0</v>
      </c>
      <c r="AQ48" s="140" t="e">
        <f t="shared" si="61"/>
        <v>#N/A</v>
      </c>
      <c r="AR48" s="141" t="e">
        <f t="shared" si="39"/>
        <v>#N/A</v>
      </c>
      <c r="AS48" s="140" t="e">
        <f t="shared" si="62"/>
        <v>#N/A</v>
      </c>
      <c r="AT48" s="141" t="e">
        <f t="shared" si="40"/>
        <v>#N/A</v>
      </c>
      <c r="AU48" s="140" t="e">
        <f t="shared" si="63"/>
        <v>#N/A</v>
      </c>
      <c r="AV48" s="141" t="e">
        <f t="shared" si="41"/>
        <v>#N/A</v>
      </c>
      <c r="AW48" s="140" t="e">
        <f t="shared" si="64"/>
        <v>#N/A</v>
      </c>
      <c r="AX48" s="141" t="e">
        <f t="shared" si="42"/>
        <v>#N/A</v>
      </c>
      <c r="AY48" s="140">
        <f>($C$62*'FACT COB ADICIONALES'!P6/1000*$D$62)/'FACT COB BASICA'!$O$10</f>
        <v>0</v>
      </c>
      <c r="AZ48" s="141">
        <f>($C$62*'FACT COB ADICIONALES'!Q6/1000*$D$62)/'FACT COB BASICA'!$O$10</f>
        <v>0</v>
      </c>
      <c r="BA48" s="204" t="e">
        <f t="shared" si="43"/>
        <v>#N/A</v>
      </c>
      <c r="BB48" s="204" t="e">
        <f t="shared" si="44"/>
        <v>#N/A</v>
      </c>
      <c r="BC48" s="140" t="e">
        <f t="shared" si="45"/>
        <v>#N/A</v>
      </c>
      <c r="BD48" s="141" t="e">
        <f t="shared" si="46"/>
        <v>#N/A</v>
      </c>
      <c r="BE48" s="140">
        <f>$C$65*$D$65/'FACT COB BASICA'!$O$10</f>
        <v>0</v>
      </c>
      <c r="BF48" s="141">
        <f>$C$65*$D$65/'FACT COB BASICA'!$O$10</f>
        <v>0</v>
      </c>
      <c r="BG48" s="140" t="e">
        <f t="shared" si="47"/>
        <v>#N/A</v>
      </c>
      <c r="BH48" s="141" t="e">
        <f t="shared" si="48"/>
        <v>#N/A</v>
      </c>
      <c r="BI48" s="140" t="e">
        <f t="shared" si="49"/>
        <v>#N/A</v>
      </c>
      <c r="BJ48" s="141" t="e">
        <f t="shared" si="50"/>
        <v>#N/A</v>
      </c>
      <c r="BK48" s="140" t="e">
        <f t="shared" si="51"/>
        <v>#N/A</v>
      </c>
      <c r="BL48" s="141" t="e">
        <f t="shared" si="52"/>
        <v>#N/A</v>
      </c>
      <c r="BM48" s="140">
        <f>$D$69/'FACT COB BASICA'!$O$10</f>
        <v>0</v>
      </c>
      <c r="BN48" s="141">
        <f>$D$69/'FACT COB BASICA'!$O$10</f>
        <v>0</v>
      </c>
    </row>
    <row r="49" spans="1:66" ht="18.75" customHeight="1" x14ac:dyDescent="0.25">
      <c r="A49" s="400" t="s">
        <v>163</v>
      </c>
      <c r="B49" s="148">
        <f>Cotizador!P27</f>
        <v>0</v>
      </c>
      <c r="D49" s="109" t="e">
        <f>PRODUCT(D43:D48)</f>
        <v>#N/A</v>
      </c>
      <c r="F49" s="142" t="s">
        <v>66</v>
      </c>
      <c r="G49" s="101" t="s">
        <v>108</v>
      </c>
      <c r="H49" s="182" t="e">
        <f t="shared" si="53"/>
        <v>#N/A</v>
      </c>
      <c r="I49" s="183" t="e">
        <f t="shared" si="54"/>
        <v>#N/A</v>
      </c>
      <c r="J49" s="182" t="e">
        <f t="shared" si="33"/>
        <v>#N/A</v>
      </c>
      <c r="K49" s="183" t="e">
        <f t="shared" si="34"/>
        <v>#N/A</v>
      </c>
      <c r="L49" s="182">
        <f>'FACT COB BASICA'!$O$13+'FACT COB BASICA'!$O$16</f>
        <v>119.67</v>
      </c>
      <c r="M49" s="183">
        <f>'FACT COB BASICA'!$O$13+'FACT COB BASICA'!$O$16</f>
        <v>119.67</v>
      </c>
      <c r="N49" s="357" t="e">
        <f t="shared" si="55"/>
        <v>#N/A</v>
      </c>
      <c r="O49" s="183" t="e">
        <f t="shared" si="35"/>
        <v>#N/A</v>
      </c>
      <c r="P49" s="182" t="e">
        <f t="shared" si="56"/>
        <v>#N/A</v>
      </c>
      <c r="Q49" s="183" t="e">
        <f t="shared" si="36"/>
        <v>#N/A</v>
      </c>
      <c r="R49" s="114">
        <f>Cotizador!CC31</f>
        <v>0</v>
      </c>
      <c r="S49" s="115">
        <f>Cotizador!CD31</f>
        <v>0</v>
      </c>
      <c r="T49" s="114">
        <f>Cotizador!CE31+Cotizador!CG31</f>
        <v>0</v>
      </c>
      <c r="U49" s="115">
        <f>Cotizador!CF31+Cotizador!CH31</f>
        <v>0</v>
      </c>
      <c r="V49" s="182" t="e">
        <f t="shared" si="57"/>
        <v>#N/A</v>
      </c>
      <c r="W49" s="183" t="e">
        <f t="shared" si="58"/>
        <v>#N/A</v>
      </c>
      <c r="X49" s="357" t="e">
        <f t="shared" si="59"/>
        <v>#N/A</v>
      </c>
      <c r="Y49" s="183" t="e">
        <f t="shared" si="37"/>
        <v>#N/A</v>
      </c>
      <c r="AG49" s="142" t="s">
        <v>66</v>
      </c>
      <c r="AH49" s="127">
        <v>30</v>
      </c>
      <c r="AI49" s="128" t="s">
        <v>25</v>
      </c>
      <c r="AJ49" s="129">
        <v>34</v>
      </c>
      <c r="AK49" s="130">
        <f>'FACT COB BASICA'!K11</f>
        <v>4771</v>
      </c>
      <c r="AL49" s="131">
        <f>'FACT COB BASICA'!L11</f>
        <v>5414</v>
      </c>
      <c r="AM49" s="130" t="e">
        <f t="shared" si="60"/>
        <v>#N/A</v>
      </c>
      <c r="AN49" s="131" t="e">
        <f t="shared" si="38"/>
        <v>#N/A</v>
      </c>
      <c r="AO49" s="130"/>
      <c r="AP49" s="131">
        <f>$C$57*$D$57/'FACT COB BASICA'!$O$10</f>
        <v>0</v>
      </c>
      <c r="AQ49" s="130" t="e">
        <f t="shared" si="61"/>
        <v>#N/A</v>
      </c>
      <c r="AR49" s="131" t="e">
        <f t="shared" si="39"/>
        <v>#N/A</v>
      </c>
      <c r="AS49" s="130" t="e">
        <f t="shared" si="62"/>
        <v>#N/A</v>
      </c>
      <c r="AT49" s="131" t="e">
        <f t="shared" si="40"/>
        <v>#N/A</v>
      </c>
      <c r="AU49" s="130" t="e">
        <f t="shared" si="63"/>
        <v>#N/A</v>
      </c>
      <c r="AV49" s="131" t="e">
        <f t="shared" si="41"/>
        <v>#N/A</v>
      </c>
      <c r="AW49" s="130" t="e">
        <f t="shared" si="64"/>
        <v>#N/A</v>
      </c>
      <c r="AX49" s="131" t="e">
        <f t="shared" si="42"/>
        <v>#N/A</v>
      </c>
      <c r="AY49" s="130">
        <f>($C$62*'FACT COB ADICIONALES'!P7/1000*$D$62)/'FACT COB BASICA'!$O$10</f>
        <v>0</v>
      </c>
      <c r="AZ49" s="131">
        <f>($C$62*'FACT COB ADICIONALES'!Q7/1000*$D$62)/'FACT COB BASICA'!$O$10</f>
        <v>0</v>
      </c>
      <c r="BA49" s="205" t="e">
        <f t="shared" si="43"/>
        <v>#N/A</v>
      </c>
      <c r="BB49" s="205" t="e">
        <f t="shared" si="44"/>
        <v>#N/A</v>
      </c>
      <c r="BC49" s="130" t="e">
        <f t="shared" si="45"/>
        <v>#N/A</v>
      </c>
      <c r="BD49" s="131" t="e">
        <f t="shared" si="46"/>
        <v>#N/A</v>
      </c>
      <c r="BE49" s="130">
        <f>$C$65*$D$65/'FACT COB BASICA'!$O$10</f>
        <v>0</v>
      </c>
      <c r="BF49" s="131">
        <f>$C$65*$D$65/'FACT COB BASICA'!$O$10</f>
        <v>0</v>
      </c>
      <c r="BG49" s="130" t="e">
        <f t="shared" si="47"/>
        <v>#N/A</v>
      </c>
      <c r="BH49" s="131" t="e">
        <f t="shared" si="48"/>
        <v>#N/A</v>
      </c>
      <c r="BI49" s="130" t="e">
        <f t="shared" si="49"/>
        <v>#N/A</v>
      </c>
      <c r="BJ49" s="131" t="e">
        <f t="shared" si="50"/>
        <v>#N/A</v>
      </c>
      <c r="BK49" s="130" t="e">
        <f t="shared" si="51"/>
        <v>#N/A</v>
      </c>
      <c r="BL49" s="131" t="e">
        <f t="shared" si="52"/>
        <v>#N/A</v>
      </c>
      <c r="BM49" s="130">
        <f>$D$69/'FACT COB BASICA'!$O$10</f>
        <v>0</v>
      </c>
      <c r="BN49" s="131">
        <f>$D$69/'FACT COB BASICA'!$O$10</f>
        <v>0</v>
      </c>
    </row>
    <row r="50" spans="1:66" ht="18.75" customHeight="1" x14ac:dyDescent="0.25">
      <c r="F50" s="142" t="s">
        <v>68</v>
      </c>
      <c r="G50" s="116" t="s">
        <v>109</v>
      </c>
      <c r="H50" s="180" t="e">
        <f t="shared" si="53"/>
        <v>#N/A</v>
      </c>
      <c r="I50" s="181" t="e">
        <f t="shared" si="54"/>
        <v>#N/A</v>
      </c>
      <c r="J50" s="180" t="e">
        <f t="shared" si="33"/>
        <v>#N/A</v>
      </c>
      <c r="K50" s="181" t="e">
        <f t="shared" si="34"/>
        <v>#N/A</v>
      </c>
      <c r="L50" s="180">
        <f>'FACT COB BASICA'!$O$13+'FACT COB BASICA'!$O$16</f>
        <v>119.67</v>
      </c>
      <c r="M50" s="181">
        <f>'FACT COB BASICA'!$O$13+'FACT COB BASICA'!$O$16</f>
        <v>119.67</v>
      </c>
      <c r="N50" s="356" t="e">
        <f t="shared" si="55"/>
        <v>#N/A</v>
      </c>
      <c r="O50" s="181" t="e">
        <f t="shared" si="35"/>
        <v>#N/A</v>
      </c>
      <c r="P50" s="180" t="e">
        <f t="shared" si="56"/>
        <v>#N/A</v>
      </c>
      <c r="Q50" s="181" t="e">
        <f t="shared" si="36"/>
        <v>#N/A</v>
      </c>
      <c r="R50" s="120">
        <f>Cotizador!CC32</f>
        <v>0</v>
      </c>
      <c r="S50" s="121">
        <f>Cotizador!CD32</f>
        <v>0</v>
      </c>
      <c r="T50" s="120">
        <f>Cotizador!CE32+Cotizador!CG32</f>
        <v>0</v>
      </c>
      <c r="U50" s="121">
        <f>Cotizador!CF32+Cotizador!CH32</f>
        <v>0</v>
      </c>
      <c r="V50" s="180" t="e">
        <f t="shared" si="57"/>
        <v>#N/A</v>
      </c>
      <c r="W50" s="181" t="e">
        <f t="shared" si="58"/>
        <v>#N/A</v>
      </c>
      <c r="X50" s="356" t="e">
        <f t="shared" si="59"/>
        <v>#N/A</v>
      </c>
      <c r="Y50" s="181" t="e">
        <f t="shared" si="37"/>
        <v>#N/A</v>
      </c>
      <c r="AG50" s="142" t="s">
        <v>68</v>
      </c>
      <c r="AH50" s="137">
        <v>35</v>
      </c>
      <c r="AI50" s="138" t="s">
        <v>25</v>
      </c>
      <c r="AJ50" s="139">
        <v>39</v>
      </c>
      <c r="AK50" s="140">
        <f>'FACT COB BASICA'!K12</f>
        <v>5961</v>
      </c>
      <c r="AL50" s="141">
        <f>'FACT COB BASICA'!L12</f>
        <v>6570</v>
      </c>
      <c r="AM50" s="140" t="e">
        <f t="shared" si="60"/>
        <v>#N/A</v>
      </c>
      <c r="AN50" s="141" t="e">
        <f t="shared" si="38"/>
        <v>#N/A</v>
      </c>
      <c r="AO50" s="140"/>
      <c r="AP50" s="141">
        <f>$C$57*$D$57/'FACT COB BASICA'!$O$10</f>
        <v>0</v>
      </c>
      <c r="AQ50" s="140" t="e">
        <f t="shared" si="61"/>
        <v>#N/A</v>
      </c>
      <c r="AR50" s="141" t="e">
        <f t="shared" si="39"/>
        <v>#N/A</v>
      </c>
      <c r="AS50" s="140" t="e">
        <f t="shared" si="62"/>
        <v>#N/A</v>
      </c>
      <c r="AT50" s="141" t="e">
        <f t="shared" si="40"/>
        <v>#N/A</v>
      </c>
      <c r="AU50" s="140" t="e">
        <f t="shared" si="63"/>
        <v>#N/A</v>
      </c>
      <c r="AV50" s="141" t="e">
        <f t="shared" si="41"/>
        <v>#N/A</v>
      </c>
      <c r="AW50" s="140" t="e">
        <f t="shared" si="64"/>
        <v>#N/A</v>
      </c>
      <c r="AX50" s="141" t="e">
        <f t="shared" si="42"/>
        <v>#N/A</v>
      </c>
      <c r="AY50" s="140">
        <f>($C$62*'FACT COB ADICIONALES'!P8/1000*$D$62)/'FACT COB BASICA'!$O$10</f>
        <v>0</v>
      </c>
      <c r="AZ50" s="141">
        <f>($C$62*'FACT COB ADICIONALES'!Q8/1000*$D$62)/'FACT COB BASICA'!$O$10</f>
        <v>0</v>
      </c>
      <c r="BA50" s="204" t="e">
        <f t="shared" si="43"/>
        <v>#N/A</v>
      </c>
      <c r="BB50" s="204" t="e">
        <f t="shared" si="44"/>
        <v>#N/A</v>
      </c>
      <c r="BC50" s="140" t="e">
        <f t="shared" si="45"/>
        <v>#N/A</v>
      </c>
      <c r="BD50" s="141" t="e">
        <f t="shared" si="46"/>
        <v>#N/A</v>
      </c>
      <c r="BE50" s="140">
        <f>$C$65*$D$65/'FACT COB BASICA'!$O$10</f>
        <v>0</v>
      </c>
      <c r="BF50" s="141">
        <f>$C$65*$D$65/'FACT COB BASICA'!$O$10</f>
        <v>0</v>
      </c>
      <c r="BG50" s="140" t="e">
        <f t="shared" si="47"/>
        <v>#N/A</v>
      </c>
      <c r="BH50" s="141" t="e">
        <f t="shared" si="48"/>
        <v>#N/A</v>
      </c>
      <c r="BI50" s="140" t="e">
        <f t="shared" si="49"/>
        <v>#N/A</v>
      </c>
      <c r="BJ50" s="141" t="e">
        <f t="shared" si="50"/>
        <v>#N/A</v>
      </c>
      <c r="BK50" s="140" t="e">
        <f t="shared" si="51"/>
        <v>#N/A</v>
      </c>
      <c r="BL50" s="141" t="e">
        <f t="shared" si="52"/>
        <v>#N/A</v>
      </c>
      <c r="BM50" s="140">
        <f>$D$69/'FACT COB BASICA'!$O$10</f>
        <v>0</v>
      </c>
      <c r="BN50" s="141">
        <f>$D$69/'FACT COB BASICA'!$O$10</f>
        <v>0</v>
      </c>
    </row>
    <row r="51" spans="1:66" ht="18.75" customHeight="1" x14ac:dyDescent="0.25">
      <c r="C51" s="106" t="s">
        <v>466</v>
      </c>
      <c r="D51" s="108" t="e">
        <f>D43*D45*D46*D47*D48</f>
        <v>#N/A</v>
      </c>
      <c r="F51" s="142" t="s">
        <v>69</v>
      </c>
      <c r="G51" s="101" t="s">
        <v>110</v>
      </c>
      <c r="H51" s="182" t="e">
        <f t="shared" si="53"/>
        <v>#N/A</v>
      </c>
      <c r="I51" s="183" t="e">
        <f t="shared" si="54"/>
        <v>#N/A</v>
      </c>
      <c r="J51" s="182" t="e">
        <f t="shared" si="33"/>
        <v>#N/A</v>
      </c>
      <c r="K51" s="183" t="e">
        <f t="shared" si="34"/>
        <v>#N/A</v>
      </c>
      <c r="L51" s="182">
        <f>'FACT COB BASICA'!$O$13+'FACT COB BASICA'!$O$16</f>
        <v>119.67</v>
      </c>
      <c r="M51" s="183">
        <f>'FACT COB BASICA'!$O$13+'FACT COB BASICA'!$O$16</f>
        <v>119.67</v>
      </c>
      <c r="N51" s="357" t="e">
        <f t="shared" si="55"/>
        <v>#N/A</v>
      </c>
      <c r="O51" s="183" t="e">
        <f t="shared" si="35"/>
        <v>#N/A</v>
      </c>
      <c r="P51" s="182" t="e">
        <f t="shared" si="56"/>
        <v>#N/A</v>
      </c>
      <c r="Q51" s="183" t="e">
        <f t="shared" si="36"/>
        <v>#N/A</v>
      </c>
      <c r="R51" s="114">
        <f>Cotizador!CC33</f>
        <v>0</v>
      </c>
      <c r="S51" s="115">
        <f>Cotizador!CD33</f>
        <v>0</v>
      </c>
      <c r="T51" s="114">
        <f>Cotizador!CE33+Cotizador!CG33</f>
        <v>0</v>
      </c>
      <c r="U51" s="115">
        <f>Cotizador!CF33+Cotizador!CH33</f>
        <v>0</v>
      </c>
      <c r="V51" s="182" t="e">
        <f t="shared" si="57"/>
        <v>#N/A</v>
      </c>
      <c r="W51" s="183" t="e">
        <f t="shared" si="58"/>
        <v>#N/A</v>
      </c>
      <c r="X51" s="357" t="e">
        <f t="shared" si="59"/>
        <v>#N/A</v>
      </c>
      <c r="Y51" s="183" t="e">
        <f t="shared" si="37"/>
        <v>#N/A</v>
      </c>
      <c r="AG51" s="142" t="s">
        <v>69</v>
      </c>
      <c r="AH51" s="127">
        <v>40</v>
      </c>
      <c r="AI51" s="128" t="s">
        <v>25</v>
      </c>
      <c r="AJ51" s="129">
        <v>44</v>
      </c>
      <c r="AK51" s="130">
        <f>'FACT COB BASICA'!K13</f>
        <v>7448</v>
      </c>
      <c r="AL51" s="131">
        <f>'FACT COB BASICA'!L13</f>
        <v>7974</v>
      </c>
      <c r="AM51" s="130" t="e">
        <f t="shared" si="60"/>
        <v>#N/A</v>
      </c>
      <c r="AN51" s="131" t="e">
        <f t="shared" si="38"/>
        <v>#N/A</v>
      </c>
      <c r="AO51" s="130"/>
      <c r="AP51" s="131">
        <f>$C$57*$D$57/'FACT COB BASICA'!$O$10</f>
        <v>0</v>
      </c>
      <c r="AQ51" s="130" t="e">
        <f t="shared" si="61"/>
        <v>#N/A</v>
      </c>
      <c r="AR51" s="131" t="e">
        <f t="shared" si="39"/>
        <v>#N/A</v>
      </c>
      <c r="AS51" s="130" t="e">
        <f t="shared" si="62"/>
        <v>#N/A</v>
      </c>
      <c r="AT51" s="131" t="e">
        <f t="shared" si="40"/>
        <v>#N/A</v>
      </c>
      <c r="AU51" s="130" t="e">
        <f t="shared" si="63"/>
        <v>#N/A</v>
      </c>
      <c r="AV51" s="131" t="e">
        <f t="shared" si="41"/>
        <v>#N/A</v>
      </c>
      <c r="AW51" s="130" t="e">
        <f t="shared" si="64"/>
        <v>#N/A</v>
      </c>
      <c r="AX51" s="131" t="e">
        <f t="shared" si="42"/>
        <v>#N/A</v>
      </c>
      <c r="AY51" s="130">
        <f>($C$62*'FACT COB ADICIONALES'!P9/1000*$D$62)/'FACT COB BASICA'!$O$10</f>
        <v>0</v>
      </c>
      <c r="AZ51" s="131">
        <f>($C$62*'FACT COB ADICIONALES'!Q9/1000*$D$62)/'FACT COB BASICA'!$O$10</f>
        <v>0</v>
      </c>
      <c r="BA51" s="205" t="e">
        <f t="shared" si="43"/>
        <v>#N/A</v>
      </c>
      <c r="BB51" s="205" t="e">
        <f t="shared" si="44"/>
        <v>#N/A</v>
      </c>
      <c r="BC51" s="130" t="e">
        <f t="shared" si="45"/>
        <v>#N/A</v>
      </c>
      <c r="BD51" s="131" t="e">
        <f t="shared" si="46"/>
        <v>#N/A</v>
      </c>
      <c r="BE51" s="130">
        <f>$C$65*$D$65/'FACT COB BASICA'!$O$10</f>
        <v>0</v>
      </c>
      <c r="BF51" s="131">
        <f>$C$65*$D$65/'FACT COB BASICA'!$O$10</f>
        <v>0</v>
      </c>
      <c r="BG51" s="130" t="e">
        <f t="shared" si="47"/>
        <v>#N/A</v>
      </c>
      <c r="BH51" s="131" t="e">
        <f t="shared" si="48"/>
        <v>#N/A</v>
      </c>
      <c r="BI51" s="130" t="e">
        <f t="shared" si="49"/>
        <v>#N/A</v>
      </c>
      <c r="BJ51" s="131" t="e">
        <f t="shared" si="50"/>
        <v>#N/A</v>
      </c>
      <c r="BK51" s="130" t="e">
        <f t="shared" si="51"/>
        <v>#N/A</v>
      </c>
      <c r="BL51" s="131" t="e">
        <f t="shared" si="52"/>
        <v>#N/A</v>
      </c>
      <c r="BM51" s="130">
        <f>$D$69/'FACT COB BASICA'!$O$10</f>
        <v>0</v>
      </c>
      <c r="BN51" s="131">
        <f>$D$69/'FACT COB BASICA'!$O$10</f>
        <v>0</v>
      </c>
    </row>
    <row r="52" spans="1:66" ht="18.75" customHeight="1" x14ac:dyDescent="0.25">
      <c r="F52" s="142" t="s">
        <v>70</v>
      </c>
      <c r="G52" s="116" t="s">
        <v>111</v>
      </c>
      <c r="H52" s="180" t="e">
        <f t="shared" si="53"/>
        <v>#N/A</v>
      </c>
      <c r="I52" s="181" t="e">
        <f t="shared" si="54"/>
        <v>#N/A</v>
      </c>
      <c r="J52" s="180" t="e">
        <f t="shared" si="33"/>
        <v>#N/A</v>
      </c>
      <c r="K52" s="181" t="e">
        <f t="shared" si="34"/>
        <v>#N/A</v>
      </c>
      <c r="L52" s="180">
        <f>'FACT COB BASICA'!$O$13+'FACT COB BASICA'!$O$16</f>
        <v>119.67</v>
      </c>
      <c r="M52" s="181">
        <f>'FACT COB BASICA'!$O$13+'FACT COB BASICA'!$O$16</f>
        <v>119.67</v>
      </c>
      <c r="N52" s="356" t="e">
        <f t="shared" si="55"/>
        <v>#N/A</v>
      </c>
      <c r="O52" s="181" t="e">
        <f t="shared" si="35"/>
        <v>#N/A</v>
      </c>
      <c r="P52" s="180" t="e">
        <f t="shared" si="56"/>
        <v>#N/A</v>
      </c>
      <c r="Q52" s="181" t="e">
        <f t="shared" si="36"/>
        <v>#N/A</v>
      </c>
      <c r="R52" s="120">
        <f>Cotizador!CC34</f>
        <v>0</v>
      </c>
      <c r="S52" s="121">
        <f>Cotizador!CD34</f>
        <v>0</v>
      </c>
      <c r="T52" s="120">
        <f>Cotizador!CE34+Cotizador!CG34</f>
        <v>0</v>
      </c>
      <c r="U52" s="121">
        <f>Cotizador!CF34+Cotizador!CH34</f>
        <v>0</v>
      </c>
      <c r="V52" s="180" t="e">
        <f t="shared" si="57"/>
        <v>#N/A</v>
      </c>
      <c r="W52" s="181" t="e">
        <f t="shared" si="58"/>
        <v>#N/A</v>
      </c>
      <c r="X52" s="356" t="e">
        <f t="shared" si="59"/>
        <v>#N/A</v>
      </c>
      <c r="Y52" s="181" t="e">
        <f t="shared" si="37"/>
        <v>#N/A</v>
      </c>
      <c r="AG52" s="142" t="s">
        <v>70</v>
      </c>
      <c r="AH52" s="137">
        <v>45</v>
      </c>
      <c r="AI52" s="138" t="s">
        <v>25</v>
      </c>
      <c r="AJ52" s="139">
        <v>49</v>
      </c>
      <c r="AK52" s="140">
        <f>'FACT COB BASICA'!K14</f>
        <v>9306</v>
      </c>
      <c r="AL52" s="141">
        <f>'FACT COB BASICA'!L14</f>
        <v>9677</v>
      </c>
      <c r="AM52" s="140" t="e">
        <f t="shared" si="60"/>
        <v>#N/A</v>
      </c>
      <c r="AN52" s="141" t="e">
        <f t="shared" si="38"/>
        <v>#N/A</v>
      </c>
      <c r="AO52" s="140"/>
      <c r="AP52" s="141">
        <f>$C$57*$D$57/'FACT COB BASICA'!$O$10</f>
        <v>0</v>
      </c>
      <c r="AQ52" s="140" t="e">
        <f t="shared" si="61"/>
        <v>#N/A</v>
      </c>
      <c r="AR52" s="141" t="e">
        <f t="shared" si="39"/>
        <v>#N/A</v>
      </c>
      <c r="AS52" s="140" t="e">
        <f t="shared" si="62"/>
        <v>#N/A</v>
      </c>
      <c r="AT52" s="141" t="e">
        <f t="shared" si="40"/>
        <v>#N/A</v>
      </c>
      <c r="AU52" s="140" t="e">
        <f t="shared" si="63"/>
        <v>#N/A</v>
      </c>
      <c r="AV52" s="141" t="e">
        <f t="shared" si="41"/>
        <v>#N/A</v>
      </c>
      <c r="AW52" s="140" t="e">
        <f t="shared" si="64"/>
        <v>#N/A</v>
      </c>
      <c r="AX52" s="141" t="e">
        <f t="shared" si="42"/>
        <v>#N/A</v>
      </c>
      <c r="AY52" s="140">
        <f>($C$62*'FACT COB ADICIONALES'!P10/1000*$D$62)/'FACT COB BASICA'!$O$10</f>
        <v>0</v>
      </c>
      <c r="AZ52" s="141">
        <f>($C$62*'FACT COB ADICIONALES'!Q10/1000*$D$62)/'FACT COB BASICA'!$O$10</f>
        <v>0</v>
      </c>
      <c r="BA52" s="204" t="e">
        <f t="shared" si="43"/>
        <v>#N/A</v>
      </c>
      <c r="BB52" s="204" t="e">
        <f t="shared" si="44"/>
        <v>#N/A</v>
      </c>
      <c r="BC52" s="140" t="e">
        <f t="shared" si="45"/>
        <v>#N/A</v>
      </c>
      <c r="BD52" s="141" t="e">
        <f t="shared" si="46"/>
        <v>#N/A</v>
      </c>
      <c r="BE52" s="140">
        <f>$C$65*$D$65/'FACT COB BASICA'!$O$10</f>
        <v>0</v>
      </c>
      <c r="BF52" s="141">
        <f>$C$65*$D$65/'FACT COB BASICA'!$O$10</f>
        <v>0</v>
      </c>
      <c r="BG52" s="140" t="e">
        <f t="shared" si="47"/>
        <v>#N/A</v>
      </c>
      <c r="BH52" s="141" t="e">
        <f t="shared" si="48"/>
        <v>#N/A</v>
      </c>
      <c r="BI52" s="140" t="e">
        <f t="shared" si="49"/>
        <v>#N/A</v>
      </c>
      <c r="BJ52" s="141" t="e">
        <f t="shared" si="50"/>
        <v>#N/A</v>
      </c>
      <c r="BK52" s="140" t="e">
        <f t="shared" si="51"/>
        <v>#N/A</v>
      </c>
      <c r="BL52" s="141" t="e">
        <f t="shared" si="52"/>
        <v>#N/A</v>
      </c>
      <c r="BM52" s="140">
        <f>$D$69/'FACT COB BASICA'!$O$10</f>
        <v>0</v>
      </c>
      <c r="BN52" s="141">
        <f>$D$69/'FACT COB BASICA'!$O$10</f>
        <v>0</v>
      </c>
    </row>
    <row r="53" spans="1:66" ht="18.75" customHeight="1" x14ac:dyDescent="0.25">
      <c r="F53" s="142" t="s">
        <v>71</v>
      </c>
      <c r="G53" s="101" t="s">
        <v>112</v>
      </c>
      <c r="H53" s="182" t="e">
        <f t="shared" si="53"/>
        <v>#N/A</v>
      </c>
      <c r="I53" s="183" t="e">
        <f t="shared" si="54"/>
        <v>#N/A</v>
      </c>
      <c r="J53" s="182" t="e">
        <f t="shared" si="33"/>
        <v>#N/A</v>
      </c>
      <c r="K53" s="183" t="e">
        <f t="shared" si="34"/>
        <v>#N/A</v>
      </c>
      <c r="L53" s="182">
        <f>'FACT COB BASICA'!$O$13+'FACT COB BASICA'!$O$16</f>
        <v>119.67</v>
      </c>
      <c r="M53" s="183">
        <f>'FACT COB BASICA'!$O$13+'FACT COB BASICA'!$O$16</f>
        <v>119.67</v>
      </c>
      <c r="N53" s="357" t="e">
        <f t="shared" si="55"/>
        <v>#N/A</v>
      </c>
      <c r="O53" s="183" t="e">
        <f t="shared" si="35"/>
        <v>#N/A</v>
      </c>
      <c r="P53" s="182" t="e">
        <f t="shared" si="56"/>
        <v>#N/A</v>
      </c>
      <c r="Q53" s="183" t="e">
        <f t="shared" si="36"/>
        <v>#N/A</v>
      </c>
      <c r="R53" s="114">
        <f>Cotizador!CC35</f>
        <v>0</v>
      </c>
      <c r="S53" s="115">
        <f>Cotizador!CD35</f>
        <v>0</v>
      </c>
      <c r="T53" s="114">
        <f>Cotizador!CE35+Cotizador!CG35</f>
        <v>0</v>
      </c>
      <c r="U53" s="115">
        <f>Cotizador!CF35+Cotizador!CH35</f>
        <v>0</v>
      </c>
      <c r="V53" s="182" t="e">
        <f t="shared" si="57"/>
        <v>#N/A</v>
      </c>
      <c r="W53" s="183" t="e">
        <f t="shared" si="58"/>
        <v>#N/A</v>
      </c>
      <c r="X53" s="357" t="e">
        <f t="shared" si="59"/>
        <v>#N/A</v>
      </c>
      <c r="Y53" s="183" t="e">
        <f t="shared" si="37"/>
        <v>#N/A</v>
      </c>
      <c r="AG53" s="142" t="s">
        <v>71</v>
      </c>
      <c r="AH53" s="127">
        <v>50</v>
      </c>
      <c r="AI53" s="128" t="s">
        <v>25</v>
      </c>
      <c r="AJ53" s="129">
        <v>54</v>
      </c>
      <c r="AK53" s="130">
        <f>'FACT COB BASICA'!K15</f>
        <v>11628</v>
      </c>
      <c r="AL53" s="131">
        <f>'FACT COB BASICA'!L15</f>
        <v>11744</v>
      </c>
      <c r="AM53" s="130" t="e">
        <f t="shared" si="60"/>
        <v>#N/A</v>
      </c>
      <c r="AN53" s="131" t="e">
        <f t="shared" si="38"/>
        <v>#N/A</v>
      </c>
      <c r="AO53" s="130"/>
      <c r="AP53" s="131"/>
      <c r="AQ53" s="130" t="e">
        <f t="shared" si="61"/>
        <v>#N/A</v>
      </c>
      <c r="AR53" s="131" t="e">
        <f t="shared" si="39"/>
        <v>#N/A</v>
      </c>
      <c r="AS53" s="130" t="e">
        <f t="shared" si="62"/>
        <v>#N/A</v>
      </c>
      <c r="AT53" s="131" t="e">
        <f t="shared" si="40"/>
        <v>#N/A</v>
      </c>
      <c r="AU53" s="130" t="e">
        <f t="shared" si="63"/>
        <v>#N/A</v>
      </c>
      <c r="AV53" s="131" t="e">
        <f t="shared" si="41"/>
        <v>#N/A</v>
      </c>
      <c r="AW53" s="130" t="e">
        <f t="shared" si="64"/>
        <v>#N/A</v>
      </c>
      <c r="AX53" s="131" t="e">
        <f t="shared" si="42"/>
        <v>#N/A</v>
      </c>
      <c r="AY53" s="130">
        <f>($C$62*'FACT COB ADICIONALES'!P11/1000*$D$62)/'FACT COB BASICA'!$O$10</f>
        <v>0</v>
      </c>
      <c r="AZ53" s="131">
        <f>($C$62*'FACT COB ADICIONALES'!Q11/1000*$D$62)/'FACT COB BASICA'!$O$10</f>
        <v>0</v>
      </c>
      <c r="BA53" s="205" t="e">
        <f t="shared" si="43"/>
        <v>#N/A</v>
      </c>
      <c r="BB53" s="205" t="e">
        <f t="shared" si="44"/>
        <v>#N/A</v>
      </c>
      <c r="BC53" s="130" t="e">
        <f t="shared" si="45"/>
        <v>#N/A</v>
      </c>
      <c r="BD53" s="131" t="e">
        <f t="shared" si="46"/>
        <v>#N/A</v>
      </c>
      <c r="BE53" s="130">
        <f>$C$65*$D$65/'FACT COB BASICA'!$O$10</f>
        <v>0</v>
      </c>
      <c r="BF53" s="131">
        <f>$C$65*$D$65/'FACT COB BASICA'!$O$10</f>
        <v>0</v>
      </c>
      <c r="BG53" s="130" t="e">
        <f t="shared" si="47"/>
        <v>#N/A</v>
      </c>
      <c r="BH53" s="131" t="e">
        <f t="shared" si="48"/>
        <v>#N/A</v>
      </c>
      <c r="BI53" s="130" t="e">
        <f t="shared" si="49"/>
        <v>#N/A</v>
      </c>
      <c r="BJ53" s="131" t="e">
        <f t="shared" si="50"/>
        <v>#N/A</v>
      </c>
      <c r="BK53" s="130" t="e">
        <f t="shared" si="51"/>
        <v>#N/A</v>
      </c>
      <c r="BL53" s="131" t="e">
        <f t="shared" si="52"/>
        <v>#N/A</v>
      </c>
      <c r="BM53" s="130">
        <f>$D$69/'FACT COB BASICA'!$O$10</f>
        <v>0</v>
      </c>
      <c r="BN53" s="131">
        <f>$D$69/'FACT COB BASICA'!$O$10</f>
        <v>0</v>
      </c>
    </row>
    <row r="54" spans="1:66" ht="18.75" customHeight="1" x14ac:dyDescent="0.3">
      <c r="A54" s="669" t="s">
        <v>81</v>
      </c>
      <c r="B54" s="669"/>
      <c r="C54" s="669"/>
      <c r="D54" s="669"/>
      <c r="F54" s="142" t="s">
        <v>72</v>
      </c>
      <c r="G54" s="116" t="s">
        <v>113</v>
      </c>
      <c r="H54" s="180" t="e">
        <f t="shared" si="53"/>
        <v>#N/A</v>
      </c>
      <c r="I54" s="181" t="e">
        <f t="shared" si="54"/>
        <v>#N/A</v>
      </c>
      <c r="J54" s="180" t="e">
        <f t="shared" si="33"/>
        <v>#N/A</v>
      </c>
      <c r="K54" s="181" t="e">
        <f t="shared" si="34"/>
        <v>#N/A</v>
      </c>
      <c r="L54" s="180">
        <f>'FACT COB BASICA'!$O$13+'FACT COB BASICA'!$O$16</f>
        <v>119.67</v>
      </c>
      <c r="M54" s="181">
        <f>'FACT COB BASICA'!$O$13+'FACT COB BASICA'!$O$16</f>
        <v>119.67</v>
      </c>
      <c r="N54" s="356" t="e">
        <f t="shared" si="55"/>
        <v>#N/A</v>
      </c>
      <c r="O54" s="181" t="e">
        <f t="shared" si="35"/>
        <v>#N/A</v>
      </c>
      <c r="P54" s="180" t="e">
        <f t="shared" si="56"/>
        <v>#N/A</v>
      </c>
      <c r="Q54" s="181" t="e">
        <f t="shared" si="36"/>
        <v>#N/A</v>
      </c>
      <c r="R54" s="120">
        <f>Cotizador!CC36</f>
        <v>0</v>
      </c>
      <c r="S54" s="121">
        <f>Cotizador!CD36</f>
        <v>0</v>
      </c>
      <c r="T54" s="120">
        <f>Cotizador!CE36+Cotizador!CG36</f>
        <v>0</v>
      </c>
      <c r="U54" s="121">
        <f>Cotizador!CF36+Cotizador!CH36</f>
        <v>0</v>
      </c>
      <c r="V54" s="180" t="e">
        <f t="shared" si="57"/>
        <v>#N/A</v>
      </c>
      <c r="W54" s="181" t="e">
        <f t="shared" si="58"/>
        <v>#N/A</v>
      </c>
      <c r="X54" s="356" t="e">
        <f t="shared" si="59"/>
        <v>#N/A</v>
      </c>
      <c r="Y54" s="181" t="e">
        <f t="shared" si="37"/>
        <v>#N/A</v>
      </c>
      <c r="AG54" s="142" t="s">
        <v>72</v>
      </c>
      <c r="AH54" s="137">
        <v>55</v>
      </c>
      <c r="AI54" s="138" t="s">
        <v>25</v>
      </c>
      <c r="AJ54" s="139">
        <v>59</v>
      </c>
      <c r="AK54" s="140">
        <f>'FACT COB BASICA'!K16</f>
        <v>14528</v>
      </c>
      <c r="AL54" s="141">
        <f>'FACT COB BASICA'!L16</f>
        <v>14252</v>
      </c>
      <c r="AM54" s="140" t="e">
        <f t="shared" si="60"/>
        <v>#N/A</v>
      </c>
      <c r="AN54" s="141" t="e">
        <f t="shared" si="38"/>
        <v>#N/A</v>
      </c>
      <c r="AO54" s="140"/>
      <c r="AP54" s="141"/>
      <c r="AQ54" s="140" t="e">
        <f t="shared" si="61"/>
        <v>#N/A</v>
      </c>
      <c r="AR54" s="141" t="e">
        <f t="shared" si="39"/>
        <v>#N/A</v>
      </c>
      <c r="AS54" s="140" t="e">
        <f t="shared" si="62"/>
        <v>#N/A</v>
      </c>
      <c r="AT54" s="141" t="e">
        <f t="shared" si="40"/>
        <v>#N/A</v>
      </c>
      <c r="AU54" s="140" t="e">
        <f t="shared" si="63"/>
        <v>#N/A</v>
      </c>
      <c r="AV54" s="141" t="e">
        <f t="shared" si="41"/>
        <v>#N/A</v>
      </c>
      <c r="AW54" s="140" t="e">
        <f t="shared" si="64"/>
        <v>#N/A</v>
      </c>
      <c r="AX54" s="141" t="e">
        <f t="shared" si="42"/>
        <v>#N/A</v>
      </c>
      <c r="AY54" s="140">
        <f>($C$62*'FACT COB ADICIONALES'!P12/1000*$D$62)/'FACT COB BASICA'!$O$10</f>
        <v>0</v>
      </c>
      <c r="AZ54" s="141">
        <f>($C$62*'FACT COB ADICIONALES'!Q12/1000*$D$62)/'FACT COB BASICA'!$O$10</f>
        <v>0</v>
      </c>
      <c r="BA54" s="204" t="e">
        <f t="shared" si="43"/>
        <v>#N/A</v>
      </c>
      <c r="BB54" s="204" t="e">
        <f t="shared" si="44"/>
        <v>#N/A</v>
      </c>
      <c r="BC54" s="140" t="e">
        <f t="shared" si="45"/>
        <v>#N/A</v>
      </c>
      <c r="BD54" s="141" t="e">
        <f t="shared" si="46"/>
        <v>#N/A</v>
      </c>
      <c r="BE54" s="140">
        <f>$C$65*$D$65/'FACT COB BASICA'!$O$10</f>
        <v>0</v>
      </c>
      <c r="BF54" s="141">
        <f>$C$65*$D$65/'FACT COB BASICA'!$O$10</f>
        <v>0</v>
      </c>
      <c r="BG54" s="140" t="e">
        <f t="shared" si="47"/>
        <v>#N/A</v>
      </c>
      <c r="BH54" s="141" t="e">
        <f t="shared" si="48"/>
        <v>#N/A</v>
      </c>
      <c r="BI54" s="140" t="e">
        <f t="shared" si="49"/>
        <v>#N/A</v>
      </c>
      <c r="BJ54" s="141" t="e">
        <f t="shared" si="50"/>
        <v>#N/A</v>
      </c>
      <c r="BK54" s="140" t="e">
        <f t="shared" si="51"/>
        <v>#N/A</v>
      </c>
      <c r="BL54" s="141" t="e">
        <f t="shared" si="52"/>
        <v>#N/A</v>
      </c>
      <c r="BM54" s="140">
        <f>$D$69/'FACT COB BASICA'!$O$10</f>
        <v>0</v>
      </c>
      <c r="BN54" s="141">
        <f>$D$69/'FACT COB BASICA'!$O$10</f>
        <v>0</v>
      </c>
    </row>
    <row r="55" spans="1:66" ht="18.75" customHeight="1" x14ac:dyDescent="0.25">
      <c r="F55" s="142" t="s">
        <v>73</v>
      </c>
      <c r="G55" s="101" t="s">
        <v>114</v>
      </c>
      <c r="H55" s="182" t="e">
        <f t="shared" si="53"/>
        <v>#N/A</v>
      </c>
      <c r="I55" s="183" t="e">
        <f t="shared" si="54"/>
        <v>#N/A</v>
      </c>
      <c r="J55" s="182" t="e">
        <f t="shared" si="33"/>
        <v>#N/A</v>
      </c>
      <c r="K55" s="183" t="e">
        <f t="shared" si="34"/>
        <v>#N/A</v>
      </c>
      <c r="L55" s="182">
        <f>'FACT COB BASICA'!$O$13+'FACT COB BASICA'!$O$16</f>
        <v>119.67</v>
      </c>
      <c r="M55" s="183">
        <f>'FACT COB BASICA'!$O$13+'FACT COB BASICA'!$O$16</f>
        <v>119.67</v>
      </c>
      <c r="N55" s="357" t="e">
        <f t="shared" si="55"/>
        <v>#N/A</v>
      </c>
      <c r="O55" s="183" t="e">
        <f t="shared" si="35"/>
        <v>#N/A</v>
      </c>
      <c r="P55" s="182" t="e">
        <f t="shared" si="56"/>
        <v>#N/A</v>
      </c>
      <c r="Q55" s="183" t="e">
        <f t="shared" si="36"/>
        <v>#N/A</v>
      </c>
      <c r="R55" s="114">
        <f>Cotizador!CC37</f>
        <v>0</v>
      </c>
      <c r="S55" s="115">
        <f>Cotizador!CD37</f>
        <v>0</v>
      </c>
      <c r="T55" s="114">
        <f>Cotizador!CE37+Cotizador!CG37</f>
        <v>0</v>
      </c>
      <c r="U55" s="115">
        <f>Cotizador!CF37+Cotizador!CH37</f>
        <v>0</v>
      </c>
      <c r="V55" s="182" t="e">
        <f t="shared" si="57"/>
        <v>#N/A</v>
      </c>
      <c r="W55" s="183" t="e">
        <f t="shared" si="58"/>
        <v>#N/A</v>
      </c>
      <c r="X55" s="357" t="e">
        <f t="shared" si="59"/>
        <v>#N/A</v>
      </c>
      <c r="Y55" s="183" t="e">
        <f t="shared" si="37"/>
        <v>#N/A</v>
      </c>
      <c r="AD55" s="105"/>
      <c r="AG55" s="142" t="s">
        <v>73</v>
      </c>
      <c r="AH55" s="127">
        <v>60</v>
      </c>
      <c r="AI55" s="128" t="s">
        <v>25</v>
      </c>
      <c r="AJ55" s="129">
        <v>64</v>
      </c>
      <c r="AK55" s="130">
        <f>'FACT COB BASICA'!K17</f>
        <v>18152</v>
      </c>
      <c r="AL55" s="131">
        <f>'FACT COB BASICA'!L17</f>
        <v>17297</v>
      </c>
      <c r="AM55" s="130" t="e">
        <f t="shared" si="60"/>
        <v>#N/A</v>
      </c>
      <c r="AN55" s="131" t="e">
        <f t="shared" si="38"/>
        <v>#N/A</v>
      </c>
      <c r="AO55" s="130"/>
      <c r="AP55" s="131"/>
      <c r="AQ55" s="130" t="e">
        <f t="shared" si="61"/>
        <v>#N/A</v>
      </c>
      <c r="AR55" s="131" t="e">
        <f t="shared" si="39"/>
        <v>#N/A</v>
      </c>
      <c r="AS55" s="130" t="e">
        <f t="shared" si="62"/>
        <v>#N/A</v>
      </c>
      <c r="AT55" s="131" t="e">
        <f t="shared" si="40"/>
        <v>#N/A</v>
      </c>
      <c r="AU55" s="130" t="e">
        <f t="shared" si="63"/>
        <v>#N/A</v>
      </c>
      <c r="AV55" s="131" t="e">
        <f t="shared" si="41"/>
        <v>#N/A</v>
      </c>
      <c r="AW55" s="130" t="e">
        <f t="shared" si="64"/>
        <v>#N/A</v>
      </c>
      <c r="AX55" s="131" t="e">
        <f t="shared" si="42"/>
        <v>#N/A</v>
      </c>
      <c r="AY55" s="130">
        <f>($C$62*'FACT COB ADICIONALES'!P13/1000*$D$62)/'FACT COB BASICA'!$O$10</f>
        <v>0</v>
      </c>
      <c r="AZ55" s="131">
        <f>($C$62*'FACT COB ADICIONALES'!Q13/1000*$D$62)/'FACT COB BASICA'!$O$10</f>
        <v>0</v>
      </c>
      <c r="BA55" s="205" t="e">
        <f t="shared" si="43"/>
        <v>#N/A</v>
      </c>
      <c r="BB55" s="205" t="e">
        <f t="shared" si="44"/>
        <v>#N/A</v>
      </c>
      <c r="BC55" s="130" t="e">
        <f t="shared" si="45"/>
        <v>#N/A</v>
      </c>
      <c r="BD55" s="131" t="e">
        <f t="shared" si="46"/>
        <v>#N/A</v>
      </c>
      <c r="BE55" s="130">
        <f>$C$65*$D$65/'FACT COB BASICA'!$O$10</f>
        <v>0</v>
      </c>
      <c r="BF55" s="131">
        <f>$C$65*$D$65/'FACT COB BASICA'!$O$10</f>
        <v>0</v>
      </c>
      <c r="BG55" s="130" t="e">
        <f t="shared" si="47"/>
        <v>#N/A</v>
      </c>
      <c r="BH55" s="131" t="e">
        <f t="shared" si="48"/>
        <v>#N/A</v>
      </c>
      <c r="BI55" s="130" t="e">
        <f t="shared" si="49"/>
        <v>#N/A</v>
      </c>
      <c r="BJ55" s="131" t="e">
        <f t="shared" si="50"/>
        <v>#N/A</v>
      </c>
      <c r="BK55" s="130" t="e">
        <f t="shared" si="51"/>
        <v>#N/A</v>
      </c>
      <c r="BL55" s="131" t="e">
        <f t="shared" si="52"/>
        <v>#N/A</v>
      </c>
      <c r="BM55" s="130">
        <f>$D$69/'FACT COB BASICA'!$O$10</f>
        <v>0</v>
      </c>
      <c r="BN55" s="131">
        <f>$D$69/'FACT COB BASICA'!$O$10</f>
        <v>0</v>
      </c>
    </row>
    <row r="56" spans="1:66" ht="18.75" customHeight="1" x14ac:dyDescent="0.25">
      <c r="C56" s="106" t="s">
        <v>159</v>
      </c>
      <c r="D56" s="106" t="s">
        <v>14</v>
      </c>
      <c r="F56" s="142" t="s">
        <v>74</v>
      </c>
      <c r="G56" s="116" t="s">
        <v>115</v>
      </c>
      <c r="H56" s="180" t="e">
        <f t="shared" si="53"/>
        <v>#N/A</v>
      </c>
      <c r="I56" s="181" t="e">
        <f t="shared" si="54"/>
        <v>#N/A</v>
      </c>
      <c r="J56" s="180" t="e">
        <f t="shared" si="33"/>
        <v>#N/A</v>
      </c>
      <c r="K56" s="181" t="e">
        <f t="shared" si="34"/>
        <v>#N/A</v>
      </c>
      <c r="L56" s="180">
        <f>'FACT COB BASICA'!$O$13+'FACT COB BASICA'!$O$16</f>
        <v>119.67</v>
      </c>
      <c r="M56" s="181">
        <f>'FACT COB BASICA'!$O$13+'FACT COB BASICA'!$O$16</f>
        <v>119.67</v>
      </c>
      <c r="N56" s="356" t="e">
        <f t="shared" si="55"/>
        <v>#N/A</v>
      </c>
      <c r="O56" s="181" t="e">
        <f t="shared" si="35"/>
        <v>#N/A</v>
      </c>
      <c r="P56" s="180" t="e">
        <f t="shared" si="56"/>
        <v>#N/A</v>
      </c>
      <c r="Q56" s="181" t="e">
        <f t="shared" si="36"/>
        <v>#N/A</v>
      </c>
      <c r="R56" s="120">
        <f>Cotizador!CC38</f>
        <v>0</v>
      </c>
      <c r="S56" s="121">
        <f>Cotizador!CD38</f>
        <v>0</v>
      </c>
      <c r="T56" s="120">
        <f>Cotizador!CE38+Cotizador!CG38</f>
        <v>0</v>
      </c>
      <c r="U56" s="121">
        <f>Cotizador!CF38+Cotizador!CH38</f>
        <v>0</v>
      </c>
      <c r="V56" s="180" t="e">
        <f t="shared" si="57"/>
        <v>#N/A</v>
      </c>
      <c r="W56" s="181" t="e">
        <f t="shared" si="58"/>
        <v>#N/A</v>
      </c>
      <c r="X56" s="356" t="e">
        <f t="shared" si="59"/>
        <v>#N/A</v>
      </c>
      <c r="Y56" s="181" t="e">
        <f t="shared" si="37"/>
        <v>#N/A</v>
      </c>
      <c r="AD56" s="105"/>
      <c r="AG56" s="142" t="s">
        <v>74</v>
      </c>
      <c r="AH56" s="137">
        <v>65</v>
      </c>
      <c r="AI56" s="138" t="s">
        <v>25</v>
      </c>
      <c r="AJ56" s="139">
        <v>69</v>
      </c>
      <c r="AK56" s="140">
        <f>'FACT COB BASICA'!K18</f>
        <v>22680</v>
      </c>
      <c r="AL56" s="141">
        <f>'FACT COB BASICA'!L18</f>
        <v>20992</v>
      </c>
      <c r="AM56" s="140" t="e">
        <f t="shared" si="60"/>
        <v>#N/A</v>
      </c>
      <c r="AN56" s="141" t="e">
        <f t="shared" si="38"/>
        <v>#N/A</v>
      </c>
      <c r="AO56" s="140"/>
      <c r="AP56" s="141"/>
      <c r="AQ56" s="140" t="e">
        <f t="shared" si="61"/>
        <v>#N/A</v>
      </c>
      <c r="AR56" s="141" t="e">
        <f t="shared" si="39"/>
        <v>#N/A</v>
      </c>
      <c r="AS56" s="140" t="e">
        <f t="shared" si="62"/>
        <v>#N/A</v>
      </c>
      <c r="AT56" s="141" t="e">
        <f t="shared" si="40"/>
        <v>#N/A</v>
      </c>
      <c r="AU56" s="140" t="e">
        <f t="shared" si="63"/>
        <v>#N/A</v>
      </c>
      <c r="AV56" s="141" t="e">
        <f t="shared" si="41"/>
        <v>#N/A</v>
      </c>
      <c r="AW56" s="140" t="e">
        <f t="shared" si="64"/>
        <v>#N/A</v>
      </c>
      <c r="AX56" s="141" t="e">
        <f t="shared" si="42"/>
        <v>#N/A</v>
      </c>
      <c r="AY56" s="140"/>
      <c r="AZ56" s="141"/>
      <c r="BA56" s="204" t="e">
        <f t="shared" si="43"/>
        <v>#N/A</v>
      </c>
      <c r="BB56" s="204" t="e">
        <f t="shared" si="44"/>
        <v>#N/A</v>
      </c>
      <c r="BC56" s="140" t="e">
        <f t="shared" si="45"/>
        <v>#N/A</v>
      </c>
      <c r="BD56" s="141" t="e">
        <f t="shared" si="46"/>
        <v>#N/A</v>
      </c>
      <c r="BE56" s="140">
        <f>$C$65*$D$65/'FACT COB BASICA'!$O$10</f>
        <v>0</v>
      </c>
      <c r="BF56" s="141">
        <f>$C$65*$D$65/'FACT COB BASICA'!$O$10</f>
        <v>0</v>
      </c>
      <c r="BG56" s="140" t="e">
        <f t="shared" si="47"/>
        <v>#N/A</v>
      </c>
      <c r="BH56" s="141" t="e">
        <f t="shared" si="48"/>
        <v>#N/A</v>
      </c>
      <c r="BI56" s="140" t="e">
        <f t="shared" si="49"/>
        <v>#N/A</v>
      </c>
      <c r="BJ56" s="141" t="e">
        <f t="shared" si="50"/>
        <v>#N/A</v>
      </c>
      <c r="BK56" s="140" t="e">
        <f t="shared" si="51"/>
        <v>#N/A</v>
      </c>
      <c r="BL56" s="141" t="e">
        <f t="shared" si="52"/>
        <v>#N/A</v>
      </c>
      <c r="BM56" s="140">
        <f>$D$69/'FACT COB BASICA'!$O$10</f>
        <v>0</v>
      </c>
      <c r="BN56" s="141">
        <f>$D$69/'FACT COB BASICA'!$O$10</f>
        <v>0</v>
      </c>
    </row>
    <row r="57" spans="1:66" ht="18.75" customHeight="1" x14ac:dyDescent="0.25">
      <c r="A57" s="145" t="s">
        <v>198</v>
      </c>
      <c r="B57" s="210" t="b">
        <f>Cotizador!DD30</f>
        <v>0</v>
      </c>
      <c r="C57" s="148">
        <f>Cotizador!Q30</f>
        <v>0</v>
      </c>
      <c r="D57" s="110">
        <f>IF(B57=TRUE,'FACT COB ADICIONALES'!$Z$3,0)</f>
        <v>0</v>
      </c>
      <c r="F57" s="142" t="s">
        <v>75</v>
      </c>
      <c r="G57" s="101" t="s">
        <v>116</v>
      </c>
      <c r="H57" s="182" t="e">
        <f t="shared" si="53"/>
        <v>#N/A</v>
      </c>
      <c r="I57" s="183" t="e">
        <f t="shared" si="54"/>
        <v>#N/A</v>
      </c>
      <c r="J57" s="182" t="e">
        <f t="shared" si="33"/>
        <v>#N/A</v>
      </c>
      <c r="K57" s="183" t="e">
        <f t="shared" si="34"/>
        <v>#N/A</v>
      </c>
      <c r="L57" s="182">
        <f>'FACT COB BASICA'!$O$13+'FACT COB BASICA'!$O$16</f>
        <v>119.67</v>
      </c>
      <c r="M57" s="183">
        <f>'FACT COB BASICA'!$O$13+'FACT COB BASICA'!$O$16</f>
        <v>119.67</v>
      </c>
      <c r="N57" s="357" t="e">
        <f t="shared" si="55"/>
        <v>#N/A</v>
      </c>
      <c r="O57" s="183" t="e">
        <f t="shared" si="35"/>
        <v>#N/A</v>
      </c>
      <c r="P57" s="182" t="e">
        <f t="shared" si="56"/>
        <v>#N/A</v>
      </c>
      <c r="Q57" s="183" t="e">
        <f t="shared" si="36"/>
        <v>#N/A</v>
      </c>
      <c r="R57" s="114">
        <f>Cotizador!CC39</f>
        <v>0</v>
      </c>
      <c r="S57" s="115">
        <f>Cotizador!CD39</f>
        <v>0</v>
      </c>
      <c r="T57" s="114">
        <f>Cotizador!CE39+Cotizador!CG39</f>
        <v>0</v>
      </c>
      <c r="U57" s="115">
        <f>Cotizador!CF39+Cotizador!CH39</f>
        <v>0</v>
      </c>
      <c r="V57" s="182" t="e">
        <f t="shared" si="57"/>
        <v>#N/A</v>
      </c>
      <c r="W57" s="183" t="e">
        <f t="shared" si="58"/>
        <v>#N/A</v>
      </c>
      <c r="X57" s="357" t="e">
        <f t="shared" si="59"/>
        <v>#N/A</v>
      </c>
      <c r="Y57" s="183" t="e">
        <f t="shared" si="37"/>
        <v>#N/A</v>
      </c>
      <c r="AD57" s="105"/>
      <c r="AG57" s="142" t="s">
        <v>75</v>
      </c>
      <c r="AH57" s="127">
        <v>70</v>
      </c>
      <c r="AI57" s="128" t="s">
        <v>25</v>
      </c>
      <c r="AJ57" s="129">
        <v>74</v>
      </c>
      <c r="AK57" s="130">
        <f>'FACT COB BASICA'!K19</f>
        <v>28338</v>
      </c>
      <c r="AL57" s="131">
        <f>'FACT COB BASICA'!L19</f>
        <v>25476</v>
      </c>
      <c r="AM57" s="130" t="e">
        <f t="shared" si="60"/>
        <v>#N/A</v>
      </c>
      <c r="AN57" s="131" t="e">
        <f t="shared" si="38"/>
        <v>#N/A</v>
      </c>
      <c r="AO57" s="130"/>
      <c r="AP57" s="131"/>
      <c r="AQ57" s="130" t="e">
        <f t="shared" si="61"/>
        <v>#N/A</v>
      </c>
      <c r="AR57" s="131" t="e">
        <f t="shared" si="39"/>
        <v>#N/A</v>
      </c>
      <c r="AS57" s="130" t="e">
        <f t="shared" si="62"/>
        <v>#N/A</v>
      </c>
      <c r="AT57" s="131" t="e">
        <f t="shared" si="40"/>
        <v>#N/A</v>
      </c>
      <c r="AU57" s="130" t="e">
        <f t="shared" si="63"/>
        <v>#N/A</v>
      </c>
      <c r="AV57" s="131" t="e">
        <f t="shared" si="41"/>
        <v>#N/A</v>
      </c>
      <c r="AW57" s="130" t="e">
        <f t="shared" si="64"/>
        <v>#N/A</v>
      </c>
      <c r="AX57" s="131" t="e">
        <f t="shared" si="42"/>
        <v>#N/A</v>
      </c>
      <c r="AY57" s="130"/>
      <c r="AZ57" s="131"/>
      <c r="BA57" s="205" t="e">
        <f t="shared" si="43"/>
        <v>#N/A</v>
      </c>
      <c r="BB57" s="205" t="e">
        <f t="shared" si="44"/>
        <v>#N/A</v>
      </c>
      <c r="BC57" s="130" t="e">
        <f t="shared" si="45"/>
        <v>#N/A</v>
      </c>
      <c r="BD57" s="131" t="e">
        <f t="shared" si="46"/>
        <v>#N/A</v>
      </c>
      <c r="BE57" s="130">
        <f>$C$65*$D$65/'FACT COB BASICA'!$O$10</f>
        <v>0</v>
      </c>
      <c r="BF57" s="131">
        <f>$C$65*$D$65/'FACT COB BASICA'!$O$10</f>
        <v>0</v>
      </c>
      <c r="BG57" s="130" t="e">
        <f t="shared" si="47"/>
        <v>#N/A</v>
      </c>
      <c r="BH57" s="131" t="e">
        <f t="shared" si="48"/>
        <v>#N/A</v>
      </c>
      <c r="BI57" s="130" t="e">
        <f t="shared" si="49"/>
        <v>#N/A</v>
      </c>
      <c r="BJ57" s="131" t="e">
        <f t="shared" si="50"/>
        <v>#N/A</v>
      </c>
      <c r="BK57" s="130" t="e">
        <f t="shared" si="51"/>
        <v>#N/A</v>
      </c>
      <c r="BL57" s="131" t="e">
        <f t="shared" si="52"/>
        <v>#N/A</v>
      </c>
      <c r="BM57" s="130">
        <f>$D$69/'FACT COB BASICA'!$O$10</f>
        <v>0</v>
      </c>
      <c r="BN57" s="131">
        <f>$D$69/'FACT COB BASICA'!$O$10</f>
        <v>0</v>
      </c>
    </row>
    <row r="58" spans="1:66" ht="18.75" customHeight="1" x14ac:dyDescent="0.25">
      <c r="A58" s="188" t="s">
        <v>189</v>
      </c>
      <c r="B58" s="210" t="b">
        <f>Cotizador!DD31</f>
        <v>0</v>
      </c>
      <c r="D58" s="110">
        <f>IF(B58=TRUE,IF(C44="MN",VLOOKUP(B44,'FACT COB ADICIONALES'!$S$5:$T$85,2,FALSE),VLOOKUP(B44,'FACT COB ADICIONALES'!$U$5:$V$85,2,FALSE)),0)</f>
        <v>0</v>
      </c>
      <c r="F58" s="142" t="s">
        <v>76</v>
      </c>
      <c r="G58" s="116" t="s">
        <v>117</v>
      </c>
      <c r="H58" s="180" t="e">
        <f t="shared" si="53"/>
        <v>#N/A</v>
      </c>
      <c r="I58" s="181" t="e">
        <f t="shared" si="54"/>
        <v>#N/A</v>
      </c>
      <c r="J58" s="180" t="e">
        <f t="shared" si="33"/>
        <v>#N/A</v>
      </c>
      <c r="K58" s="181" t="e">
        <f t="shared" si="34"/>
        <v>#N/A</v>
      </c>
      <c r="L58" s="180">
        <f>'FACT COB BASICA'!$O$13+'FACT COB BASICA'!$O$16</f>
        <v>119.67</v>
      </c>
      <c r="M58" s="181">
        <f>'FACT COB BASICA'!$O$13+'FACT COB BASICA'!$O$16</f>
        <v>119.67</v>
      </c>
      <c r="N58" s="356" t="e">
        <f t="shared" si="55"/>
        <v>#N/A</v>
      </c>
      <c r="O58" s="181" t="e">
        <f t="shared" si="35"/>
        <v>#N/A</v>
      </c>
      <c r="P58" s="180" t="e">
        <f t="shared" si="56"/>
        <v>#N/A</v>
      </c>
      <c r="Q58" s="181" t="e">
        <f t="shared" si="36"/>
        <v>#N/A</v>
      </c>
      <c r="R58" s="120">
        <f>Cotizador!CC40</f>
        <v>0</v>
      </c>
      <c r="S58" s="121">
        <f>Cotizador!CD40</f>
        <v>0</v>
      </c>
      <c r="T58" s="120">
        <f>Cotizador!CE40+Cotizador!CG40</f>
        <v>0</v>
      </c>
      <c r="U58" s="121">
        <f>Cotizador!CF40+Cotizador!CH40</f>
        <v>0</v>
      </c>
      <c r="V58" s="180" t="e">
        <f t="shared" si="57"/>
        <v>#N/A</v>
      </c>
      <c r="W58" s="181" t="e">
        <f t="shared" si="58"/>
        <v>#N/A</v>
      </c>
      <c r="X58" s="356" t="e">
        <f t="shared" si="59"/>
        <v>#N/A</v>
      </c>
      <c r="Y58" s="181" t="e">
        <f t="shared" si="37"/>
        <v>#N/A</v>
      </c>
      <c r="AD58" s="105"/>
      <c r="AG58" s="142" t="s">
        <v>76</v>
      </c>
      <c r="AH58" s="137">
        <v>75</v>
      </c>
      <c r="AI58" s="138" t="s">
        <v>25</v>
      </c>
      <c r="AJ58" s="139">
        <v>79</v>
      </c>
      <c r="AK58" s="140">
        <f>'FACT COB BASICA'!K20</f>
        <v>35407</v>
      </c>
      <c r="AL58" s="141">
        <f>'FACT COB BASICA'!L20</f>
        <v>30918</v>
      </c>
      <c r="AM58" s="140" t="e">
        <f t="shared" si="60"/>
        <v>#N/A</v>
      </c>
      <c r="AN58" s="141" t="e">
        <f t="shared" si="38"/>
        <v>#N/A</v>
      </c>
      <c r="AO58" s="140"/>
      <c r="AP58" s="141"/>
      <c r="AQ58" s="140" t="e">
        <f t="shared" si="61"/>
        <v>#N/A</v>
      </c>
      <c r="AR58" s="141" t="e">
        <f t="shared" si="39"/>
        <v>#N/A</v>
      </c>
      <c r="AS58" s="140" t="e">
        <f t="shared" si="62"/>
        <v>#N/A</v>
      </c>
      <c r="AT58" s="141" t="e">
        <f t="shared" si="40"/>
        <v>#N/A</v>
      </c>
      <c r="AU58" s="140" t="e">
        <f t="shared" si="63"/>
        <v>#N/A</v>
      </c>
      <c r="AV58" s="141" t="e">
        <f t="shared" si="41"/>
        <v>#N/A</v>
      </c>
      <c r="AW58" s="140" t="e">
        <f t="shared" si="64"/>
        <v>#N/A</v>
      </c>
      <c r="AX58" s="141" t="e">
        <f t="shared" si="42"/>
        <v>#N/A</v>
      </c>
      <c r="AY58" s="140"/>
      <c r="AZ58" s="141"/>
      <c r="BA58" s="204" t="e">
        <f t="shared" si="43"/>
        <v>#N/A</v>
      </c>
      <c r="BB58" s="204" t="e">
        <f t="shared" si="44"/>
        <v>#N/A</v>
      </c>
      <c r="BC58" s="140" t="e">
        <f t="shared" si="45"/>
        <v>#N/A</v>
      </c>
      <c r="BD58" s="141" t="e">
        <f t="shared" si="46"/>
        <v>#N/A</v>
      </c>
      <c r="BE58" s="140">
        <f>$C$65*$D$65/'FACT COB BASICA'!$O$10</f>
        <v>0</v>
      </c>
      <c r="BF58" s="141">
        <f>$C$65*$D$65/'FACT COB BASICA'!$O$10</f>
        <v>0</v>
      </c>
      <c r="BG58" s="140" t="e">
        <f t="shared" si="47"/>
        <v>#N/A</v>
      </c>
      <c r="BH58" s="141" t="e">
        <f t="shared" si="48"/>
        <v>#N/A</v>
      </c>
      <c r="BI58" s="140" t="e">
        <f t="shared" si="49"/>
        <v>#N/A</v>
      </c>
      <c r="BJ58" s="141" t="e">
        <f t="shared" si="50"/>
        <v>#N/A</v>
      </c>
      <c r="BK58" s="140" t="e">
        <f t="shared" si="51"/>
        <v>#N/A</v>
      </c>
      <c r="BL58" s="141" t="e">
        <f t="shared" si="52"/>
        <v>#N/A</v>
      </c>
      <c r="BM58" s="140">
        <f>$D$69/'FACT COB BASICA'!$O$10</f>
        <v>0</v>
      </c>
      <c r="BN58" s="141">
        <f>$D$69/'FACT COB BASICA'!$O$10</f>
        <v>0</v>
      </c>
    </row>
    <row r="59" spans="1:66" ht="18.75" customHeight="1" x14ac:dyDescent="0.25">
      <c r="A59" s="145" t="s">
        <v>87</v>
      </c>
      <c r="B59" s="210" t="b">
        <f>Cotizador!DD32</f>
        <v>0</v>
      </c>
      <c r="D59" s="110">
        <f>IF(B59=TRUE,'FACT COB ADICIONALES'!$Z$5,0)</f>
        <v>0</v>
      </c>
      <c r="F59" s="142" t="s">
        <v>77</v>
      </c>
      <c r="G59" s="101" t="s">
        <v>118</v>
      </c>
      <c r="H59" s="182" t="e">
        <f t="shared" si="53"/>
        <v>#N/A</v>
      </c>
      <c r="I59" s="183" t="e">
        <f t="shared" si="54"/>
        <v>#N/A</v>
      </c>
      <c r="J59" s="182" t="e">
        <f t="shared" si="33"/>
        <v>#N/A</v>
      </c>
      <c r="K59" s="183" t="e">
        <f t="shared" si="34"/>
        <v>#N/A</v>
      </c>
      <c r="L59" s="182">
        <f>'FACT COB BASICA'!$O$13+'FACT COB BASICA'!$O$16</f>
        <v>119.67</v>
      </c>
      <c r="M59" s="183">
        <f>'FACT COB BASICA'!$O$13+'FACT COB BASICA'!$O$16</f>
        <v>119.67</v>
      </c>
      <c r="N59" s="357" t="e">
        <f t="shared" si="55"/>
        <v>#N/A</v>
      </c>
      <c r="O59" s="183" t="e">
        <f t="shared" si="35"/>
        <v>#N/A</v>
      </c>
      <c r="P59" s="182" t="e">
        <f t="shared" si="56"/>
        <v>#N/A</v>
      </c>
      <c r="Q59" s="183" t="e">
        <f t="shared" si="36"/>
        <v>#N/A</v>
      </c>
      <c r="R59" s="114">
        <f>Cotizador!CC41</f>
        <v>0</v>
      </c>
      <c r="S59" s="115">
        <f>Cotizador!CD41</f>
        <v>0</v>
      </c>
      <c r="T59" s="114">
        <f>Cotizador!CE41+Cotizador!CG41</f>
        <v>0</v>
      </c>
      <c r="U59" s="115">
        <f>Cotizador!CF41+Cotizador!CH41</f>
        <v>0</v>
      </c>
      <c r="V59" s="182" t="e">
        <f t="shared" si="57"/>
        <v>#N/A</v>
      </c>
      <c r="W59" s="183" t="e">
        <f t="shared" si="58"/>
        <v>#N/A</v>
      </c>
      <c r="X59" s="357" t="e">
        <f t="shared" si="59"/>
        <v>#N/A</v>
      </c>
      <c r="Y59" s="183" t="e">
        <f t="shared" si="37"/>
        <v>#N/A</v>
      </c>
      <c r="AD59" s="105"/>
      <c r="AG59" s="142" t="s">
        <v>77</v>
      </c>
      <c r="AH59" s="127">
        <v>80</v>
      </c>
      <c r="AI59" s="128" t="s">
        <v>25</v>
      </c>
      <c r="AJ59" s="129">
        <v>84</v>
      </c>
      <c r="AK59" s="130">
        <f>'FACT COB BASICA'!K21</f>
        <v>44239</v>
      </c>
      <c r="AL59" s="131">
        <f>'FACT COB BASICA'!L21</f>
        <v>37522</v>
      </c>
      <c r="AM59" s="130" t="e">
        <f t="shared" si="60"/>
        <v>#N/A</v>
      </c>
      <c r="AN59" s="131" t="e">
        <f t="shared" si="38"/>
        <v>#N/A</v>
      </c>
      <c r="AO59" s="130"/>
      <c r="AP59" s="131"/>
      <c r="AQ59" s="130" t="e">
        <f t="shared" si="61"/>
        <v>#N/A</v>
      </c>
      <c r="AR59" s="131" t="e">
        <f t="shared" si="39"/>
        <v>#N/A</v>
      </c>
      <c r="AS59" s="130" t="e">
        <f t="shared" si="62"/>
        <v>#N/A</v>
      </c>
      <c r="AT59" s="131" t="e">
        <f t="shared" si="40"/>
        <v>#N/A</v>
      </c>
      <c r="AU59" s="130" t="e">
        <f t="shared" si="63"/>
        <v>#N/A</v>
      </c>
      <c r="AV59" s="131" t="e">
        <f t="shared" si="41"/>
        <v>#N/A</v>
      </c>
      <c r="AW59" s="130" t="e">
        <f t="shared" si="64"/>
        <v>#N/A</v>
      </c>
      <c r="AX59" s="131" t="e">
        <f t="shared" si="42"/>
        <v>#N/A</v>
      </c>
      <c r="AY59" s="130"/>
      <c r="AZ59" s="131"/>
      <c r="BA59" s="205" t="e">
        <f t="shared" si="43"/>
        <v>#N/A</v>
      </c>
      <c r="BB59" s="205" t="e">
        <f t="shared" si="44"/>
        <v>#N/A</v>
      </c>
      <c r="BC59" s="130" t="e">
        <f t="shared" si="45"/>
        <v>#N/A</v>
      </c>
      <c r="BD59" s="131" t="e">
        <f t="shared" si="46"/>
        <v>#N/A</v>
      </c>
      <c r="BE59" s="130">
        <f>$C$65*$D$65/'FACT COB BASICA'!$O$10</f>
        <v>0</v>
      </c>
      <c r="BF59" s="131">
        <f>$C$65*$D$65/'FACT COB BASICA'!$O$10</f>
        <v>0</v>
      </c>
      <c r="BG59" s="130" t="e">
        <f t="shared" si="47"/>
        <v>#N/A</v>
      </c>
      <c r="BH59" s="131" t="e">
        <f t="shared" si="48"/>
        <v>#N/A</v>
      </c>
      <c r="BI59" s="130" t="e">
        <f t="shared" si="49"/>
        <v>#N/A</v>
      </c>
      <c r="BJ59" s="131" t="e">
        <f t="shared" si="50"/>
        <v>#N/A</v>
      </c>
      <c r="BK59" s="130" t="e">
        <f t="shared" si="51"/>
        <v>#N/A</v>
      </c>
      <c r="BL59" s="131" t="e">
        <f t="shared" si="52"/>
        <v>#N/A</v>
      </c>
      <c r="BM59" s="130">
        <f>$D$69/'FACT COB BASICA'!$O$10</f>
        <v>0</v>
      </c>
      <c r="BN59" s="131">
        <f>$D$69/'FACT COB BASICA'!$O$10</f>
        <v>0</v>
      </c>
    </row>
    <row r="60" spans="1:66" ht="18.75" customHeight="1" x14ac:dyDescent="0.25">
      <c r="A60" s="145" t="s">
        <v>199</v>
      </c>
      <c r="B60" s="210" t="b">
        <f>Cotizador!DD33</f>
        <v>0</v>
      </c>
      <c r="D60" s="110">
        <f>IF(B60=TRUE,'FACT COB ADICIONALES'!$Z$7,0)</f>
        <v>0</v>
      </c>
      <c r="F60" s="142" t="s">
        <v>78</v>
      </c>
      <c r="G60" s="122" t="s">
        <v>119</v>
      </c>
      <c r="H60" s="180" t="e">
        <f t="shared" si="53"/>
        <v>#N/A</v>
      </c>
      <c r="I60" s="181" t="e">
        <f t="shared" si="54"/>
        <v>#N/A</v>
      </c>
      <c r="J60" s="180" t="e">
        <f t="shared" si="33"/>
        <v>#N/A</v>
      </c>
      <c r="K60" s="181" t="e">
        <f t="shared" si="34"/>
        <v>#N/A</v>
      </c>
      <c r="L60" s="180">
        <f>'FACT COB BASICA'!$O$13+'FACT COB BASICA'!$O$16</f>
        <v>119.67</v>
      </c>
      <c r="M60" s="181">
        <f>'FACT COB BASICA'!$O$13+'FACT COB BASICA'!$O$16</f>
        <v>119.67</v>
      </c>
      <c r="N60" s="356" t="e">
        <f t="shared" si="55"/>
        <v>#N/A</v>
      </c>
      <c r="O60" s="181" t="e">
        <f t="shared" si="35"/>
        <v>#N/A</v>
      </c>
      <c r="P60" s="180" t="e">
        <f t="shared" si="56"/>
        <v>#N/A</v>
      </c>
      <c r="Q60" s="181" t="e">
        <f t="shared" si="36"/>
        <v>#N/A</v>
      </c>
      <c r="R60" s="120">
        <f>Cotizador!CC42</f>
        <v>0</v>
      </c>
      <c r="S60" s="121">
        <f>Cotizador!CD42</f>
        <v>0</v>
      </c>
      <c r="T60" s="120">
        <f>Cotizador!CE42+Cotizador!CG42</f>
        <v>0</v>
      </c>
      <c r="U60" s="121">
        <f>Cotizador!CF42+Cotizador!CH42</f>
        <v>0</v>
      </c>
      <c r="V60" s="180" t="e">
        <f t="shared" si="57"/>
        <v>#N/A</v>
      </c>
      <c r="W60" s="181" t="e">
        <f t="shared" si="58"/>
        <v>#N/A</v>
      </c>
      <c r="X60" s="356" t="e">
        <f t="shared" si="59"/>
        <v>#N/A</v>
      </c>
      <c r="Y60" s="181" t="e">
        <f t="shared" si="37"/>
        <v>#N/A</v>
      </c>
      <c r="AG60" s="142" t="s">
        <v>78</v>
      </c>
      <c r="AH60" s="137">
        <v>85</v>
      </c>
      <c r="AI60" s="138" t="s">
        <v>25</v>
      </c>
      <c r="AJ60" s="139">
        <v>89</v>
      </c>
      <c r="AK60" s="140">
        <f>'FACT COB BASICA'!K22</f>
        <v>55274</v>
      </c>
      <c r="AL60" s="141">
        <f>'FACT COB BASICA'!L22</f>
        <v>45537</v>
      </c>
      <c r="AM60" s="140" t="e">
        <f t="shared" si="60"/>
        <v>#N/A</v>
      </c>
      <c r="AN60" s="141" t="e">
        <f t="shared" si="38"/>
        <v>#N/A</v>
      </c>
      <c r="AO60" s="140"/>
      <c r="AP60" s="141"/>
      <c r="AQ60" s="140" t="e">
        <f t="shared" si="61"/>
        <v>#N/A</v>
      </c>
      <c r="AR60" s="141" t="e">
        <f t="shared" si="39"/>
        <v>#N/A</v>
      </c>
      <c r="AS60" s="140" t="e">
        <f t="shared" si="62"/>
        <v>#N/A</v>
      </c>
      <c r="AT60" s="141" t="e">
        <f t="shared" si="40"/>
        <v>#N/A</v>
      </c>
      <c r="AU60" s="140" t="e">
        <f t="shared" si="63"/>
        <v>#N/A</v>
      </c>
      <c r="AV60" s="141" t="e">
        <f t="shared" si="41"/>
        <v>#N/A</v>
      </c>
      <c r="AW60" s="140" t="e">
        <f t="shared" si="64"/>
        <v>#N/A</v>
      </c>
      <c r="AX60" s="141" t="e">
        <f t="shared" si="42"/>
        <v>#N/A</v>
      </c>
      <c r="AY60" s="140"/>
      <c r="AZ60" s="141"/>
      <c r="BA60" s="204" t="e">
        <f t="shared" si="43"/>
        <v>#N/A</v>
      </c>
      <c r="BB60" s="204" t="e">
        <f t="shared" si="44"/>
        <v>#N/A</v>
      </c>
      <c r="BC60" s="140" t="e">
        <f t="shared" si="45"/>
        <v>#N/A</v>
      </c>
      <c r="BD60" s="141" t="e">
        <f t="shared" si="46"/>
        <v>#N/A</v>
      </c>
      <c r="BE60" s="140">
        <f>$C$65*$D$65/'FACT COB BASICA'!$O$10</f>
        <v>0</v>
      </c>
      <c r="BF60" s="141">
        <f>$C$65*$D$65/'FACT COB BASICA'!$O$10</f>
        <v>0</v>
      </c>
      <c r="BG60" s="140" t="e">
        <f t="shared" si="47"/>
        <v>#N/A</v>
      </c>
      <c r="BH60" s="141" t="e">
        <f t="shared" si="48"/>
        <v>#N/A</v>
      </c>
      <c r="BI60" s="140" t="e">
        <f t="shared" si="49"/>
        <v>#N/A</v>
      </c>
      <c r="BJ60" s="141" t="e">
        <f t="shared" si="50"/>
        <v>#N/A</v>
      </c>
      <c r="BK60" s="140" t="e">
        <f t="shared" si="51"/>
        <v>#N/A</v>
      </c>
      <c r="BL60" s="141" t="e">
        <f t="shared" si="52"/>
        <v>#N/A</v>
      </c>
      <c r="BM60" s="140">
        <f>$D$69/'FACT COB BASICA'!$O$10</f>
        <v>0</v>
      </c>
      <c r="BN60" s="141">
        <f>$D$69/'FACT COB BASICA'!$O$10</f>
        <v>0</v>
      </c>
    </row>
    <row r="61" spans="1:66" ht="18.75" customHeight="1" x14ac:dyDescent="0.25">
      <c r="A61" s="145" t="s">
        <v>122</v>
      </c>
      <c r="B61" s="210" t="b">
        <f>Cotizador!DD34</f>
        <v>0</v>
      </c>
      <c r="D61" s="108">
        <f>IF(B61=TRUE,IF(B49="Si",'FACT COB ADICIONALES'!$C$5,VLOOKUP(VLOOKUP(TARIFA!$B$14,'FACT COB ADICIONALES'!$E$5:$G$36,3,FALSE),'FACT COB ADICIONALES'!$B$5:$C$7,2,FALSE)),0)</f>
        <v>0</v>
      </c>
      <c r="F61" s="142" t="s">
        <v>79</v>
      </c>
      <c r="G61" s="102" t="s">
        <v>120</v>
      </c>
      <c r="H61" s="182" t="e">
        <f t="shared" si="53"/>
        <v>#N/A</v>
      </c>
      <c r="I61" s="183" t="e">
        <f t="shared" si="54"/>
        <v>#N/A</v>
      </c>
      <c r="J61" s="182" t="e">
        <f t="shared" si="33"/>
        <v>#N/A</v>
      </c>
      <c r="K61" s="183" t="e">
        <f t="shared" si="34"/>
        <v>#N/A</v>
      </c>
      <c r="L61" s="182">
        <f>'FACT COB BASICA'!$O$13+'FACT COB BASICA'!$O$16</f>
        <v>119.67</v>
      </c>
      <c r="M61" s="183">
        <f>'FACT COB BASICA'!$O$13+'FACT COB BASICA'!$O$16</f>
        <v>119.67</v>
      </c>
      <c r="N61" s="357" t="e">
        <f t="shared" si="55"/>
        <v>#N/A</v>
      </c>
      <c r="O61" s="183" t="e">
        <f t="shared" si="35"/>
        <v>#N/A</v>
      </c>
      <c r="P61" s="182" t="e">
        <f t="shared" si="56"/>
        <v>#N/A</v>
      </c>
      <c r="Q61" s="183" t="e">
        <f t="shared" si="36"/>
        <v>#N/A</v>
      </c>
      <c r="R61" s="114">
        <f>Cotizador!CC43</f>
        <v>0</v>
      </c>
      <c r="S61" s="115">
        <f>Cotizador!CD43</f>
        <v>0</v>
      </c>
      <c r="T61" s="114">
        <f>Cotizador!CE43+Cotizador!CG43</f>
        <v>0</v>
      </c>
      <c r="U61" s="115">
        <f>Cotizador!CF43+Cotizador!CH43</f>
        <v>0</v>
      </c>
      <c r="V61" s="182" t="e">
        <f t="shared" si="57"/>
        <v>#N/A</v>
      </c>
      <c r="W61" s="183" t="e">
        <f t="shared" si="58"/>
        <v>#N/A</v>
      </c>
      <c r="X61" s="357" t="e">
        <f t="shared" si="59"/>
        <v>#N/A</v>
      </c>
      <c r="Y61" s="183" t="e">
        <f t="shared" si="37"/>
        <v>#N/A</v>
      </c>
      <c r="AD61" s="112"/>
      <c r="AG61" s="142" t="s">
        <v>79</v>
      </c>
      <c r="AH61" s="127">
        <v>90</v>
      </c>
      <c r="AI61" s="128" t="s">
        <v>25</v>
      </c>
      <c r="AJ61" s="129">
        <v>94</v>
      </c>
      <c r="AK61" s="130">
        <f>'FACT COB BASICA'!K23</f>
        <v>69062</v>
      </c>
      <c r="AL61" s="131">
        <f>'FACT COB BASICA'!L23</f>
        <v>55264</v>
      </c>
      <c r="AM61" s="130" t="e">
        <f t="shared" si="60"/>
        <v>#N/A</v>
      </c>
      <c r="AN61" s="131" t="e">
        <f t="shared" si="38"/>
        <v>#N/A</v>
      </c>
      <c r="AO61" s="130"/>
      <c r="AP61" s="131"/>
      <c r="AQ61" s="130" t="e">
        <f t="shared" si="61"/>
        <v>#N/A</v>
      </c>
      <c r="AR61" s="131" t="e">
        <f t="shared" si="39"/>
        <v>#N/A</v>
      </c>
      <c r="AS61" s="130" t="e">
        <f t="shared" si="62"/>
        <v>#N/A</v>
      </c>
      <c r="AT61" s="131" t="e">
        <f t="shared" si="40"/>
        <v>#N/A</v>
      </c>
      <c r="AU61" s="130" t="e">
        <f t="shared" si="63"/>
        <v>#N/A</v>
      </c>
      <c r="AV61" s="131" t="e">
        <f t="shared" si="41"/>
        <v>#N/A</v>
      </c>
      <c r="AW61" s="130" t="e">
        <f t="shared" si="64"/>
        <v>#N/A</v>
      </c>
      <c r="AX61" s="131" t="e">
        <f t="shared" si="42"/>
        <v>#N/A</v>
      </c>
      <c r="AY61" s="130"/>
      <c r="AZ61" s="131"/>
      <c r="BA61" s="205" t="e">
        <f t="shared" si="43"/>
        <v>#N/A</v>
      </c>
      <c r="BB61" s="205" t="e">
        <f t="shared" si="44"/>
        <v>#N/A</v>
      </c>
      <c r="BC61" s="130" t="e">
        <f t="shared" si="45"/>
        <v>#N/A</v>
      </c>
      <c r="BD61" s="131" t="e">
        <f t="shared" si="46"/>
        <v>#N/A</v>
      </c>
      <c r="BE61" s="130">
        <f>$C$65*$D$65/'FACT COB BASICA'!$O$10</f>
        <v>0</v>
      </c>
      <c r="BF61" s="131">
        <f>$C$65*$D$65/'FACT COB BASICA'!$O$10</f>
        <v>0</v>
      </c>
      <c r="BG61" s="130" t="e">
        <f t="shared" si="47"/>
        <v>#N/A</v>
      </c>
      <c r="BH61" s="131" t="e">
        <f t="shared" si="48"/>
        <v>#N/A</v>
      </c>
      <c r="BI61" s="130" t="e">
        <f t="shared" si="49"/>
        <v>#N/A</v>
      </c>
      <c r="BJ61" s="131" t="e">
        <f t="shared" si="50"/>
        <v>#N/A</v>
      </c>
      <c r="BK61" s="130" t="e">
        <f t="shared" si="51"/>
        <v>#N/A</v>
      </c>
      <c r="BL61" s="131" t="e">
        <f t="shared" si="52"/>
        <v>#N/A</v>
      </c>
      <c r="BM61" s="130">
        <f>$D$69/'FACT COB BASICA'!$O$10</f>
        <v>0</v>
      </c>
      <c r="BN61" s="131">
        <f>$D$69/'FACT COB BASICA'!$O$10</f>
        <v>0</v>
      </c>
    </row>
    <row r="62" spans="1:66" ht="18.75" customHeight="1" x14ac:dyDescent="0.25">
      <c r="A62" s="145" t="s">
        <v>200</v>
      </c>
      <c r="B62" s="210" t="b">
        <f>Cotizador!DD35</f>
        <v>0</v>
      </c>
      <c r="C62" s="148">
        <f>IF(B62=TRUE,100000,0)</f>
        <v>0</v>
      </c>
      <c r="D62" s="111">
        <f>IF(B62=TRUE,1,0)</f>
        <v>0</v>
      </c>
      <c r="E62" s="142" t="s">
        <v>258</v>
      </c>
      <c r="F62" s="142" t="s">
        <v>80</v>
      </c>
      <c r="G62" s="122" t="s">
        <v>164</v>
      </c>
      <c r="H62" s="180" t="e">
        <f t="shared" si="53"/>
        <v>#N/A</v>
      </c>
      <c r="I62" s="181" t="e">
        <f t="shared" si="54"/>
        <v>#N/A</v>
      </c>
      <c r="J62" s="180" t="e">
        <f t="shared" si="33"/>
        <v>#N/A</v>
      </c>
      <c r="K62" s="181" t="e">
        <f t="shared" si="34"/>
        <v>#N/A</v>
      </c>
      <c r="L62" s="180">
        <f>'FACT COB BASICA'!$O$13+'FACT COB BASICA'!$O$16</f>
        <v>119.67</v>
      </c>
      <c r="M62" s="181">
        <f>'FACT COB BASICA'!$O$13+'FACT COB BASICA'!$O$16</f>
        <v>119.67</v>
      </c>
      <c r="N62" s="356" t="e">
        <f t="shared" si="55"/>
        <v>#N/A</v>
      </c>
      <c r="O62" s="181" t="e">
        <f t="shared" si="35"/>
        <v>#N/A</v>
      </c>
      <c r="P62" s="180" t="e">
        <f t="shared" si="56"/>
        <v>#N/A</v>
      </c>
      <c r="Q62" s="181" t="e">
        <f t="shared" si="36"/>
        <v>#N/A</v>
      </c>
      <c r="R62" s="120">
        <f>Cotizador!CC44</f>
        <v>0</v>
      </c>
      <c r="S62" s="121">
        <f>Cotizador!CD44</f>
        <v>0</v>
      </c>
      <c r="T62" s="120">
        <f>Cotizador!CE44+Cotizador!CG44</f>
        <v>0</v>
      </c>
      <c r="U62" s="121">
        <f>Cotizador!CF44+Cotizador!CH44</f>
        <v>0</v>
      </c>
      <c r="V62" s="180" t="e">
        <f t="shared" si="57"/>
        <v>#N/A</v>
      </c>
      <c r="W62" s="181" t="e">
        <f t="shared" si="58"/>
        <v>#N/A</v>
      </c>
      <c r="X62" s="356" t="e">
        <f t="shared" si="59"/>
        <v>#N/A</v>
      </c>
      <c r="Y62" s="181" t="e">
        <f t="shared" si="37"/>
        <v>#N/A</v>
      </c>
      <c r="AD62" s="112"/>
      <c r="AG62" s="142" t="s">
        <v>80</v>
      </c>
      <c r="AH62" s="137">
        <v>95</v>
      </c>
      <c r="AI62" s="138" t="s">
        <v>25</v>
      </c>
      <c r="AJ62" s="139">
        <v>99</v>
      </c>
      <c r="AK62" s="140">
        <f>'FACT COB BASICA'!K24</f>
        <v>86289</v>
      </c>
      <c r="AL62" s="141">
        <f>'FACT COB BASICA'!L24</f>
        <v>67069</v>
      </c>
      <c r="AM62" s="140" t="e">
        <f t="shared" si="60"/>
        <v>#N/A</v>
      </c>
      <c r="AN62" s="141" t="e">
        <f t="shared" si="38"/>
        <v>#N/A</v>
      </c>
      <c r="AO62" s="140"/>
      <c r="AP62" s="141"/>
      <c r="AQ62" s="140" t="e">
        <f t="shared" si="61"/>
        <v>#N/A</v>
      </c>
      <c r="AR62" s="141" t="e">
        <f t="shared" si="39"/>
        <v>#N/A</v>
      </c>
      <c r="AS62" s="140" t="e">
        <f t="shared" si="62"/>
        <v>#N/A</v>
      </c>
      <c r="AT62" s="141" t="e">
        <f t="shared" si="40"/>
        <v>#N/A</v>
      </c>
      <c r="AU62" s="140" t="e">
        <f t="shared" si="63"/>
        <v>#N/A</v>
      </c>
      <c r="AV62" s="141" t="e">
        <f t="shared" si="41"/>
        <v>#N/A</v>
      </c>
      <c r="AW62" s="140" t="e">
        <f t="shared" si="64"/>
        <v>#N/A</v>
      </c>
      <c r="AX62" s="141" t="e">
        <f t="shared" si="42"/>
        <v>#N/A</v>
      </c>
      <c r="AY62" s="140"/>
      <c r="AZ62" s="141"/>
      <c r="BA62" s="204" t="e">
        <f t="shared" si="43"/>
        <v>#N/A</v>
      </c>
      <c r="BB62" s="204" t="e">
        <f t="shared" si="44"/>
        <v>#N/A</v>
      </c>
      <c r="BC62" s="140" t="e">
        <f t="shared" si="45"/>
        <v>#N/A</v>
      </c>
      <c r="BD62" s="141" t="e">
        <f t="shared" si="46"/>
        <v>#N/A</v>
      </c>
      <c r="BE62" s="140">
        <f>$C$65*$D$65/'FACT COB BASICA'!$O$10</f>
        <v>0</v>
      </c>
      <c r="BF62" s="141">
        <f>$C$65*$D$65/'FACT COB BASICA'!$O$10</f>
        <v>0</v>
      </c>
      <c r="BG62" s="140" t="e">
        <f t="shared" si="47"/>
        <v>#N/A</v>
      </c>
      <c r="BH62" s="141" t="e">
        <f t="shared" si="48"/>
        <v>#N/A</v>
      </c>
      <c r="BI62" s="140" t="e">
        <f t="shared" si="49"/>
        <v>#N/A</v>
      </c>
      <c r="BJ62" s="141" t="e">
        <f t="shared" si="50"/>
        <v>#N/A</v>
      </c>
      <c r="BK62" s="140" t="e">
        <f t="shared" si="51"/>
        <v>#N/A</v>
      </c>
      <c r="BL62" s="141" t="e">
        <f t="shared" si="52"/>
        <v>#N/A</v>
      </c>
      <c r="BM62" s="140">
        <f>$D$69/'FACT COB BASICA'!$O$10</f>
        <v>0</v>
      </c>
      <c r="BN62" s="141">
        <f>$D$69/'FACT COB BASICA'!$O$10</f>
        <v>0</v>
      </c>
    </row>
    <row r="63" spans="1:66" ht="18.75" customHeight="1" thickBot="1" x14ac:dyDescent="0.3">
      <c r="A63" s="145" t="s">
        <v>201</v>
      </c>
      <c r="B63" s="210" t="b">
        <f>Cotizador!DD36</f>
        <v>0</v>
      </c>
      <c r="D63" s="110">
        <f>IF(B63=TRUE,'FACT COB ADICIONALES'!$Z$9,0)</f>
        <v>0</v>
      </c>
      <c r="F63" s="142" t="s">
        <v>162</v>
      </c>
      <c r="G63" s="361" t="s">
        <v>165</v>
      </c>
      <c r="H63" s="358" t="e">
        <f t="shared" si="53"/>
        <v>#N/A</v>
      </c>
      <c r="I63" s="359" t="e">
        <f t="shared" si="54"/>
        <v>#N/A</v>
      </c>
      <c r="J63" s="358" t="e">
        <f t="shared" si="33"/>
        <v>#N/A</v>
      </c>
      <c r="K63" s="359" t="e">
        <f t="shared" si="34"/>
        <v>#N/A</v>
      </c>
      <c r="L63" s="358">
        <f>'FACT COB BASICA'!$O$13+'FACT COB BASICA'!$O$16</f>
        <v>119.67</v>
      </c>
      <c r="M63" s="359">
        <f>'FACT COB BASICA'!$O$13+'FACT COB BASICA'!$O$16</f>
        <v>119.67</v>
      </c>
      <c r="N63" s="360" t="e">
        <f t="shared" si="55"/>
        <v>#N/A</v>
      </c>
      <c r="O63" s="359" t="e">
        <f t="shared" si="35"/>
        <v>#N/A</v>
      </c>
      <c r="P63" s="358" t="e">
        <f t="shared" si="56"/>
        <v>#N/A</v>
      </c>
      <c r="Q63" s="359" t="e">
        <f t="shared" si="36"/>
        <v>#N/A</v>
      </c>
      <c r="R63" s="114">
        <f>Cotizador!CC45</f>
        <v>0</v>
      </c>
      <c r="S63" s="115">
        <f>Cotizador!CD45</f>
        <v>0</v>
      </c>
      <c r="T63" s="114">
        <f>Cotizador!CE45+Cotizador!CG45</f>
        <v>0</v>
      </c>
      <c r="U63" s="115">
        <f>Cotizador!CF45+Cotizador!CH45</f>
        <v>0</v>
      </c>
      <c r="V63" s="182" t="e">
        <f t="shared" si="57"/>
        <v>#N/A</v>
      </c>
      <c r="W63" s="183" t="e">
        <f t="shared" si="58"/>
        <v>#N/A</v>
      </c>
      <c r="X63" s="357" t="e">
        <f t="shared" si="59"/>
        <v>#N/A</v>
      </c>
      <c r="Y63" s="183" t="e">
        <f t="shared" si="37"/>
        <v>#N/A</v>
      </c>
      <c r="AD63" s="112"/>
      <c r="AG63" s="142" t="s">
        <v>162</v>
      </c>
      <c r="AH63" s="173">
        <v>100</v>
      </c>
      <c r="AI63" s="174" t="s">
        <v>25</v>
      </c>
      <c r="AJ63" s="175" t="s">
        <v>161</v>
      </c>
      <c r="AK63" s="176">
        <f>'FACT COB BASICA'!K25</f>
        <v>107813</v>
      </c>
      <c r="AL63" s="177">
        <f>'FACT COB BASICA'!L25</f>
        <v>81396</v>
      </c>
      <c r="AM63" s="176" t="e">
        <f t="shared" si="60"/>
        <v>#N/A</v>
      </c>
      <c r="AN63" s="177" t="e">
        <f t="shared" si="38"/>
        <v>#N/A</v>
      </c>
      <c r="AO63" s="176"/>
      <c r="AP63" s="177"/>
      <c r="AQ63" s="176" t="e">
        <f t="shared" si="61"/>
        <v>#N/A</v>
      </c>
      <c r="AR63" s="177" t="e">
        <f t="shared" si="39"/>
        <v>#N/A</v>
      </c>
      <c r="AS63" s="176" t="e">
        <f t="shared" si="62"/>
        <v>#N/A</v>
      </c>
      <c r="AT63" s="177" t="e">
        <f t="shared" si="40"/>
        <v>#N/A</v>
      </c>
      <c r="AU63" s="176" t="e">
        <f t="shared" si="63"/>
        <v>#N/A</v>
      </c>
      <c r="AV63" s="177" t="e">
        <f t="shared" si="41"/>
        <v>#N/A</v>
      </c>
      <c r="AW63" s="176" t="e">
        <f t="shared" si="64"/>
        <v>#N/A</v>
      </c>
      <c r="AX63" s="177" t="e">
        <f t="shared" si="42"/>
        <v>#N/A</v>
      </c>
      <c r="AY63" s="176"/>
      <c r="AZ63" s="177"/>
      <c r="BA63" s="206" t="e">
        <f t="shared" si="43"/>
        <v>#N/A</v>
      </c>
      <c r="BB63" s="206" t="e">
        <f t="shared" si="44"/>
        <v>#N/A</v>
      </c>
      <c r="BC63" s="176" t="e">
        <f t="shared" si="45"/>
        <v>#N/A</v>
      </c>
      <c r="BD63" s="177" t="e">
        <f t="shared" si="46"/>
        <v>#N/A</v>
      </c>
      <c r="BE63" s="176">
        <f>$C$65*$D$65/'FACT COB BASICA'!$O$10</f>
        <v>0</v>
      </c>
      <c r="BF63" s="177">
        <f>$C$65*$D$65/'FACT COB BASICA'!$O$10</f>
        <v>0</v>
      </c>
      <c r="BG63" s="176" t="e">
        <f t="shared" si="47"/>
        <v>#N/A</v>
      </c>
      <c r="BH63" s="177" t="e">
        <f t="shared" si="48"/>
        <v>#N/A</v>
      </c>
      <c r="BI63" s="176" t="e">
        <f t="shared" si="49"/>
        <v>#N/A</v>
      </c>
      <c r="BJ63" s="177" t="e">
        <f t="shared" si="50"/>
        <v>#N/A</v>
      </c>
      <c r="BK63" s="176" t="e">
        <f t="shared" si="51"/>
        <v>#N/A</v>
      </c>
      <c r="BL63" s="177" t="e">
        <f t="shared" si="52"/>
        <v>#N/A</v>
      </c>
      <c r="BM63" s="176">
        <f>$D$69/'FACT COB BASICA'!$O$10</f>
        <v>0</v>
      </c>
      <c r="BN63" s="177">
        <f>$D$69/'FACT COB BASICA'!$O$10</f>
        <v>0</v>
      </c>
    </row>
    <row r="64" spans="1:66" ht="18.75" customHeight="1" thickBot="1" x14ac:dyDescent="0.3">
      <c r="A64" s="145" t="s">
        <v>88</v>
      </c>
      <c r="B64" s="210" t="b">
        <f>Cotizador!DD37</f>
        <v>0</v>
      </c>
      <c r="D64" s="110">
        <f>IF(B64=TRUE,'FACT COB ADICIONALES'!$Z$11,0)</f>
        <v>0</v>
      </c>
      <c r="G64" s="362"/>
      <c r="H64" s="363"/>
      <c r="I64" s="363"/>
      <c r="J64" s="363"/>
      <c r="K64" s="363"/>
      <c r="L64" s="363"/>
      <c r="M64" s="363"/>
      <c r="R64" s="123">
        <f>SUM(R43:R63)</f>
        <v>0</v>
      </c>
      <c r="S64" s="124">
        <f t="shared" ref="S64" si="65">SUM(S43:S63)</f>
        <v>0</v>
      </c>
      <c r="T64" s="123">
        <f t="shared" ref="T64:Y64" si="66">SUM(T43:T63)</f>
        <v>0</v>
      </c>
      <c r="U64" s="124">
        <f t="shared" si="66"/>
        <v>0</v>
      </c>
      <c r="V64" s="184" t="e">
        <f t="shared" si="66"/>
        <v>#N/A</v>
      </c>
      <c r="W64" s="185" t="e">
        <f t="shared" si="66"/>
        <v>#N/A</v>
      </c>
      <c r="X64" s="184" t="e">
        <f t="shared" si="66"/>
        <v>#N/A</v>
      </c>
      <c r="Y64" s="185" t="e">
        <f t="shared" si="66"/>
        <v>#N/A</v>
      </c>
      <c r="AD64" s="107"/>
    </row>
    <row r="65" spans="1:66" ht="18.75" customHeight="1" thickBot="1" x14ac:dyDescent="0.3">
      <c r="A65" s="145" t="s">
        <v>191</v>
      </c>
      <c r="B65" s="210" t="b">
        <f>Cotizador!DD38</f>
        <v>0</v>
      </c>
      <c r="C65" s="148">
        <f>Cotizador!Q38</f>
        <v>0</v>
      </c>
      <c r="D65" s="110">
        <f>IF(B65=TRUE,'FACT COB ADICIONALES'!$Z$13,0)</f>
        <v>0</v>
      </c>
      <c r="G65" s="362"/>
      <c r="H65" s="705"/>
      <c r="I65" s="705"/>
      <c r="J65" s="705"/>
      <c r="K65" s="705"/>
      <c r="L65" s="705"/>
      <c r="M65" s="705"/>
      <c r="R65" s="207">
        <f>R64+S64</f>
        <v>0</v>
      </c>
      <c r="S65" s="208"/>
      <c r="T65" s="207">
        <f>T64+U64</f>
        <v>0</v>
      </c>
      <c r="U65" s="208"/>
      <c r="V65" s="694" t="e">
        <f>V64+W64</f>
        <v>#N/A</v>
      </c>
      <c r="W65" s="695"/>
      <c r="X65" s="694" t="e">
        <f>X64+Y64</f>
        <v>#N/A</v>
      </c>
      <c r="Y65" s="695"/>
      <c r="AD65" s="107"/>
    </row>
    <row r="66" spans="1:66" ht="18.75" customHeight="1" thickBot="1" x14ac:dyDescent="0.35">
      <c r="A66" s="145" t="s">
        <v>89</v>
      </c>
      <c r="B66" s="210" t="b">
        <f>Cotizador!DD39</f>
        <v>0</v>
      </c>
      <c r="D66" s="110">
        <f>IF(B66=TRUE,'FACT COB ADICIONALES'!$Z$15,0)</f>
        <v>0</v>
      </c>
      <c r="R66" s="710">
        <f>R65+T65</f>
        <v>0</v>
      </c>
      <c r="S66" s="711"/>
      <c r="T66" s="711"/>
      <c r="U66" s="712"/>
      <c r="V66" s="707" t="e">
        <f>V65+X65</f>
        <v>#N/A</v>
      </c>
      <c r="W66" s="708"/>
      <c r="X66" s="708"/>
      <c r="Y66" s="709"/>
      <c r="AD66" s="107"/>
    </row>
    <row r="67" spans="1:66" ht="18.75" customHeight="1" x14ac:dyDescent="0.25">
      <c r="A67" s="145" t="s">
        <v>192</v>
      </c>
      <c r="B67" s="210" t="b">
        <f>Cotizador!DD40</f>
        <v>0</v>
      </c>
      <c r="D67" s="110">
        <f>IF(B67=TRUE,VLOOKUP(VLOOKUP(B48,'FACT COB BASICA'!$X$5:$Y$36,2,FALSE),'FACT COB ADICIONALES'!$I$5:$J$10,2,FALSE),0)</f>
        <v>0</v>
      </c>
    </row>
    <row r="68" spans="1:66" ht="18.75" customHeight="1" x14ac:dyDescent="0.25">
      <c r="A68" s="145" t="s">
        <v>207</v>
      </c>
      <c r="B68" s="210" t="b">
        <f>Cotizador!DD41</f>
        <v>0</v>
      </c>
      <c r="D68" s="110">
        <f>IF(B68=TRUE,'FACT COB ADICIONALES'!$Z$17,0)</f>
        <v>0</v>
      </c>
    </row>
    <row r="69" spans="1:66" ht="18.75" customHeight="1" x14ac:dyDescent="0.25">
      <c r="A69" s="145" t="s">
        <v>451</v>
      </c>
      <c r="B69" s="210" t="b">
        <f>Cotizador!DD42</f>
        <v>0</v>
      </c>
      <c r="C69" s="148">
        <f>Cotizador!Q40</f>
        <v>0</v>
      </c>
      <c r="D69" s="523">
        <f>IF(B69=TRUE,VLOOKUP(C69,'FACT COB ADICIONALES'!$AE$5:$AF$11,2,FALSE),0)</f>
        <v>0</v>
      </c>
    </row>
    <row r="72" spans="1:66" s="143" customFormat="1" ht="18.75" customHeight="1" x14ac:dyDescent="0.35">
      <c r="A72" s="668" t="s">
        <v>223</v>
      </c>
      <c r="B72" s="668"/>
      <c r="C72" s="668"/>
      <c r="D72" s="668"/>
      <c r="E72" s="668"/>
      <c r="F72" s="668"/>
      <c r="G72" s="668"/>
      <c r="H72" s="668"/>
      <c r="I72" s="668"/>
      <c r="J72" s="668"/>
      <c r="K72" s="668"/>
      <c r="L72" s="668"/>
      <c r="M72" s="668"/>
      <c r="N72" s="668"/>
      <c r="O72" s="668"/>
      <c r="P72" s="668"/>
      <c r="Q72" s="668"/>
      <c r="R72" s="668"/>
      <c r="S72" s="668"/>
      <c r="T72" s="668"/>
      <c r="U72" s="668"/>
      <c r="V72" s="668"/>
      <c r="W72" s="668"/>
      <c r="X72" s="668"/>
      <c r="Y72" s="668"/>
      <c r="Z72" s="668"/>
      <c r="AA72" s="142"/>
      <c r="AG72" s="142"/>
      <c r="AH72" s="142"/>
      <c r="AI72" s="142"/>
      <c r="AJ72" s="142"/>
      <c r="AK72" s="142"/>
      <c r="AL72" s="142"/>
      <c r="AM72" s="142"/>
      <c r="AN72" s="142"/>
      <c r="AO72" s="142"/>
      <c r="AP72" s="142"/>
      <c r="AQ72" s="142"/>
      <c r="AR72" s="142"/>
      <c r="AS72" s="142"/>
      <c r="AT72" s="142"/>
      <c r="AU72" s="142"/>
      <c r="AV72" s="142"/>
      <c r="AW72" s="142"/>
      <c r="AX72" s="142"/>
      <c r="AY72" s="142"/>
      <c r="AZ72" s="142"/>
      <c r="BA72" s="142"/>
      <c r="BB72" s="142"/>
      <c r="BC72" s="142"/>
      <c r="BD72" s="142"/>
      <c r="BE72" s="142"/>
      <c r="BF72" s="142"/>
      <c r="BG72" s="142"/>
      <c r="BH72" s="142"/>
      <c r="BI72" s="142"/>
      <c r="BJ72" s="142"/>
      <c r="BK72" s="142"/>
      <c r="BL72" s="142"/>
    </row>
    <row r="73" spans="1:66" ht="18.75" customHeight="1" thickBot="1" x14ac:dyDescent="0.3"/>
    <row r="74" spans="1:66" ht="18.75" customHeight="1" thickBot="1" x14ac:dyDescent="0.35">
      <c r="A74" s="669" t="s">
        <v>0</v>
      </c>
      <c r="B74" s="669"/>
      <c r="C74" s="669"/>
      <c r="D74" s="669"/>
      <c r="H74" s="680" t="s">
        <v>0</v>
      </c>
      <c r="I74" s="681"/>
      <c r="J74" s="684" t="s">
        <v>81</v>
      </c>
      <c r="K74" s="685"/>
      <c r="L74" s="690" t="s">
        <v>138</v>
      </c>
      <c r="M74" s="691"/>
      <c r="N74" s="684" t="s">
        <v>297</v>
      </c>
      <c r="O74" s="706"/>
      <c r="P74" s="706"/>
      <c r="Q74" s="685"/>
      <c r="R74" s="676" t="s">
        <v>157</v>
      </c>
      <c r="S74" s="677"/>
      <c r="T74" s="677"/>
      <c r="U74" s="678"/>
      <c r="V74" s="676" t="s">
        <v>137</v>
      </c>
      <c r="W74" s="677"/>
      <c r="X74" s="677"/>
      <c r="Y74" s="678"/>
      <c r="AK74" s="670" t="s">
        <v>126</v>
      </c>
      <c r="AL74" s="671"/>
      <c r="AM74" s="670" t="s">
        <v>127</v>
      </c>
      <c r="AN74" s="671"/>
      <c r="AO74" s="699" t="s">
        <v>198</v>
      </c>
      <c r="AP74" s="700"/>
      <c r="AQ74" s="670" t="s">
        <v>189</v>
      </c>
      <c r="AR74" s="671"/>
      <c r="AS74" s="670" t="s">
        <v>87</v>
      </c>
      <c r="AT74" s="671"/>
      <c r="AU74" s="670" t="s">
        <v>199</v>
      </c>
      <c r="AV74" s="671"/>
      <c r="AW74" s="670" t="s">
        <v>122</v>
      </c>
      <c r="AX74" s="671"/>
      <c r="AY74" s="699" t="s">
        <v>200</v>
      </c>
      <c r="AZ74" s="700"/>
      <c r="BA74" s="670" t="s">
        <v>201</v>
      </c>
      <c r="BB74" s="671"/>
      <c r="BC74" s="670" t="s">
        <v>88</v>
      </c>
      <c r="BD74" s="671"/>
      <c r="BE74" s="699" t="s">
        <v>191</v>
      </c>
      <c r="BF74" s="700"/>
      <c r="BG74" s="670" t="s">
        <v>89</v>
      </c>
      <c r="BH74" s="671"/>
      <c r="BI74" s="670" t="s">
        <v>123</v>
      </c>
      <c r="BJ74" s="671"/>
      <c r="BK74" s="670" t="s">
        <v>207</v>
      </c>
      <c r="BL74" s="671"/>
      <c r="BM74" s="670" t="s">
        <v>451</v>
      </c>
      <c r="BN74" s="671"/>
    </row>
    <row r="75" spans="1:66" ht="18.75" customHeight="1" thickBot="1" x14ac:dyDescent="0.3">
      <c r="G75" s="143"/>
      <c r="H75" s="682"/>
      <c r="I75" s="683"/>
      <c r="J75" s="686"/>
      <c r="K75" s="687"/>
      <c r="L75" s="692"/>
      <c r="M75" s="693"/>
      <c r="N75" s="674" t="s">
        <v>155</v>
      </c>
      <c r="O75" s="675"/>
      <c r="P75" s="674" t="s">
        <v>156</v>
      </c>
      <c r="Q75" s="675"/>
      <c r="R75" s="674" t="s">
        <v>155</v>
      </c>
      <c r="S75" s="675"/>
      <c r="T75" s="674" t="s">
        <v>156</v>
      </c>
      <c r="U75" s="675"/>
      <c r="V75" s="674" t="s">
        <v>155</v>
      </c>
      <c r="W75" s="675"/>
      <c r="X75" s="679" t="s">
        <v>156</v>
      </c>
      <c r="Y75" s="675"/>
      <c r="AK75" s="672"/>
      <c r="AL75" s="673"/>
      <c r="AM75" s="672"/>
      <c r="AN75" s="673"/>
      <c r="AO75" s="701"/>
      <c r="AP75" s="702"/>
      <c r="AQ75" s="672"/>
      <c r="AR75" s="673"/>
      <c r="AS75" s="672"/>
      <c r="AT75" s="673"/>
      <c r="AU75" s="672"/>
      <c r="AV75" s="673"/>
      <c r="AW75" s="672"/>
      <c r="AX75" s="673"/>
      <c r="AY75" s="701"/>
      <c r="AZ75" s="702"/>
      <c r="BA75" s="672"/>
      <c r="BB75" s="673"/>
      <c r="BC75" s="672"/>
      <c r="BD75" s="673"/>
      <c r="BE75" s="701"/>
      <c r="BF75" s="702"/>
      <c r="BG75" s="672"/>
      <c r="BH75" s="673"/>
      <c r="BI75" s="672"/>
      <c r="BJ75" s="673"/>
      <c r="BK75" s="672"/>
      <c r="BL75" s="673"/>
      <c r="BM75" s="672"/>
      <c r="BN75" s="673"/>
    </row>
    <row r="76" spans="1:66" ht="18.75" customHeight="1" thickBot="1" x14ac:dyDescent="0.3">
      <c r="B76" s="143"/>
      <c r="C76" s="143"/>
      <c r="D76" s="106" t="s">
        <v>14</v>
      </c>
      <c r="G76" s="119" t="s">
        <v>195</v>
      </c>
      <c r="H76" s="117" t="s">
        <v>100</v>
      </c>
      <c r="I76" s="118" t="s">
        <v>101</v>
      </c>
      <c r="J76" s="117" t="s">
        <v>100</v>
      </c>
      <c r="K76" s="118" t="s">
        <v>101</v>
      </c>
      <c r="L76" s="117" t="s">
        <v>100</v>
      </c>
      <c r="M76" s="118" t="s">
        <v>101</v>
      </c>
      <c r="N76" s="117" t="s">
        <v>100</v>
      </c>
      <c r="O76" s="118" t="s">
        <v>101</v>
      </c>
      <c r="P76" s="117" t="s">
        <v>100</v>
      </c>
      <c r="Q76" s="118" t="s">
        <v>101</v>
      </c>
      <c r="R76" s="117" t="s">
        <v>100</v>
      </c>
      <c r="S76" s="118" t="s">
        <v>101</v>
      </c>
      <c r="T76" s="117" t="s">
        <v>100</v>
      </c>
      <c r="U76" s="118" t="s">
        <v>101</v>
      </c>
      <c r="V76" s="117" t="s">
        <v>100</v>
      </c>
      <c r="W76" s="118" t="s">
        <v>101</v>
      </c>
      <c r="X76" s="354" t="s">
        <v>100</v>
      </c>
      <c r="Y76" s="118" t="s">
        <v>101</v>
      </c>
      <c r="AH76" s="696" t="s">
        <v>9</v>
      </c>
      <c r="AI76" s="697"/>
      <c r="AJ76" s="698"/>
      <c r="AK76" s="125" t="s">
        <v>100</v>
      </c>
      <c r="AL76" s="126" t="s">
        <v>101</v>
      </c>
      <c r="AM76" s="125" t="s">
        <v>100</v>
      </c>
      <c r="AN76" s="126" t="s">
        <v>101</v>
      </c>
      <c r="AO76" s="125" t="s">
        <v>100</v>
      </c>
      <c r="AP76" s="126" t="s">
        <v>101</v>
      </c>
      <c r="AQ76" s="125" t="s">
        <v>100</v>
      </c>
      <c r="AR76" s="126" t="s">
        <v>101</v>
      </c>
      <c r="AS76" s="125" t="s">
        <v>100</v>
      </c>
      <c r="AT76" s="126" t="s">
        <v>101</v>
      </c>
      <c r="AU76" s="125" t="s">
        <v>100</v>
      </c>
      <c r="AV76" s="126" t="s">
        <v>101</v>
      </c>
      <c r="AW76" s="125" t="s">
        <v>100</v>
      </c>
      <c r="AX76" s="126" t="s">
        <v>101</v>
      </c>
      <c r="AY76" s="125" t="s">
        <v>100</v>
      </c>
      <c r="AZ76" s="126" t="s">
        <v>101</v>
      </c>
      <c r="BA76" s="125" t="s">
        <v>100</v>
      </c>
      <c r="BB76" s="126" t="s">
        <v>101</v>
      </c>
      <c r="BC76" s="125" t="s">
        <v>100</v>
      </c>
      <c r="BD76" s="126" t="s">
        <v>101</v>
      </c>
      <c r="BE76" s="125" t="s">
        <v>100</v>
      </c>
      <c r="BF76" s="126" t="s">
        <v>101</v>
      </c>
      <c r="BG76" s="125" t="s">
        <v>100</v>
      </c>
      <c r="BH76" s="126" t="s">
        <v>101</v>
      </c>
      <c r="BI76" s="125" t="s">
        <v>100</v>
      </c>
      <c r="BJ76" s="126" t="s">
        <v>101</v>
      </c>
      <c r="BK76" s="125" t="s">
        <v>100</v>
      </c>
      <c r="BL76" s="126" t="s">
        <v>101</v>
      </c>
      <c r="BM76" s="125" t="s">
        <v>100</v>
      </c>
      <c r="BN76" s="126" t="s">
        <v>101</v>
      </c>
    </row>
    <row r="77" spans="1:66" ht="18.75" customHeight="1" x14ac:dyDescent="0.25">
      <c r="A77" s="145" t="s">
        <v>7</v>
      </c>
      <c r="B77" s="148">
        <f>Cotizador!T21</f>
        <v>0</v>
      </c>
      <c r="C77" s="148" t="str">
        <f>Cotizador!S21</f>
        <v/>
      </c>
      <c r="D77" s="108" t="e">
        <f>IF(C77="MN",VLOOKUP(B77,'FACT COB BASICA'!$AA$5:$AB$127,2,FALSE),VLOOKUP(B77,'FACT COB BASICA'!$AC$5:$AD$127,2,FALSE))</f>
        <v>#N/A</v>
      </c>
      <c r="F77" s="142" t="s">
        <v>24</v>
      </c>
      <c r="G77" s="101" t="s">
        <v>102</v>
      </c>
      <c r="H77" s="178" t="e">
        <f>AM77</f>
        <v>#N/A</v>
      </c>
      <c r="I77" s="179" t="e">
        <f>AN77</f>
        <v>#N/A</v>
      </c>
      <c r="J77" s="178" t="e">
        <f t="shared" ref="J77:J97" si="67">AO77+AQ77+AS77+AU77+AW77+AY77+BA77+BC77+BE77+BG77+BI77+BK77+BM77</f>
        <v>#N/A</v>
      </c>
      <c r="K77" s="179" t="e">
        <f t="shared" ref="K77:K97" si="68">AP77+AR77+AT77+AV77+AX77+AZ77+BB77+BD77+BF77+BH77+BJ77+BL77+BN77</f>
        <v>#N/A</v>
      </c>
      <c r="L77" s="178">
        <f>'FACT COB BASICA'!$O$13+'FACT COB BASICA'!$O$16</f>
        <v>119.67</v>
      </c>
      <c r="M77" s="179">
        <f>'FACT COB BASICA'!$O$13+'FACT COB BASICA'!$O$16</f>
        <v>119.67</v>
      </c>
      <c r="N77" s="355" t="e">
        <f>H77+J77+L77</f>
        <v>#N/A</v>
      </c>
      <c r="O77" s="179" t="e">
        <f t="shared" ref="O77:O97" si="69">I77+K77+M77</f>
        <v>#N/A</v>
      </c>
      <c r="P77" s="366" t="e">
        <f>H77+J77+L77</f>
        <v>#N/A</v>
      </c>
      <c r="Q77" s="367" t="e">
        <f t="shared" ref="Q77:Q97" si="70">I77+K77+M77</f>
        <v>#N/A</v>
      </c>
      <c r="R77" s="209">
        <f>Cotizador!CI25</f>
        <v>0</v>
      </c>
      <c r="S77" s="113">
        <f>Cotizador!CJ25</f>
        <v>0</v>
      </c>
      <c r="T77" s="209">
        <f>Cotizador!CK25+Cotizador!CM25</f>
        <v>0</v>
      </c>
      <c r="U77" s="113">
        <f>Cotizador!CL25+Cotizador!CN25</f>
        <v>0</v>
      </c>
      <c r="V77" s="178" t="e">
        <f>N77*R77</f>
        <v>#N/A</v>
      </c>
      <c r="W77" s="179" t="e">
        <f>O77*S77</f>
        <v>#N/A</v>
      </c>
      <c r="X77" s="355" t="e">
        <f>P77*T77</f>
        <v>#N/A</v>
      </c>
      <c r="Y77" s="179" t="e">
        <f t="shared" ref="Y77:Y97" si="71">Q77*U77</f>
        <v>#N/A</v>
      </c>
      <c r="AG77" s="142" t="s">
        <v>24</v>
      </c>
      <c r="AH77" s="132">
        <v>0</v>
      </c>
      <c r="AI77" s="133" t="s">
        <v>25</v>
      </c>
      <c r="AJ77" s="134">
        <v>4</v>
      </c>
      <c r="AK77" s="135">
        <f>'FACT COB BASICA'!K5</f>
        <v>1254</v>
      </c>
      <c r="AL77" s="136">
        <f>'FACT COB BASICA'!L5</f>
        <v>1694</v>
      </c>
      <c r="AM77" s="135" t="e">
        <f>AK77*$D$83</f>
        <v>#N/A</v>
      </c>
      <c r="AN77" s="136" t="e">
        <f t="shared" ref="AN77:AN97" si="72">AL77*$D$83</f>
        <v>#N/A</v>
      </c>
      <c r="AO77" s="135"/>
      <c r="AP77" s="136"/>
      <c r="AQ77" s="135" t="e">
        <f>(AK77*$D$85)*ROUND($D$78*$D$92,3)</f>
        <v>#N/A</v>
      </c>
      <c r="AR77" s="136" t="e">
        <f t="shared" ref="AR77:AR97" si="73">(AL77*$D$85)*ROUND($D$78*$D$92,3)</f>
        <v>#N/A</v>
      </c>
      <c r="AS77" s="135" t="e">
        <f t="shared" ref="AS77:AS97" si="74">AM77*$D$93</f>
        <v>#N/A</v>
      </c>
      <c r="AT77" s="136" t="e">
        <f t="shared" ref="AT77:AT97" si="75">AN77*$D$93</f>
        <v>#N/A</v>
      </c>
      <c r="AU77" s="135" t="e">
        <f t="shared" ref="AU77:AU97" si="76">AM77*$D$94</f>
        <v>#N/A</v>
      </c>
      <c r="AV77" s="136" t="e">
        <f t="shared" ref="AV77:AV97" si="77">AN77*$D$94</f>
        <v>#N/A</v>
      </c>
      <c r="AW77" s="135" t="e">
        <f t="shared" ref="AW77:AW97" si="78">AM77*$D$95</f>
        <v>#N/A</v>
      </c>
      <c r="AX77" s="136" t="e">
        <f t="shared" ref="AX77:AX97" si="79">AN77*$D$95</f>
        <v>#N/A</v>
      </c>
      <c r="AY77" s="135"/>
      <c r="AZ77" s="136"/>
      <c r="BA77" s="203" t="e">
        <f t="shared" ref="BA77:BA97" si="80">AM77*$D$97</f>
        <v>#N/A</v>
      </c>
      <c r="BB77" s="203" t="e">
        <f t="shared" ref="BB77:BB97" si="81">AN77*$D$97</f>
        <v>#N/A</v>
      </c>
      <c r="BC77" s="135" t="e">
        <f t="shared" ref="BC77:BC97" si="82">AM77*$D$98</f>
        <v>#N/A</v>
      </c>
      <c r="BD77" s="136" t="e">
        <f t="shared" ref="BD77:BD97" si="83">AN77*$D$98</f>
        <v>#N/A</v>
      </c>
      <c r="BE77" s="135">
        <f>$C$99*$D$99/'FACT COB BASICA'!$O$10</f>
        <v>0</v>
      </c>
      <c r="BF77" s="136">
        <f>$C$99*$D$99/'FACT COB BASICA'!$O$10</f>
        <v>0</v>
      </c>
      <c r="BG77" s="135" t="e">
        <f t="shared" ref="BG77:BG97" si="84">AM77*$D$100</f>
        <v>#N/A</v>
      </c>
      <c r="BH77" s="136" t="e">
        <f t="shared" ref="BH77:BH97" si="85">AN77*$D$100</f>
        <v>#N/A</v>
      </c>
      <c r="BI77" s="135" t="e">
        <f t="shared" ref="BI77:BI97" si="86">AM77*$D$101</f>
        <v>#N/A</v>
      </c>
      <c r="BJ77" s="136" t="e">
        <f t="shared" ref="BJ77:BJ97" si="87">AN77*$D$101</f>
        <v>#N/A</v>
      </c>
      <c r="BK77" s="135" t="e">
        <f t="shared" ref="BK77:BK97" si="88">AM77*$D$102</f>
        <v>#N/A</v>
      </c>
      <c r="BL77" s="136" t="e">
        <f t="shared" ref="BL77:BL97" si="89">AN77*$D$102</f>
        <v>#N/A</v>
      </c>
      <c r="BM77" s="135">
        <f>$D$103/'FACT COB BASICA'!$O$10</f>
        <v>0</v>
      </c>
      <c r="BN77" s="136">
        <f>$D$103/'FACT COB BASICA'!$O$10</f>
        <v>0</v>
      </c>
    </row>
    <row r="78" spans="1:66" ht="18.75" customHeight="1" x14ac:dyDescent="0.25">
      <c r="A78" s="145" t="s">
        <v>8</v>
      </c>
      <c r="B78" s="148">
        <f>Cotizador!T22</f>
        <v>0</v>
      </c>
      <c r="C78" s="148" t="str">
        <f>Cotizador!S22</f>
        <v/>
      </c>
      <c r="D78" s="108">
        <f>IF(C78="MN",VLOOKUP(B78,'FACT COB BASICA'!$AK$5:$AL$85,2,FALSE),VLOOKUP(B78,'FACT COB BASICA'!$AM$5:$AN$85,2,FALSE))</f>
        <v>1.046</v>
      </c>
      <c r="F78" s="142" t="s">
        <v>36</v>
      </c>
      <c r="G78" s="116" t="s">
        <v>103</v>
      </c>
      <c r="H78" s="180" t="e">
        <f t="shared" ref="H78:H97" si="90">AM78</f>
        <v>#N/A</v>
      </c>
      <c r="I78" s="181" t="e">
        <f t="shared" ref="I78:I97" si="91">AN78</f>
        <v>#N/A</v>
      </c>
      <c r="J78" s="180" t="e">
        <f t="shared" si="67"/>
        <v>#N/A</v>
      </c>
      <c r="K78" s="181" t="e">
        <f t="shared" si="68"/>
        <v>#N/A</v>
      </c>
      <c r="L78" s="180">
        <f>'FACT COB BASICA'!$O$13+'FACT COB BASICA'!$O$16</f>
        <v>119.67</v>
      </c>
      <c r="M78" s="181">
        <f>'FACT COB BASICA'!$O$13+'FACT COB BASICA'!$O$16</f>
        <v>119.67</v>
      </c>
      <c r="N78" s="356" t="e">
        <f t="shared" ref="N78:N97" si="92">H78+J78+L78</f>
        <v>#N/A</v>
      </c>
      <c r="O78" s="181" t="e">
        <f t="shared" si="69"/>
        <v>#N/A</v>
      </c>
      <c r="P78" s="180" t="e">
        <f t="shared" ref="P78:P97" si="93">H78+J78+L78</f>
        <v>#N/A</v>
      </c>
      <c r="Q78" s="181" t="e">
        <f t="shared" si="70"/>
        <v>#N/A</v>
      </c>
      <c r="R78" s="120">
        <f>Cotizador!CI26</f>
        <v>0</v>
      </c>
      <c r="S78" s="121">
        <f>Cotizador!CJ26</f>
        <v>0</v>
      </c>
      <c r="T78" s="120">
        <f>Cotizador!CK26+Cotizador!CM26</f>
        <v>0</v>
      </c>
      <c r="U78" s="121">
        <f>Cotizador!CL26+Cotizador!CN26</f>
        <v>0</v>
      </c>
      <c r="V78" s="180" t="e">
        <f t="shared" ref="V78:V97" si="94">N78*R78</f>
        <v>#N/A</v>
      </c>
      <c r="W78" s="181" t="e">
        <f t="shared" ref="W78:W97" si="95">O78*S78</f>
        <v>#N/A</v>
      </c>
      <c r="X78" s="356" t="e">
        <f t="shared" ref="X78:X97" si="96">P78*T78</f>
        <v>#N/A</v>
      </c>
      <c r="Y78" s="181" t="e">
        <f t="shared" si="71"/>
        <v>#N/A</v>
      </c>
      <c r="AD78" s="144"/>
      <c r="AE78" s="144"/>
      <c r="AF78" s="144"/>
      <c r="AG78" s="142" t="s">
        <v>36</v>
      </c>
      <c r="AH78" s="137">
        <v>5</v>
      </c>
      <c r="AI78" s="138" t="s">
        <v>25</v>
      </c>
      <c r="AJ78" s="139">
        <v>9</v>
      </c>
      <c r="AK78" s="140">
        <f>'FACT COB BASICA'!K6</f>
        <v>1567</v>
      </c>
      <c r="AL78" s="141">
        <f>'FACT COB BASICA'!L6</f>
        <v>2056</v>
      </c>
      <c r="AM78" s="140" t="e">
        <f t="shared" ref="AM78:AM97" si="97">AK78*$D$83</f>
        <v>#N/A</v>
      </c>
      <c r="AN78" s="141" t="e">
        <f t="shared" si="72"/>
        <v>#N/A</v>
      </c>
      <c r="AO78" s="140"/>
      <c r="AP78" s="141"/>
      <c r="AQ78" s="140" t="e">
        <f t="shared" ref="AQ78:AQ97" si="98">(AK78*$D$85)*ROUND($D$78*$D$92,3)</f>
        <v>#N/A</v>
      </c>
      <c r="AR78" s="141" t="e">
        <f t="shared" si="73"/>
        <v>#N/A</v>
      </c>
      <c r="AS78" s="140" t="e">
        <f t="shared" si="74"/>
        <v>#N/A</v>
      </c>
      <c r="AT78" s="141" t="e">
        <f t="shared" si="75"/>
        <v>#N/A</v>
      </c>
      <c r="AU78" s="140" t="e">
        <f t="shared" si="76"/>
        <v>#N/A</v>
      </c>
      <c r="AV78" s="141" t="e">
        <f t="shared" si="77"/>
        <v>#N/A</v>
      </c>
      <c r="AW78" s="140" t="e">
        <f t="shared" si="78"/>
        <v>#N/A</v>
      </c>
      <c r="AX78" s="141" t="e">
        <f t="shared" si="79"/>
        <v>#N/A</v>
      </c>
      <c r="AY78" s="140"/>
      <c r="AZ78" s="141"/>
      <c r="BA78" s="204" t="e">
        <f t="shared" si="80"/>
        <v>#N/A</v>
      </c>
      <c r="BB78" s="204" t="e">
        <f t="shared" si="81"/>
        <v>#N/A</v>
      </c>
      <c r="BC78" s="140" t="e">
        <f t="shared" si="82"/>
        <v>#N/A</v>
      </c>
      <c r="BD78" s="141" t="e">
        <f t="shared" si="83"/>
        <v>#N/A</v>
      </c>
      <c r="BE78" s="140">
        <f>$C$99*$D$99/'FACT COB BASICA'!$O$10</f>
        <v>0</v>
      </c>
      <c r="BF78" s="141">
        <f>$C$99*$D$99/'FACT COB BASICA'!$O$10</f>
        <v>0</v>
      </c>
      <c r="BG78" s="140" t="e">
        <f t="shared" si="84"/>
        <v>#N/A</v>
      </c>
      <c r="BH78" s="141" t="e">
        <f t="shared" si="85"/>
        <v>#N/A</v>
      </c>
      <c r="BI78" s="140" t="e">
        <f t="shared" si="86"/>
        <v>#N/A</v>
      </c>
      <c r="BJ78" s="141" t="e">
        <f t="shared" si="87"/>
        <v>#N/A</v>
      </c>
      <c r="BK78" s="140" t="e">
        <f t="shared" si="88"/>
        <v>#N/A</v>
      </c>
      <c r="BL78" s="141" t="e">
        <f t="shared" si="89"/>
        <v>#N/A</v>
      </c>
      <c r="BM78" s="140">
        <f>$D$103/'FACT COB BASICA'!$O$10</f>
        <v>0</v>
      </c>
      <c r="BN78" s="141">
        <f>$D$103/'FACT COB BASICA'!$O$10</f>
        <v>0</v>
      </c>
    </row>
    <row r="79" spans="1:66" ht="18.75" customHeight="1" x14ac:dyDescent="0.25">
      <c r="A79" s="145" t="s">
        <v>5</v>
      </c>
      <c r="B79" s="213">
        <f>Cotizador!S23</f>
        <v>0</v>
      </c>
      <c r="D79" s="108" t="e">
        <f>VLOOKUP(B79,'FACT COB BASICA'!$AU$5:$AV$10,2,FALSE)</f>
        <v>#N/A</v>
      </c>
      <c r="F79" s="142" t="s">
        <v>42</v>
      </c>
      <c r="G79" s="101" t="s">
        <v>104</v>
      </c>
      <c r="H79" s="182" t="e">
        <f t="shared" si="90"/>
        <v>#N/A</v>
      </c>
      <c r="I79" s="183" t="e">
        <f t="shared" si="91"/>
        <v>#N/A</v>
      </c>
      <c r="J79" s="182" t="e">
        <f t="shared" si="67"/>
        <v>#N/A</v>
      </c>
      <c r="K79" s="183" t="e">
        <f t="shared" si="68"/>
        <v>#N/A</v>
      </c>
      <c r="L79" s="182">
        <f>'FACT COB BASICA'!$O$13+'FACT COB BASICA'!$O$16</f>
        <v>119.67</v>
      </c>
      <c r="M79" s="183">
        <f>'FACT COB BASICA'!$O$13+'FACT COB BASICA'!$O$16</f>
        <v>119.67</v>
      </c>
      <c r="N79" s="357" t="e">
        <f t="shared" si="92"/>
        <v>#N/A</v>
      </c>
      <c r="O79" s="183" t="e">
        <f t="shared" si="69"/>
        <v>#N/A</v>
      </c>
      <c r="P79" s="182" t="e">
        <f t="shared" si="93"/>
        <v>#N/A</v>
      </c>
      <c r="Q79" s="183" t="e">
        <f t="shared" si="70"/>
        <v>#N/A</v>
      </c>
      <c r="R79" s="114">
        <f>Cotizador!CI27</f>
        <v>0</v>
      </c>
      <c r="S79" s="115">
        <f>Cotizador!CJ27</f>
        <v>0</v>
      </c>
      <c r="T79" s="114">
        <f>Cotizador!CK27+Cotizador!CM27</f>
        <v>0</v>
      </c>
      <c r="U79" s="115">
        <f>Cotizador!CL27+Cotizador!CN27</f>
        <v>0</v>
      </c>
      <c r="V79" s="182" t="e">
        <f t="shared" si="94"/>
        <v>#N/A</v>
      </c>
      <c r="W79" s="183" t="e">
        <f t="shared" si="95"/>
        <v>#N/A</v>
      </c>
      <c r="X79" s="357" t="e">
        <f t="shared" si="96"/>
        <v>#N/A</v>
      </c>
      <c r="Y79" s="183" t="e">
        <f t="shared" si="71"/>
        <v>#N/A</v>
      </c>
      <c r="AG79" s="142" t="s">
        <v>42</v>
      </c>
      <c r="AH79" s="127">
        <v>10</v>
      </c>
      <c r="AI79" s="128" t="s">
        <v>25</v>
      </c>
      <c r="AJ79" s="129">
        <v>14</v>
      </c>
      <c r="AK79" s="130">
        <f>'FACT COB BASICA'!K7</f>
        <v>1958</v>
      </c>
      <c r="AL79" s="131">
        <f>'FACT COB BASICA'!L7</f>
        <v>2496</v>
      </c>
      <c r="AM79" s="130" t="e">
        <f t="shared" si="97"/>
        <v>#N/A</v>
      </c>
      <c r="AN79" s="131" t="e">
        <f t="shared" si="72"/>
        <v>#N/A</v>
      </c>
      <c r="AO79" s="130"/>
      <c r="AP79" s="131"/>
      <c r="AQ79" s="130" t="e">
        <f t="shared" si="98"/>
        <v>#N/A</v>
      </c>
      <c r="AR79" s="131" t="e">
        <f t="shared" si="73"/>
        <v>#N/A</v>
      </c>
      <c r="AS79" s="130" t="e">
        <f t="shared" si="74"/>
        <v>#N/A</v>
      </c>
      <c r="AT79" s="131" t="e">
        <f t="shared" si="75"/>
        <v>#N/A</v>
      </c>
      <c r="AU79" s="130" t="e">
        <f t="shared" si="76"/>
        <v>#N/A</v>
      </c>
      <c r="AV79" s="131" t="e">
        <f t="shared" si="77"/>
        <v>#N/A</v>
      </c>
      <c r="AW79" s="130" t="e">
        <f t="shared" si="78"/>
        <v>#N/A</v>
      </c>
      <c r="AX79" s="131" t="e">
        <f t="shared" si="79"/>
        <v>#N/A</v>
      </c>
      <c r="AY79" s="130"/>
      <c r="AZ79" s="131"/>
      <c r="BA79" s="205" t="e">
        <f t="shared" si="80"/>
        <v>#N/A</v>
      </c>
      <c r="BB79" s="205" t="e">
        <f t="shared" si="81"/>
        <v>#N/A</v>
      </c>
      <c r="BC79" s="130" t="e">
        <f t="shared" si="82"/>
        <v>#N/A</v>
      </c>
      <c r="BD79" s="131" t="e">
        <f t="shared" si="83"/>
        <v>#N/A</v>
      </c>
      <c r="BE79" s="130">
        <f>$C$99*$D$99/'FACT COB BASICA'!$O$10</f>
        <v>0</v>
      </c>
      <c r="BF79" s="131">
        <f>$C$99*$D$99/'FACT COB BASICA'!$O$10</f>
        <v>0</v>
      </c>
      <c r="BG79" s="130" t="e">
        <f t="shared" si="84"/>
        <v>#N/A</v>
      </c>
      <c r="BH79" s="131" t="e">
        <f t="shared" si="85"/>
        <v>#N/A</v>
      </c>
      <c r="BI79" s="130" t="e">
        <f t="shared" si="86"/>
        <v>#N/A</v>
      </c>
      <c r="BJ79" s="131" t="e">
        <f t="shared" si="87"/>
        <v>#N/A</v>
      </c>
      <c r="BK79" s="130" t="e">
        <f t="shared" si="88"/>
        <v>#N/A</v>
      </c>
      <c r="BL79" s="131" t="e">
        <f t="shared" si="89"/>
        <v>#N/A</v>
      </c>
      <c r="BM79" s="130">
        <f>$D$103/'FACT COB BASICA'!$O$10</f>
        <v>0</v>
      </c>
      <c r="BN79" s="131">
        <f>$D$103/'FACT COB BASICA'!$O$10</f>
        <v>0</v>
      </c>
    </row>
    <row r="80" spans="1:66" ht="18.75" customHeight="1" x14ac:dyDescent="0.25">
      <c r="A80" s="145" t="s">
        <v>6</v>
      </c>
      <c r="B80" s="148">
        <f>Cotizador!S24</f>
        <v>0</v>
      </c>
      <c r="D80" s="108" t="e">
        <f>VLOOKUP(B80,'FACT COB BASICA'!$BE$5:$BF$7,2,FALSE)</f>
        <v>#N/A</v>
      </c>
      <c r="F80" s="142" t="s">
        <v>48</v>
      </c>
      <c r="G80" s="116" t="s">
        <v>105</v>
      </c>
      <c r="H80" s="180" t="e">
        <f t="shared" si="90"/>
        <v>#N/A</v>
      </c>
      <c r="I80" s="181" t="e">
        <f t="shared" si="91"/>
        <v>#N/A</v>
      </c>
      <c r="J80" s="180" t="e">
        <f t="shared" si="67"/>
        <v>#N/A</v>
      </c>
      <c r="K80" s="181" t="e">
        <f t="shared" si="68"/>
        <v>#N/A</v>
      </c>
      <c r="L80" s="180">
        <f>'FACT COB BASICA'!$O$13+'FACT COB BASICA'!$O$16</f>
        <v>119.67</v>
      </c>
      <c r="M80" s="181">
        <f>'FACT COB BASICA'!$O$13+'FACT COB BASICA'!$O$16</f>
        <v>119.67</v>
      </c>
      <c r="N80" s="356" t="e">
        <f t="shared" si="92"/>
        <v>#N/A</v>
      </c>
      <c r="O80" s="181" t="e">
        <f t="shared" si="69"/>
        <v>#N/A</v>
      </c>
      <c r="P80" s="180" t="e">
        <f t="shared" si="93"/>
        <v>#N/A</v>
      </c>
      <c r="Q80" s="181" t="e">
        <f t="shared" si="70"/>
        <v>#N/A</v>
      </c>
      <c r="R80" s="120">
        <f>Cotizador!CI28</f>
        <v>0</v>
      </c>
      <c r="S80" s="121">
        <f>Cotizador!CJ28</f>
        <v>0</v>
      </c>
      <c r="T80" s="120">
        <f>Cotizador!CK28+Cotizador!CM28</f>
        <v>0</v>
      </c>
      <c r="U80" s="121">
        <f>Cotizador!CL28+Cotizador!CN28</f>
        <v>0</v>
      </c>
      <c r="V80" s="180" t="e">
        <f t="shared" si="94"/>
        <v>#N/A</v>
      </c>
      <c r="W80" s="181" t="e">
        <f t="shared" si="95"/>
        <v>#N/A</v>
      </c>
      <c r="X80" s="356" t="e">
        <f t="shared" si="96"/>
        <v>#N/A</v>
      </c>
      <c r="Y80" s="181" t="e">
        <f t="shared" si="71"/>
        <v>#N/A</v>
      </c>
      <c r="AG80" s="142" t="s">
        <v>48</v>
      </c>
      <c r="AH80" s="137">
        <v>15</v>
      </c>
      <c r="AI80" s="138" t="s">
        <v>25</v>
      </c>
      <c r="AJ80" s="139">
        <v>19</v>
      </c>
      <c r="AK80" s="140">
        <f>'FACT COB BASICA'!K8</f>
        <v>2446</v>
      </c>
      <c r="AL80" s="141">
        <f>'FACT COB BASICA'!L8</f>
        <v>3029</v>
      </c>
      <c r="AM80" s="140" t="e">
        <f t="shared" si="97"/>
        <v>#N/A</v>
      </c>
      <c r="AN80" s="141" t="e">
        <f t="shared" si="72"/>
        <v>#N/A</v>
      </c>
      <c r="AO80" s="140"/>
      <c r="AP80" s="141">
        <f>$C$91*$D$91/'FACT COB BASICA'!$O$10</f>
        <v>0</v>
      </c>
      <c r="AQ80" s="140" t="e">
        <f t="shared" si="98"/>
        <v>#N/A</v>
      </c>
      <c r="AR80" s="141" t="e">
        <f t="shared" si="73"/>
        <v>#N/A</v>
      </c>
      <c r="AS80" s="140" t="e">
        <f t="shared" si="74"/>
        <v>#N/A</v>
      </c>
      <c r="AT80" s="141" t="e">
        <f t="shared" si="75"/>
        <v>#N/A</v>
      </c>
      <c r="AU80" s="140" t="e">
        <f t="shared" si="76"/>
        <v>#N/A</v>
      </c>
      <c r="AV80" s="141" t="e">
        <f t="shared" si="77"/>
        <v>#N/A</v>
      </c>
      <c r="AW80" s="140" t="e">
        <f t="shared" si="78"/>
        <v>#N/A</v>
      </c>
      <c r="AX80" s="141" t="e">
        <f t="shared" si="79"/>
        <v>#N/A</v>
      </c>
      <c r="AY80" s="140"/>
      <c r="AZ80" s="141"/>
      <c r="BA80" s="204" t="e">
        <f t="shared" si="80"/>
        <v>#N/A</v>
      </c>
      <c r="BB80" s="204" t="e">
        <f t="shared" si="81"/>
        <v>#N/A</v>
      </c>
      <c r="BC80" s="140" t="e">
        <f t="shared" si="82"/>
        <v>#N/A</v>
      </c>
      <c r="BD80" s="141" t="e">
        <f t="shared" si="83"/>
        <v>#N/A</v>
      </c>
      <c r="BE80" s="140">
        <f>$C$99*$D$99/'FACT COB BASICA'!$O$10</f>
        <v>0</v>
      </c>
      <c r="BF80" s="141">
        <f>$C$99*$D$99/'FACT COB BASICA'!$O$10</f>
        <v>0</v>
      </c>
      <c r="BG80" s="140" t="e">
        <f t="shared" si="84"/>
        <v>#N/A</v>
      </c>
      <c r="BH80" s="141" t="e">
        <f t="shared" si="85"/>
        <v>#N/A</v>
      </c>
      <c r="BI80" s="140" t="e">
        <f t="shared" si="86"/>
        <v>#N/A</v>
      </c>
      <c r="BJ80" s="141" t="e">
        <f t="shared" si="87"/>
        <v>#N/A</v>
      </c>
      <c r="BK80" s="140" t="e">
        <f t="shared" si="88"/>
        <v>#N/A</v>
      </c>
      <c r="BL80" s="141" t="e">
        <f t="shared" si="89"/>
        <v>#N/A</v>
      </c>
      <c r="BM80" s="140">
        <f>$D$103/'FACT COB BASICA'!$O$10</f>
        <v>0</v>
      </c>
      <c r="BN80" s="141">
        <f>$D$103/'FACT COB BASICA'!$O$10</f>
        <v>0</v>
      </c>
    </row>
    <row r="81" spans="1:66" ht="18.75" customHeight="1" x14ac:dyDescent="0.25">
      <c r="A81" s="145" t="s">
        <v>145</v>
      </c>
      <c r="B81" s="148">
        <f>Cotizador!S25</f>
        <v>0</v>
      </c>
      <c r="D81" s="108" t="e">
        <f>VLOOKUP(B81,'FACT COB BASICA'!$AX$5:$AZ$13,3,FALSE)</f>
        <v>#N/A</v>
      </c>
      <c r="F81" s="142" t="s">
        <v>54</v>
      </c>
      <c r="G81" s="101" t="s">
        <v>106</v>
      </c>
      <c r="H81" s="182" t="e">
        <f t="shared" si="90"/>
        <v>#N/A</v>
      </c>
      <c r="I81" s="183" t="e">
        <f t="shared" si="91"/>
        <v>#N/A</v>
      </c>
      <c r="J81" s="182" t="e">
        <f t="shared" si="67"/>
        <v>#N/A</v>
      </c>
      <c r="K81" s="183" t="e">
        <f t="shared" si="68"/>
        <v>#N/A</v>
      </c>
      <c r="L81" s="182">
        <f>'FACT COB BASICA'!$O$13+'FACT COB BASICA'!$O$16</f>
        <v>119.67</v>
      </c>
      <c r="M81" s="183">
        <f>'FACT COB BASICA'!$O$13+'FACT COB BASICA'!$O$16</f>
        <v>119.67</v>
      </c>
      <c r="N81" s="357" t="e">
        <f t="shared" si="92"/>
        <v>#N/A</v>
      </c>
      <c r="O81" s="183" t="e">
        <f t="shared" si="69"/>
        <v>#N/A</v>
      </c>
      <c r="P81" s="182" t="e">
        <f t="shared" si="93"/>
        <v>#N/A</v>
      </c>
      <c r="Q81" s="183" t="e">
        <f t="shared" si="70"/>
        <v>#N/A</v>
      </c>
      <c r="R81" s="114">
        <f>Cotizador!CI29</f>
        <v>0</v>
      </c>
      <c r="S81" s="115">
        <f>Cotizador!CJ29</f>
        <v>0</v>
      </c>
      <c r="T81" s="114">
        <f>Cotizador!CK29+Cotizador!CM29</f>
        <v>0</v>
      </c>
      <c r="U81" s="115">
        <f>Cotizador!CL29+Cotizador!CN29</f>
        <v>0</v>
      </c>
      <c r="V81" s="182" t="e">
        <f t="shared" si="94"/>
        <v>#N/A</v>
      </c>
      <c r="W81" s="183" t="e">
        <f t="shared" si="95"/>
        <v>#N/A</v>
      </c>
      <c r="X81" s="357" t="e">
        <f t="shared" si="96"/>
        <v>#N/A</v>
      </c>
      <c r="Y81" s="183" t="e">
        <f t="shared" si="71"/>
        <v>#N/A</v>
      </c>
      <c r="AG81" s="142" t="s">
        <v>54</v>
      </c>
      <c r="AH81" s="127">
        <v>20</v>
      </c>
      <c r="AI81" s="128" t="s">
        <v>25</v>
      </c>
      <c r="AJ81" s="129">
        <v>24</v>
      </c>
      <c r="AK81" s="130">
        <f>'FACT COB BASICA'!K9</f>
        <v>3056</v>
      </c>
      <c r="AL81" s="131">
        <f>'FACT COB BASICA'!L9</f>
        <v>3676</v>
      </c>
      <c r="AM81" s="130" t="e">
        <f t="shared" si="97"/>
        <v>#N/A</v>
      </c>
      <c r="AN81" s="131" t="e">
        <f t="shared" si="72"/>
        <v>#N/A</v>
      </c>
      <c r="AO81" s="130"/>
      <c r="AP81" s="131">
        <f>$C$91*$D$91/'FACT COB BASICA'!$O$10</f>
        <v>0</v>
      </c>
      <c r="AQ81" s="130" t="e">
        <f t="shared" si="98"/>
        <v>#N/A</v>
      </c>
      <c r="AR81" s="131" t="e">
        <f t="shared" si="73"/>
        <v>#N/A</v>
      </c>
      <c r="AS81" s="130" t="e">
        <f t="shared" si="74"/>
        <v>#N/A</v>
      </c>
      <c r="AT81" s="131" t="e">
        <f t="shared" si="75"/>
        <v>#N/A</v>
      </c>
      <c r="AU81" s="130" t="e">
        <f t="shared" si="76"/>
        <v>#N/A</v>
      </c>
      <c r="AV81" s="131" t="e">
        <f t="shared" si="77"/>
        <v>#N/A</v>
      </c>
      <c r="AW81" s="130" t="e">
        <f t="shared" si="78"/>
        <v>#N/A</v>
      </c>
      <c r="AX81" s="131" t="e">
        <f t="shared" si="79"/>
        <v>#N/A</v>
      </c>
      <c r="AY81" s="130">
        <f>($C$96*'FACT COB ADICIONALES'!P5/1000*$D$96)/'FACT COB BASICA'!$O$10</f>
        <v>0</v>
      </c>
      <c r="AZ81" s="131">
        <f>($C$96*'FACT COB ADICIONALES'!Q5/1000*$D$96)/'FACT COB BASICA'!$O$10</f>
        <v>0</v>
      </c>
      <c r="BA81" s="205" t="e">
        <f t="shared" si="80"/>
        <v>#N/A</v>
      </c>
      <c r="BB81" s="205" t="e">
        <f t="shared" si="81"/>
        <v>#N/A</v>
      </c>
      <c r="BC81" s="130" t="e">
        <f t="shared" si="82"/>
        <v>#N/A</v>
      </c>
      <c r="BD81" s="131" t="e">
        <f t="shared" si="83"/>
        <v>#N/A</v>
      </c>
      <c r="BE81" s="130">
        <f>$C$99*$D$99/'FACT COB BASICA'!$O$10</f>
        <v>0</v>
      </c>
      <c r="BF81" s="131">
        <f>$C$99*$D$99/'FACT COB BASICA'!$O$10</f>
        <v>0</v>
      </c>
      <c r="BG81" s="130" t="e">
        <f t="shared" si="84"/>
        <v>#N/A</v>
      </c>
      <c r="BH81" s="131" t="e">
        <f t="shared" si="85"/>
        <v>#N/A</v>
      </c>
      <c r="BI81" s="130" t="e">
        <f t="shared" si="86"/>
        <v>#N/A</v>
      </c>
      <c r="BJ81" s="131" t="e">
        <f t="shared" si="87"/>
        <v>#N/A</v>
      </c>
      <c r="BK81" s="130" t="e">
        <f t="shared" si="88"/>
        <v>#N/A</v>
      </c>
      <c r="BL81" s="131" t="e">
        <f t="shared" si="89"/>
        <v>#N/A</v>
      </c>
      <c r="BM81" s="130">
        <f>$D$103/'FACT COB BASICA'!$O$10</f>
        <v>0</v>
      </c>
      <c r="BN81" s="131">
        <f>$D$103/'FACT COB BASICA'!$O$10</f>
        <v>0</v>
      </c>
    </row>
    <row r="82" spans="1:66" ht="18.75" customHeight="1" x14ac:dyDescent="0.25">
      <c r="A82" s="145" t="s">
        <v>15</v>
      </c>
      <c r="B82" s="148">
        <f>Cotizador!S26</f>
        <v>0</v>
      </c>
      <c r="D82" s="108" t="e">
        <f>VLOOKUP(VLOOKUP(B82,'FACT COB BASICA'!$X$5:$Y$36,2,FALSE),'FACT COB BASICA'!$U$5:$V$10,2,FALSE)</f>
        <v>#N/A</v>
      </c>
      <c r="F82" s="142" t="s">
        <v>60</v>
      </c>
      <c r="G82" s="116" t="s">
        <v>107</v>
      </c>
      <c r="H82" s="180" t="e">
        <f t="shared" si="90"/>
        <v>#N/A</v>
      </c>
      <c r="I82" s="181" t="e">
        <f t="shared" si="91"/>
        <v>#N/A</v>
      </c>
      <c r="J82" s="180" t="e">
        <f t="shared" si="67"/>
        <v>#N/A</v>
      </c>
      <c r="K82" s="181" t="e">
        <f t="shared" si="68"/>
        <v>#N/A</v>
      </c>
      <c r="L82" s="180">
        <f>'FACT COB BASICA'!$O$13+'FACT COB BASICA'!$O$16</f>
        <v>119.67</v>
      </c>
      <c r="M82" s="181">
        <f>'FACT COB BASICA'!$O$13+'FACT COB BASICA'!$O$16</f>
        <v>119.67</v>
      </c>
      <c r="N82" s="356" t="e">
        <f t="shared" si="92"/>
        <v>#N/A</v>
      </c>
      <c r="O82" s="181" t="e">
        <f t="shared" si="69"/>
        <v>#N/A</v>
      </c>
      <c r="P82" s="180" t="e">
        <f t="shared" si="93"/>
        <v>#N/A</v>
      </c>
      <c r="Q82" s="181" t="e">
        <f t="shared" si="70"/>
        <v>#N/A</v>
      </c>
      <c r="R82" s="120">
        <f>Cotizador!CI30</f>
        <v>0</v>
      </c>
      <c r="S82" s="121">
        <f>Cotizador!CJ30</f>
        <v>0</v>
      </c>
      <c r="T82" s="120">
        <f>Cotizador!CK30+Cotizador!CM30</f>
        <v>0</v>
      </c>
      <c r="U82" s="121">
        <f>Cotizador!CL30+Cotizador!CN30</f>
        <v>0</v>
      </c>
      <c r="V82" s="180" t="e">
        <f t="shared" si="94"/>
        <v>#N/A</v>
      </c>
      <c r="W82" s="181" t="e">
        <f t="shared" si="95"/>
        <v>#N/A</v>
      </c>
      <c r="X82" s="356" t="e">
        <f t="shared" si="96"/>
        <v>#N/A</v>
      </c>
      <c r="Y82" s="181" t="e">
        <f t="shared" si="71"/>
        <v>#N/A</v>
      </c>
      <c r="AG82" s="142" t="s">
        <v>60</v>
      </c>
      <c r="AH82" s="137">
        <v>25</v>
      </c>
      <c r="AI82" s="138" t="s">
        <v>25</v>
      </c>
      <c r="AJ82" s="139">
        <v>29</v>
      </c>
      <c r="AK82" s="140">
        <f>'FACT COB BASICA'!K10</f>
        <v>3819</v>
      </c>
      <c r="AL82" s="141">
        <f>'FACT COB BASICA'!L10</f>
        <v>4461</v>
      </c>
      <c r="AM82" s="140" t="e">
        <f t="shared" si="97"/>
        <v>#N/A</v>
      </c>
      <c r="AN82" s="141" t="e">
        <f t="shared" si="72"/>
        <v>#N/A</v>
      </c>
      <c r="AO82" s="140"/>
      <c r="AP82" s="141">
        <f>$C$91*$D$91/'FACT COB BASICA'!$O$10</f>
        <v>0</v>
      </c>
      <c r="AQ82" s="140" t="e">
        <f t="shared" si="98"/>
        <v>#N/A</v>
      </c>
      <c r="AR82" s="141" t="e">
        <f t="shared" si="73"/>
        <v>#N/A</v>
      </c>
      <c r="AS82" s="140" t="e">
        <f t="shared" si="74"/>
        <v>#N/A</v>
      </c>
      <c r="AT82" s="141" t="e">
        <f t="shared" si="75"/>
        <v>#N/A</v>
      </c>
      <c r="AU82" s="140" t="e">
        <f t="shared" si="76"/>
        <v>#N/A</v>
      </c>
      <c r="AV82" s="141" t="e">
        <f t="shared" si="77"/>
        <v>#N/A</v>
      </c>
      <c r="AW82" s="140" t="e">
        <f t="shared" si="78"/>
        <v>#N/A</v>
      </c>
      <c r="AX82" s="141" t="e">
        <f t="shared" si="79"/>
        <v>#N/A</v>
      </c>
      <c r="AY82" s="140">
        <f>($C$96*'FACT COB ADICIONALES'!P6/1000*$D$96)/'FACT COB BASICA'!$O$10</f>
        <v>0</v>
      </c>
      <c r="AZ82" s="141">
        <f>($C$96*'FACT COB ADICIONALES'!Q6/1000*$D$96)/'FACT COB BASICA'!$O$10</f>
        <v>0</v>
      </c>
      <c r="BA82" s="204" t="e">
        <f t="shared" si="80"/>
        <v>#N/A</v>
      </c>
      <c r="BB82" s="204" t="e">
        <f t="shared" si="81"/>
        <v>#N/A</v>
      </c>
      <c r="BC82" s="140" t="e">
        <f t="shared" si="82"/>
        <v>#N/A</v>
      </c>
      <c r="BD82" s="141" t="e">
        <f t="shared" si="83"/>
        <v>#N/A</v>
      </c>
      <c r="BE82" s="140">
        <f>$C$99*$D$99/'FACT COB BASICA'!$O$10</f>
        <v>0</v>
      </c>
      <c r="BF82" s="141">
        <f>$C$99*$D$99/'FACT COB BASICA'!$O$10</f>
        <v>0</v>
      </c>
      <c r="BG82" s="140" t="e">
        <f t="shared" si="84"/>
        <v>#N/A</v>
      </c>
      <c r="BH82" s="141" t="e">
        <f t="shared" si="85"/>
        <v>#N/A</v>
      </c>
      <c r="BI82" s="140" t="e">
        <f t="shared" si="86"/>
        <v>#N/A</v>
      </c>
      <c r="BJ82" s="141" t="e">
        <f t="shared" si="87"/>
        <v>#N/A</v>
      </c>
      <c r="BK82" s="140" t="e">
        <f t="shared" si="88"/>
        <v>#N/A</v>
      </c>
      <c r="BL82" s="141" t="e">
        <f t="shared" si="89"/>
        <v>#N/A</v>
      </c>
      <c r="BM82" s="140">
        <f>$D$103/'FACT COB BASICA'!$O$10</f>
        <v>0</v>
      </c>
      <c r="BN82" s="141">
        <f>$D$103/'FACT COB BASICA'!$O$10</f>
        <v>0</v>
      </c>
    </row>
    <row r="83" spans="1:66" ht="18.75" customHeight="1" x14ac:dyDescent="0.25">
      <c r="A83" s="400" t="s">
        <v>163</v>
      </c>
      <c r="B83" s="148">
        <f>Cotizador!S27</f>
        <v>0</v>
      </c>
      <c r="D83" s="109" t="e">
        <f>PRODUCT(D77:D82)</f>
        <v>#N/A</v>
      </c>
      <c r="F83" s="142" t="s">
        <v>66</v>
      </c>
      <c r="G83" s="101" t="s">
        <v>108</v>
      </c>
      <c r="H83" s="182" t="e">
        <f t="shared" si="90"/>
        <v>#N/A</v>
      </c>
      <c r="I83" s="183" t="e">
        <f t="shared" si="91"/>
        <v>#N/A</v>
      </c>
      <c r="J83" s="182" t="e">
        <f t="shared" si="67"/>
        <v>#N/A</v>
      </c>
      <c r="K83" s="183" t="e">
        <f t="shared" si="68"/>
        <v>#N/A</v>
      </c>
      <c r="L83" s="182">
        <f>'FACT COB BASICA'!$O$13+'FACT COB BASICA'!$O$16</f>
        <v>119.67</v>
      </c>
      <c r="M83" s="183">
        <f>'FACT COB BASICA'!$O$13+'FACT COB BASICA'!$O$16</f>
        <v>119.67</v>
      </c>
      <c r="N83" s="357" t="e">
        <f t="shared" si="92"/>
        <v>#N/A</v>
      </c>
      <c r="O83" s="183" t="e">
        <f t="shared" si="69"/>
        <v>#N/A</v>
      </c>
      <c r="P83" s="182" t="e">
        <f t="shared" si="93"/>
        <v>#N/A</v>
      </c>
      <c r="Q83" s="183" t="e">
        <f t="shared" si="70"/>
        <v>#N/A</v>
      </c>
      <c r="R83" s="114">
        <f>Cotizador!CI31</f>
        <v>0</v>
      </c>
      <c r="S83" s="115">
        <f>Cotizador!CJ31</f>
        <v>0</v>
      </c>
      <c r="T83" s="114">
        <f>Cotizador!CK31+Cotizador!CM31</f>
        <v>0</v>
      </c>
      <c r="U83" s="115">
        <f>Cotizador!CL31+Cotizador!CN31</f>
        <v>0</v>
      </c>
      <c r="V83" s="182" t="e">
        <f t="shared" si="94"/>
        <v>#N/A</v>
      </c>
      <c r="W83" s="183" t="e">
        <f t="shared" si="95"/>
        <v>#N/A</v>
      </c>
      <c r="X83" s="357" t="e">
        <f t="shared" si="96"/>
        <v>#N/A</v>
      </c>
      <c r="Y83" s="183" t="e">
        <f t="shared" si="71"/>
        <v>#N/A</v>
      </c>
      <c r="AG83" s="142" t="s">
        <v>66</v>
      </c>
      <c r="AH83" s="127">
        <v>30</v>
      </c>
      <c r="AI83" s="128" t="s">
        <v>25</v>
      </c>
      <c r="AJ83" s="129">
        <v>34</v>
      </c>
      <c r="AK83" s="130">
        <f>'FACT COB BASICA'!K11</f>
        <v>4771</v>
      </c>
      <c r="AL83" s="131">
        <f>'FACT COB BASICA'!L11</f>
        <v>5414</v>
      </c>
      <c r="AM83" s="130" t="e">
        <f t="shared" si="97"/>
        <v>#N/A</v>
      </c>
      <c r="AN83" s="131" t="e">
        <f t="shared" si="72"/>
        <v>#N/A</v>
      </c>
      <c r="AO83" s="130"/>
      <c r="AP83" s="131">
        <f>$C$91*$D$91/'FACT COB BASICA'!$O$10</f>
        <v>0</v>
      </c>
      <c r="AQ83" s="130" t="e">
        <f t="shared" si="98"/>
        <v>#N/A</v>
      </c>
      <c r="AR83" s="131" t="e">
        <f t="shared" si="73"/>
        <v>#N/A</v>
      </c>
      <c r="AS83" s="130" t="e">
        <f t="shared" si="74"/>
        <v>#N/A</v>
      </c>
      <c r="AT83" s="131" t="e">
        <f t="shared" si="75"/>
        <v>#N/A</v>
      </c>
      <c r="AU83" s="130" t="e">
        <f t="shared" si="76"/>
        <v>#N/A</v>
      </c>
      <c r="AV83" s="131" t="e">
        <f t="shared" si="77"/>
        <v>#N/A</v>
      </c>
      <c r="AW83" s="130" t="e">
        <f t="shared" si="78"/>
        <v>#N/A</v>
      </c>
      <c r="AX83" s="131" t="e">
        <f t="shared" si="79"/>
        <v>#N/A</v>
      </c>
      <c r="AY83" s="130">
        <f>($C$96*'FACT COB ADICIONALES'!P7/1000*$D$96)/'FACT COB BASICA'!$O$10</f>
        <v>0</v>
      </c>
      <c r="AZ83" s="131">
        <f>($C$96*'FACT COB ADICIONALES'!Q7/1000*$D$96)/'FACT COB BASICA'!$O$10</f>
        <v>0</v>
      </c>
      <c r="BA83" s="205" t="e">
        <f t="shared" si="80"/>
        <v>#N/A</v>
      </c>
      <c r="BB83" s="205" t="e">
        <f t="shared" si="81"/>
        <v>#N/A</v>
      </c>
      <c r="BC83" s="130" t="e">
        <f t="shared" si="82"/>
        <v>#N/A</v>
      </c>
      <c r="BD83" s="131" t="e">
        <f t="shared" si="83"/>
        <v>#N/A</v>
      </c>
      <c r="BE83" s="130">
        <f>$C$99*$D$99/'FACT COB BASICA'!$O$10</f>
        <v>0</v>
      </c>
      <c r="BF83" s="131">
        <f>$C$99*$D$99/'FACT COB BASICA'!$O$10</f>
        <v>0</v>
      </c>
      <c r="BG83" s="130" t="e">
        <f t="shared" si="84"/>
        <v>#N/A</v>
      </c>
      <c r="BH83" s="131" t="e">
        <f t="shared" si="85"/>
        <v>#N/A</v>
      </c>
      <c r="BI83" s="130" t="e">
        <f t="shared" si="86"/>
        <v>#N/A</v>
      </c>
      <c r="BJ83" s="131" t="e">
        <f t="shared" si="87"/>
        <v>#N/A</v>
      </c>
      <c r="BK83" s="130" t="e">
        <f t="shared" si="88"/>
        <v>#N/A</v>
      </c>
      <c r="BL83" s="131" t="e">
        <f t="shared" si="89"/>
        <v>#N/A</v>
      </c>
      <c r="BM83" s="130">
        <f>$D$103/'FACT COB BASICA'!$O$10</f>
        <v>0</v>
      </c>
      <c r="BN83" s="131">
        <f>$D$103/'FACT COB BASICA'!$O$10</f>
        <v>0</v>
      </c>
    </row>
    <row r="84" spans="1:66" ht="18.75" customHeight="1" x14ac:dyDescent="0.25">
      <c r="F84" s="142" t="s">
        <v>68</v>
      </c>
      <c r="G84" s="116" t="s">
        <v>109</v>
      </c>
      <c r="H84" s="180" t="e">
        <f t="shared" si="90"/>
        <v>#N/A</v>
      </c>
      <c r="I84" s="181" t="e">
        <f t="shared" si="91"/>
        <v>#N/A</v>
      </c>
      <c r="J84" s="180" t="e">
        <f t="shared" si="67"/>
        <v>#N/A</v>
      </c>
      <c r="K84" s="181" t="e">
        <f t="shared" si="68"/>
        <v>#N/A</v>
      </c>
      <c r="L84" s="180">
        <f>'FACT COB BASICA'!$O$13+'FACT COB BASICA'!$O$16</f>
        <v>119.67</v>
      </c>
      <c r="M84" s="181">
        <f>'FACT COB BASICA'!$O$13+'FACT COB BASICA'!$O$16</f>
        <v>119.67</v>
      </c>
      <c r="N84" s="356" t="e">
        <f t="shared" si="92"/>
        <v>#N/A</v>
      </c>
      <c r="O84" s="181" t="e">
        <f t="shared" si="69"/>
        <v>#N/A</v>
      </c>
      <c r="P84" s="180" t="e">
        <f t="shared" si="93"/>
        <v>#N/A</v>
      </c>
      <c r="Q84" s="181" t="e">
        <f t="shared" si="70"/>
        <v>#N/A</v>
      </c>
      <c r="R84" s="120">
        <f>Cotizador!CI32</f>
        <v>0</v>
      </c>
      <c r="S84" s="121">
        <f>Cotizador!CJ32</f>
        <v>0</v>
      </c>
      <c r="T84" s="120">
        <f>Cotizador!CK32+Cotizador!CM32</f>
        <v>0</v>
      </c>
      <c r="U84" s="121">
        <f>Cotizador!CL32+Cotizador!CN32</f>
        <v>0</v>
      </c>
      <c r="V84" s="180" t="e">
        <f t="shared" si="94"/>
        <v>#N/A</v>
      </c>
      <c r="W84" s="181" t="e">
        <f t="shared" si="95"/>
        <v>#N/A</v>
      </c>
      <c r="X84" s="356" t="e">
        <f t="shared" si="96"/>
        <v>#N/A</v>
      </c>
      <c r="Y84" s="181" t="e">
        <f t="shared" si="71"/>
        <v>#N/A</v>
      </c>
      <c r="AG84" s="142" t="s">
        <v>68</v>
      </c>
      <c r="AH84" s="137">
        <v>35</v>
      </c>
      <c r="AI84" s="138" t="s">
        <v>25</v>
      </c>
      <c r="AJ84" s="139">
        <v>39</v>
      </c>
      <c r="AK84" s="140">
        <f>'FACT COB BASICA'!K12</f>
        <v>5961</v>
      </c>
      <c r="AL84" s="141">
        <f>'FACT COB BASICA'!L12</f>
        <v>6570</v>
      </c>
      <c r="AM84" s="140" t="e">
        <f t="shared" si="97"/>
        <v>#N/A</v>
      </c>
      <c r="AN84" s="141" t="e">
        <f t="shared" si="72"/>
        <v>#N/A</v>
      </c>
      <c r="AO84" s="140"/>
      <c r="AP84" s="141">
        <f>$C$91*$D$91/'FACT COB BASICA'!$O$10</f>
        <v>0</v>
      </c>
      <c r="AQ84" s="140" t="e">
        <f t="shared" si="98"/>
        <v>#N/A</v>
      </c>
      <c r="AR84" s="141" t="e">
        <f t="shared" si="73"/>
        <v>#N/A</v>
      </c>
      <c r="AS84" s="140" t="e">
        <f t="shared" si="74"/>
        <v>#N/A</v>
      </c>
      <c r="AT84" s="141" t="e">
        <f t="shared" si="75"/>
        <v>#N/A</v>
      </c>
      <c r="AU84" s="140" t="e">
        <f t="shared" si="76"/>
        <v>#N/A</v>
      </c>
      <c r="AV84" s="141" t="e">
        <f t="shared" si="77"/>
        <v>#N/A</v>
      </c>
      <c r="AW84" s="140" t="e">
        <f t="shared" si="78"/>
        <v>#N/A</v>
      </c>
      <c r="AX84" s="141" t="e">
        <f t="shared" si="79"/>
        <v>#N/A</v>
      </c>
      <c r="AY84" s="140">
        <f>($C$96*'FACT COB ADICIONALES'!P8/1000*$D$96)/'FACT COB BASICA'!$O$10</f>
        <v>0</v>
      </c>
      <c r="AZ84" s="141">
        <f>($C$96*'FACT COB ADICIONALES'!Q8/1000*$D$96)/'FACT COB BASICA'!$O$10</f>
        <v>0</v>
      </c>
      <c r="BA84" s="204" t="e">
        <f t="shared" si="80"/>
        <v>#N/A</v>
      </c>
      <c r="BB84" s="204" t="e">
        <f t="shared" si="81"/>
        <v>#N/A</v>
      </c>
      <c r="BC84" s="140" t="e">
        <f t="shared" si="82"/>
        <v>#N/A</v>
      </c>
      <c r="BD84" s="141" t="e">
        <f t="shared" si="83"/>
        <v>#N/A</v>
      </c>
      <c r="BE84" s="140">
        <f>$C$99*$D$99/'FACT COB BASICA'!$O$10</f>
        <v>0</v>
      </c>
      <c r="BF84" s="141">
        <f>$C$99*$D$99/'FACT COB BASICA'!$O$10</f>
        <v>0</v>
      </c>
      <c r="BG84" s="140" t="e">
        <f t="shared" si="84"/>
        <v>#N/A</v>
      </c>
      <c r="BH84" s="141" t="e">
        <f t="shared" si="85"/>
        <v>#N/A</v>
      </c>
      <c r="BI84" s="140" t="e">
        <f t="shared" si="86"/>
        <v>#N/A</v>
      </c>
      <c r="BJ84" s="141" t="e">
        <f t="shared" si="87"/>
        <v>#N/A</v>
      </c>
      <c r="BK84" s="140" t="e">
        <f t="shared" si="88"/>
        <v>#N/A</v>
      </c>
      <c r="BL84" s="141" t="e">
        <f t="shared" si="89"/>
        <v>#N/A</v>
      </c>
      <c r="BM84" s="140">
        <f>$D$103/'FACT COB BASICA'!$O$10</f>
        <v>0</v>
      </c>
      <c r="BN84" s="141">
        <f>$D$103/'FACT COB BASICA'!$O$10</f>
        <v>0</v>
      </c>
    </row>
    <row r="85" spans="1:66" ht="18.75" customHeight="1" x14ac:dyDescent="0.25">
      <c r="C85" s="106" t="s">
        <v>466</v>
      </c>
      <c r="D85" s="108" t="e">
        <f>D77*D79*D80*D81*D82</f>
        <v>#N/A</v>
      </c>
      <c r="F85" s="142" t="s">
        <v>69</v>
      </c>
      <c r="G85" s="101" t="s">
        <v>110</v>
      </c>
      <c r="H85" s="182" t="e">
        <f t="shared" si="90"/>
        <v>#N/A</v>
      </c>
      <c r="I85" s="183" t="e">
        <f t="shared" si="91"/>
        <v>#N/A</v>
      </c>
      <c r="J85" s="182" t="e">
        <f t="shared" si="67"/>
        <v>#N/A</v>
      </c>
      <c r="K85" s="183" t="e">
        <f t="shared" si="68"/>
        <v>#N/A</v>
      </c>
      <c r="L85" s="182">
        <f>'FACT COB BASICA'!$O$13+'FACT COB BASICA'!$O$16</f>
        <v>119.67</v>
      </c>
      <c r="M85" s="183">
        <f>'FACT COB BASICA'!$O$13+'FACT COB BASICA'!$O$16</f>
        <v>119.67</v>
      </c>
      <c r="N85" s="357" t="e">
        <f t="shared" si="92"/>
        <v>#N/A</v>
      </c>
      <c r="O85" s="183" t="e">
        <f t="shared" si="69"/>
        <v>#N/A</v>
      </c>
      <c r="P85" s="182" t="e">
        <f t="shared" si="93"/>
        <v>#N/A</v>
      </c>
      <c r="Q85" s="183" t="e">
        <f t="shared" si="70"/>
        <v>#N/A</v>
      </c>
      <c r="R85" s="114">
        <f>Cotizador!CI33</f>
        <v>0</v>
      </c>
      <c r="S85" s="115">
        <f>Cotizador!CJ33</f>
        <v>0</v>
      </c>
      <c r="T85" s="114">
        <f>Cotizador!CK33+Cotizador!CM33</f>
        <v>0</v>
      </c>
      <c r="U85" s="115">
        <f>Cotizador!CL33+Cotizador!CN33</f>
        <v>0</v>
      </c>
      <c r="V85" s="182" t="e">
        <f t="shared" si="94"/>
        <v>#N/A</v>
      </c>
      <c r="W85" s="183" t="e">
        <f t="shared" si="95"/>
        <v>#N/A</v>
      </c>
      <c r="X85" s="357" t="e">
        <f t="shared" si="96"/>
        <v>#N/A</v>
      </c>
      <c r="Y85" s="183" t="e">
        <f t="shared" si="71"/>
        <v>#N/A</v>
      </c>
      <c r="AG85" s="142" t="s">
        <v>69</v>
      </c>
      <c r="AH85" s="127">
        <v>40</v>
      </c>
      <c r="AI85" s="128" t="s">
        <v>25</v>
      </c>
      <c r="AJ85" s="129">
        <v>44</v>
      </c>
      <c r="AK85" s="130">
        <f>'FACT COB BASICA'!K13</f>
        <v>7448</v>
      </c>
      <c r="AL85" s="131">
        <f>'FACT COB BASICA'!L13</f>
        <v>7974</v>
      </c>
      <c r="AM85" s="130" t="e">
        <f t="shared" si="97"/>
        <v>#N/A</v>
      </c>
      <c r="AN85" s="131" t="e">
        <f t="shared" si="72"/>
        <v>#N/A</v>
      </c>
      <c r="AO85" s="130"/>
      <c r="AP85" s="131">
        <f>$C$91*$D$91/'FACT COB BASICA'!$O$10</f>
        <v>0</v>
      </c>
      <c r="AQ85" s="130" t="e">
        <f t="shared" si="98"/>
        <v>#N/A</v>
      </c>
      <c r="AR85" s="131" t="e">
        <f t="shared" si="73"/>
        <v>#N/A</v>
      </c>
      <c r="AS85" s="130" t="e">
        <f t="shared" si="74"/>
        <v>#N/A</v>
      </c>
      <c r="AT85" s="131" t="e">
        <f t="shared" si="75"/>
        <v>#N/A</v>
      </c>
      <c r="AU85" s="130" t="e">
        <f t="shared" si="76"/>
        <v>#N/A</v>
      </c>
      <c r="AV85" s="131" t="e">
        <f t="shared" si="77"/>
        <v>#N/A</v>
      </c>
      <c r="AW85" s="130" t="e">
        <f t="shared" si="78"/>
        <v>#N/A</v>
      </c>
      <c r="AX85" s="131" t="e">
        <f t="shared" si="79"/>
        <v>#N/A</v>
      </c>
      <c r="AY85" s="130">
        <f>($C$96*'FACT COB ADICIONALES'!P9/1000*$D$96)/'FACT COB BASICA'!$O$10</f>
        <v>0</v>
      </c>
      <c r="AZ85" s="131">
        <f>($C$96*'FACT COB ADICIONALES'!Q9/1000*$D$96)/'FACT COB BASICA'!$O$10</f>
        <v>0</v>
      </c>
      <c r="BA85" s="205" t="e">
        <f t="shared" si="80"/>
        <v>#N/A</v>
      </c>
      <c r="BB85" s="205" t="e">
        <f t="shared" si="81"/>
        <v>#N/A</v>
      </c>
      <c r="BC85" s="130" t="e">
        <f t="shared" si="82"/>
        <v>#N/A</v>
      </c>
      <c r="BD85" s="131" t="e">
        <f t="shared" si="83"/>
        <v>#N/A</v>
      </c>
      <c r="BE85" s="130">
        <f>$C$99*$D$99/'FACT COB BASICA'!$O$10</f>
        <v>0</v>
      </c>
      <c r="BF85" s="131">
        <f>$C$99*$D$99/'FACT COB BASICA'!$O$10</f>
        <v>0</v>
      </c>
      <c r="BG85" s="130" t="e">
        <f t="shared" si="84"/>
        <v>#N/A</v>
      </c>
      <c r="BH85" s="131" t="e">
        <f t="shared" si="85"/>
        <v>#N/A</v>
      </c>
      <c r="BI85" s="130" t="e">
        <f t="shared" si="86"/>
        <v>#N/A</v>
      </c>
      <c r="BJ85" s="131" t="e">
        <f t="shared" si="87"/>
        <v>#N/A</v>
      </c>
      <c r="BK85" s="130" t="e">
        <f t="shared" si="88"/>
        <v>#N/A</v>
      </c>
      <c r="BL85" s="131" t="e">
        <f t="shared" si="89"/>
        <v>#N/A</v>
      </c>
      <c r="BM85" s="130">
        <f>$D$103/'FACT COB BASICA'!$O$10</f>
        <v>0</v>
      </c>
      <c r="BN85" s="131">
        <f>$D$103/'FACT COB BASICA'!$O$10</f>
        <v>0</v>
      </c>
    </row>
    <row r="86" spans="1:66" ht="18.75" customHeight="1" x14ac:dyDescent="0.25">
      <c r="F86" s="142" t="s">
        <v>70</v>
      </c>
      <c r="G86" s="116" t="s">
        <v>111</v>
      </c>
      <c r="H86" s="180" t="e">
        <f t="shared" si="90"/>
        <v>#N/A</v>
      </c>
      <c r="I86" s="181" t="e">
        <f t="shared" si="91"/>
        <v>#N/A</v>
      </c>
      <c r="J86" s="180" t="e">
        <f t="shared" si="67"/>
        <v>#N/A</v>
      </c>
      <c r="K86" s="181" t="e">
        <f t="shared" si="68"/>
        <v>#N/A</v>
      </c>
      <c r="L86" s="180">
        <f>'FACT COB BASICA'!$O$13+'FACT COB BASICA'!$O$16</f>
        <v>119.67</v>
      </c>
      <c r="M86" s="181">
        <f>'FACT COB BASICA'!$O$13+'FACT COB BASICA'!$O$16</f>
        <v>119.67</v>
      </c>
      <c r="N86" s="356" t="e">
        <f t="shared" si="92"/>
        <v>#N/A</v>
      </c>
      <c r="O86" s="181" t="e">
        <f t="shared" si="69"/>
        <v>#N/A</v>
      </c>
      <c r="P86" s="180" t="e">
        <f t="shared" si="93"/>
        <v>#N/A</v>
      </c>
      <c r="Q86" s="181" t="e">
        <f t="shared" si="70"/>
        <v>#N/A</v>
      </c>
      <c r="R86" s="120">
        <f>Cotizador!CI34</f>
        <v>0</v>
      </c>
      <c r="S86" s="121">
        <f>Cotizador!CJ34</f>
        <v>0</v>
      </c>
      <c r="T86" s="120">
        <f>Cotizador!CK34+Cotizador!CM34</f>
        <v>0</v>
      </c>
      <c r="U86" s="121">
        <f>Cotizador!CL34+Cotizador!CN34</f>
        <v>0</v>
      </c>
      <c r="V86" s="180" t="e">
        <f t="shared" si="94"/>
        <v>#N/A</v>
      </c>
      <c r="W86" s="181" t="e">
        <f t="shared" si="95"/>
        <v>#N/A</v>
      </c>
      <c r="X86" s="356" t="e">
        <f t="shared" si="96"/>
        <v>#N/A</v>
      </c>
      <c r="Y86" s="181" t="e">
        <f t="shared" si="71"/>
        <v>#N/A</v>
      </c>
      <c r="AG86" s="142" t="s">
        <v>70</v>
      </c>
      <c r="AH86" s="137">
        <v>45</v>
      </c>
      <c r="AI86" s="138" t="s">
        <v>25</v>
      </c>
      <c r="AJ86" s="139">
        <v>49</v>
      </c>
      <c r="AK86" s="140">
        <f>'FACT COB BASICA'!K14</f>
        <v>9306</v>
      </c>
      <c r="AL86" s="141">
        <f>'FACT COB BASICA'!L14</f>
        <v>9677</v>
      </c>
      <c r="AM86" s="140" t="e">
        <f t="shared" si="97"/>
        <v>#N/A</v>
      </c>
      <c r="AN86" s="141" t="e">
        <f t="shared" si="72"/>
        <v>#N/A</v>
      </c>
      <c r="AO86" s="140"/>
      <c r="AP86" s="141">
        <f>$C$91*$D$91/'FACT COB BASICA'!$O$10</f>
        <v>0</v>
      </c>
      <c r="AQ86" s="140" t="e">
        <f t="shared" si="98"/>
        <v>#N/A</v>
      </c>
      <c r="AR86" s="141" t="e">
        <f t="shared" si="73"/>
        <v>#N/A</v>
      </c>
      <c r="AS86" s="140" t="e">
        <f t="shared" si="74"/>
        <v>#N/A</v>
      </c>
      <c r="AT86" s="141" t="e">
        <f t="shared" si="75"/>
        <v>#N/A</v>
      </c>
      <c r="AU86" s="140" t="e">
        <f t="shared" si="76"/>
        <v>#N/A</v>
      </c>
      <c r="AV86" s="141" t="e">
        <f t="shared" si="77"/>
        <v>#N/A</v>
      </c>
      <c r="AW86" s="140" t="e">
        <f t="shared" si="78"/>
        <v>#N/A</v>
      </c>
      <c r="AX86" s="141" t="e">
        <f t="shared" si="79"/>
        <v>#N/A</v>
      </c>
      <c r="AY86" s="140">
        <f>($C$96*'FACT COB ADICIONALES'!P10/1000*$D$96)/'FACT COB BASICA'!$O$10</f>
        <v>0</v>
      </c>
      <c r="AZ86" s="141">
        <f>($C$96*'FACT COB ADICIONALES'!Q10/1000*$D$96)/'FACT COB BASICA'!$O$10</f>
        <v>0</v>
      </c>
      <c r="BA86" s="204" t="e">
        <f t="shared" si="80"/>
        <v>#N/A</v>
      </c>
      <c r="BB86" s="204" t="e">
        <f t="shared" si="81"/>
        <v>#N/A</v>
      </c>
      <c r="BC86" s="140" t="e">
        <f t="shared" si="82"/>
        <v>#N/A</v>
      </c>
      <c r="BD86" s="141" t="e">
        <f t="shared" si="83"/>
        <v>#N/A</v>
      </c>
      <c r="BE86" s="140">
        <f>$C$99*$D$99/'FACT COB BASICA'!$O$10</f>
        <v>0</v>
      </c>
      <c r="BF86" s="141">
        <f>$C$99*$D$99/'FACT COB BASICA'!$O$10</f>
        <v>0</v>
      </c>
      <c r="BG86" s="140" t="e">
        <f t="shared" si="84"/>
        <v>#N/A</v>
      </c>
      <c r="BH86" s="141" t="e">
        <f t="shared" si="85"/>
        <v>#N/A</v>
      </c>
      <c r="BI86" s="140" t="e">
        <f t="shared" si="86"/>
        <v>#N/A</v>
      </c>
      <c r="BJ86" s="141" t="e">
        <f t="shared" si="87"/>
        <v>#N/A</v>
      </c>
      <c r="BK86" s="140" t="e">
        <f t="shared" si="88"/>
        <v>#N/A</v>
      </c>
      <c r="BL86" s="141" t="e">
        <f t="shared" si="89"/>
        <v>#N/A</v>
      </c>
      <c r="BM86" s="140">
        <f>$D$103/'FACT COB BASICA'!$O$10</f>
        <v>0</v>
      </c>
      <c r="BN86" s="141">
        <f>$D$103/'FACT COB BASICA'!$O$10</f>
        <v>0</v>
      </c>
    </row>
    <row r="87" spans="1:66" ht="18.75" customHeight="1" x14ac:dyDescent="0.25">
      <c r="F87" s="142" t="s">
        <v>71</v>
      </c>
      <c r="G87" s="101" t="s">
        <v>112</v>
      </c>
      <c r="H87" s="182" t="e">
        <f t="shared" si="90"/>
        <v>#N/A</v>
      </c>
      <c r="I87" s="183" t="e">
        <f t="shared" si="91"/>
        <v>#N/A</v>
      </c>
      <c r="J87" s="182" t="e">
        <f t="shared" si="67"/>
        <v>#N/A</v>
      </c>
      <c r="K87" s="183" t="e">
        <f t="shared" si="68"/>
        <v>#N/A</v>
      </c>
      <c r="L87" s="182">
        <f>'FACT COB BASICA'!$O$13+'FACT COB BASICA'!$O$16</f>
        <v>119.67</v>
      </c>
      <c r="M87" s="183">
        <f>'FACT COB BASICA'!$O$13+'FACT COB BASICA'!$O$16</f>
        <v>119.67</v>
      </c>
      <c r="N87" s="357" t="e">
        <f t="shared" si="92"/>
        <v>#N/A</v>
      </c>
      <c r="O87" s="183" t="e">
        <f t="shared" si="69"/>
        <v>#N/A</v>
      </c>
      <c r="P87" s="182" t="e">
        <f t="shared" si="93"/>
        <v>#N/A</v>
      </c>
      <c r="Q87" s="183" t="e">
        <f t="shared" si="70"/>
        <v>#N/A</v>
      </c>
      <c r="R87" s="114">
        <f>Cotizador!CI35</f>
        <v>0</v>
      </c>
      <c r="S87" s="115">
        <f>Cotizador!CJ35</f>
        <v>0</v>
      </c>
      <c r="T87" s="114">
        <f>Cotizador!CK35+Cotizador!CM35</f>
        <v>0</v>
      </c>
      <c r="U87" s="115">
        <f>Cotizador!CL35+Cotizador!CN35</f>
        <v>0</v>
      </c>
      <c r="V87" s="182" t="e">
        <f t="shared" si="94"/>
        <v>#N/A</v>
      </c>
      <c r="W87" s="183" t="e">
        <f t="shared" si="95"/>
        <v>#N/A</v>
      </c>
      <c r="X87" s="357" t="e">
        <f t="shared" si="96"/>
        <v>#N/A</v>
      </c>
      <c r="Y87" s="183" t="e">
        <f t="shared" si="71"/>
        <v>#N/A</v>
      </c>
      <c r="AG87" s="142" t="s">
        <v>71</v>
      </c>
      <c r="AH87" s="127">
        <v>50</v>
      </c>
      <c r="AI87" s="128" t="s">
        <v>25</v>
      </c>
      <c r="AJ87" s="129">
        <v>54</v>
      </c>
      <c r="AK87" s="130">
        <f>'FACT COB BASICA'!K15</f>
        <v>11628</v>
      </c>
      <c r="AL87" s="131">
        <f>'FACT COB BASICA'!L15</f>
        <v>11744</v>
      </c>
      <c r="AM87" s="130" t="e">
        <f t="shared" si="97"/>
        <v>#N/A</v>
      </c>
      <c r="AN87" s="131" t="e">
        <f t="shared" si="72"/>
        <v>#N/A</v>
      </c>
      <c r="AO87" s="130"/>
      <c r="AP87" s="131"/>
      <c r="AQ87" s="130" t="e">
        <f t="shared" si="98"/>
        <v>#N/A</v>
      </c>
      <c r="AR87" s="131" t="e">
        <f t="shared" si="73"/>
        <v>#N/A</v>
      </c>
      <c r="AS87" s="130" t="e">
        <f t="shared" si="74"/>
        <v>#N/A</v>
      </c>
      <c r="AT87" s="131" t="e">
        <f t="shared" si="75"/>
        <v>#N/A</v>
      </c>
      <c r="AU87" s="130" t="e">
        <f t="shared" si="76"/>
        <v>#N/A</v>
      </c>
      <c r="AV87" s="131" t="e">
        <f t="shared" si="77"/>
        <v>#N/A</v>
      </c>
      <c r="AW87" s="130" t="e">
        <f t="shared" si="78"/>
        <v>#N/A</v>
      </c>
      <c r="AX87" s="131" t="e">
        <f t="shared" si="79"/>
        <v>#N/A</v>
      </c>
      <c r="AY87" s="130">
        <f>($C$96*'FACT COB ADICIONALES'!P11/1000*$D$96)/'FACT COB BASICA'!$O$10</f>
        <v>0</v>
      </c>
      <c r="AZ87" s="131">
        <f>($C$96*'FACT COB ADICIONALES'!Q11/1000*$D$96)/'FACT COB BASICA'!$O$10</f>
        <v>0</v>
      </c>
      <c r="BA87" s="205" t="e">
        <f t="shared" si="80"/>
        <v>#N/A</v>
      </c>
      <c r="BB87" s="205" t="e">
        <f t="shared" si="81"/>
        <v>#N/A</v>
      </c>
      <c r="BC87" s="130" t="e">
        <f t="shared" si="82"/>
        <v>#N/A</v>
      </c>
      <c r="BD87" s="131" t="e">
        <f t="shared" si="83"/>
        <v>#N/A</v>
      </c>
      <c r="BE87" s="130">
        <f>$C$99*$D$99/'FACT COB BASICA'!$O$10</f>
        <v>0</v>
      </c>
      <c r="BF87" s="131">
        <f>$C$99*$D$99/'FACT COB BASICA'!$O$10</f>
        <v>0</v>
      </c>
      <c r="BG87" s="130" t="e">
        <f t="shared" si="84"/>
        <v>#N/A</v>
      </c>
      <c r="BH87" s="131" t="e">
        <f t="shared" si="85"/>
        <v>#N/A</v>
      </c>
      <c r="BI87" s="130" t="e">
        <f t="shared" si="86"/>
        <v>#N/A</v>
      </c>
      <c r="BJ87" s="131" t="e">
        <f t="shared" si="87"/>
        <v>#N/A</v>
      </c>
      <c r="BK87" s="130" t="e">
        <f t="shared" si="88"/>
        <v>#N/A</v>
      </c>
      <c r="BL87" s="131" t="e">
        <f t="shared" si="89"/>
        <v>#N/A</v>
      </c>
      <c r="BM87" s="130">
        <f>$D$103/'FACT COB BASICA'!$O$10</f>
        <v>0</v>
      </c>
      <c r="BN87" s="131">
        <f>$D$103/'FACT COB BASICA'!$O$10</f>
        <v>0</v>
      </c>
    </row>
    <row r="88" spans="1:66" ht="18.75" customHeight="1" x14ac:dyDescent="0.3">
      <c r="A88" s="669" t="s">
        <v>81</v>
      </c>
      <c r="B88" s="669"/>
      <c r="C88" s="669"/>
      <c r="D88" s="669"/>
      <c r="F88" s="142" t="s">
        <v>72</v>
      </c>
      <c r="G88" s="116" t="s">
        <v>113</v>
      </c>
      <c r="H88" s="180" t="e">
        <f t="shared" si="90"/>
        <v>#N/A</v>
      </c>
      <c r="I88" s="181" t="e">
        <f t="shared" si="91"/>
        <v>#N/A</v>
      </c>
      <c r="J88" s="180" t="e">
        <f t="shared" si="67"/>
        <v>#N/A</v>
      </c>
      <c r="K88" s="181" t="e">
        <f t="shared" si="68"/>
        <v>#N/A</v>
      </c>
      <c r="L88" s="180">
        <f>'FACT COB BASICA'!$O$13+'FACT COB BASICA'!$O$16</f>
        <v>119.67</v>
      </c>
      <c r="M88" s="181">
        <f>'FACT COB BASICA'!$O$13+'FACT COB BASICA'!$O$16</f>
        <v>119.67</v>
      </c>
      <c r="N88" s="356" t="e">
        <f t="shared" si="92"/>
        <v>#N/A</v>
      </c>
      <c r="O88" s="181" t="e">
        <f t="shared" si="69"/>
        <v>#N/A</v>
      </c>
      <c r="P88" s="180" t="e">
        <f t="shared" si="93"/>
        <v>#N/A</v>
      </c>
      <c r="Q88" s="181" t="e">
        <f t="shared" si="70"/>
        <v>#N/A</v>
      </c>
      <c r="R88" s="120">
        <f>Cotizador!CI36</f>
        <v>0</v>
      </c>
      <c r="S88" s="121">
        <f>Cotizador!CJ36</f>
        <v>0</v>
      </c>
      <c r="T88" s="120">
        <f>Cotizador!CK36+Cotizador!CM36</f>
        <v>0</v>
      </c>
      <c r="U88" s="121">
        <f>Cotizador!CL36+Cotizador!CN36</f>
        <v>0</v>
      </c>
      <c r="V88" s="180" t="e">
        <f t="shared" si="94"/>
        <v>#N/A</v>
      </c>
      <c r="W88" s="181" t="e">
        <f t="shared" si="95"/>
        <v>#N/A</v>
      </c>
      <c r="X88" s="356" t="e">
        <f t="shared" si="96"/>
        <v>#N/A</v>
      </c>
      <c r="Y88" s="181" t="e">
        <f t="shared" si="71"/>
        <v>#N/A</v>
      </c>
      <c r="AG88" s="142" t="s">
        <v>72</v>
      </c>
      <c r="AH88" s="137">
        <v>55</v>
      </c>
      <c r="AI88" s="138" t="s">
        <v>25</v>
      </c>
      <c r="AJ88" s="139">
        <v>59</v>
      </c>
      <c r="AK88" s="140">
        <f>'FACT COB BASICA'!K16</f>
        <v>14528</v>
      </c>
      <c r="AL88" s="141">
        <f>'FACT COB BASICA'!L16</f>
        <v>14252</v>
      </c>
      <c r="AM88" s="140" t="e">
        <f t="shared" si="97"/>
        <v>#N/A</v>
      </c>
      <c r="AN88" s="141" t="e">
        <f t="shared" si="72"/>
        <v>#N/A</v>
      </c>
      <c r="AO88" s="140"/>
      <c r="AP88" s="141"/>
      <c r="AQ88" s="140" t="e">
        <f t="shared" si="98"/>
        <v>#N/A</v>
      </c>
      <c r="AR88" s="141" t="e">
        <f t="shared" si="73"/>
        <v>#N/A</v>
      </c>
      <c r="AS88" s="140" t="e">
        <f t="shared" si="74"/>
        <v>#N/A</v>
      </c>
      <c r="AT88" s="141" t="e">
        <f t="shared" si="75"/>
        <v>#N/A</v>
      </c>
      <c r="AU88" s="140" t="e">
        <f t="shared" si="76"/>
        <v>#N/A</v>
      </c>
      <c r="AV88" s="141" t="e">
        <f t="shared" si="77"/>
        <v>#N/A</v>
      </c>
      <c r="AW88" s="140" t="e">
        <f t="shared" si="78"/>
        <v>#N/A</v>
      </c>
      <c r="AX88" s="141" t="e">
        <f t="shared" si="79"/>
        <v>#N/A</v>
      </c>
      <c r="AY88" s="140">
        <f>($C$96*'FACT COB ADICIONALES'!P12/1000*$D$96)/'FACT COB BASICA'!$O$10</f>
        <v>0</v>
      </c>
      <c r="AZ88" s="141">
        <f>($C$96*'FACT COB ADICIONALES'!Q12/1000*$D$96)/'FACT COB BASICA'!$O$10</f>
        <v>0</v>
      </c>
      <c r="BA88" s="204" t="e">
        <f t="shared" si="80"/>
        <v>#N/A</v>
      </c>
      <c r="BB88" s="204" t="e">
        <f t="shared" si="81"/>
        <v>#N/A</v>
      </c>
      <c r="BC88" s="140" t="e">
        <f t="shared" si="82"/>
        <v>#N/A</v>
      </c>
      <c r="BD88" s="141" t="e">
        <f t="shared" si="83"/>
        <v>#N/A</v>
      </c>
      <c r="BE88" s="140">
        <f>$C$99*$D$99/'FACT COB BASICA'!$O$10</f>
        <v>0</v>
      </c>
      <c r="BF88" s="141">
        <f>$C$99*$D$99/'FACT COB BASICA'!$O$10</f>
        <v>0</v>
      </c>
      <c r="BG88" s="140" t="e">
        <f t="shared" si="84"/>
        <v>#N/A</v>
      </c>
      <c r="BH88" s="141" t="e">
        <f t="shared" si="85"/>
        <v>#N/A</v>
      </c>
      <c r="BI88" s="140" t="e">
        <f t="shared" si="86"/>
        <v>#N/A</v>
      </c>
      <c r="BJ88" s="141" t="e">
        <f t="shared" si="87"/>
        <v>#N/A</v>
      </c>
      <c r="BK88" s="140" t="e">
        <f t="shared" si="88"/>
        <v>#N/A</v>
      </c>
      <c r="BL88" s="141" t="e">
        <f t="shared" si="89"/>
        <v>#N/A</v>
      </c>
      <c r="BM88" s="140">
        <f>$D$103/'FACT COB BASICA'!$O$10</f>
        <v>0</v>
      </c>
      <c r="BN88" s="141">
        <f>$D$103/'FACT COB BASICA'!$O$10</f>
        <v>0</v>
      </c>
    </row>
    <row r="89" spans="1:66" ht="18.75" customHeight="1" x14ac:dyDescent="0.25">
      <c r="F89" s="142" t="s">
        <v>73</v>
      </c>
      <c r="G89" s="101" t="s">
        <v>114</v>
      </c>
      <c r="H89" s="182" t="e">
        <f t="shared" si="90"/>
        <v>#N/A</v>
      </c>
      <c r="I89" s="183" t="e">
        <f t="shared" si="91"/>
        <v>#N/A</v>
      </c>
      <c r="J89" s="182" t="e">
        <f t="shared" si="67"/>
        <v>#N/A</v>
      </c>
      <c r="K89" s="183" t="e">
        <f t="shared" si="68"/>
        <v>#N/A</v>
      </c>
      <c r="L89" s="182">
        <f>'FACT COB BASICA'!$O$13+'FACT COB BASICA'!$O$16</f>
        <v>119.67</v>
      </c>
      <c r="M89" s="183">
        <f>'FACT COB BASICA'!$O$13+'FACT COB BASICA'!$O$16</f>
        <v>119.67</v>
      </c>
      <c r="N89" s="357" t="e">
        <f t="shared" si="92"/>
        <v>#N/A</v>
      </c>
      <c r="O89" s="183" t="e">
        <f t="shared" si="69"/>
        <v>#N/A</v>
      </c>
      <c r="P89" s="182" t="e">
        <f t="shared" si="93"/>
        <v>#N/A</v>
      </c>
      <c r="Q89" s="183" t="e">
        <f t="shared" si="70"/>
        <v>#N/A</v>
      </c>
      <c r="R89" s="114">
        <f>Cotizador!CI37</f>
        <v>0</v>
      </c>
      <c r="S89" s="115">
        <f>Cotizador!CJ37</f>
        <v>0</v>
      </c>
      <c r="T89" s="114">
        <f>Cotizador!CK37+Cotizador!CM37</f>
        <v>0</v>
      </c>
      <c r="U89" s="115">
        <f>Cotizador!CL37+Cotizador!CN37</f>
        <v>0</v>
      </c>
      <c r="V89" s="182" t="e">
        <f t="shared" si="94"/>
        <v>#N/A</v>
      </c>
      <c r="W89" s="183" t="e">
        <f t="shared" si="95"/>
        <v>#N/A</v>
      </c>
      <c r="X89" s="357" t="e">
        <f t="shared" si="96"/>
        <v>#N/A</v>
      </c>
      <c r="Y89" s="183" t="e">
        <f t="shared" si="71"/>
        <v>#N/A</v>
      </c>
      <c r="AD89" s="105"/>
      <c r="AG89" s="142" t="s">
        <v>73</v>
      </c>
      <c r="AH89" s="127">
        <v>60</v>
      </c>
      <c r="AI89" s="128" t="s">
        <v>25</v>
      </c>
      <c r="AJ89" s="129">
        <v>64</v>
      </c>
      <c r="AK89" s="130">
        <f>'FACT COB BASICA'!K17</f>
        <v>18152</v>
      </c>
      <c r="AL89" s="131">
        <f>'FACT COB BASICA'!L17</f>
        <v>17297</v>
      </c>
      <c r="AM89" s="130" t="e">
        <f t="shared" si="97"/>
        <v>#N/A</v>
      </c>
      <c r="AN89" s="131" t="e">
        <f t="shared" si="72"/>
        <v>#N/A</v>
      </c>
      <c r="AO89" s="130"/>
      <c r="AP89" s="131"/>
      <c r="AQ89" s="130" t="e">
        <f t="shared" si="98"/>
        <v>#N/A</v>
      </c>
      <c r="AR89" s="131" t="e">
        <f t="shared" si="73"/>
        <v>#N/A</v>
      </c>
      <c r="AS89" s="130" t="e">
        <f t="shared" si="74"/>
        <v>#N/A</v>
      </c>
      <c r="AT89" s="131" t="e">
        <f t="shared" si="75"/>
        <v>#N/A</v>
      </c>
      <c r="AU89" s="130" t="e">
        <f t="shared" si="76"/>
        <v>#N/A</v>
      </c>
      <c r="AV89" s="131" t="e">
        <f t="shared" si="77"/>
        <v>#N/A</v>
      </c>
      <c r="AW89" s="130" t="e">
        <f t="shared" si="78"/>
        <v>#N/A</v>
      </c>
      <c r="AX89" s="131" t="e">
        <f t="shared" si="79"/>
        <v>#N/A</v>
      </c>
      <c r="AY89" s="130">
        <f>($C$96*'FACT COB ADICIONALES'!P13/1000*$D$96)/'FACT COB BASICA'!$O$10</f>
        <v>0</v>
      </c>
      <c r="AZ89" s="131">
        <f>($C$96*'FACT COB ADICIONALES'!Q13/1000*$D$96)/'FACT COB BASICA'!$O$10</f>
        <v>0</v>
      </c>
      <c r="BA89" s="205" t="e">
        <f t="shared" si="80"/>
        <v>#N/A</v>
      </c>
      <c r="BB89" s="205" t="e">
        <f t="shared" si="81"/>
        <v>#N/A</v>
      </c>
      <c r="BC89" s="130" t="e">
        <f t="shared" si="82"/>
        <v>#N/A</v>
      </c>
      <c r="BD89" s="131" t="e">
        <f t="shared" si="83"/>
        <v>#N/A</v>
      </c>
      <c r="BE89" s="130">
        <f>$C$99*$D$99/'FACT COB BASICA'!$O$10</f>
        <v>0</v>
      </c>
      <c r="BF89" s="131">
        <f>$C$99*$D$99/'FACT COB BASICA'!$O$10</f>
        <v>0</v>
      </c>
      <c r="BG89" s="130" t="e">
        <f t="shared" si="84"/>
        <v>#N/A</v>
      </c>
      <c r="BH89" s="131" t="e">
        <f t="shared" si="85"/>
        <v>#N/A</v>
      </c>
      <c r="BI89" s="130" t="e">
        <f t="shared" si="86"/>
        <v>#N/A</v>
      </c>
      <c r="BJ89" s="131" t="e">
        <f t="shared" si="87"/>
        <v>#N/A</v>
      </c>
      <c r="BK89" s="130" t="e">
        <f t="shared" si="88"/>
        <v>#N/A</v>
      </c>
      <c r="BL89" s="131" t="e">
        <f t="shared" si="89"/>
        <v>#N/A</v>
      </c>
      <c r="BM89" s="130">
        <f>$D$103/'FACT COB BASICA'!$O$10</f>
        <v>0</v>
      </c>
      <c r="BN89" s="131">
        <f>$D$103/'FACT COB BASICA'!$O$10</f>
        <v>0</v>
      </c>
    </row>
    <row r="90" spans="1:66" ht="18.75" customHeight="1" x14ac:dyDescent="0.25">
      <c r="C90" s="106" t="s">
        <v>159</v>
      </c>
      <c r="D90" s="106" t="s">
        <v>14</v>
      </c>
      <c r="F90" s="142" t="s">
        <v>74</v>
      </c>
      <c r="G90" s="116" t="s">
        <v>115</v>
      </c>
      <c r="H90" s="180" t="e">
        <f t="shared" si="90"/>
        <v>#N/A</v>
      </c>
      <c r="I90" s="181" t="e">
        <f t="shared" si="91"/>
        <v>#N/A</v>
      </c>
      <c r="J90" s="180" t="e">
        <f t="shared" si="67"/>
        <v>#N/A</v>
      </c>
      <c r="K90" s="181" t="e">
        <f t="shared" si="68"/>
        <v>#N/A</v>
      </c>
      <c r="L90" s="180">
        <f>'FACT COB BASICA'!$O$13+'FACT COB BASICA'!$O$16</f>
        <v>119.67</v>
      </c>
      <c r="M90" s="181">
        <f>'FACT COB BASICA'!$O$13+'FACT COB BASICA'!$O$16</f>
        <v>119.67</v>
      </c>
      <c r="N90" s="356" t="e">
        <f t="shared" si="92"/>
        <v>#N/A</v>
      </c>
      <c r="O90" s="181" t="e">
        <f t="shared" si="69"/>
        <v>#N/A</v>
      </c>
      <c r="P90" s="180" t="e">
        <f t="shared" si="93"/>
        <v>#N/A</v>
      </c>
      <c r="Q90" s="181" t="e">
        <f t="shared" si="70"/>
        <v>#N/A</v>
      </c>
      <c r="R90" s="120">
        <f>Cotizador!CI38</f>
        <v>0</v>
      </c>
      <c r="S90" s="121">
        <f>Cotizador!CJ38</f>
        <v>0</v>
      </c>
      <c r="T90" s="120">
        <f>Cotizador!CK38+Cotizador!CM38</f>
        <v>0</v>
      </c>
      <c r="U90" s="121">
        <f>Cotizador!CL38+Cotizador!CN38</f>
        <v>0</v>
      </c>
      <c r="V90" s="180" t="e">
        <f t="shared" si="94"/>
        <v>#N/A</v>
      </c>
      <c r="W90" s="181" t="e">
        <f t="shared" si="95"/>
        <v>#N/A</v>
      </c>
      <c r="X90" s="356" t="e">
        <f t="shared" si="96"/>
        <v>#N/A</v>
      </c>
      <c r="Y90" s="181" t="e">
        <f t="shared" si="71"/>
        <v>#N/A</v>
      </c>
      <c r="AD90" s="105"/>
      <c r="AG90" s="142" t="s">
        <v>74</v>
      </c>
      <c r="AH90" s="137">
        <v>65</v>
      </c>
      <c r="AI90" s="138" t="s">
        <v>25</v>
      </c>
      <c r="AJ90" s="139">
        <v>69</v>
      </c>
      <c r="AK90" s="140">
        <f>'FACT COB BASICA'!K18</f>
        <v>22680</v>
      </c>
      <c r="AL90" s="141">
        <f>'FACT COB BASICA'!L18</f>
        <v>20992</v>
      </c>
      <c r="AM90" s="140" t="e">
        <f t="shared" si="97"/>
        <v>#N/A</v>
      </c>
      <c r="AN90" s="141" t="e">
        <f t="shared" si="72"/>
        <v>#N/A</v>
      </c>
      <c r="AO90" s="140"/>
      <c r="AP90" s="141"/>
      <c r="AQ90" s="140" t="e">
        <f t="shared" si="98"/>
        <v>#N/A</v>
      </c>
      <c r="AR90" s="141" t="e">
        <f t="shared" si="73"/>
        <v>#N/A</v>
      </c>
      <c r="AS90" s="140" t="e">
        <f t="shared" si="74"/>
        <v>#N/A</v>
      </c>
      <c r="AT90" s="141" t="e">
        <f t="shared" si="75"/>
        <v>#N/A</v>
      </c>
      <c r="AU90" s="140" t="e">
        <f t="shared" si="76"/>
        <v>#N/A</v>
      </c>
      <c r="AV90" s="141" t="e">
        <f t="shared" si="77"/>
        <v>#N/A</v>
      </c>
      <c r="AW90" s="140" t="e">
        <f t="shared" si="78"/>
        <v>#N/A</v>
      </c>
      <c r="AX90" s="141" t="e">
        <f t="shared" si="79"/>
        <v>#N/A</v>
      </c>
      <c r="AY90" s="140"/>
      <c r="AZ90" s="141"/>
      <c r="BA90" s="204" t="e">
        <f t="shared" si="80"/>
        <v>#N/A</v>
      </c>
      <c r="BB90" s="204" t="e">
        <f t="shared" si="81"/>
        <v>#N/A</v>
      </c>
      <c r="BC90" s="140" t="e">
        <f t="shared" si="82"/>
        <v>#N/A</v>
      </c>
      <c r="BD90" s="141" t="e">
        <f t="shared" si="83"/>
        <v>#N/A</v>
      </c>
      <c r="BE90" s="140">
        <f>$C$99*$D$99/'FACT COB BASICA'!$O$10</f>
        <v>0</v>
      </c>
      <c r="BF90" s="141">
        <f>$C$99*$D$99/'FACT COB BASICA'!$O$10</f>
        <v>0</v>
      </c>
      <c r="BG90" s="140" t="e">
        <f t="shared" si="84"/>
        <v>#N/A</v>
      </c>
      <c r="BH90" s="141" t="e">
        <f t="shared" si="85"/>
        <v>#N/A</v>
      </c>
      <c r="BI90" s="140" t="e">
        <f t="shared" si="86"/>
        <v>#N/A</v>
      </c>
      <c r="BJ90" s="141" t="e">
        <f t="shared" si="87"/>
        <v>#N/A</v>
      </c>
      <c r="BK90" s="140" t="e">
        <f t="shared" si="88"/>
        <v>#N/A</v>
      </c>
      <c r="BL90" s="141" t="e">
        <f t="shared" si="89"/>
        <v>#N/A</v>
      </c>
      <c r="BM90" s="140">
        <f>$D$103/'FACT COB BASICA'!$O$10</f>
        <v>0</v>
      </c>
      <c r="BN90" s="141">
        <f>$D$103/'FACT COB BASICA'!$O$10</f>
        <v>0</v>
      </c>
    </row>
    <row r="91" spans="1:66" ht="18.75" customHeight="1" x14ac:dyDescent="0.25">
      <c r="A91" s="145" t="s">
        <v>198</v>
      </c>
      <c r="B91" s="210" t="b">
        <f>Cotizador!DE30</f>
        <v>0</v>
      </c>
      <c r="C91" s="148">
        <f>Cotizador!T30</f>
        <v>0</v>
      </c>
      <c r="D91" s="110">
        <f>IF(B91=TRUE,'FACT COB ADICIONALES'!$Z$3,0)</f>
        <v>0</v>
      </c>
      <c r="F91" s="142" t="s">
        <v>75</v>
      </c>
      <c r="G91" s="101" t="s">
        <v>116</v>
      </c>
      <c r="H91" s="182" t="e">
        <f t="shared" si="90"/>
        <v>#N/A</v>
      </c>
      <c r="I91" s="183" t="e">
        <f t="shared" si="91"/>
        <v>#N/A</v>
      </c>
      <c r="J91" s="182" t="e">
        <f t="shared" si="67"/>
        <v>#N/A</v>
      </c>
      <c r="K91" s="183" t="e">
        <f t="shared" si="68"/>
        <v>#N/A</v>
      </c>
      <c r="L91" s="182">
        <f>'FACT COB BASICA'!$O$13+'FACT COB BASICA'!$O$16</f>
        <v>119.67</v>
      </c>
      <c r="M91" s="183">
        <f>'FACT COB BASICA'!$O$13+'FACT COB BASICA'!$O$16</f>
        <v>119.67</v>
      </c>
      <c r="N91" s="357" t="e">
        <f t="shared" si="92"/>
        <v>#N/A</v>
      </c>
      <c r="O91" s="183" t="e">
        <f t="shared" si="69"/>
        <v>#N/A</v>
      </c>
      <c r="P91" s="182" t="e">
        <f t="shared" si="93"/>
        <v>#N/A</v>
      </c>
      <c r="Q91" s="183" t="e">
        <f t="shared" si="70"/>
        <v>#N/A</v>
      </c>
      <c r="R91" s="114">
        <f>Cotizador!CI39</f>
        <v>0</v>
      </c>
      <c r="S91" s="115">
        <f>Cotizador!CJ39</f>
        <v>0</v>
      </c>
      <c r="T91" s="114">
        <f>Cotizador!CK39+Cotizador!CM39</f>
        <v>0</v>
      </c>
      <c r="U91" s="115">
        <f>Cotizador!CL39+Cotizador!CN39</f>
        <v>0</v>
      </c>
      <c r="V91" s="182" t="e">
        <f t="shared" si="94"/>
        <v>#N/A</v>
      </c>
      <c r="W91" s="183" t="e">
        <f t="shared" si="95"/>
        <v>#N/A</v>
      </c>
      <c r="X91" s="357" t="e">
        <f t="shared" si="96"/>
        <v>#N/A</v>
      </c>
      <c r="Y91" s="183" t="e">
        <f t="shared" si="71"/>
        <v>#N/A</v>
      </c>
      <c r="AD91" s="105"/>
      <c r="AG91" s="142" t="s">
        <v>75</v>
      </c>
      <c r="AH91" s="127">
        <v>70</v>
      </c>
      <c r="AI91" s="128" t="s">
        <v>25</v>
      </c>
      <c r="AJ91" s="129">
        <v>74</v>
      </c>
      <c r="AK91" s="130">
        <f>'FACT COB BASICA'!K19</f>
        <v>28338</v>
      </c>
      <c r="AL91" s="131">
        <f>'FACT COB BASICA'!L19</f>
        <v>25476</v>
      </c>
      <c r="AM91" s="130" t="e">
        <f t="shared" si="97"/>
        <v>#N/A</v>
      </c>
      <c r="AN91" s="131" t="e">
        <f t="shared" si="72"/>
        <v>#N/A</v>
      </c>
      <c r="AO91" s="130"/>
      <c r="AP91" s="131"/>
      <c r="AQ91" s="130" t="e">
        <f t="shared" si="98"/>
        <v>#N/A</v>
      </c>
      <c r="AR91" s="131" t="e">
        <f t="shared" si="73"/>
        <v>#N/A</v>
      </c>
      <c r="AS91" s="130" t="e">
        <f t="shared" si="74"/>
        <v>#N/A</v>
      </c>
      <c r="AT91" s="131" t="e">
        <f t="shared" si="75"/>
        <v>#N/A</v>
      </c>
      <c r="AU91" s="130" t="e">
        <f t="shared" si="76"/>
        <v>#N/A</v>
      </c>
      <c r="AV91" s="131" t="e">
        <f t="shared" si="77"/>
        <v>#N/A</v>
      </c>
      <c r="AW91" s="130" t="e">
        <f t="shared" si="78"/>
        <v>#N/A</v>
      </c>
      <c r="AX91" s="131" t="e">
        <f t="shared" si="79"/>
        <v>#N/A</v>
      </c>
      <c r="AY91" s="130"/>
      <c r="AZ91" s="131"/>
      <c r="BA91" s="205" t="e">
        <f t="shared" si="80"/>
        <v>#N/A</v>
      </c>
      <c r="BB91" s="205" t="e">
        <f t="shared" si="81"/>
        <v>#N/A</v>
      </c>
      <c r="BC91" s="130" t="e">
        <f t="shared" si="82"/>
        <v>#N/A</v>
      </c>
      <c r="BD91" s="131" t="e">
        <f t="shared" si="83"/>
        <v>#N/A</v>
      </c>
      <c r="BE91" s="130">
        <f>$C$99*$D$99/'FACT COB BASICA'!$O$10</f>
        <v>0</v>
      </c>
      <c r="BF91" s="131">
        <f>$C$99*$D$99/'FACT COB BASICA'!$O$10</f>
        <v>0</v>
      </c>
      <c r="BG91" s="130" t="e">
        <f t="shared" si="84"/>
        <v>#N/A</v>
      </c>
      <c r="BH91" s="131" t="e">
        <f t="shared" si="85"/>
        <v>#N/A</v>
      </c>
      <c r="BI91" s="130" t="e">
        <f t="shared" si="86"/>
        <v>#N/A</v>
      </c>
      <c r="BJ91" s="131" t="e">
        <f t="shared" si="87"/>
        <v>#N/A</v>
      </c>
      <c r="BK91" s="130" t="e">
        <f t="shared" si="88"/>
        <v>#N/A</v>
      </c>
      <c r="BL91" s="131" t="e">
        <f t="shared" si="89"/>
        <v>#N/A</v>
      </c>
      <c r="BM91" s="130">
        <f>$D$103/'FACT COB BASICA'!$O$10</f>
        <v>0</v>
      </c>
      <c r="BN91" s="131">
        <f>$D$103/'FACT COB BASICA'!$O$10</f>
        <v>0</v>
      </c>
    </row>
    <row r="92" spans="1:66" ht="18.75" customHeight="1" x14ac:dyDescent="0.25">
      <c r="A92" s="188" t="s">
        <v>189</v>
      </c>
      <c r="B92" s="210" t="b">
        <f>Cotizador!DE31</f>
        <v>0</v>
      </c>
      <c r="D92" s="110">
        <f>IF(B92=TRUE,IF(C78="MN",VLOOKUP(B78,'FACT COB ADICIONALES'!$S$5:$T$85,2,FALSE),VLOOKUP(B78,'FACT COB ADICIONALES'!$U$5:$V$85,2,FALSE)),0)</f>
        <v>0</v>
      </c>
      <c r="F92" s="142" t="s">
        <v>76</v>
      </c>
      <c r="G92" s="116" t="s">
        <v>117</v>
      </c>
      <c r="H92" s="180" t="e">
        <f t="shared" si="90"/>
        <v>#N/A</v>
      </c>
      <c r="I92" s="181" t="e">
        <f t="shared" si="91"/>
        <v>#N/A</v>
      </c>
      <c r="J92" s="180" t="e">
        <f t="shared" si="67"/>
        <v>#N/A</v>
      </c>
      <c r="K92" s="181" t="e">
        <f t="shared" si="68"/>
        <v>#N/A</v>
      </c>
      <c r="L92" s="180">
        <f>'FACT COB BASICA'!$O$13+'FACT COB BASICA'!$O$16</f>
        <v>119.67</v>
      </c>
      <c r="M92" s="181">
        <f>'FACT COB BASICA'!$O$13+'FACT COB BASICA'!$O$16</f>
        <v>119.67</v>
      </c>
      <c r="N92" s="356" t="e">
        <f t="shared" si="92"/>
        <v>#N/A</v>
      </c>
      <c r="O92" s="181" t="e">
        <f t="shared" si="69"/>
        <v>#N/A</v>
      </c>
      <c r="P92" s="180" t="e">
        <f t="shared" si="93"/>
        <v>#N/A</v>
      </c>
      <c r="Q92" s="181" t="e">
        <f t="shared" si="70"/>
        <v>#N/A</v>
      </c>
      <c r="R92" s="120">
        <f>Cotizador!CI40</f>
        <v>0</v>
      </c>
      <c r="S92" s="121">
        <f>Cotizador!CJ40</f>
        <v>0</v>
      </c>
      <c r="T92" s="120">
        <f>Cotizador!CK40+Cotizador!CM40</f>
        <v>0</v>
      </c>
      <c r="U92" s="121">
        <f>Cotizador!CL40+Cotizador!CN40</f>
        <v>0</v>
      </c>
      <c r="V92" s="180" t="e">
        <f t="shared" si="94"/>
        <v>#N/A</v>
      </c>
      <c r="W92" s="181" t="e">
        <f t="shared" si="95"/>
        <v>#N/A</v>
      </c>
      <c r="X92" s="356" t="e">
        <f t="shared" si="96"/>
        <v>#N/A</v>
      </c>
      <c r="Y92" s="181" t="e">
        <f t="shared" si="71"/>
        <v>#N/A</v>
      </c>
      <c r="AD92" s="105"/>
      <c r="AG92" s="142" t="s">
        <v>76</v>
      </c>
      <c r="AH92" s="137">
        <v>75</v>
      </c>
      <c r="AI92" s="138" t="s">
        <v>25</v>
      </c>
      <c r="AJ92" s="139">
        <v>79</v>
      </c>
      <c r="AK92" s="140">
        <f>'FACT COB BASICA'!K20</f>
        <v>35407</v>
      </c>
      <c r="AL92" s="141">
        <f>'FACT COB BASICA'!L20</f>
        <v>30918</v>
      </c>
      <c r="AM92" s="140" t="e">
        <f t="shared" si="97"/>
        <v>#N/A</v>
      </c>
      <c r="AN92" s="141" t="e">
        <f t="shared" si="72"/>
        <v>#N/A</v>
      </c>
      <c r="AO92" s="140"/>
      <c r="AP92" s="141"/>
      <c r="AQ92" s="140" t="e">
        <f t="shared" si="98"/>
        <v>#N/A</v>
      </c>
      <c r="AR92" s="141" t="e">
        <f t="shared" si="73"/>
        <v>#N/A</v>
      </c>
      <c r="AS92" s="140" t="e">
        <f t="shared" si="74"/>
        <v>#N/A</v>
      </c>
      <c r="AT92" s="141" t="e">
        <f t="shared" si="75"/>
        <v>#N/A</v>
      </c>
      <c r="AU92" s="140" t="e">
        <f t="shared" si="76"/>
        <v>#N/A</v>
      </c>
      <c r="AV92" s="141" t="e">
        <f t="shared" si="77"/>
        <v>#N/A</v>
      </c>
      <c r="AW92" s="140" t="e">
        <f t="shared" si="78"/>
        <v>#N/A</v>
      </c>
      <c r="AX92" s="141" t="e">
        <f t="shared" si="79"/>
        <v>#N/A</v>
      </c>
      <c r="AY92" s="140"/>
      <c r="AZ92" s="141"/>
      <c r="BA92" s="204" t="e">
        <f t="shared" si="80"/>
        <v>#N/A</v>
      </c>
      <c r="BB92" s="204" t="e">
        <f t="shared" si="81"/>
        <v>#N/A</v>
      </c>
      <c r="BC92" s="140" t="e">
        <f t="shared" si="82"/>
        <v>#N/A</v>
      </c>
      <c r="BD92" s="141" t="e">
        <f t="shared" si="83"/>
        <v>#N/A</v>
      </c>
      <c r="BE92" s="140">
        <f>$C$99*$D$99/'FACT COB BASICA'!$O$10</f>
        <v>0</v>
      </c>
      <c r="BF92" s="141">
        <f>$C$99*$D$99/'FACT COB BASICA'!$O$10</f>
        <v>0</v>
      </c>
      <c r="BG92" s="140" t="e">
        <f t="shared" si="84"/>
        <v>#N/A</v>
      </c>
      <c r="BH92" s="141" t="e">
        <f t="shared" si="85"/>
        <v>#N/A</v>
      </c>
      <c r="BI92" s="140" t="e">
        <f t="shared" si="86"/>
        <v>#N/A</v>
      </c>
      <c r="BJ92" s="141" t="e">
        <f t="shared" si="87"/>
        <v>#N/A</v>
      </c>
      <c r="BK92" s="140" t="e">
        <f t="shared" si="88"/>
        <v>#N/A</v>
      </c>
      <c r="BL92" s="141" t="e">
        <f t="shared" si="89"/>
        <v>#N/A</v>
      </c>
      <c r="BM92" s="140">
        <f>$D$103/'FACT COB BASICA'!$O$10</f>
        <v>0</v>
      </c>
      <c r="BN92" s="141">
        <f>$D$103/'FACT COB BASICA'!$O$10</f>
        <v>0</v>
      </c>
    </row>
    <row r="93" spans="1:66" ht="18.75" customHeight="1" x14ac:dyDescent="0.25">
      <c r="A93" s="145" t="s">
        <v>87</v>
      </c>
      <c r="B93" s="210" t="b">
        <f>Cotizador!DE32</f>
        <v>0</v>
      </c>
      <c r="D93" s="110">
        <f>IF(B93=TRUE,'FACT COB ADICIONALES'!$Z$5,0)</f>
        <v>0</v>
      </c>
      <c r="F93" s="142" t="s">
        <v>77</v>
      </c>
      <c r="G93" s="101" t="s">
        <v>118</v>
      </c>
      <c r="H93" s="182" t="e">
        <f t="shared" si="90"/>
        <v>#N/A</v>
      </c>
      <c r="I93" s="183" t="e">
        <f t="shared" si="91"/>
        <v>#N/A</v>
      </c>
      <c r="J93" s="182" t="e">
        <f t="shared" si="67"/>
        <v>#N/A</v>
      </c>
      <c r="K93" s="183" t="e">
        <f t="shared" si="68"/>
        <v>#N/A</v>
      </c>
      <c r="L93" s="182">
        <f>'FACT COB BASICA'!$O$13+'FACT COB BASICA'!$O$16</f>
        <v>119.67</v>
      </c>
      <c r="M93" s="183">
        <f>'FACT COB BASICA'!$O$13+'FACT COB BASICA'!$O$16</f>
        <v>119.67</v>
      </c>
      <c r="N93" s="357" t="e">
        <f t="shared" si="92"/>
        <v>#N/A</v>
      </c>
      <c r="O93" s="183" t="e">
        <f t="shared" si="69"/>
        <v>#N/A</v>
      </c>
      <c r="P93" s="182" t="e">
        <f t="shared" si="93"/>
        <v>#N/A</v>
      </c>
      <c r="Q93" s="183" t="e">
        <f t="shared" si="70"/>
        <v>#N/A</v>
      </c>
      <c r="R93" s="114">
        <f>Cotizador!CI41</f>
        <v>0</v>
      </c>
      <c r="S93" s="115">
        <f>Cotizador!CJ41</f>
        <v>0</v>
      </c>
      <c r="T93" s="114">
        <f>Cotizador!CK41+Cotizador!CM41</f>
        <v>0</v>
      </c>
      <c r="U93" s="115">
        <f>Cotizador!CL41+Cotizador!CN41</f>
        <v>0</v>
      </c>
      <c r="V93" s="182" t="e">
        <f t="shared" si="94"/>
        <v>#N/A</v>
      </c>
      <c r="W93" s="183" t="e">
        <f t="shared" si="95"/>
        <v>#N/A</v>
      </c>
      <c r="X93" s="357" t="e">
        <f t="shared" si="96"/>
        <v>#N/A</v>
      </c>
      <c r="Y93" s="183" t="e">
        <f t="shared" si="71"/>
        <v>#N/A</v>
      </c>
      <c r="AD93" s="105"/>
      <c r="AG93" s="142" t="s">
        <v>77</v>
      </c>
      <c r="AH93" s="127">
        <v>80</v>
      </c>
      <c r="AI93" s="128" t="s">
        <v>25</v>
      </c>
      <c r="AJ93" s="129">
        <v>84</v>
      </c>
      <c r="AK93" s="130">
        <f>'FACT COB BASICA'!K21</f>
        <v>44239</v>
      </c>
      <c r="AL93" s="131">
        <f>'FACT COB BASICA'!L21</f>
        <v>37522</v>
      </c>
      <c r="AM93" s="130" t="e">
        <f t="shared" si="97"/>
        <v>#N/A</v>
      </c>
      <c r="AN93" s="131" t="e">
        <f t="shared" si="72"/>
        <v>#N/A</v>
      </c>
      <c r="AO93" s="130"/>
      <c r="AP93" s="131"/>
      <c r="AQ93" s="130" t="e">
        <f t="shared" si="98"/>
        <v>#N/A</v>
      </c>
      <c r="AR93" s="131" t="e">
        <f t="shared" si="73"/>
        <v>#N/A</v>
      </c>
      <c r="AS93" s="130" t="e">
        <f t="shared" si="74"/>
        <v>#N/A</v>
      </c>
      <c r="AT93" s="131" t="e">
        <f t="shared" si="75"/>
        <v>#N/A</v>
      </c>
      <c r="AU93" s="130" t="e">
        <f t="shared" si="76"/>
        <v>#N/A</v>
      </c>
      <c r="AV93" s="131" t="e">
        <f t="shared" si="77"/>
        <v>#N/A</v>
      </c>
      <c r="AW93" s="130" t="e">
        <f t="shared" si="78"/>
        <v>#N/A</v>
      </c>
      <c r="AX93" s="131" t="e">
        <f t="shared" si="79"/>
        <v>#N/A</v>
      </c>
      <c r="AY93" s="130"/>
      <c r="AZ93" s="131"/>
      <c r="BA93" s="205" t="e">
        <f t="shared" si="80"/>
        <v>#N/A</v>
      </c>
      <c r="BB93" s="205" t="e">
        <f t="shared" si="81"/>
        <v>#N/A</v>
      </c>
      <c r="BC93" s="130" t="e">
        <f t="shared" si="82"/>
        <v>#N/A</v>
      </c>
      <c r="BD93" s="131" t="e">
        <f t="shared" si="83"/>
        <v>#N/A</v>
      </c>
      <c r="BE93" s="130">
        <f>$C$99*$D$99/'FACT COB BASICA'!$O$10</f>
        <v>0</v>
      </c>
      <c r="BF93" s="131">
        <f>$C$99*$D$99/'FACT COB BASICA'!$O$10</f>
        <v>0</v>
      </c>
      <c r="BG93" s="130" t="e">
        <f t="shared" si="84"/>
        <v>#N/A</v>
      </c>
      <c r="BH93" s="131" t="e">
        <f t="shared" si="85"/>
        <v>#N/A</v>
      </c>
      <c r="BI93" s="130" t="e">
        <f t="shared" si="86"/>
        <v>#N/A</v>
      </c>
      <c r="BJ93" s="131" t="e">
        <f t="shared" si="87"/>
        <v>#N/A</v>
      </c>
      <c r="BK93" s="130" t="e">
        <f t="shared" si="88"/>
        <v>#N/A</v>
      </c>
      <c r="BL93" s="131" t="e">
        <f t="shared" si="89"/>
        <v>#N/A</v>
      </c>
      <c r="BM93" s="130">
        <f>$D$103/'FACT COB BASICA'!$O$10</f>
        <v>0</v>
      </c>
      <c r="BN93" s="131">
        <f>$D$103/'FACT COB BASICA'!$O$10</f>
        <v>0</v>
      </c>
    </row>
    <row r="94" spans="1:66" ht="18.75" customHeight="1" x14ac:dyDescent="0.25">
      <c r="A94" s="145" t="s">
        <v>199</v>
      </c>
      <c r="B94" s="210" t="b">
        <f>Cotizador!DE33</f>
        <v>0</v>
      </c>
      <c r="D94" s="110">
        <f>IF(B94=TRUE,'FACT COB ADICIONALES'!$Z$7,0)</f>
        <v>0</v>
      </c>
      <c r="F94" s="142" t="s">
        <v>78</v>
      </c>
      <c r="G94" s="122" t="s">
        <v>119</v>
      </c>
      <c r="H94" s="180" t="e">
        <f t="shared" si="90"/>
        <v>#N/A</v>
      </c>
      <c r="I94" s="181" t="e">
        <f t="shared" si="91"/>
        <v>#N/A</v>
      </c>
      <c r="J94" s="180" t="e">
        <f t="shared" si="67"/>
        <v>#N/A</v>
      </c>
      <c r="K94" s="181" t="e">
        <f t="shared" si="68"/>
        <v>#N/A</v>
      </c>
      <c r="L94" s="180">
        <f>'FACT COB BASICA'!$O$13+'FACT COB BASICA'!$O$16</f>
        <v>119.67</v>
      </c>
      <c r="M94" s="181">
        <f>'FACT COB BASICA'!$O$13+'FACT COB BASICA'!$O$16</f>
        <v>119.67</v>
      </c>
      <c r="N94" s="356" t="e">
        <f t="shared" si="92"/>
        <v>#N/A</v>
      </c>
      <c r="O94" s="181" t="e">
        <f t="shared" si="69"/>
        <v>#N/A</v>
      </c>
      <c r="P94" s="180" t="e">
        <f t="shared" si="93"/>
        <v>#N/A</v>
      </c>
      <c r="Q94" s="181" t="e">
        <f t="shared" si="70"/>
        <v>#N/A</v>
      </c>
      <c r="R94" s="120">
        <f>Cotizador!CI42</f>
        <v>0</v>
      </c>
      <c r="S94" s="121">
        <f>Cotizador!CJ42</f>
        <v>0</v>
      </c>
      <c r="T94" s="120">
        <f>Cotizador!CK42+Cotizador!CM42</f>
        <v>0</v>
      </c>
      <c r="U94" s="121">
        <f>Cotizador!CL42+Cotizador!CN42</f>
        <v>0</v>
      </c>
      <c r="V94" s="180" t="e">
        <f t="shared" si="94"/>
        <v>#N/A</v>
      </c>
      <c r="W94" s="181" t="e">
        <f t="shared" si="95"/>
        <v>#N/A</v>
      </c>
      <c r="X94" s="356" t="e">
        <f t="shared" si="96"/>
        <v>#N/A</v>
      </c>
      <c r="Y94" s="181" t="e">
        <f t="shared" si="71"/>
        <v>#N/A</v>
      </c>
      <c r="AG94" s="142" t="s">
        <v>78</v>
      </c>
      <c r="AH94" s="137">
        <v>85</v>
      </c>
      <c r="AI94" s="138" t="s">
        <v>25</v>
      </c>
      <c r="AJ94" s="139">
        <v>89</v>
      </c>
      <c r="AK94" s="140">
        <f>'FACT COB BASICA'!K22</f>
        <v>55274</v>
      </c>
      <c r="AL94" s="141">
        <f>'FACT COB BASICA'!L22</f>
        <v>45537</v>
      </c>
      <c r="AM94" s="140" t="e">
        <f t="shared" si="97"/>
        <v>#N/A</v>
      </c>
      <c r="AN94" s="141" t="e">
        <f t="shared" si="72"/>
        <v>#N/A</v>
      </c>
      <c r="AO94" s="140"/>
      <c r="AP94" s="141"/>
      <c r="AQ94" s="140" t="e">
        <f t="shared" si="98"/>
        <v>#N/A</v>
      </c>
      <c r="AR94" s="141" t="e">
        <f t="shared" si="73"/>
        <v>#N/A</v>
      </c>
      <c r="AS94" s="140" t="e">
        <f t="shared" si="74"/>
        <v>#N/A</v>
      </c>
      <c r="AT94" s="141" t="e">
        <f t="shared" si="75"/>
        <v>#N/A</v>
      </c>
      <c r="AU94" s="140" t="e">
        <f t="shared" si="76"/>
        <v>#N/A</v>
      </c>
      <c r="AV94" s="141" t="e">
        <f t="shared" si="77"/>
        <v>#N/A</v>
      </c>
      <c r="AW94" s="140" t="e">
        <f t="shared" si="78"/>
        <v>#N/A</v>
      </c>
      <c r="AX94" s="141" t="e">
        <f t="shared" si="79"/>
        <v>#N/A</v>
      </c>
      <c r="AY94" s="140"/>
      <c r="AZ94" s="141"/>
      <c r="BA94" s="204" t="e">
        <f t="shared" si="80"/>
        <v>#N/A</v>
      </c>
      <c r="BB94" s="204" t="e">
        <f t="shared" si="81"/>
        <v>#N/A</v>
      </c>
      <c r="BC94" s="140" t="e">
        <f t="shared" si="82"/>
        <v>#N/A</v>
      </c>
      <c r="BD94" s="141" t="e">
        <f t="shared" si="83"/>
        <v>#N/A</v>
      </c>
      <c r="BE94" s="140">
        <f>$C$99*$D$99/'FACT COB BASICA'!$O$10</f>
        <v>0</v>
      </c>
      <c r="BF94" s="141">
        <f>$C$99*$D$99/'FACT COB BASICA'!$O$10</f>
        <v>0</v>
      </c>
      <c r="BG94" s="140" t="e">
        <f t="shared" si="84"/>
        <v>#N/A</v>
      </c>
      <c r="BH94" s="141" t="e">
        <f t="shared" si="85"/>
        <v>#N/A</v>
      </c>
      <c r="BI94" s="140" t="e">
        <f t="shared" si="86"/>
        <v>#N/A</v>
      </c>
      <c r="BJ94" s="141" t="e">
        <f t="shared" si="87"/>
        <v>#N/A</v>
      </c>
      <c r="BK94" s="140" t="e">
        <f t="shared" si="88"/>
        <v>#N/A</v>
      </c>
      <c r="BL94" s="141" t="e">
        <f t="shared" si="89"/>
        <v>#N/A</v>
      </c>
      <c r="BM94" s="140">
        <f>$D$103/'FACT COB BASICA'!$O$10</f>
        <v>0</v>
      </c>
      <c r="BN94" s="141">
        <f>$D$103/'FACT COB BASICA'!$O$10</f>
        <v>0</v>
      </c>
    </row>
    <row r="95" spans="1:66" ht="18.75" customHeight="1" x14ac:dyDescent="0.25">
      <c r="A95" s="145" t="s">
        <v>122</v>
      </c>
      <c r="B95" s="210" t="b">
        <f>Cotizador!DE34</f>
        <v>0</v>
      </c>
      <c r="D95" s="108">
        <f>IF(B95=TRUE,IF(B83="Si",'FACT COB ADICIONALES'!$C$5,VLOOKUP(VLOOKUP(TARIFA!$B$14,'FACT COB ADICIONALES'!$E$5:$G$36,3,FALSE),'FACT COB ADICIONALES'!$B$5:$C$7,2,FALSE)),0)</f>
        <v>0</v>
      </c>
      <c r="F95" s="142" t="s">
        <v>79</v>
      </c>
      <c r="G95" s="102" t="s">
        <v>120</v>
      </c>
      <c r="H95" s="182" t="e">
        <f t="shared" si="90"/>
        <v>#N/A</v>
      </c>
      <c r="I95" s="183" t="e">
        <f t="shared" si="91"/>
        <v>#N/A</v>
      </c>
      <c r="J95" s="182" t="e">
        <f t="shared" si="67"/>
        <v>#N/A</v>
      </c>
      <c r="K95" s="183" t="e">
        <f t="shared" si="68"/>
        <v>#N/A</v>
      </c>
      <c r="L95" s="182">
        <f>'FACT COB BASICA'!$O$13+'FACT COB BASICA'!$O$16</f>
        <v>119.67</v>
      </c>
      <c r="M95" s="183">
        <f>'FACT COB BASICA'!$O$13+'FACT COB BASICA'!$O$16</f>
        <v>119.67</v>
      </c>
      <c r="N95" s="357" t="e">
        <f t="shared" si="92"/>
        <v>#N/A</v>
      </c>
      <c r="O95" s="183" t="e">
        <f t="shared" si="69"/>
        <v>#N/A</v>
      </c>
      <c r="P95" s="182" t="e">
        <f t="shared" si="93"/>
        <v>#N/A</v>
      </c>
      <c r="Q95" s="183" t="e">
        <f t="shared" si="70"/>
        <v>#N/A</v>
      </c>
      <c r="R95" s="114">
        <f>Cotizador!CI43</f>
        <v>0</v>
      </c>
      <c r="S95" s="115">
        <f>Cotizador!CJ43</f>
        <v>0</v>
      </c>
      <c r="T95" s="114">
        <f>Cotizador!CK43+Cotizador!CM43</f>
        <v>0</v>
      </c>
      <c r="U95" s="115">
        <f>Cotizador!CL43+Cotizador!CN43</f>
        <v>0</v>
      </c>
      <c r="V95" s="182" t="e">
        <f t="shared" si="94"/>
        <v>#N/A</v>
      </c>
      <c r="W95" s="183" t="e">
        <f t="shared" si="95"/>
        <v>#N/A</v>
      </c>
      <c r="X95" s="357" t="e">
        <f t="shared" si="96"/>
        <v>#N/A</v>
      </c>
      <c r="Y95" s="183" t="e">
        <f t="shared" si="71"/>
        <v>#N/A</v>
      </c>
      <c r="AD95" s="112"/>
      <c r="AG95" s="142" t="s">
        <v>79</v>
      </c>
      <c r="AH95" s="127">
        <v>90</v>
      </c>
      <c r="AI95" s="128" t="s">
        <v>25</v>
      </c>
      <c r="AJ95" s="129">
        <v>94</v>
      </c>
      <c r="AK95" s="130">
        <f>'FACT COB BASICA'!K23</f>
        <v>69062</v>
      </c>
      <c r="AL95" s="131">
        <f>'FACT COB BASICA'!L23</f>
        <v>55264</v>
      </c>
      <c r="AM95" s="130" t="e">
        <f t="shared" si="97"/>
        <v>#N/A</v>
      </c>
      <c r="AN95" s="131" t="e">
        <f t="shared" si="72"/>
        <v>#N/A</v>
      </c>
      <c r="AO95" s="130"/>
      <c r="AP95" s="131"/>
      <c r="AQ95" s="130" t="e">
        <f t="shared" si="98"/>
        <v>#N/A</v>
      </c>
      <c r="AR95" s="131" t="e">
        <f t="shared" si="73"/>
        <v>#N/A</v>
      </c>
      <c r="AS95" s="130" t="e">
        <f t="shared" si="74"/>
        <v>#N/A</v>
      </c>
      <c r="AT95" s="131" t="e">
        <f t="shared" si="75"/>
        <v>#N/A</v>
      </c>
      <c r="AU95" s="130" t="e">
        <f t="shared" si="76"/>
        <v>#N/A</v>
      </c>
      <c r="AV95" s="131" t="e">
        <f t="shared" si="77"/>
        <v>#N/A</v>
      </c>
      <c r="AW95" s="130" t="e">
        <f t="shared" si="78"/>
        <v>#N/A</v>
      </c>
      <c r="AX95" s="131" t="e">
        <f t="shared" si="79"/>
        <v>#N/A</v>
      </c>
      <c r="AY95" s="130"/>
      <c r="AZ95" s="131"/>
      <c r="BA95" s="205" t="e">
        <f t="shared" si="80"/>
        <v>#N/A</v>
      </c>
      <c r="BB95" s="205" t="e">
        <f t="shared" si="81"/>
        <v>#N/A</v>
      </c>
      <c r="BC95" s="130" t="e">
        <f t="shared" si="82"/>
        <v>#N/A</v>
      </c>
      <c r="BD95" s="131" t="e">
        <f t="shared" si="83"/>
        <v>#N/A</v>
      </c>
      <c r="BE95" s="130">
        <f>$C$99*$D$99/'FACT COB BASICA'!$O$10</f>
        <v>0</v>
      </c>
      <c r="BF95" s="131">
        <f>$C$99*$D$99/'FACT COB BASICA'!$O$10</f>
        <v>0</v>
      </c>
      <c r="BG95" s="130" t="e">
        <f t="shared" si="84"/>
        <v>#N/A</v>
      </c>
      <c r="BH95" s="131" t="e">
        <f t="shared" si="85"/>
        <v>#N/A</v>
      </c>
      <c r="BI95" s="130" t="e">
        <f t="shared" si="86"/>
        <v>#N/A</v>
      </c>
      <c r="BJ95" s="131" t="e">
        <f t="shared" si="87"/>
        <v>#N/A</v>
      </c>
      <c r="BK95" s="130" t="e">
        <f t="shared" si="88"/>
        <v>#N/A</v>
      </c>
      <c r="BL95" s="131" t="e">
        <f t="shared" si="89"/>
        <v>#N/A</v>
      </c>
      <c r="BM95" s="130">
        <f>$D$103/'FACT COB BASICA'!$O$10</f>
        <v>0</v>
      </c>
      <c r="BN95" s="131">
        <f>$D$103/'FACT COB BASICA'!$O$10</f>
        <v>0</v>
      </c>
    </row>
    <row r="96" spans="1:66" ht="18.75" customHeight="1" x14ac:dyDescent="0.25">
      <c r="A96" s="145" t="s">
        <v>200</v>
      </c>
      <c r="B96" s="210" t="b">
        <f>Cotizador!DE35</f>
        <v>0</v>
      </c>
      <c r="C96" s="148">
        <f>IF(B96=TRUE,100000,0)</f>
        <v>0</v>
      </c>
      <c r="D96" s="111">
        <f>IF(B96=TRUE,1,0)</f>
        <v>0</v>
      </c>
      <c r="E96" s="142" t="s">
        <v>258</v>
      </c>
      <c r="F96" s="142" t="s">
        <v>80</v>
      </c>
      <c r="G96" s="122" t="s">
        <v>164</v>
      </c>
      <c r="H96" s="180" t="e">
        <f t="shared" si="90"/>
        <v>#N/A</v>
      </c>
      <c r="I96" s="181" t="e">
        <f t="shared" si="91"/>
        <v>#N/A</v>
      </c>
      <c r="J96" s="180" t="e">
        <f t="shared" si="67"/>
        <v>#N/A</v>
      </c>
      <c r="K96" s="181" t="e">
        <f t="shared" si="68"/>
        <v>#N/A</v>
      </c>
      <c r="L96" s="180">
        <f>'FACT COB BASICA'!$O$13+'FACT COB BASICA'!$O$16</f>
        <v>119.67</v>
      </c>
      <c r="M96" s="181">
        <f>'FACT COB BASICA'!$O$13+'FACT COB BASICA'!$O$16</f>
        <v>119.67</v>
      </c>
      <c r="N96" s="356" t="e">
        <f t="shared" si="92"/>
        <v>#N/A</v>
      </c>
      <c r="O96" s="181" t="e">
        <f t="shared" si="69"/>
        <v>#N/A</v>
      </c>
      <c r="P96" s="180" t="e">
        <f t="shared" si="93"/>
        <v>#N/A</v>
      </c>
      <c r="Q96" s="181" t="e">
        <f t="shared" si="70"/>
        <v>#N/A</v>
      </c>
      <c r="R96" s="120">
        <f>Cotizador!CI44</f>
        <v>0</v>
      </c>
      <c r="S96" s="121">
        <f>Cotizador!CJ44</f>
        <v>0</v>
      </c>
      <c r="T96" s="120">
        <f>Cotizador!CK44+Cotizador!CM44</f>
        <v>0</v>
      </c>
      <c r="U96" s="121">
        <f>Cotizador!CL44+Cotizador!CN44</f>
        <v>0</v>
      </c>
      <c r="V96" s="180" t="e">
        <f t="shared" si="94"/>
        <v>#N/A</v>
      </c>
      <c r="W96" s="181" t="e">
        <f t="shared" si="95"/>
        <v>#N/A</v>
      </c>
      <c r="X96" s="356" t="e">
        <f t="shared" si="96"/>
        <v>#N/A</v>
      </c>
      <c r="Y96" s="181" t="e">
        <f t="shared" si="71"/>
        <v>#N/A</v>
      </c>
      <c r="AD96" s="112"/>
      <c r="AG96" s="142" t="s">
        <v>80</v>
      </c>
      <c r="AH96" s="137">
        <v>95</v>
      </c>
      <c r="AI96" s="138" t="s">
        <v>25</v>
      </c>
      <c r="AJ96" s="139">
        <v>99</v>
      </c>
      <c r="AK96" s="140">
        <f>'FACT COB BASICA'!K24</f>
        <v>86289</v>
      </c>
      <c r="AL96" s="141">
        <f>'FACT COB BASICA'!L24</f>
        <v>67069</v>
      </c>
      <c r="AM96" s="140" t="e">
        <f t="shared" si="97"/>
        <v>#N/A</v>
      </c>
      <c r="AN96" s="141" t="e">
        <f t="shared" si="72"/>
        <v>#N/A</v>
      </c>
      <c r="AO96" s="140"/>
      <c r="AP96" s="141"/>
      <c r="AQ96" s="140" t="e">
        <f t="shared" si="98"/>
        <v>#N/A</v>
      </c>
      <c r="AR96" s="141" t="e">
        <f t="shared" si="73"/>
        <v>#N/A</v>
      </c>
      <c r="AS96" s="140" t="e">
        <f t="shared" si="74"/>
        <v>#N/A</v>
      </c>
      <c r="AT96" s="141" t="e">
        <f t="shared" si="75"/>
        <v>#N/A</v>
      </c>
      <c r="AU96" s="140" t="e">
        <f t="shared" si="76"/>
        <v>#N/A</v>
      </c>
      <c r="AV96" s="141" t="e">
        <f t="shared" si="77"/>
        <v>#N/A</v>
      </c>
      <c r="AW96" s="140" t="e">
        <f t="shared" si="78"/>
        <v>#N/A</v>
      </c>
      <c r="AX96" s="141" t="e">
        <f t="shared" si="79"/>
        <v>#N/A</v>
      </c>
      <c r="AY96" s="140"/>
      <c r="AZ96" s="141"/>
      <c r="BA96" s="204" t="e">
        <f t="shared" si="80"/>
        <v>#N/A</v>
      </c>
      <c r="BB96" s="204" t="e">
        <f t="shared" si="81"/>
        <v>#N/A</v>
      </c>
      <c r="BC96" s="140" t="e">
        <f t="shared" si="82"/>
        <v>#N/A</v>
      </c>
      <c r="BD96" s="141" t="e">
        <f t="shared" si="83"/>
        <v>#N/A</v>
      </c>
      <c r="BE96" s="140">
        <f>$C$99*$D$99/'FACT COB BASICA'!$O$10</f>
        <v>0</v>
      </c>
      <c r="BF96" s="141">
        <f>$C$99*$D$99/'FACT COB BASICA'!$O$10</f>
        <v>0</v>
      </c>
      <c r="BG96" s="140" t="e">
        <f t="shared" si="84"/>
        <v>#N/A</v>
      </c>
      <c r="BH96" s="141" t="e">
        <f t="shared" si="85"/>
        <v>#N/A</v>
      </c>
      <c r="BI96" s="140" t="e">
        <f t="shared" si="86"/>
        <v>#N/A</v>
      </c>
      <c r="BJ96" s="141" t="e">
        <f t="shared" si="87"/>
        <v>#N/A</v>
      </c>
      <c r="BK96" s="140" t="e">
        <f t="shared" si="88"/>
        <v>#N/A</v>
      </c>
      <c r="BL96" s="141" t="e">
        <f t="shared" si="89"/>
        <v>#N/A</v>
      </c>
      <c r="BM96" s="140">
        <f>$D$103/'FACT COB BASICA'!$O$10</f>
        <v>0</v>
      </c>
      <c r="BN96" s="141">
        <f>$D$103/'FACT COB BASICA'!$O$10</f>
        <v>0</v>
      </c>
    </row>
    <row r="97" spans="1:66" ht="18.75" customHeight="1" thickBot="1" x14ac:dyDescent="0.3">
      <c r="A97" s="145" t="s">
        <v>201</v>
      </c>
      <c r="B97" s="210" t="b">
        <f>Cotizador!DE36</f>
        <v>0</v>
      </c>
      <c r="D97" s="110">
        <f>IF(B97=TRUE,'FACT COB ADICIONALES'!$Z$9,0)</f>
        <v>0</v>
      </c>
      <c r="F97" s="142" t="s">
        <v>162</v>
      </c>
      <c r="G97" s="102" t="s">
        <v>165</v>
      </c>
      <c r="H97" s="358" t="e">
        <f t="shared" si="90"/>
        <v>#N/A</v>
      </c>
      <c r="I97" s="359" t="e">
        <f t="shared" si="91"/>
        <v>#N/A</v>
      </c>
      <c r="J97" s="358" t="e">
        <f t="shared" si="67"/>
        <v>#N/A</v>
      </c>
      <c r="K97" s="359" t="e">
        <f t="shared" si="68"/>
        <v>#N/A</v>
      </c>
      <c r="L97" s="358">
        <f>'FACT COB BASICA'!$O$13+'FACT COB BASICA'!$O$16</f>
        <v>119.67</v>
      </c>
      <c r="M97" s="359">
        <f>'FACT COB BASICA'!$O$13+'FACT COB BASICA'!$O$16</f>
        <v>119.67</v>
      </c>
      <c r="N97" s="360" t="e">
        <f t="shared" si="92"/>
        <v>#N/A</v>
      </c>
      <c r="O97" s="359" t="e">
        <f t="shared" si="69"/>
        <v>#N/A</v>
      </c>
      <c r="P97" s="358" t="e">
        <f t="shared" si="93"/>
        <v>#N/A</v>
      </c>
      <c r="Q97" s="359" t="e">
        <f t="shared" si="70"/>
        <v>#N/A</v>
      </c>
      <c r="R97" s="114">
        <f>Cotizador!CI45</f>
        <v>0</v>
      </c>
      <c r="S97" s="115">
        <f>Cotizador!CJ45</f>
        <v>0</v>
      </c>
      <c r="T97" s="114">
        <f>Cotizador!CK45+Cotizador!CM45</f>
        <v>0</v>
      </c>
      <c r="U97" s="115">
        <f>Cotizador!CL45+Cotizador!CN45</f>
        <v>0</v>
      </c>
      <c r="V97" s="182" t="e">
        <f t="shared" si="94"/>
        <v>#N/A</v>
      </c>
      <c r="W97" s="183" t="e">
        <f t="shared" si="95"/>
        <v>#N/A</v>
      </c>
      <c r="X97" s="357" t="e">
        <f t="shared" si="96"/>
        <v>#N/A</v>
      </c>
      <c r="Y97" s="183" t="e">
        <f t="shared" si="71"/>
        <v>#N/A</v>
      </c>
      <c r="AD97" s="112"/>
      <c r="AG97" s="142" t="s">
        <v>162</v>
      </c>
      <c r="AH97" s="173">
        <v>100</v>
      </c>
      <c r="AI97" s="174" t="s">
        <v>25</v>
      </c>
      <c r="AJ97" s="175" t="s">
        <v>161</v>
      </c>
      <c r="AK97" s="176">
        <f>'FACT COB BASICA'!K25</f>
        <v>107813</v>
      </c>
      <c r="AL97" s="177">
        <f>'FACT COB BASICA'!L25</f>
        <v>81396</v>
      </c>
      <c r="AM97" s="176" t="e">
        <f t="shared" si="97"/>
        <v>#N/A</v>
      </c>
      <c r="AN97" s="177" t="e">
        <f t="shared" si="72"/>
        <v>#N/A</v>
      </c>
      <c r="AO97" s="176"/>
      <c r="AP97" s="177"/>
      <c r="AQ97" s="176" t="e">
        <f t="shared" si="98"/>
        <v>#N/A</v>
      </c>
      <c r="AR97" s="177" t="e">
        <f t="shared" si="73"/>
        <v>#N/A</v>
      </c>
      <c r="AS97" s="176" t="e">
        <f t="shared" si="74"/>
        <v>#N/A</v>
      </c>
      <c r="AT97" s="177" t="e">
        <f t="shared" si="75"/>
        <v>#N/A</v>
      </c>
      <c r="AU97" s="176" t="e">
        <f t="shared" si="76"/>
        <v>#N/A</v>
      </c>
      <c r="AV97" s="177" t="e">
        <f t="shared" si="77"/>
        <v>#N/A</v>
      </c>
      <c r="AW97" s="176" t="e">
        <f t="shared" si="78"/>
        <v>#N/A</v>
      </c>
      <c r="AX97" s="177" t="e">
        <f t="shared" si="79"/>
        <v>#N/A</v>
      </c>
      <c r="AY97" s="176"/>
      <c r="AZ97" s="177"/>
      <c r="BA97" s="206" t="e">
        <f t="shared" si="80"/>
        <v>#N/A</v>
      </c>
      <c r="BB97" s="206" t="e">
        <f t="shared" si="81"/>
        <v>#N/A</v>
      </c>
      <c r="BC97" s="176" t="e">
        <f t="shared" si="82"/>
        <v>#N/A</v>
      </c>
      <c r="BD97" s="177" t="e">
        <f t="shared" si="83"/>
        <v>#N/A</v>
      </c>
      <c r="BE97" s="176">
        <f>$C$99*$D$99/'FACT COB BASICA'!$O$10</f>
        <v>0</v>
      </c>
      <c r="BF97" s="177">
        <f>$C$99*$D$99/'FACT COB BASICA'!$O$10</f>
        <v>0</v>
      </c>
      <c r="BG97" s="176" t="e">
        <f t="shared" si="84"/>
        <v>#N/A</v>
      </c>
      <c r="BH97" s="177" t="e">
        <f t="shared" si="85"/>
        <v>#N/A</v>
      </c>
      <c r="BI97" s="176" t="e">
        <f t="shared" si="86"/>
        <v>#N/A</v>
      </c>
      <c r="BJ97" s="177" t="e">
        <f t="shared" si="87"/>
        <v>#N/A</v>
      </c>
      <c r="BK97" s="176" t="e">
        <f t="shared" si="88"/>
        <v>#N/A</v>
      </c>
      <c r="BL97" s="177" t="e">
        <f t="shared" si="89"/>
        <v>#N/A</v>
      </c>
      <c r="BM97" s="176">
        <f>$D$103/'FACT COB BASICA'!$O$10</f>
        <v>0</v>
      </c>
      <c r="BN97" s="177">
        <f>$D$103/'FACT COB BASICA'!$O$10</f>
        <v>0</v>
      </c>
    </row>
    <row r="98" spans="1:66" ht="18.75" customHeight="1" thickBot="1" x14ac:dyDescent="0.3">
      <c r="A98" s="145" t="s">
        <v>88</v>
      </c>
      <c r="B98" s="210" t="b">
        <f>Cotizador!DE37</f>
        <v>0</v>
      </c>
      <c r="D98" s="110">
        <f>IF(B98=TRUE,'FACT COB ADICIONALES'!$Z$11,0)</f>
        <v>0</v>
      </c>
      <c r="R98" s="123">
        <f>SUM(R77:R97)</f>
        <v>0</v>
      </c>
      <c r="S98" s="124">
        <f t="shared" ref="S98" si="99">SUM(S77:S97)</f>
        <v>0</v>
      </c>
      <c r="T98" s="123">
        <f t="shared" ref="T98:Y98" si="100">SUM(T77:T97)</f>
        <v>0</v>
      </c>
      <c r="U98" s="124">
        <f t="shared" si="100"/>
        <v>0</v>
      </c>
      <c r="V98" s="184" t="e">
        <f t="shared" si="100"/>
        <v>#N/A</v>
      </c>
      <c r="W98" s="185" t="e">
        <f t="shared" si="100"/>
        <v>#N/A</v>
      </c>
      <c r="X98" s="184" t="e">
        <f t="shared" si="100"/>
        <v>#N/A</v>
      </c>
      <c r="Y98" s="185" t="e">
        <f t="shared" si="100"/>
        <v>#N/A</v>
      </c>
      <c r="AD98" s="107"/>
    </row>
    <row r="99" spans="1:66" ht="18.75" customHeight="1" thickBot="1" x14ac:dyDescent="0.3">
      <c r="A99" s="145" t="s">
        <v>191</v>
      </c>
      <c r="B99" s="210" t="b">
        <f>Cotizador!DE38</f>
        <v>0</v>
      </c>
      <c r="C99" s="148">
        <f>Cotizador!T38</f>
        <v>0</v>
      </c>
      <c r="D99" s="110">
        <f>IF(B99=TRUE,'FACT COB ADICIONALES'!$Z$13,0)</f>
        <v>0</v>
      </c>
      <c r="R99" s="207">
        <f>R98+S98</f>
        <v>0</v>
      </c>
      <c r="S99" s="208"/>
      <c r="T99" s="207">
        <f>T98+U98</f>
        <v>0</v>
      </c>
      <c r="U99" s="208"/>
      <c r="V99" s="694" t="e">
        <f>V98+W98</f>
        <v>#N/A</v>
      </c>
      <c r="W99" s="695"/>
      <c r="X99" s="694" t="e">
        <f>X98+Y98</f>
        <v>#N/A</v>
      </c>
      <c r="Y99" s="695"/>
      <c r="AD99" s="107"/>
    </row>
    <row r="100" spans="1:66" ht="18.75" customHeight="1" thickBot="1" x14ac:dyDescent="0.35">
      <c r="A100" s="145" t="s">
        <v>89</v>
      </c>
      <c r="B100" s="210" t="b">
        <f>Cotizador!DE39</f>
        <v>0</v>
      </c>
      <c r="D100" s="110">
        <f>IF(B100=TRUE,'FACT COB ADICIONALES'!$Z$15,0)</f>
        <v>0</v>
      </c>
      <c r="R100" s="710">
        <f>R99+T99</f>
        <v>0</v>
      </c>
      <c r="S100" s="711"/>
      <c r="T100" s="711"/>
      <c r="U100" s="712"/>
      <c r="V100" s="707" t="e">
        <f>V99+X99</f>
        <v>#N/A</v>
      </c>
      <c r="W100" s="708"/>
      <c r="X100" s="708"/>
      <c r="Y100" s="709"/>
      <c r="AD100" s="107"/>
    </row>
    <row r="101" spans="1:66" ht="18.75" customHeight="1" x14ac:dyDescent="0.25">
      <c r="A101" s="145" t="s">
        <v>192</v>
      </c>
      <c r="B101" s="210" t="b">
        <f>Cotizador!DE40</f>
        <v>0</v>
      </c>
      <c r="D101" s="110">
        <f>IF(B101=TRUE,VLOOKUP(VLOOKUP(B82,'FACT COB BASICA'!$X$5:$Y$36,2,FALSE),'FACT COB ADICIONALES'!$I$5:$J$10,2,FALSE),0)</f>
        <v>0</v>
      </c>
    </row>
    <row r="102" spans="1:66" ht="18.75" customHeight="1" x14ac:dyDescent="0.25">
      <c r="A102" s="145" t="s">
        <v>207</v>
      </c>
      <c r="B102" s="210" t="b">
        <f>Cotizador!DE41</f>
        <v>0</v>
      </c>
      <c r="D102" s="110">
        <f>IF(B102=TRUE,'FACT COB ADICIONALES'!$Z$17,0)</f>
        <v>0</v>
      </c>
    </row>
    <row r="103" spans="1:66" ht="18.75" customHeight="1" x14ac:dyDescent="0.25">
      <c r="A103" s="145" t="s">
        <v>451</v>
      </c>
      <c r="B103" s="210" t="b">
        <f>Cotizador!DE42</f>
        <v>0</v>
      </c>
      <c r="C103" s="148">
        <f>Cotizador!T40</f>
        <v>0</v>
      </c>
      <c r="D103" s="523">
        <f>IF(B103=TRUE,VLOOKUP(C103,'FACT COB ADICIONALES'!$AE$5:$AF$11,2,FALSE),0)</f>
        <v>0</v>
      </c>
    </row>
    <row r="106" spans="1:66" s="143" customFormat="1" ht="18.75" customHeight="1" x14ac:dyDescent="0.35">
      <c r="A106" s="668" t="s">
        <v>224</v>
      </c>
      <c r="B106" s="668"/>
      <c r="C106" s="668"/>
      <c r="D106" s="668"/>
      <c r="E106" s="668"/>
      <c r="F106" s="668"/>
      <c r="G106" s="668"/>
      <c r="H106" s="668"/>
      <c r="I106" s="668"/>
      <c r="J106" s="668"/>
      <c r="K106" s="668"/>
      <c r="L106" s="668"/>
      <c r="M106" s="668"/>
      <c r="N106" s="668"/>
      <c r="O106" s="668"/>
      <c r="P106" s="668"/>
      <c r="Q106" s="668"/>
      <c r="R106" s="668"/>
      <c r="S106" s="668"/>
      <c r="T106" s="668"/>
      <c r="U106" s="668"/>
      <c r="V106" s="668"/>
      <c r="W106" s="668"/>
      <c r="X106" s="668"/>
      <c r="Y106" s="668"/>
      <c r="Z106" s="668"/>
      <c r="AA106" s="142"/>
      <c r="AG106" s="142"/>
      <c r="AH106" s="142"/>
      <c r="AI106" s="142"/>
      <c r="AJ106" s="142"/>
      <c r="AK106" s="142"/>
      <c r="AL106" s="142"/>
      <c r="AM106" s="142"/>
      <c r="AN106" s="142"/>
      <c r="AO106" s="142"/>
      <c r="AP106" s="142"/>
      <c r="AQ106" s="142"/>
      <c r="AR106" s="142"/>
      <c r="AS106" s="142"/>
      <c r="AT106" s="142"/>
      <c r="AU106" s="142"/>
      <c r="AV106" s="142"/>
      <c r="AW106" s="142"/>
      <c r="AX106" s="142"/>
      <c r="AY106" s="142"/>
      <c r="AZ106" s="142"/>
      <c r="BA106" s="142"/>
      <c r="BB106" s="142"/>
      <c r="BC106" s="142"/>
      <c r="BD106" s="142"/>
      <c r="BE106" s="142"/>
      <c r="BF106" s="142"/>
      <c r="BG106" s="142"/>
      <c r="BH106" s="142"/>
      <c r="BI106" s="142"/>
      <c r="BJ106" s="142"/>
      <c r="BK106" s="142"/>
      <c r="BL106" s="142"/>
    </row>
    <row r="107" spans="1:66" ht="18.75" customHeight="1" thickBot="1" x14ac:dyDescent="0.3"/>
    <row r="108" spans="1:66" ht="18.75" customHeight="1" thickBot="1" x14ac:dyDescent="0.35">
      <c r="A108" s="669" t="s">
        <v>0</v>
      </c>
      <c r="B108" s="669"/>
      <c r="C108" s="669"/>
      <c r="D108" s="669"/>
      <c r="H108" s="680" t="s">
        <v>0</v>
      </c>
      <c r="I108" s="681"/>
      <c r="J108" s="684" t="s">
        <v>81</v>
      </c>
      <c r="K108" s="685"/>
      <c r="L108" s="690" t="s">
        <v>138</v>
      </c>
      <c r="M108" s="691"/>
      <c r="N108" s="684" t="s">
        <v>297</v>
      </c>
      <c r="O108" s="706"/>
      <c r="P108" s="706"/>
      <c r="Q108" s="685"/>
      <c r="R108" s="676" t="s">
        <v>157</v>
      </c>
      <c r="S108" s="677"/>
      <c r="T108" s="677"/>
      <c r="U108" s="678"/>
      <c r="V108" s="676" t="s">
        <v>137</v>
      </c>
      <c r="W108" s="677"/>
      <c r="X108" s="677"/>
      <c r="Y108" s="678"/>
      <c r="AK108" s="670" t="s">
        <v>126</v>
      </c>
      <c r="AL108" s="671"/>
      <c r="AM108" s="670" t="s">
        <v>127</v>
      </c>
      <c r="AN108" s="671"/>
      <c r="AO108" s="699" t="s">
        <v>198</v>
      </c>
      <c r="AP108" s="700"/>
      <c r="AQ108" s="670" t="s">
        <v>189</v>
      </c>
      <c r="AR108" s="671"/>
      <c r="AS108" s="670" t="s">
        <v>87</v>
      </c>
      <c r="AT108" s="671"/>
      <c r="AU108" s="670" t="s">
        <v>199</v>
      </c>
      <c r="AV108" s="671"/>
      <c r="AW108" s="670" t="s">
        <v>122</v>
      </c>
      <c r="AX108" s="671"/>
      <c r="AY108" s="699" t="s">
        <v>200</v>
      </c>
      <c r="AZ108" s="700"/>
      <c r="BA108" s="670" t="s">
        <v>201</v>
      </c>
      <c r="BB108" s="671"/>
      <c r="BC108" s="670" t="s">
        <v>88</v>
      </c>
      <c r="BD108" s="671"/>
      <c r="BE108" s="699" t="s">
        <v>191</v>
      </c>
      <c r="BF108" s="700"/>
      <c r="BG108" s="670" t="s">
        <v>89</v>
      </c>
      <c r="BH108" s="671"/>
      <c r="BI108" s="670" t="s">
        <v>123</v>
      </c>
      <c r="BJ108" s="671"/>
      <c r="BK108" s="670" t="s">
        <v>207</v>
      </c>
      <c r="BL108" s="671"/>
      <c r="BM108" s="670" t="s">
        <v>451</v>
      </c>
      <c r="BN108" s="671"/>
    </row>
    <row r="109" spans="1:66" ht="18.75" customHeight="1" thickBot="1" x14ac:dyDescent="0.3">
      <c r="G109" s="143"/>
      <c r="H109" s="682"/>
      <c r="I109" s="683"/>
      <c r="J109" s="686"/>
      <c r="K109" s="687"/>
      <c r="L109" s="692"/>
      <c r="M109" s="693"/>
      <c r="N109" s="674" t="s">
        <v>155</v>
      </c>
      <c r="O109" s="675"/>
      <c r="P109" s="674" t="s">
        <v>156</v>
      </c>
      <c r="Q109" s="675"/>
      <c r="R109" s="674" t="s">
        <v>155</v>
      </c>
      <c r="S109" s="675"/>
      <c r="T109" s="674" t="s">
        <v>156</v>
      </c>
      <c r="U109" s="675"/>
      <c r="V109" s="674" t="s">
        <v>155</v>
      </c>
      <c r="W109" s="675"/>
      <c r="X109" s="679" t="s">
        <v>156</v>
      </c>
      <c r="Y109" s="675"/>
      <c r="AK109" s="672"/>
      <c r="AL109" s="673"/>
      <c r="AM109" s="672"/>
      <c r="AN109" s="673"/>
      <c r="AO109" s="701"/>
      <c r="AP109" s="702"/>
      <c r="AQ109" s="672"/>
      <c r="AR109" s="673"/>
      <c r="AS109" s="672"/>
      <c r="AT109" s="673"/>
      <c r="AU109" s="672"/>
      <c r="AV109" s="673"/>
      <c r="AW109" s="672"/>
      <c r="AX109" s="673"/>
      <c r="AY109" s="701"/>
      <c r="AZ109" s="702"/>
      <c r="BA109" s="672"/>
      <c r="BB109" s="673"/>
      <c r="BC109" s="672"/>
      <c r="BD109" s="673"/>
      <c r="BE109" s="701"/>
      <c r="BF109" s="702"/>
      <c r="BG109" s="672"/>
      <c r="BH109" s="673"/>
      <c r="BI109" s="672"/>
      <c r="BJ109" s="673"/>
      <c r="BK109" s="672"/>
      <c r="BL109" s="673"/>
      <c r="BM109" s="672"/>
      <c r="BN109" s="673"/>
    </row>
    <row r="110" spans="1:66" ht="18.75" customHeight="1" thickBot="1" x14ac:dyDescent="0.3">
      <c r="B110" s="143"/>
      <c r="C110" s="143"/>
      <c r="D110" s="106" t="s">
        <v>14</v>
      </c>
      <c r="G110" s="119" t="s">
        <v>195</v>
      </c>
      <c r="H110" s="117" t="s">
        <v>100</v>
      </c>
      <c r="I110" s="118" t="s">
        <v>101</v>
      </c>
      <c r="J110" s="117" t="s">
        <v>100</v>
      </c>
      <c r="K110" s="118" t="s">
        <v>101</v>
      </c>
      <c r="L110" s="117" t="s">
        <v>100</v>
      </c>
      <c r="M110" s="118" t="s">
        <v>101</v>
      </c>
      <c r="N110" s="117" t="s">
        <v>100</v>
      </c>
      <c r="O110" s="118" t="s">
        <v>101</v>
      </c>
      <c r="P110" s="117" t="s">
        <v>100</v>
      </c>
      <c r="Q110" s="118" t="s">
        <v>101</v>
      </c>
      <c r="R110" s="117" t="s">
        <v>100</v>
      </c>
      <c r="S110" s="118" t="s">
        <v>101</v>
      </c>
      <c r="T110" s="117" t="s">
        <v>100</v>
      </c>
      <c r="U110" s="118" t="s">
        <v>101</v>
      </c>
      <c r="V110" s="117" t="s">
        <v>100</v>
      </c>
      <c r="W110" s="118" t="s">
        <v>101</v>
      </c>
      <c r="X110" s="354" t="s">
        <v>100</v>
      </c>
      <c r="Y110" s="118" t="s">
        <v>101</v>
      </c>
      <c r="AH110" s="696" t="s">
        <v>9</v>
      </c>
      <c r="AI110" s="697"/>
      <c r="AJ110" s="698"/>
      <c r="AK110" s="125" t="s">
        <v>100</v>
      </c>
      <c r="AL110" s="126" t="s">
        <v>101</v>
      </c>
      <c r="AM110" s="125" t="s">
        <v>100</v>
      </c>
      <c r="AN110" s="126" t="s">
        <v>101</v>
      </c>
      <c r="AO110" s="125" t="s">
        <v>100</v>
      </c>
      <c r="AP110" s="126" t="s">
        <v>101</v>
      </c>
      <c r="AQ110" s="125" t="s">
        <v>100</v>
      </c>
      <c r="AR110" s="126" t="s">
        <v>101</v>
      </c>
      <c r="AS110" s="125" t="s">
        <v>100</v>
      </c>
      <c r="AT110" s="126" t="s">
        <v>101</v>
      </c>
      <c r="AU110" s="125" t="s">
        <v>100</v>
      </c>
      <c r="AV110" s="126" t="s">
        <v>101</v>
      </c>
      <c r="AW110" s="125" t="s">
        <v>100</v>
      </c>
      <c r="AX110" s="126" t="s">
        <v>101</v>
      </c>
      <c r="AY110" s="125" t="s">
        <v>100</v>
      </c>
      <c r="AZ110" s="126" t="s">
        <v>101</v>
      </c>
      <c r="BA110" s="125" t="s">
        <v>100</v>
      </c>
      <c r="BB110" s="126" t="s">
        <v>101</v>
      </c>
      <c r="BC110" s="125" t="s">
        <v>100</v>
      </c>
      <c r="BD110" s="126" t="s">
        <v>101</v>
      </c>
      <c r="BE110" s="125" t="s">
        <v>100</v>
      </c>
      <c r="BF110" s="126" t="s">
        <v>101</v>
      </c>
      <c r="BG110" s="125" t="s">
        <v>100</v>
      </c>
      <c r="BH110" s="126" t="s">
        <v>101</v>
      </c>
      <c r="BI110" s="125" t="s">
        <v>100</v>
      </c>
      <c r="BJ110" s="126" t="s">
        <v>101</v>
      </c>
      <c r="BK110" s="125" t="s">
        <v>100</v>
      </c>
      <c r="BL110" s="126" t="s">
        <v>101</v>
      </c>
      <c r="BM110" s="125" t="s">
        <v>100</v>
      </c>
      <c r="BN110" s="126" t="s">
        <v>101</v>
      </c>
    </row>
    <row r="111" spans="1:66" ht="18.75" customHeight="1" x14ac:dyDescent="0.25">
      <c r="A111" s="145" t="s">
        <v>7</v>
      </c>
      <c r="B111" s="148">
        <f>Cotizador!W21</f>
        <v>0</v>
      </c>
      <c r="C111" s="148" t="str">
        <f>Cotizador!V21</f>
        <v/>
      </c>
      <c r="D111" s="108" t="e">
        <f>IF(C111="MN",VLOOKUP(B111,'FACT COB BASICA'!$AA$5:$AB$127,2,FALSE),VLOOKUP(B111,'FACT COB BASICA'!$AC$5:$AD$127,2,FALSE))</f>
        <v>#N/A</v>
      </c>
      <c r="F111" s="142" t="s">
        <v>24</v>
      </c>
      <c r="G111" s="101" t="s">
        <v>102</v>
      </c>
      <c r="H111" s="178" t="e">
        <f>AM111</f>
        <v>#N/A</v>
      </c>
      <c r="I111" s="179" t="e">
        <f>AN111</f>
        <v>#N/A</v>
      </c>
      <c r="J111" s="178" t="e">
        <f t="shared" ref="J111:J131" si="101">AO111+AQ111+AS111+AU111+AW111+AY111+BA111+BC111+BE111+BG111+BI111+BK111+BM111</f>
        <v>#N/A</v>
      </c>
      <c r="K111" s="179" t="e">
        <f t="shared" ref="K111:K131" si="102">AP111+AR111+AT111+AV111+AX111+AZ111+BB111+BD111+BF111+BH111+BJ111+BL111+BN111</f>
        <v>#N/A</v>
      </c>
      <c r="L111" s="178">
        <f>'FACT COB BASICA'!$O$13+'FACT COB BASICA'!$O$16</f>
        <v>119.67</v>
      </c>
      <c r="M111" s="179">
        <f>'FACT COB BASICA'!$O$13+'FACT COB BASICA'!$O$16</f>
        <v>119.67</v>
      </c>
      <c r="N111" s="355" t="e">
        <f>H111+J111+L111</f>
        <v>#N/A</v>
      </c>
      <c r="O111" s="179" t="e">
        <f t="shared" ref="O111:O131" si="103">I111+K111+M111</f>
        <v>#N/A</v>
      </c>
      <c r="P111" s="366" t="e">
        <f>H111+J111+L111</f>
        <v>#N/A</v>
      </c>
      <c r="Q111" s="367" t="e">
        <f t="shared" ref="Q111:Q131" si="104">I111+K111+M111</f>
        <v>#N/A</v>
      </c>
      <c r="R111" s="209">
        <f>Cotizador!CO25</f>
        <v>0</v>
      </c>
      <c r="S111" s="113">
        <f>Cotizador!CP25</f>
        <v>0</v>
      </c>
      <c r="T111" s="209">
        <f>Cotizador!CQ25+Cotizador!CS25</f>
        <v>0</v>
      </c>
      <c r="U111" s="113">
        <f>Cotizador!CR25+Cotizador!CT25</f>
        <v>0</v>
      </c>
      <c r="V111" s="178" t="e">
        <f>N111*R111</f>
        <v>#N/A</v>
      </c>
      <c r="W111" s="179" t="e">
        <f>O111*S111</f>
        <v>#N/A</v>
      </c>
      <c r="X111" s="355" t="e">
        <f>P111*T111</f>
        <v>#N/A</v>
      </c>
      <c r="Y111" s="179" t="e">
        <f t="shared" ref="Y111:Y131" si="105">Q111*U111</f>
        <v>#N/A</v>
      </c>
      <c r="AG111" s="142" t="s">
        <v>24</v>
      </c>
      <c r="AH111" s="132">
        <v>0</v>
      </c>
      <c r="AI111" s="133" t="s">
        <v>25</v>
      </c>
      <c r="AJ111" s="134">
        <v>4</v>
      </c>
      <c r="AK111" s="135">
        <f>'FACT COB BASICA'!K5</f>
        <v>1254</v>
      </c>
      <c r="AL111" s="136">
        <f>'FACT COB BASICA'!L5</f>
        <v>1694</v>
      </c>
      <c r="AM111" s="135" t="e">
        <f>AK111*$D$117</f>
        <v>#N/A</v>
      </c>
      <c r="AN111" s="136" t="e">
        <f t="shared" ref="AN111:AN131" si="106">AL111*$D$117</f>
        <v>#N/A</v>
      </c>
      <c r="AO111" s="135"/>
      <c r="AP111" s="136"/>
      <c r="AQ111" s="135" t="e">
        <f>(AK111*$D$119)*ROUND($D$112*$D$126,3)</f>
        <v>#N/A</v>
      </c>
      <c r="AR111" s="136" t="e">
        <f t="shared" ref="AR111:AR131" si="107">(AL111*$D$119)*ROUND($D$112*$D$126,3)</f>
        <v>#N/A</v>
      </c>
      <c r="AS111" s="135" t="e">
        <f>AM111*$D$127</f>
        <v>#N/A</v>
      </c>
      <c r="AT111" s="136" t="e">
        <f t="shared" ref="AT111:AT131" si="108">AN111*$D$127</f>
        <v>#N/A</v>
      </c>
      <c r="AU111" s="135" t="e">
        <f>AM111*$D$128</f>
        <v>#N/A</v>
      </c>
      <c r="AV111" s="136" t="e">
        <f t="shared" ref="AV111:AV131" si="109">AN111*$D$128</f>
        <v>#N/A</v>
      </c>
      <c r="AW111" s="135" t="e">
        <f>AM111*$D$129</f>
        <v>#N/A</v>
      </c>
      <c r="AX111" s="136" t="e">
        <f t="shared" ref="AX111:AX131" si="110">AN111*$D$129</f>
        <v>#N/A</v>
      </c>
      <c r="AY111" s="135"/>
      <c r="AZ111" s="136"/>
      <c r="BA111" s="203" t="e">
        <f t="shared" ref="BA111:BA131" si="111">AM111*$D$131</f>
        <v>#N/A</v>
      </c>
      <c r="BB111" s="203" t="e">
        <f t="shared" ref="BB111:BB131" si="112">AN111*$D$131</f>
        <v>#N/A</v>
      </c>
      <c r="BC111" s="135" t="e">
        <f t="shared" ref="BC111:BC131" si="113">AM111*$D$132</f>
        <v>#N/A</v>
      </c>
      <c r="BD111" s="136" t="e">
        <f t="shared" ref="BD111:BD131" si="114">AN111*$D$132</f>
        <v>#N/A</v>
      </c>
      <c r="BE111" s="135">
        <f>$C$133*$D$133/'FACT COB BASICA'!$O$10</f>
        <v>0</v>
      </c>
      <c r="BF111" s="136">
        <f>$C$133*$D$133/'FACT COB BASICA'!$O$10</f>
        <v>0</v>
      </c>
      <c r="BG111" s="135" t="e">
        <f t="shared" ref="BG111:BG131" si="115">AM111*$D$134</f>
        <v>#N/A</v>
      </c>
      <c r="BH111" s="136" t="e">
        <f t="shared" ref="BH111:BH131" si="116">AN111*$D$134</f>
        <v>#N/A</v>
      </c>
      <c r="BI111" s="135" t="e">
        <f t="shared" ref="BI111:BI131" si="117">AM111*$D$135</f>
        <v>#N/A</v>
      </c>
      <c r="BJ111" s="136" t="e">
        <f t="shared" ref="BJ111:BJ131" si="118">AN111*$D$135</f>
        <v>#N/A</v>
      </c>
      <c r="BK111" s="135" t="e">
        <f t="shared" ref="BK111:BK131" si="119">AM111*$D$136</f>
        <v>#N/A</v>
      </c>
      <c r="BL111" s="136" t="e">
        <f t="shared" ref="BL111:BL131" si="120">AN111*$D$136</f>
        <v>#N/A</v>
      </c>
      <c r="BM111" s="135">
        <f>$D$137/'FACT COB BASICA'!$O$10</f>
        <v>0</v>
      </c>
      <c r="BN111" s="136">
        <f>$D$137/'FACT COB BASICA'!$O$10</f>
        <v>0</v>
      </c>
    </row>
    <row r="112" spans="1:66" ht="18.75" customHeight="1" x14ac:dyDescent="0.25">
      <c r="A112" s="145" t="s">
        <v>8</v>
      </c>
      <c r="B112" s="148">
        <f>Cotizador!W22</f>
        <v>0</v>
      </c>
      <c r="C112" s="148" t="str">
        <f>Cotizador!V22</f>
        <v/>
      </c>
      <c r="D112" s="108">
        <f>IF(C112="MN",VLOOKUP(B112,'FACT COB BASICA'!$AK$5:$AL$85,2,FALSE),VLOOKUP(B112,'FACT COB BASICA'!$AM$5:$AN$85,2,FALSE))</f>
        <v>1.046</v>
      </c>
      <c r="F112" s="142" t="s">
        <v>36</v>
      </c>
      <c r="G112" s="116" t="s">
        <v>103</v>
      </c>
      <c r="H112" s="180" t="e">
        <f t="shared" ref="H112:H131" si="121">AM112</f>
        <v>#N/A</v>
      </c>
      <c r="I112" s="181" t="e">
        <f t="shared" ref="I112:I131" si="122">AN112</f>
        <v>#N/A</v>
      </c>
      <c r="J112" s="180" t="e">
        <f t="shared" si="101"/>
        <v>#N/A</v>
      </c>
      <c r="K112" s="181" t="e">
        <f t="shared" si="102"/>
        <v>#N/A</v>
      </c>
      <c r="L112" s="180">
        <f>'FACT COB BASICA'!$O$13+'FACT COB BASICA'!$O$16</f>
        <v>119.67</v>
      </c>
      <c r="M112" s="181">
        <f>'FACT COB BASICA'!$O$13+'FACT COB BASICA'!$O$16</f>
        <v>119.67</v>
      </c>
      <c r="N112" s="356" t="e">
        <f t="shared" ref="N112:N131" si="123">H112+J112+L112</f>
        <v>#N/A</v>
      </c>
      <c r="O112" s="181" t="e">
        <f t="shared" si="103"/>
        <v>#N/A</v>
      </c>
      <c r="P112" s="180" t="e">
        <f t="shared" ref="P112:P131" si="124">H112+J112+L112</f>
        <v>#N/A</v>
      </c>
      <c r="Q112" s="181" t="e">
        <f t="shared" si="104"/>
        <v>#N/A</v>
      </c>
      <c r="R112" s="120">
        <f>Cotizador!CO26</f>
        <v>0</v>
      </c>
      <c r="S112" s="121">
        <f>Cotizador!CP26</f>
        <v>0</v>
      </c>
      <c r="T112" s="120">
        <f>Cotizador!CQ26+Cotizador!CS26</f>
        <v>0</v>
      </c>
      <c r="U112" s="121">
        <f>Cotizador!CR26+Cotizador!CT26</f>
        <v>0</v>
      </c>
      <c r="V112" s="180" t="e">
        <f t="shared" ref="V112:V131" si="125">N112*R112</f>
        <v>#N/A</v>
      </c>
      <c r="W112" s="181" t="e">
        <f t="shared" ref="W112:W131" si="126">O112*S112</f>
        <v>#N/A</v>
      </c>
      <c r="X112" s="356" t="e">
        <f t="shared" ref="X112:X131" si="127">P112*T112</f>
        <v>#N/A</v>
      </c>
      <c r="Y112" s="181" t="e">
        <f t="shared" si="105"/>
        <v>#N/A</v>
      </c>
      <c r="AD112" s="144"/>
      <c r="AE112" s="144"/>
      <c r="AF112" s="144"/>
      <c r="AG112" s="142" t="s">
        <v>36</v>
      </c>
      <c r="AH112" s="137">
        <v>5</v>
      </c>
      <c r="AI112" s="138" t="s">
        <v>25</v>
      </c>
      <c r="AJ112" s="139">
        <v>9</v>
      </c>
      <c r="AK112" s="140">
        <f>'FACT COB BASICA'!K6</f>
        <v>1567</v>
      </c>
      <c r="AL112" s="141">
        <f>'FACT COB BASICA'!L6</f>
        <v>2056</v>
      </c>
      <c r="AM112" s="140" t="e">
        <f t="shared" ref="AM112:AM131" si="128">AK112*$D$117</f>
        <v>#N/A</v>
      </c>
      <c r="AN112" s="141" t="e">
        <f t="shared" si="106"/>
        <v>#N/A</v>
      </c>
      <c r="AO112" s="140"/>
      <c r="AP112" s="141"/>
      <c r="AQ112" s="140" t="e">
        <f t="shared" ref="AQ112:AQ131" si="129">(AK112*$D$119)*ROUND($D$112*$D$126,3)</f>
        <v>#N/A</v>
      </c>
      <c r="AR112" s="141" t="e">
        <f t="shared" si="107"/>
        <v>#N/A</v>
      </c>
      <c r="AS112" s="140" t="e">
        <f t="shared" ref="AS112:AS131" si="130">AM112*$D$127</f>
        <v>#N/A</v>
      </c>
      <c r="AT112" s="141" t="e">
        <f t="shared" si="108"/>
        <v>#N/A</v>
      </c>
      <c r="AU112" s="140" t="e">
        <f t="shared" ref="AU112:AU131" si="131">AM112*$D$128</f>
        <v>#N/A</v>
      </c>
      <c r="AV112" s="141" t="e">
        <f t="shared" si="109"/>
        <v>#N/A</v>
      </c>
      <c r="AW112" s="140" t="e">
        <f t="shared" ref="AW112:AW131" si="132">AM112*$D$129</f>
        <v>#N/A</v>
      </c>
      <c r="AX112" s="141" t="e">
        <f t="shared" si="110"/>
        <v>#N/A</v>
      </c>
      <c r="AY112" s="140"/>
      <c r="AZ112" s="141"/>
      <c r="BA112" s="204" t="e">
        <f t="shared" si="111"/>
        <v>#N/A</v>
      </c>
      <c r="BB112" s="204" t="e">
        <f t="shared" si="112"/>
        <v>#N/A</v>
      </c>
      <c r="BC112" s="140" t="e">
        <f t="shared" si="113"/>
        <v>#N/A</v>
      </c>
      <c r="BD112" s="141" t="e">
        <f t="shared" si="114"/>
        <v>#N/A</v>
      </c>
      <c r="BE112" s="140">
        <f>$C$133*$D$133/'FACT COB BASICA'!$O$10</f>
        <v>0</v>
      </c>
      <c r="BF112" s="141">
        <f>$C$133*$D$133/'FACT COB BASICA'!$O$10</f>
        <v>0</v>
      </c>
      <c r="BG112" s="140" t="e">
        <f t="shared" si="115"/>
        <v>#N/A</v>
      </c>
      <c r="BH112" s="141" t="e">
        <f t="shared" si="116"/>
        <v>#N/A</v>
      </c>
      <c r="BI112" s="140" t="e">
        <f t="shared" si="117"/>
        <v>#N/A</v>
      </c>
      <c r="BJ112" s="141" t="e">
        <f t="shared" si="118"/>
        <v>#N/A</v>
      </c>
      <c r="BK112" s="140" t="e">
        <f t="shared" si="119"/>
        <v>#N/A</v>
      </c>
      <c r="BL112" s="141" t="e">
        <f t="shared" si="120"/>
        <v>#N/A</v>
      </c>
      <c r="BM112" s="140">
        <f>$D$137/'FACT COB BASICA'!$O$10</f>
        <v>0</v>
      </c>
      <c r="BN112" s="141">
        <f>$D$137/'FACT COB BASICA'!$O$10</f>
        <v>0</v>
      </c>
    </row>
    <row r="113" spans="1:66" ht="18.75" customHeight="1" x14ac:dyDescent="0.25">
      <c r="A113" s="145" t="s">
        <v>5</v>
      </c>
      <c r="B113" s="213">
        <f>Cotizador!V23</f>
        <v>0</v>
      </c>
      <c r="D113" s="108" t="e">
        <f>VLOOKUP(B113,'FACT COB BASICA'!$AU$5:$AV$10,2,FALSE)</f>
        <v>#N/A</v>
      </c>
      <c r="F113" s="142" t="s">
        <v>42</v>
      </c>
      <c r="G113" s="101" t="s">
        <v>104</v>
      </c>
      <c r="H113" s="182" t="e">
        <f t="shared" si="121"/>
        <v>#N/A</v>
      </c>
      <c r="I113" s="183" t="e">
        <f t="shared" si="122"/>
        <v>#N/A</v>
      </c>
      <c r="J113" s="182" t="e">
        <f t="shared" si="101"/>
        <v>#N/A</v>
      </c>
      <c r="K113" s="183" t="e">
        <f t="shared" si="102"/>
        <v>#N/A</v>
      </c>
      <c r="L113" s="182">
        <f>'FACT COB BASICA'!$O$13+'FACT COB BASICA'!$O$16</f>
        <v>119.67</v>
      </c>
      <c r="M113" s="183">
        <f>'FACT COB BASICA'!$O$13+'FACT COB BASICA'!$O$16</f>
        <v>119.67</v>
      </c>
      <c r="N113" s="357" t="e">
        <f t="shared" si="123"/>
        <v>#N/A</v>
      </c>
      <c r="O113" s="183" t="e">
        <f t="shared" si="103"/>
        <v>#N/A</v>
      </c>
      <c r="P113" s="182" t="e">
        <f t="shared" si="124"/>
        <v>#N/A</v>
      </c>
      <c r="Q113" s="183" t="e">
        <f t="shared" si="104"/>
        <v>#N/A</v>
      </c>
      <c r="R113" s="114">
        <f>Cotizador!CO27</f>
        <v>0</v>
      </c>
      <c r="S113" s="115">
        <f>Cotizador!CP27</f>
        <v>0</v>
      </c>
      <c r="T113" s="114">
        <f>Cotizador!CQ27+Cotizador!CS27</f>
        <v>0</v>
      </c>
      <c r="U113" s="115">
        <f>Cotizador!CR27+Cotizador!CT27</f>
        <v>0</v>
      </c>
      <c r="V113" s="182" t="e">
        <f t="shared" si="125"/>
        <v>#N/A</v>
      </c>
      <c r="W113" s="183" t="e">
        <f t="shared" si="126"/>
        <v>#N/A</v>
      </c>
      <c r="X113" s="357" t="e">
        <f t="shared" si="127"/>
        <v>#N/A</v>
      </c>
      <c r="Y113" s="183" t="e">
        <f t="shared" si="105"/>
        <v>#N/A</v>
      </c>
      <c r="AG113" s="142" t="s">
        <v>42</v>
      </c>
      <c r="AH113" s="127">
        <v>10</v>
      </c>
      <c r="AI113" s="128" t="s">
        <v>25</v>
      </c>
      <c r="AJ113" s="129">
        <v>14</v>
      </c>
      <c r="AK113" s="130">
        <f>'FACT COB BASICA'!K7</f>
        <v>1958</v>
      </c>
      <c r="AL113" s="131">
        <f>'FACT COB BASICA'!L7</f>
        <v>2496</v>
      </c>
      <c r="AM113" s="130" t="e">
        <f t="shared" si="128"/>
        <v>#N/A</v>
      </c>
      <c r="AN113" s="131" t="e">
        <f t="shared" si="106"/>
        <v>#N/A</v>
      </c>
      <c r="AO113" s="130"/>
      <c r="AP113" s="131"/>
      <c r="AQ113" s="130" t="e">
        <f t="shared" si="129"/>
        <v>#N/A</v>
      </c>
      <c r="AR113" s="131" t="e">
        <f t="shared" si="107"/>
        <v>#N/A</v>
      </c>
      <c r="AS113" s="130" t="e">
        <f t="shared" si="130"/>
        <v>#N/A</v>
      </c>
      <c r="AT113" s="131" t="e">
        <f t="shared" si="108"/>
        <v>#N/A</v>
      </c>
      <c r="AU113" s="130" t="e">
        <f t="shared" si="131"/>
        <v>#N/A</v>
      </c>
      <c r="AV113" s="131" t="e">
        <f t="shared" si="109"/>
        <v>#N/A</v>
      </c>
      <c r="AW113" s="130" t="e">
        <f t="shared" si="132"/>
        <v>#N/A</v>
      </c>
      <c r="AX113" s="131" t="e">
        <f t="shared" si="110"/>
        <v>#N/A</v>
      </c>
      <c r="AY113" s="130"/>
      <c r="AZ113" s="131"/>
      <c r="BA113" s="205" t="e">
        <f t="shared" si="111"/>
        <v>#N/A</v>
      </c>
      <c r="BB113" s="205" t="e">
        <f t="shared" si="112"/>
        <v>#N/A</v>
      </c>
      <c r="BC113" s="130" t="e">
        <f t="shared" si="113"/>
        <v>#N/A</v>
      </c>
      <c r="BD113" s="131" t="e">
        <f t="shared" si="114"/>
        <v>#N/A</v>
      </c>
      <c r="BE113" s="130">
        <f>$C$133*$D$133/'FACT COB BASICA'!$O$10</f>
        <v>0</v>
      </c>
      <c r="BF113" s="131">
        <f>$C$133*$D$133/'FACT COB BASICA'!$O$10</f>
        <v>0</v>
      </c>
      <c r="BG113" s="130" t="e">
        <f t="shared" si="115"/>
        <v>#N/A</v>
      </c>
      <c r="BH113" s="131" t="e">
        <f t="shared" si="116"/>
        <v>#N/A</v>
      </c>
      <c r="BI113" s="130" t="e">
        <f t="shared" si="117"/>
        <v>#N/A</v>
      </c>
      <c r="BJ113" s="131" t="e">
        <f t="shared" si="118"/>
        <v>#N/A</v>
      </c>
      <c r="BK113" s="130" t="e">
        <f t="shared" si="119"/>
        <v>#N/A</v>
      </c>
      <c r="BL113" s="131" t="e">
        <f t="shared" si="120"/>
        <v>#N/A</v>
      </c>
      <c r="BM113" s="130">
        <f>$D$137/'FACT COB BASICA'!$O$10</f>
        <v>0</v>
      </c>
      <c r="BN113" s="131">
        <f>$D$137/'FACT COB BASICA'!$O$10</f>
        <v>0</v>
      </c>
    </row>
    <row r="114" spans="1:66" ht="18.75" customHeight="1" x14ac:dyDescent="0.25">
      <c r="A114" s="145" t="s">
        <v>6</v>
      </c>
      <c r="B114" s="148">
        <f>Cotizador!V24</f>
        <v>0</v>
      </c>
      <c r="D114" s="108" t="e">
        <f>VLOOKUP(B114,'FACT COB BASICA'!$BE$5:$BF$7,2,FALSE)</f>
        <v>#N/A</v>
      </c>
      <c r="F114" s="142" t="s">
        <v>48</v>
      </c>
      <c r="G114" s="116" t="s">
        <v>105</v>
      </c>
      <c r="H114" s="180" t="e">
        <f t="shared" si="121"/>
        <v>#N/A</v>
      </c>
      <c r="I114" s="181" t="e">
        <f t="shared" si="122"/>
        <v>#N/A</v>
      </c>
      <c r="J114" s="180" t="e">
        <f t="shared" si="101"/>
        <v>#N/A</v>
      </c>
      <c r="K114" s="181" t="e">
        <f t="shared" si="102"/>
        <v>#N/A</v>
      </c>
      <c r="L114" s="180">
        <f>'FACT COB BASICA'!$O$13+'FACT COB BASICA'!$O$16</f>
        <v>119.67</v>
      </c>
      <c r="M114" s="181">
        <f>'FACT COB BASICA'!$O$13+'FACT COB BASICA'!$O$16</f>
        <v>119.67</v>
      </c>
      <c r="N114" s="356" t="e">
        <f t="shared" si="123"/>
        <v>#N/A</v>
      </c>
      <c r="O114" s="181" t="e">
        <f t="shared" si="103"/>
        <v>#N/A</v>
      </c>
      <c r="P114" s="180" t="e">
        <f t="shared" si="124"/>
        <v>#N/A</v>
      </c>
      <c r="Q114" s="181" t="e">
        <f t="shared" si="104"/>
        <v>#N/A</v>
      </c>
      <c r="R114" s="120">
        <f>Cotizador!CO28</f>
        <v>0</v>
      </c>
      <c r="S114" s="121">
        <f>Cotizador!CP28</f>
        <v>0</v>
      </c>
      <c r="T114" s="120">
        <f>Cotizador!CQ28+Cotizador!CS28</f>
        <v>0</v>
      </c>
      <c r="U114" s="121">
        <f>Cotizador!CR28+Cotizador!CT28</f>
        <v>0</v>
      </c>
      <c r="V114" s="180" t="e">
        <f t="shared" si="125"/>
        <v>#N/A</v>
      </c>
      <c r="W114" s="181" t="e">
        <f t="shared" si="126"/>
        <v>#N/A</v>
      </c>
      <c r="X114" s="356" t="e">
        <f t="shared" si="127"/>
        <v>#N/A</v>
      </c>
      <c r="Y114" s="181" t="e">
        <f t="shared" si="105"/>
        <v>#N/A</v>
      </c>
      <c r="AG114" s="142" t="s">
        <v>48</v>
      </c>
      <c r="AH114" s="137">
        <v>15</v>
      </c>
      <c r="AI114" s="138" t="s">
        <v>25</v>
      </c>
      <c r="AJ114" s="139">
        <v>19</v>
      </c>
      <c r="AK114" s="140">
        <f>'FACT COB BASICA'!K8</f>
        <v>2446</v>
      </c>
      <c r="AL114" s="141">
        <f>'FACT COB BASICA'!L8</f>
        <v>3029</v>
      </c>
      <c r="AM114" s="140" t="e">
        <f t="shared" si="128"/>
        <v>#N/A</v>
      </c>
      <c r="AN114" s="141" t="e">
        <f t="shared" si="106"/>
        <v>#N/A</v>
      </c>
      <c r="AO114" s="140"/>
      <c r="AP114" s="141">
        <f>$C$125*$D$125/'FACT COB BASICA'!$O$10</f>
        <v>0</v>
      </c>
      <c r="AQ114" s="140" t="e">
        <f t="shared" si="129"/>
        <v>#N/A</v>
      </c>
      <c r="AR114" s="141" t="e">
        <f t="shared" si="107"/>
        <v>#N/A</v>
      </c>
      <c r="AS114" s="140" t="e">
        <f t="shared" si="130"/>
        <v>#N/A</v>
      </c>
      <c r="AT114" s="141" t="e">
        <f t="shared" si="108"/>
        <v>#N/A</v>
      </c>
      <c r="AU114" s="140" t="e">
        <f t="shared" si="131"/>
        <v>#N/A</v>
      </c>
      <c r="AV114" s="141" t="e">
        <f t="shared" si="109"/>
        <v>#N/A</v>
      </c>
      <c r="AW114" s="140" t="e">
        <f t="shared" si="132"/>
        <v>#N/A</v>
      </c>
      <c r="AX114" s="141" t="e">
        <f t="shared" si="110"/>
        <v>#N/A</v>
      </c>
      <c r="AY114" s="140"/>
      <c r="AZ114" s="141"/>
      <c r="BA114" s="204" t="e">
        <f t="shared" si="111"/>
        <v>#N/A</v>
      </c>
      <c r="BB114" s="204" t="e">
        <f t="shared" si="112"/>
        <v>#N/A</v>
      </c>
      <c r="BC114" s="140" t="e">
        <f t="shared" si="113"/>
        <v>#N/A</v>
      </c>
      <c r="BD114" s="141" t="e">
        <f t="shared" si="114"/>
        <v>#N/A</v>
      </c>
      <c r="BE114" s="140">
        <f>$C$133*$D$133/'FACT COB BASICA'!$O$10</f>
        <v>0</v>
      </c>
      <c r="BF114" s="141">
        <f>$C$133*$D$133/'FACT COB BASICA'!$O$10</f>
        <v>0</v>
      </c>
      <c r="BG114" s="140" t="e">
        <f t="shared" si="115"/>
        <v>#N/A</v>
      </c>
      <c r="BH114" s="141" t="e">
        <f t="shared" si="116"/>
        <v>#N/A</v>
      </c>
      <c r="BI114" s="140" t="e">
        <f t="shared" si="117"/>
        <v>#N/A</v>
      </c>
      <c r="BJ114" s="141" t="e">
        <f t="shared" si="118"/>
        <v>#N/A</v>
      </c>
      <c r="BK114" s="140" t="e">
        <f t="shared" si="119"/>
        <v>#N/A</v>
      </c>
      <c r="BL114" s="141" t="e">
        <f t="shared" si="120"/>
        <v>#N/A</v>
      </c>
      <c r="BM114" s="140">
        <f>$D$137/'FACT COB BASICA'!$O$10</f>
        <v>0</v>
      </c>
      <c r="BN114" s="141">
        <f>$D$137/'FACT COB BASICA'!$O$10</f>
        <v>0</v>
      </c>
    </row>
    <row r="115" spans="1:66" ht="18.75" customHeight="1" x14ac:dyDescent="0.25">
      <c r="A115" s="145" t="s">
        <v>145</v>
      </c>
      <c r="B115" s="148">
        <f>Cotizador!V25</f>
        <v>0</v>
      </c>
      <c r="D115" s="108" t="e">
        <f>VLOOKUP(B115,'FACT COB BASICA'!$AX$5:$AZ$13,3,FALSE)</f>
        <v>#N/A</v>
      </c>
      <c r="F115" s="142" t="s">
        <v>54</v>
      </c>
      <c r="G115" s="101" t="s">
        <v>106</v>
      </c>
      <c r="H115" s="182" t="e">
        <f t="shared" si="121"/>
        <v>#N/A</v>
      </c>
      <c r="I115" s="183" t="e">
        <f t="shared" si="122"/>
        <v>#N/A</v>
      </c>
      <c r="J115" s="182" t="e">
        <f t="shared" si="101"/>
        <v>#N/A</v>
      </c>
      <c r="K115" s="183" t="e">
        <f t="shared" si="102"/>
        <v>#N/A</v>
      </c>
      <c r="L115" s="182">
        <f>'FACT COB BASICA'!$O$13+'FACT COB BASICA'!$O$16</f>
        <v>119.67</v>
      </c>
      <c r="M115" s="183">
        <f>'FACT COB BASICA'!$O$13+'FACT COB BASICA'!$O$16</f>
        <v>119.67</v>
      </c>
      <c r="N115" s="357" t="e">
        <f t="shared" si="123"/>
        <v>#N/A</v>
      </c>
      <c r="O115" s="183" t="e">
        <f t="shared" si="103"/>
        <v>#N/A</v>
      </c>
      <c r="P115" s="182" t="e">
        <f t="shared" si="124"/>
        <v>#N/A</v>
      </c>
      <c r="Q115" s="183" t="e">
        <f t="shared" si="104"/>
        <v>#N/A</v>
      </c>
      <c r="R115" s="114">
        <f>Cotizador!CO29</f>
        <v>0</v>
      </c>
      <c r="S115" s="115">
        <f>Cotizador!CP29</f>
        <v>0</v>
      </c>
      <c r="T115" s="114">
        <f>Cotizador!CQ29+Cotizador!CS29</f>
        <v>0</v>
      </c>
      <c r="U115" s="115">
        <f>Cotizador!CR29+Cotizador!CT29</f>
        <v>0</v>
      </c>
      <c r="V115" s="182" t="e">
        <f t="shared" si="125"/>
        <v>#N/A</v>
      </c>
      <c r="W115" s="183" t="e">
        <f t="shared" si="126"/>
        <v>#N/A</v>
      </c>
      <c r="X115" s="357" t="e">
        <f t="shared" si="127"/>
        <v>#N/A</v>
      </c>
      <c r="Y115" s="183" t="e">
        <f t="shared" si="105"/>
        <v>#N/A</v>
      </c>
      <c r="AG115" s="142" t="s">
        <v>54</v>
      </c>
      <c r="AH115" s="127">
        <v>20</v>
      </c>
      <c r="AI115" s="128" t="s">
        <v>25</v>
      </c>
      <c r="AJ115" s="129">
        <v>24</v>
      </c>
      <c r="AK115" s="130">
        <f>'FACT COB BASICA'!K9</f>
        <v>3056</v>
      </c>
      <c r="AL115" s="131">
        <f>'FACT COB BASICA'!L9</f>
        <v>3676</v>
      </c>
      <c r="AM115" s="130" t="e">
        <f t="shared" si="128"/>
        <v>#N/A</v>
      </c>
      <c r="AN115" s="131" t="e">
        <f t="shared" si="106"/>
        <v>#N/A</v>
      </c>
      <c r="AO115" s="130"/>
      <c r="AP115" s="131">
        <f>$C$125*$D$125/'FACT COB BASICA'!$O$10</f>
        <v>0</v>
      </c>
      <c r="AQ115" s="130" t="e">
        <f t="shared" si="129"/>
        <v>#N/A</v>
      </c>
      <c r="AR115" s="131" t="e">
        <f t="shared" si="107"/>
        <v>#N/A</v>
      </c>
      <c r="AS115" s="130" t="e">
        <f t="shared" si="130"/>
        <v>#N/A</v>
      </c>
      <c r="AT115" s="131" t="e">
        <f t="shared" si="108"/>
        <v>#N/A</v>
      </c>
      <c r="AU115" s="130" t="e">
        <f t="shared" si="131"/>
        <v>#N/A</v>
      </c>
      <c r="AV115" s="131" t="e">
        <f t="shared" si="109"/>
        <v>#N/A</v>
      </c>
      <c r="AW115" s="130" t="e">
        <f t="shared" si="132"/>
        <v>#N/A</v>
      </c>
      <c r="AX115" s="131" t="e">
        <f t="shared" si="110"/>
        <v>#N/A</v>
      </c>
      <c r="AY115" s="130">
        <f>($C$130*'FACT COB ADICIONALES'!P5/1000*$D$130)/'FACT COB BASICA'!$O$10</f>
        <v>0</v>
      </c>
      <c r="AZ115" s="131">
        <f>($C$130*'FACT COB ADICIONALES'!Q5/1000*$D$130)/'FACT COB BASICA'!$O$10</f>
        <v>0</v>
      </c>
      <c r="BA115" s="205" t="e">
        <f t="shared" si="111"/>
        <v>#N/A</v>
      </c>
      <c r="BB115" s="205" t="e">
        <f t="shared" si="112"/>
        <v>#N/A</v>
      </c>
      <c r="BC115" s="130" t="e">
        <f t="shared" si="113"/>
        <v>#N/A</v>
      </c>
      <c r="BD115" s="131" t="e">
        <f t="shared" si="114"/>
        <v>#N/A</v>
      </c>
      <c r="BE115" s="130">
        <f>$C$133*$D$133/'FACT COB BASICA'!$O$10</f>
        <v>0</v>
      </c>
      <c r="BF115" s="131">
        <f>$C$133*$D$133/'FACT COB BASICA'!$O$10</f>
        <v>0</v>
      </c>
      <c r="BG115" s="130" t="e">
        <f t="shared" si="115"/>
        <v>#N/A</v>
      </c>
      <c r="BH115" s="131" t="e">
        <f t="shared" si="116"/>
        <v>#N/A</v>
      </c>
      <c r="BI115" s="130" t="e">
        <f t="shared" si="117"/>
        <v>#N/A</v>
      </c>
      <c r="BJ115" s="131" t="e">
        <f t="shared" si="118"/>
        <v>#N/A</v>
      </c>
      <c r="BK115" s="130" t="e">
        <f t="shared" si="119"/>
        <v>#N/A</v>
      </c>
      <c r="BL115" s="131" t="e">
        <f t="shared" si="120"/>
        <v>#N/A</v>
      </c>
      <c r="BM115" s="130">
        <f>$D$137/'FACT COB BASICA'!$O$10</f>
        <v>0</v>
      </c>
      <c r="BN115" s="131">
        <f>$D$137/'FACT COB BASICA'!$O$10</f>
        <v>0</v>
      </c>
    </row>
    <row r="116" spans="1:66" ht="18.75" customHeight="1" x14ac:dyDescent="0.25">
      <c r="A116" s="145" t="s">
        <v>15</v>
      </c>
      <c r="B116" s="148">
        <f>Cotizador!V26</f>
        <v>0</v>
      </c>
      <c r="D116" s="108" t="e">
        <f>VLOOKUP(VLOOKUP(B116,'FACT COB BASICA'!$X$5:$Y$36,2,FALSE),'FACT COB BASICA'!$U$5:$V$10,2,FALSE)</f>
        <v>#N/A</v>
      </c>
      <c r="F116" s="142" t="s">
        <v>60</v>
      </c>
      <c r="G116" s="116" t="s">
        <v>107</v>
      </c>
      <c r="H116" s="180" t="e">
        <f t="shared" si="121"/>
        <v>#N/A</v>
      </c>
      <c r="I116" s="181" t="e">
        <f t="shared" si="122"/>
        <v>#N/A</v>
      </c>
      <c r="J116" s="180" t="e">
        <f t="shared" si="101"/>
        <v>#N/A</v>
      </c>
      <c r="K116" s="181" t="e">
        <f t="shared" si="102"/>
        <v>#N/A</v>
      </c>
      <c r="L116" s="180">
        <f>'FACT COB BASICA'!$O$13+'FACT COB BASICA'!$O$16</f>
        <v>119.67</v>
      </c>
      <c r="M116" s="181">
        <f>'FACT COB BASICA'!$O$13+'FACT COB BASICA'!$O$16</f>
        <v>119.67</v>
      </c>
      <c r="N116" s="356" t="e">
        <f t="shared" si="123"/>
        <v>#N/A</v>
      </c>
      <c r="O116" s="181" t="e">
        <f t="shared" si="103"/>
        <v>#N/A</v>
      </c>
      <c r="P116" s="180" t="e">
        <f t="shared" si="124"/>
        <v>#N/A</v>
      </c>
      <c r="Q116" s="181" t="e">
        <f t="shared" si="104"/>
        <v>#N/A</v>
      </c>
      <c r="R116" s="120">
        <f>Cotizador!CO30</f>
        <v>0</v>
      </c>
      <c r="S116" s="121">
        <f>Cotizador!CP30</f>
        <v>0</v>
      </c>
      <c r="T116" s="120">
        <f>Cotizador!CQ30+Cotizador!CS30</f>
        <v>0</v>
      </c>
      <c r="U116" s="121">
        <f>Cotizador!CR30+Cotizador!CT30</f>
        <v>0</v>
      </c>
      <c r="V116" s="180" t="e">
        <f t="shared" si="125"/>
        <v>#N/A</v>
      </c>
      <c r="W116" s="181" t="e">
        <f t="shared" si="126"/>
        <v>#N/A</v>
      </c>
      <c r="X116" s="356" t="e">
        <f t="shared" si="127"/>
        <v>#N/A</v>
      </c>
      <c r="Y116" s="181" t="e">
        <f t="shared" si="105"/>
        <v>#N/A</v>
      </c>
      <c r="AG116" s="142" t="s">
        <v>60</v>
      </c>
      <c r="AH116" s="137">
        <v>25</v>
      </c>
      <c r="AI116" s="138" t="s">
        <v>25</v>
      </c>
      <c r="AJ116" s="139">
        <v>29</v>
      </c>
      <c r="AK116" s="140">
        <f>'FACT COB BASICA'!K10</f>
        <v>3819</v>
      </c>
      <c r="AL116" s="141">
        <f>'FACT COB BASICA'!L10</f>
        <v>4461</v>
      </c>
      <c r="AM116" s="140" t="e">
        <f t="shared" si="128"/>
        <v>#N/A</v>
      </c>
      <c r="AN116" s="141" t="e">
        <f t="shared" si="106"/>
        <v>#N/A</v>
      </c>
      <c r="AO116" s="140"/>
      <c r="AP116" s="141">
        <f>$C$125*$D$125/'FACT COB BASICA'!$O$10</f>
        <v>0</v>
      </c>
      <c r="AQ116" s="140" t="e">
        <f t="shared" si="129"/>
        <v>#N/A</v>
      </c>
      <c r="AR116" s="141" t="e">
        <f t="shared" si="107"/>
        <v>#N/A</v>
      </c>
      <c r="AS116" s="140" t="e">
        <f t="shared" si="130"/>
        <v>#N/A</v>
      </c>
      <c r="AT116" s="141" t="e">
        <f t="shared" si="108"/>
        <v>#N/A</v>
      </c>
      <c r="AU116" s="140" t="e">
        <f t="shared" si="131"/>
        <v>#N/A</v>
      </c>
      <c r="AV116" s="141" t="e">
        <f t="shared" si="109"/>
        <v>#N/A</v>
      </c>
      <c r="AW116" s="140" t="e">
        <f t="shared" si="132"/>
        <v>#N/A</v>
      </c>
      <c r="AX116" s="141" t="e">
        <f t="shared" si="110"/>
        <v>#N/A</v>
      </c>
      <c r="AY116" s="140">
        <f>($C$130*'FACT COB ADICIONALES'!P6/1000*$D$130)/'FACT COB BASICA'!$O$10</f>
        <v>0</v>
      </c>
      <c r="AZ116" s="141">
        <f>($C$130*'FACT COB ADICIONALES'!Q6/1000*$D$130)/'FACT COB BASICA'!$O$10</f>
        <v>0</v>
      </c>
      <c r="BA116" s="204" t="e">
        <f t="shared" si="111"/>
        <v>#N/A</v>
      </c>
      <c r="BB116" s="204" t="e">
        <f t="shared" si="112"/>
        <v>#N/A</v>
      </c>
      <c r="BC116" s="140" t="e">
        <f t="shared" si="113"/>
        <v>#N/A</v>
      </c>
      <c r="BD116" s="141" t="e">
        <f t="shared" si="114"/>
        <v>#N/A</v>
      </c>
      <c r="BE116" s="140">
        <f>$C$133*$D$133/'FACT COB BASICA'!$O$10</f>
        <v>0</v>
      </c>
      <c r="BF116" s="141">
        <f>$C$133*$D$133/'FACT COB BASICA'!$O$10</f>
        <v>0</v>
      </c>
      <c r="BG116" s="140" t="e">
        <f t="shared" si="115"/>
        <v>#N/A</v>
      </c>
      <c r="BH116" s="141" t="e">
        <f t="shared" si="116"/>
        <v>#N/A</v>
      </c>
      <c r="BI116" s="140" t="e">
        <f t="shared" si="117"/>
        <v>#N/A</v>
      </c>
      <c r="BJ116" s="141" t="e">
        <f t="shared" si="118"/>
        <v>#N/A</v>
      </c>
      <c r="BK116" s="140" t="e">
        <f t="shared" si="119"/>
        <v>#N/A</v>
      </c>
      <c r="BL116" s="141" t="e">
        <f t="shared" si="120"/>
        <v>#N/A</v>
      </c>
      <c r="BM116" s="140">
        <f>$D$137/'FACT COB BASICA'!$O$10</f>
        <v>0</v>
      </c>
      <c r="BN116" s="141">
        <f>$D$137/'FACT COB BASICA'!$O$10</f>
        <v>0</v>
      </c>
    </row>
    <row r="117" spans="1:66" ht="18.75" customHeight="1" x14ac:dyDescent="0.25">
      <c r="A117" s="400" t="s">
        <v>163</v>
      </c>
      <c r="B117" s="148">
        <f>Cotizador!V27</f>
        <v>0</v>
      </c>
      <c r="D117" s="109" t="e">
        <f>PRODUCT(D111:D116)</f>
        <v>#N/A</v>
      </c>
      <c r="F117" s="142" t="s">
        <v>66</v>
      </c>
      <c r="G117" s="101" t="s">
        <v>108</v>
      </c>
      <c r="H117" s="182" t="e">
        <f t="shared" si="121"/>
        <v>#N/A</v>
      </c>
      <c r="I117" s="183" t="e">
        <f t="shared" si="122"/>
        <v>#N/A</v>
      </c>
      <c r="J117" s="182" t="e">
        <f t="shared" si="101"/>
        <v>#N/A</v>
      </c>
      <c r="K117" s="183" t="e">
        <f t="shared" si="102"/>
        <v>#N/A</v>
      </c>
      <c r="L117" s="182">
        <f>'FACT COB BASICA'!$O$13+'FACT COB BASICA'!$O$16</f>
        <v>119.67</v>
      </c>
      <c r="M117" s="183">
        <f>'FACT COB BASICA'!$O$13+'FACT COB BASICA'!$O$16</f>
        <v>119.67</v>
      </c>
      <c r="N117" s="357" t="e">
        <f t="shared" si="123"/>
        <v>#N/A</v>
      </c>
      <c r="O117" s="183" t="e">
        <f t="shared" si="103"/>
        <v>#N/A</v>
      </c>
      <c r="P117" s="182" t="e">
        <f t="shared" si="124"/>
        <v>#N/A</v>
      </c>
      <c r="Q117" s="183" t="e">
        <f t="shared" si="104"/>
        <v>#N/A</v>
      </c>
      <c r="R117" s="114">
        <f>Cotizador!CO31</f>
        <v>0</v>
      </c>
      <c r="S117" s="115">
        <f>Cotizador!CP31</f>
        <v>0</v>
      </c>
      <c r="T117" s="114">
        <f>Cotizador!CQ31+Cotizador!CS31</f>
        <v>0</v>
      </c>
      <c r="U117" s="115">
        <f>Cotizador!CR31+Cotizador!CT31</f>
        <v>0</v>
      </c>
      <c r="V117" s="182" t="e">
        <f t="shared" si="125"/>
        <v>#N/A</v>
      </c>
      <c r="W117" s="183" t="e">
        <f t="shared" si="126"/>
        <v>#N/A</v>
      </c>
      <c r="X117" s="357" t="e">
        <f t="shared" si="127"/>
        <v>#N/A</v>
      </c>
      <c r="Y117" s="183" t="e">
        <f t="shared" si="105"/>
        <v>#N/A</v>
      </c>
      <c r="AG117" s="142" t="s">
        <v>66</v>
      </c>
      <c r="AH117" s="127">
        <v>30</v>
      </c>
      <c r="AI117" s="128" t="s">
        <v>25</v>
      </c>
      <c r="AJ117" s="129">
        <v>34</v>
      </c>
      <c r="AK117" s="130">
        <f>'FACT COB BASICA'!K11</f>
        <v>4771</v>
      </c>
      <c r="AL117" s="131">
        <f>'FACT COB BASICA'!L11</f>
        <v>5414</v>
      </c>
      <c r="AM117" s="130" t="e">
        <f t="shared" si="128"/>
        <v>#N/A</v>
      </c>
      <c r="AN117" s="131" t="e">
        <f t="shared" si="106"/>
        <v>#N/A</v>
      </c>
      <c r="AO117" s="130"/>
      <c r="AP117" s="131">
        <f>$C$125*$D$125/'FACT COB BASICA'!$O$10</f>
        <v>0</v>
      </c>
      <c r="AQ117" s="130" t="e">
        <f t="shared" si="129"/>
        <v>#N/A</v>
      </c>
      <c r="AR117" s="131" t="e">
        <f t="shared" si="107"/>
        <v>#N/A</v>
      </c>
      <c r="AS117" s="130" t="e">
        <f t="shared" si="130"/>
        <v>#N/A</v>
      </c>
      <c r="AT117" s="131" t="e">
        <f t="shared" si="108"/>
        <v>#N/A</v>
      </c>
      <c r="AU117" s="130" t="e">
        <f t="shared" si="131"/>
        <v>#N/A</v>
      </c>
      <c r="AV117" s="131" t="e">
        <f t="shared" si="109"/>
        <v>#N/A</v>
      </c>
      <c r="AW117" s="130" t="e">
        <f t="shared" si="132"/>
        <v>#N/A</v>
      </c>
      <c r="AX117" s="131" t="e">
        <f t="shared" si="110"/>
        <v>#N/A</v>
      </c>
      <c r="AY117" s="130">
        <f>($C$130*'FACT COB ADICIONALES'!P7/1000*$D$130)/'FACT COB BASICA'!$O$10</f>
        <v>0</v>
      </c>
      <c r="AZ117" s="131">
        <f>($C$130*'FACT COB ADICIONALES'!Q7/1000*$D$130)/'FACT COB BASICA'!$O$10</f>
        <v>0</v>
      </c>
      <c r="BA117" s="205" t="e">
        <f t="shared" si="111"/>
        <v>#N/A</v>
      </c>
      <c r="BB117" s="205" t="e">
        <f t="shared" si="112"/>
        <v>#N/A</v>
      </c>
      <c r="BC117" s="130" t="e">
        <f t="shared" si="113"/>
        <v>#N/A</v>
      </c>
      <c r="BD117" s="131" t="e">
        <f t="shared" si="114"/>
        <v>#N/A</v>
      </c>
      <c r="BE117" s="130">
        <f>$C$133*$D$133/'FACT COB BASICA'!$O$10</f>
        <v>0</v>
      </c>
      <c r="BF117" s="131">
        <f>$C$133*$D$133/'FACT COB BASICA'!$O$10</f>
        <v>0</v>
      </c>
      <c r="BG117" s="130" t="e">
        <f t="shared" si="115"/>
        <v>#N/A</v>
      </c>
      <c r="BH117" s="131" t="e">
        <f t="shared" si="116"/>
        <v>#N/A</v>
      </c>
      <c r="BI117" s="130" t="e">
        <f t="shared" si="117"/>
        <v>#N/A</v>
      </c>
      <c r="BJ117" s="131" t="e">
        <f t="shared" si="118"/>
        <v>#N/A</v>
      </c>
      <c r="BK117" s="130" t="e">
        <f t="shared" si="119"/>
        <v>#N/A</v>
      </c>
      <c r="BL117" s="131" t="e">
        <f t="shared" si="120"/>
        <v>#N/A</v>
      </c>
      <c r="BM117" s="130">
        <f>$D$137/'FACT COB BASICA'!$O$10</f>
        <v>0</v>
      </c>
      <c r="BN117" s="131">
        <f>$D$137/'FACT COB BASICA'!$O$10</f>
        <v>0</v>
      </c>
    </row>
    <row r="118" spans="1:66" ht="18.75" customHeight="1" x14ac:dyDescent="0.25">
      <c r="F118" s="142" t="s">
        <v>68</v>
      </c>
      <c r="G118" s="116" t="s">
        <v>109</v>
      </c>
      <c r="H118" s="180" t="e">
        <f t="shared" si="121"/>
        <v>#N/A</v>
      </c>
      <c r="I118" s="181" t="e">
        <f t="shared" si="122"/>
        <v>#N/A</v>
      </c>
      <c r="J118" s="180" t="e">
        <f t="shared" si="101"/>
        <v>#N/A</v>
      </c>
      <c r="K118" s="181" t="e">
        <f t="shared" si="102"/>
        <v>#N/A</v>
      </c>
      <c r="L118" s="180">
        <f>'FACT COB BASICA'!$O$13+'FACT COB BASICA'!$O$16</f>
        <v>119.67</v>
      </c>
      <c r="M118" s="181">
        <f>'FACT COB BASICA'!$O$13+'FACT COB BASICA'!$O$16</f>
        <v>119.67</v>
      </c>
      <c r="N118" s="356" t="e">
        <f t="shared" si="123"/>
        <v>#N/A</v>
      </c>
      <c r="O118" s="181" t="e">
        <f t="shared" si="103"/>
        <v>#N/A</v>
      </c>
      <c r="P118" s="180" t="e">
        <f t="shared" si="124"/>
        <v>#N/A</v>
      </c>
      <c r="Q118" s="181" t="e">
        <f t="shared" si="104"/>
        <v>#N/A</v>
      </c>
      <c r="R118" s="120">
        <f>Cotizador!CO32</f>
        <v>0</v>
      </c>
      <c r="S118" s="121">
        <f>Cotizador!CP32</f>
        <v>0</v>
      </c>
      <c r="T118" s="120">
        <f>Cotizador!CQ32+Cotizador!CS32</f>
        <v>0</v>
      </c>
      <c r="U118" s="121">
        <f>Cotizador!CR32+Cotizador!CT32</f>
        <v>0</v>
      </c>
      <c r="V118" s="180" t="e">
        <f t="shared" si="125"/>
        <v>#N/A</v>
      </c>
      <c r="W118" s="181" t="e">
        <f t="shared" si="126"/>
        <v>#N/A</v>
      </c>
      <c r="X118" s="356" t="e">
        <f t="shared" si="127"/>
        <v>#N/A</v>
      </c>
      <c r="Y118" s="181" t="e">
        <f t="shared" si="105"/>
        <v>#N/A</v>
      </c>
      <c r="AG118" s="142" t="s">
        <v>68</v>
      </c>
      <c r="AH118" s="137">
        <v>35</v>
      </c>
      <c r="AI118" s="138" t="s">
        <v>25</v>
      </c>
      <c r="AJ118" s="139">
        <v>39</v>
      </c>
      <c r="AK118" s="140">
        <f>'FACT COB BASICA'!K12</f>
        <v>5961</v>
      </c>
      <c r="AL118" s="141">
        <f>'FACT COB BASICA'!L12</f>
        <v>6570</v>
      </c>
      <c r="AM118" s="140" t="e">
        <f t="shared" si="128"/>
        <v>#N/A</v>
      </c>
      <c r="AN118" s="141" t="e">
        <f t="shared" si="106"/>
        <v>#N/A</v>
      </c>
      <c r="AO118" s="140"/>
      <c r="AP118" s="141">
        <f>$C$125*$D$125/'FACT COB BASICA'!$O$10</f>
        <v>0</v>
      </c>
      <c r="AQ118" s="140" t="e">
        <f t="shared" si="129"/>
        <v>#N/A</v>
      </c>
      <c r="AR118" s="141" t="e">
        <f t="shared" si="107"/>
        <v>#N/A</v>
      </c>
      <c r="AS118" s="140" t="e">
        <f t="shared" si="130"/>
        <v>#N/A</v>
      </c>
      <c r="AT118" s="141" t="e">
        <f t="shared" si="108"/>
        <v>#N/A</v>
      </c>
      <c r="AU118" s="140" t="e">
        <f t="shared" si="131"/>
        <v>#N/A</v>
      </c>
      <c r="AV118" s="141" t="e">
        <f t="shared" si="109"/>
        <v>#N/A</v>
      </c>
      <c r="AW118" s="140" t="e">
        <f t="shared" si="132"/>
        <v>#N/A</v>
      </c>
      <c r="AX118" s="141" t="e">
        <f t="shared" si="110"/>
        <v>#N/A</v>
      </c>
      <c r="AY118" s="140">
        <f>($C$130*'FACT COB ADICIONALES'!P8/1000*$D$130)/'FACT COB BASICA'!$O$10</f>
        <v>0</v>
      </c>
      <c r="AZ118" s="141">
        <f>($C$130*'FACT COB ADICIONALES'!Q8/1000*$D$130)/'FACT COB BASICA'!$O$10</f>
        <v>0</v>
      </c>
      <c r="BA118" s="204" t="e">
        <f t="shared" si="111"/>
        <v>#N/A</v>
      </c>
      <c r="BB118" s="204" t="e">
        <f t="shared" si="112"/>
        <v>#N/A</v>
      </c>
      <c r="BC118" s="140" t="e">
        <f t="shared" si="113"/>
        <v>#N/A</v>
      </c>
      <c r="BD118" s="141" t="e">
        <f t="shared" si="114"/>
        <v>#N/A</v>
      </c>
      <c r="BE118" s="140">
        <f>$C$133*$D$133/'FACT COB BASICA'!$O$10</f>
        <v>0</v>
      </c>
      <c r="BF118" s="141">
        <f>$C$133*$D$133/'FACT COB BASICA'!$O$10</f>
        <v>0</v>
      </c>
      <c r="BG118" s="140" t="e">
        <f t="shared" si="115"/>
        <v>#N/A</v>
      </c>
      <c r="BH118" s="141" t="e">
        <f t="shared" si="116"/>
        <v>#N/A</v>
      </c>
      <c r="BI118" s="140" t="e">
        <f t="shared" si="117"/>
        <v>#N/A</v>
      </c>
      <c r="BJ118" s="141" t="e">
        <f t="shared" si="118"/>
        <v>#N/A</v>
      </c>
      <c r="BK118" s="140" t="e">
        <f t="shared" si="119"/>
        <v>#N/A</v>
      </c>
      <c r="BL118" s="141" t="e">
        <f t="shared" si="120"/>
        <v>#N/A</v>
      </c>
      <c r="BM118" s="140">
        <f>$D$137/'FACT COB BASICA'!$O$10</f>
        <v>0</v>
      </c>
      <c r="BN118" s="141">
        <f>$D$137/'FACT COB BASICA'!$O$10</f>
        <v>0</v>
      </c>
    </row>
    <row r="119" spans="1:66" ht="18.75" customHeight="1" x14ac:dyDescent="0.25">
      <c r="C119" s="106" t="s">
        <v>466</v>
      </c>
      <c r="D119" s="108" t="e">
        <f>D111*D113*D114*D115*D116</f>
        <v>#N/A</v>
      </c>
      <c r="F119" s="142" t="s">
        <v>69</v>
      </c>
      <c r="G119" s="101" t="s">
        <v>110</v>
      </c>
      <c r="H119" s="182" t="e">
        <f t="shared" si="121"/>
        <v>#N/A</v>
      </c>
      <c r="I119" s="183" t="e">
        <f t="shared" si="122"/>
        <v>#N/A</v>
      </c>
      <c r="J119" s="182" t="e">
        <f t="shared" si="101"/>
        <v>#N/A</v>
      </c>
      <c r="K119" s="183" t="e">
        <f t="shared" si="102"/>
        <v>#N/A</v>
      </c>
      <c r="L119" s="182">
        <f>'FACT COB BASICA'!$O$13+'FACT COB BASICA'!$O$16</f>
        <v>119.67</v>
      </c>
      <c r="M119" s="183">
        <f>'FACT COB BASICA'!$O$13+'FACT COB BASICA'!$O$16</f>
        <v>119.67</v>
      </c>
      <c r="N119" s="357" t="e">
        <f t="shared" si="123"/>
        <v>#N/A</v>
      </c>
      <c r="O119" s="183" t="e">
        <f t="shared" si="103"/>
        <v>#N/A</v>
      </c>
      <c r="P119" s="182" t="e">
        <f t="shared" si="124"/>
        <v>#N/A</v>
      </c>
      <c r="Q119" s="183" t="e">
        <f t="shared" si="104"/>
        <v>#N/A</v>
      </c>
      <c r="R119" s="114">
        <f>Cotizador!CO33</f>
        <v>0</v>
      </c>
      <c r="S119" s="115">
        <f>Cotizador!CP33</f>
        <v>0</v>
      </c>
      <c r="T119" s="114">
        <f>Cotizador!CQ33+Cotizador!CS33</f>
        <v>0</v>
      </c>
      <c r="U119" s="115">
        <f>Cotizador!CR33+Cotizador!CT33</f>
        <v>0</v>
      </c>
      <c r="V119" s="182" t="e">
        <f t="shared" si="125"/>
        <v>#N/A</v>
      </c>
      <c r="W119" s="183" t="e">
        <f t="shared" si="126"/>
        <v>#N/A</v>
      </c>
      <c r="X119" s="357" t="e">
        <f t="shared" si="127"/>
        <v>#N/A</v>
      </c>
      <c r="Y119" s="183" t="e">
        <f t="shared" si="105"/>
        <v>#N/A</v>
      </c>
      <c r="AG119" s="142" t="s">
        <v>69</v>
      </c>
      <c r="AH119" s="127">
        <v>40</v>
      </c>
      <c r="AI119" s="128" t="s">
        <v>25</v>
      </c>
      <c r="AJ119" s="129">
        <v>44</v>
      </c>
      <c r="AK119" s="130">
        <f>'FACT COB BASICA'!K13</f>
        <v>7448</v>
      </c>
      <c r="AL119" s="131">
        <f>'FACT COB BASICA'!L13</f>
        <v>7974</v>
      </c>
      <c r="AM119" s="130" t="e">
        <f t="shared" si="128"/>
        <v>#N/A</v>
      </c>
      <c r="AN119" s="131" t="e">
        <f t="shared" si="106"/>
        <v>#N/A</v>
      </c>
      <c r="AO119" s="130"/>
      <c r="AP119" s="131">
        <f>$C$125*$D$125/'FACT COB BASICA'!$O$10</f>
        <v>0</v>
      </c>
      <c r="AQ119" s="130" t="e">
        <f t="shared" si="129"/>
        <v>#N/A</v>
      </c>
      <c r="AR119" s="131" t="e">
        <f t="shared" si="107"/>
        <v>#N/A</v>
      </c>
      <c r="AS119" s="130" t="e">
        <f t="shared" si="130"/>
        <v>#N/A</v>
      </c>
      <c r="AT119" s="131" t="e">
        <f t="shared" si="108"/>
        <v>#N/A</v>
      </c>
      <c r="AU119" s="130" t="e">
        <f t="shared" si="131"/>
        <v>#N/A</v>
      </c>
      <c r="AV119" s="131" t="e">
        <f t="shared" si="109"/>
        <v>#N/A</v>
      </c>
      <c r="AW119" s="130" t="e">
        <f t="shared" si="132"/>
        <v>#N/A</v>
      </c>
      <c r="AX119" s="131" t="e">
        <f t="shared" si="110"/>
        <v>#N/A</v>
      </c>
      <c r="AY119" s="130">
        <f>($C$130*'FACT COB ADICIONALES'!P9/1000*$D$130)/'FACT COB BASICA'!$O$10</f>
        <v>0</v>
      </c>
      <c r="AZ119" s="131">
        <f>($C$130*'FACT COB ADICIONALES'!Q9/1000*$D$130)/'FACT COB BASICA'!$O$10</f>
        <v>0</v>
      </c>
      <c r="BA119" s="205" t="e">
        <f t="shared" si="111"/>
        <v>#N/A</v>
      </c>
      <c r="BB119" s="205" t="e">
        <f t="shared" si="112"/>
        <v>#N/A</v>
      </c>
      <c r="BC119" s="130" t="e">
        <f t="shared" si="113"/>
        <v>#N/A</v>
      </c>
      <c r="BD119" s="131" t="e">
        <f t="shared" si="114"/>
        <v>#N/A</v>
      </c>
      <c r="BE119" s="130">
        <f>$C$133*$D$133/'FACT COB BASICA'!$O$10</f>
        <v>0</v>
      </c>
      <c r="BF119" s="131">
        <f>$C$133*$D$133/'FACT COB BASICA'!$O$10</f>
        <v>0</v>
      </c>
      <c r="BG119" s="130" t="e">
        <f t="shared" si="115"/>
        <v>#N/A</v>
      </c>
      <c r="BH119" s="131" t="e">
        <f t="shared" si="116"/>
        <v>#N/A</v>
      </c>
      <c r="BI119" s="130" t="e">
        <f t="shared" si="117"/>
        <v>#N/A</v>
      </c>
      <c r="BJ119" s="131" t="e">
        <f t="shared" si="118"/>
        <v>#N/A</v>
      </c>
      <c r="BK119" s="130" t="e">
        <f t="shared" si="119"/>
        <v>#N/A</v>
      </c>
      <c r="BL119" s="131" t="e">
        <f t="shared" si="120"/>
        <v>#N/A</v>
      </c>
      <c r="BM119" s="130">
        <f>$D$137/'FACT COB BASICA'!$O$10</f>
        <v>0</v>
      </c>
      <c r="BN119" s="131">
        <f>$D$137/'FACT COB BASICA'!$O$10</f>
        <v>0</v>
      </c>
    </row>
    <row r="120" spans="1:66" ht="18.75" customHeight="1" x14ac:dyDescent="0.25">
      <c r="F120" s="142" t="s">
        <v>70</v>
      </c>
      <c r="G120" s="116" t="s">
        <v>111</v>
      </c>
      <c r="H120" s="180" t="e">
        <f t="shared" si="121"/>
        <v>#N/A</v>
      </c>
      <c r="I120" s="181" t="e">
        <f t="shared" si="122"/>
        <v>#N/A</v>
      </c>
      <c r="J120" s="180" t="e">
        <f t="shared" si="101"/>
        <v>#N/A</v>
      </c>
      <c r="K120" s="181" t="e">
        <f t="shared" si="102"/>
        <v>#N/A</v>
      </c>
      <c r="L120" s="180">
        <f>'FACT COB BASICA'!$O$13+'FACT COB BASICA'!$O$16</f>
        <v>119.67</v>
      </c>
      <c r="M120" s="181">
        <f>'FACT COB BASICA'!$O$13+'FACT COB BASICA'!$O$16</f>
        <v>119.67</v>
      </c>
      <c r="N120" s="356" t="e">
        <f t="shared" si="123"/>
        <v>#N/A</v>
      </c>
      <c r="O120" s="181" t="e">
        <f t="shared" si="103"/>
        <v>#N/A</v>
      </c>
      <c r="P120" s="180" t="e">
        <f t="shared" si="124"/>
        <v>#N/A</v>
      </c>
      <c r="Q120" s="181" t="e">
        <f t="shared" si="104"/>
        <v>#N/A</v>
      </c>
      <c r="R120" s="120">
        <f>Cotizador!CO34</f>
        <v>0</v>
      </c>
      <c r="S120" s="121">
        <f>Cotizador!CP34</f>
        <v>0</v>
      </c>
      <c r="T120" s="120">
        <f>Cotizador!CQ34+Cotizador!CS34</f>
        <v>0</v>
      </c>
      <c r="U120" s="121">
        <f>Cotizador!CR34+Cotizador!CT34</f>
        <v>0</v>
      </c>
      <c r="V120" s="180" t="e">
        <f t="shared" si="125"/>
        <v>#N/A</v>
      </c>
      <c r="W120" s="181" t="e">
        <f t="shared" si="126"/>
        <v>#N/A</v>
      </c>
      <c r="X120" s="356" t="e">
        <f t="shared" si="127"/>
        <v>#N/A</v>
      </c>
      <c r="Y120" s="181" t="e">
        <f t="shared" si="105"/>
        <v>#N/A</v>
      </c>
      <c r="AG120" s="142" t="s">
        <v>70</v>
      </c>
      <c r="AH120" s="137">
        <v>45</v>
      </c>
      <c r="AI120" s="138" t="s">
        <v>25</v>
      </c>
      <c r="AJ120" s="139">
        <v>49</v>
      </c>
      <c r="AK120" s="140">
        <f>'FACT COB BASICA'!K14</f>
        <v>9306</v>
      </c>
      <c r="AL120" s="141">
        <f>'FACT COB BASICA'!L14</f>
        <v>9677</v>
      </c>
      <c r="AM120" s="140" t="e">
        <f t="shared" si="128"/>
        <v>#N/A</v>
      </c>
      <c r="AN120" s="141" t="e">
        <f t="shared" si="106"/>
        <v>#N/A</v>
      </c>
      <c r="AO120" s="140"/>
      <c r="AP120" s="141">
        <f>$C$125*$D$125/'FACT COB BASICA'!$O$10</f>
        <v>0</v>
      </c>
      <c r="AQ120" s="140" t="e">
        <f t="shared" si="129"/>
        <v>#N/A</v>
      </c>
      <c r="AR120" s="141" t="e">
        <f t="shared" si="107"/>
        <v>#N/A</v>
      </c>
      <c r="AS120" s="140" t="e">
        <f t="shared" si="130"/>
        <v>#N/A</v>
      </c>
      <c r="AT120" s="141" t="e">
        <f t="shared" si="108"/>
        <v>#N/A</v>
      </c>
      <c r="AU120" s="140" t="e">
        <f t="shared" si="131"/>
        <v>#N/A</v>
      </c>
      <c r="AV120" s="141" t="e">
        <f t="shared" si="109"/>
        <v>#N/A</v>
      </c>
      <c r="AW120" s="140" t="e">
        <f t="shared" si="132"/>
        <v>#N/A</v>
      </c>
      <c r="AX120" s="141" t="e">
        <f t="shared" si="110"/>
        <v>#N/A</v>
      </c>
      <c r="AY120" s="140">
        <f>($C$130*'FACT COB ADICIONALES'!P10/1000*$D$130)/'FACT COB BASICA'!$O$10</f>
        <v>0</v>
      </c>
      <c r="AZ120" s="141">
        <f>($C$130*'FACT COB ADICIONALES'!Q10/1000*$D$130)/'FACT COB BASICA'!$O$10</f>
        <v>0</v>
      </c>
      <c r="BA120" s="204" t="e">
        <f t="shared" si="111"/>
        <v>#N/A</v>
      </c>
      <c r="BB120" s="204" t="e">
        <f t="shared" si="112"/>
        <v>#N/A</v>
      </c>
      <c r="BC120" s="140" t="e">
        <f t="shared" si="113"/>
        <v>#N/A</v>
      </c>
      <c r="BD120" s="141" t="e">
        <f t="shared" si="114"/>
        <v>#N/A</v>
      </c>
      <c r="BE120" s="140">
        <f>$C$133*$D$133/'FACT COB BASICA'!$O$10</f>
        <v>0</v>
      </c>
      <c r="BF120" s="141">
        <f>$C$133*$D$133/'FACT COB BASICA'!$O$10</f>
        <v>0</v>
      </c>
      <c r="BG120" s="140" t="e">
        <f t="shared" si="115"/>
        <v>#N/A</v>
      </c>
      <c r="BH120" s="141" t="e">
        <f t="shared" si="116"/>
        <v>#N/A</v>
      </c>
      <c r="BI120" s="140" t="e">
        <f t="shared" si="117"/>
        <v>#N/A</v>
      </c>
      <c r="BJ120" s="141" t="e">
        <f t="shared" si="118"/>
        <v>#N/A</v>
      </c>
      <c r="BK120" s="140" t="e">
        <f t="shared" si="119"/>
        <v>#N/A</v>
      </c>
      <c r="BL120" s="141" t="e">
        <f t="shared" si="120"/>
        <v>#N/A</v>
      </c>
      <c r="BM120" s="140">
        <f>$D$137/'FACT COB BASICA'!$O$10</f>
        <v>0</v>
      </c>
      <c r="BN120" s="141">
        <f>$D$137/'FACT COB BASICA'!$O$10</f>
        <v>0</v>
      </c>
    </row>
    <row r="121" spans="1:66" ht="18.75" customHeight="1" x14ac:dyDescent="0.25">
      <c r="F121" s="142" t="s">
        <v>71</v>
      </c>
      <c r="G121" s="101" t="s">
        <v>112</v>
      </c>
      <c r="H121" s="182" t="e">
        <f t="shared" si="121"/>
        <v>#N/A</v>
      </c>
      <c r="I121" s="183" t="e">
        <f t="shared" si="122"/>
        <v>#N/A</v>
      </c>
      <c r="J121" s="182" t="e">
        <f t="shared" si="101"/>
        <v>#N/A</v>
      </c>
      <c r="K121" s="183" t="e">
        <f t="shared" si="102"/>
        <v>#N/A</v>
      </c>
      <c r="L121" s="182">
        <f>'FACT COB BASICA'!$O$13+'FACT COB BASICA'!$O$16</f>
        <v>119.67</v>
      </c>
      <c r="M121" s="183">
        <f>'FACT COB BASICA'!$O$13+'FACT COB BASICA'!$O$16</f>
        <v>119.67</v>
      </c>
      <c r="N121" s="357" t="e">
        <f t="shared" si="123"/>
        <v>#N/A</v>
      </c>
      <c r="O121" s="183" t="e">
        <f t="shared" si="103"/>
        <v>#N/A</v>
      </c>
      <c r="P121" s="182" t="e">
        <f t="shared" si="124"/>
        <v>#N/A</v>
      </c>
      <c r="Q121" s="183" t="e">
        <f t="shared" si="104"/>
        <v>#N/A</v>
      </c>
      <c r="R121" s="114">
        <f>Cotizador!CO35</f>
        <v>0</v>
      </c>
      <c r="S121" s="115">
        <f>Cotizador!CP35</f>
        <v>0</v>
      </c>
      <c r="T121" s="114">
        <f>Cotizador!CQ35+Cotizador!CS35</f>
        <v>0</v>
      </c>
      <c r="U121" s="115">
        <f>Cotizador!CR35+Cotizador!CT35</f>
        <v>0</v>
      </c>
      <c r="V121" s="182" t="e">
        <f t="shared" si="125"/>
        <v>#N/A</v>
      </c>
      <c r="W121" s="183" t="e">
        <f t="shared" si="126"/>
        <v>#N/A</v>
      </c>
      <c r="X121" s="357" t="e">
        <f t="shared" si="127"/>
        <v>#N/A</v>
      </c>
      <c r="Y121" s="183" t="e">
        <f t="shared" si="105"/>
        <v>#N/A</v>
      </c>
      <c r="AG121" s="142" t="s">
        <v>71</v>
      </c>
      <c r="AH121" s="127">
        <v>50</v>
      </c>
      <c r="AI121" s="128" t="s">
        <v>25</v>
      </c>
      <c r="AJ121" s="129">
        <v>54</v>
      </c>
      <c r="AK121" s="130">
        <f>'FACT COB BASICA'!K15</f>
        <v>11628</v>
      </c>
      <c r="AL121" s="131">
        <f>'FACT COB BASICA'!L15</f>
        <v>11744</v>
      </c>
      <c r="AM121" s="130" t="e">
        <f t="shared" si="128"/>
        <v>#N/A</v>
      </c>
      <c r="AN121" s="131" t="e">
        <f t="shared" si="106"/>
        <v>#N/A</v>
      </c>
      <c r="AO121" s="130"/>
      <c r="AP121" s="131"/>
      <c r="AQ121" s="130" t="e">
        <f t="shared" si="129"/>
        <v>#N/A</v>
      </c>
      <c r="AR121" s="131" t="e">
        <f t="shared" si="107"/>
        <v>#N/A</v>
      </c>
      <c r="AS121" s="130" t="e">
        <f t="shared" si="130"/>
        <v>#N/A</v>
      </c>
      <c r="AT121" s="131" t="e">
        <f t="shared" si="108"/>
        <v>#N/A</v>
      </c>
      <c r="AU121" s="130" t="e">
        <f t="shared" si="131"/>
        <v>#N/A</v>
      </c>
      <c r="AV121" s="131" t="e">
        <f t="shared" si="109"/>
        <v>#N/A</v>
      </c>
      <c r="AW121" s="130" t="e">
        <f t="shared" si="132"/>
        <v>#N/A</v>
      </c>
      <c r="AX121" s="131" t="e">
        <f t="shared" si="110"/>
        <v>#N/A</v>
      </c>
      <c r="AY121" s="130">
        <f>($C$130*'FACT COB ADICIONALES'!P11/1000*$D$130)/'FACT COB BASICA'!$O$10</f>
        <v>0</v>
      </c>
      <c r="AZ121" s="131">
        <f>($C$130*'FACT COB ADICIONALES'!Q11/1000*$D$130)/'FACT COB BASICA'!$O$10</f>
        <v>0</v>
      </c>
      <c r="BA121" s="205" t="e">
        <f t="shared" si="111"/>
        <v>#N/A</v>
      </c>
      <c r="BB121" s="205" t="e">
        <f t="shared" si="112"/>
        <v>#N/A</v>
      </c>
      <c r="BC121" s="130" t="e">
        <f t="shared" si="113"/>
        <v>#N/A</v>
      </c>
      <c r="BD121" s="131" t="e">
        <f t="shared" si="114"/>
        <v>#N/A</v>
      </c>
      <c r="BE121" s="130">
        <f>$C$133*$D$133/'FACT COB BASICA'!$O$10</f>
        <v>0</v>
      </c>
      <c r="BF121" s="131">
        <f>$C$133*$D$133/'FACT COB BASICA'!$O$10</f>
        <v>0</v>
      </c>
      <c r="BG121" s="130" t="e">
        <f t="shared" si="115"/>
        <v>#N/A</v>
      </c>
      <c r="BH121" s="131" t="e">
        <f t="shared" si="116"/>
        <v>#N/A</v>
      </c>
      <c r="BI121" s="130" t="e">
        <f t="shared" si="117"/>
        <v>#N/A</v>
      </c>
      <c r="BJ121" s="131" t="e">
        <f t="shared" si="118"/>
        <v>#N/A</v>
      </c>
      <c r="BK121" s="130" t="e">
        <f t="shared" si="119"/>
        <v>#N/A</v>
      </c>
      <c r="BL121" s="131" t="e">
        <f t="shared" si="120"/>
        <v>#N/A</v>
      </c>
      <c r="BM121" s="130">
        <f>$D$137/'FACT COB BASICA'!$O$10</f>
        <v>0</v>
      </c>
      <c r="BN121" s="131">
        <f>$D$137/'FACT COB BASICA'!$O$10</f>
        <v>0</v>
      </c>
    </row>
    <row r="122" spans="1:66" ht="18.75" customHeight="1" x14ac:dyDescent="0.3">
      <c r="A122" s="669" t="s">
        <v>81</v>
      </c>
      <c r="B122" s="669"/>
      <c r="C122" s="669"/>
      <c r="D122" s="669"/>
      <c r="F122" s="142" t="s">
        <v>72</v>
      </c>
      <c r="G122" s="116" t="s">
        <v>113</v>
      </c>
      <c r="H122" s="180" t="e">
        <f t="shared" si="121"/>
        <v>#N/A</v>
      </c>
      <c r="I122" s="181" t="e">
        <f t="shared" si="122"/>
        <v>#N/A</v>
      </c>
      <c r="J122" s="180" t="e">
        <f t="shared" si="101"/>
        <v>#N/A</v>
      </c>
      <c r="K122" s="181" t="e">
        <f t="shared" si="102"/>
        <v>#N/A</v>
      </c>
      <c r="L122" s="180">
        <f>'FACT COB BASICA'!$O$13+'FACT COB BASICA'!$O$16</f>
        <v>119.67</v>
      </c>
      <c r="M122" s="181">
        <f>'FACT COB BASICA'!$O$13+'FACT COB BASICA'!$O$16</f>
        <v>119.67</v>
      </c>
      <c r="N122" s="356" t="e">
        <f t="shared" si="123"/>
        <v>#N/A</v>
      </c>
      <c r="O122" s="181" t="e">
        <f t="shared" si="103"/>
        <v>#N/A</v>
      </c>
      <c r="P122" s="180" t="e">
        <f t="shared" si="124"/>
        <v>#N/A</v>
      </c>
      <c r="Q122" s="181" t="e">
        <f t="shared" si="104"/>
        <v>#N/A</v>
      </c>
      <c r="R122" s="120">
        <f>Cotizador!CO36</f>
        <v>0</v>
      </c>
      <c r="S122" s="121">
        <f>Cotizador!CP36</f>
        <v>0</v>
      </c>
      <c r="T122" s="120">
        <f>Cotizador!CQ36+Cotizador!CS36</f>
        <v>0</v>
      </c>
      <c r="U122" s="121">
        <f>Cotizador!CR36+Cotizador!CT36</f>
        <v>0</v>
      </c>
      <c r="V122" s="180" t="e">
        <f t="shared" si="125"/>
        <v>#N/A</v>
      </c>
      <c r="W122" s="181" t="e">
        <f t="shared" si="126"/>
        <v>#N/A</v>
      </c>
      <c r="X122" s="356" t="e">
        <f t="shared" si="127"/>
        <v>#N/A</v>
      </c>
      <c r="Y122" s="181" t="e">
        <f t="shared" si="105"/>
        <v>#N/A</v>
      </c>
      <c r="AG122" s="142" t="s">
        <v>72</v>
      </c>
      <c r="AH122" s="137">
        <v>55</v>
      </c>
      <c r="AI122" s="138" t="s">
        <v>25</v>
      </c>
      <c r="AJ122" s="139">
        <v>59</v>
      </c>
      <c r="AK122" s="140">
        <f>'FACT COB BASICA'!K16</f>
        <v>14528</v>
      </c>
      <c r="AL122" s="141">
        <f>'FACT COB BASICA'!L16</f>
        <v>14252</v>
      </c>
      <c r="AM122" s="140" t="e">
        <f t="shared" si="128"/>
        <v>#N/A</v>
      </c>
      <c r="AN122" s="141" t="e">
        <f t="shared" si="106"/>
        <v>#N/A</v>
      </c>
      <c r="AO122" s="140"/>
      <c r="AP122" s="141"/>
      <c r="AQ122" s="140" t="e">
        <f t="shared" si="129"/>
        <v>#N/A</v>
      </c>
      <c r="AR122" s="141" t="e">
        <f t="shared" si="107"/>
        <v>#N/A</v>
      </c>
      <c r="AS122" s="140" t="e">
        <f t="shared" si="130"/>
        <v>#N/A</v>
      </c>
      <c r="AT122" s="141" t="e">
        <f t="shared" si="108"/>
        <v>#N/A</v>
      </c>
      <c r="AU122" s="140" t="e">
        <f t="shared" si="131"/>
        <v>#N/A</v>
      </c>
      <c r="AV122" s="141" t="e">
        <f t="shared" si="109"/>
        <v>#N/A</v>
      </c>
      <c r="AW122" s="140" t="e">
        <f t="shared" si="132"/>
        <v>#N/A</v>
      </c>
      <c r="AX122" s="141" t="e">
        <f t="shared" si="110"/>
        <v>#N/A</v>
      </c>
      <c r="AY122" s="140">
        <f>($C$130*'FACT COB ADICIONALES'!P12/1000*$D$130)/'FACT COB BASICA'!$O$10</f>
        <v>0</v>
      </c>
      <c r="AZ122" s="141">
        <f>($C$130*'FACT COB ADICIONALES'!Q12/1000*$D$130)/'FACT COB BASICA'!$O$10</f>
        <v>0</v>
      </c>
      <c r="BA122" s="204" t="e">
        <f t="shared" si="111"/>
        <v>#N/A</v>
      </c>
      <c r="BB122" s="204" t="e">
        <f t="shared" si="112"/>
        <v>#N/A</v>
      </c>
      <c r="BC122" s="140" t="e">
        <f t="shared" si="113"/>
        <v>#N/A</v>
      </c>
      <c r="BD122" s="141" t="e">
        <f t="shared" si="114"/>
        <v>#N/A</v>
      </c>
      <c r="BE122" s="140">
        <f>$C$133*$D$133/'FACT COB BASICA'!$O$10</f>
        <v>0</v>
      </c>
      <c r="BF122" s="141">
        <f>$C$133*$D$133/'FACT COB BASICA'!$O$10</f>
        <v>0</v>
      </c>
      <c r="BG122" s="140" t="e">
        <f t="shared" si="115"/>
        <v>#N/A</v>
      </c>
      <c r="BH122" s="141" t="e">
        <f t="shared" si="116"/>
        <v>#N/A</v>
      </c>
      <c r="BI122" s="140" t="e">
        <f t="shared" si="117"/>
        <v>#N/A</v>
      </c>
      <c r="BJ122" s="141" t="e">
        <f t="shared" si="118"/>
        <v>#N/A</v>
      </c>
      <c r="BK122" s="140" t="e">
        <f t="shared" si="119"/>
        <v>#N/A</v>
      </c>
      <c r="BL122" s="141" t="e">
        <f t="shared" si="120"/>
        <v>#N/A</v>
      </c>
      <c r="BM122" s="140">
        <f>$D$137/'FACT COB BASICA'!$O$10</f>
        <v>0</v>
      </c>
      <c r="BN122" s="141">
        <f>$D$137/'FACT COB BASICA'!$O$10</f>
        <v>0</v>
      </c>
    </row>
    <row r="123" spans="1:66" ht="18.75" customHeight="1" x14ac:dyDescent="0.25">
      <c r="F123" s="142" t="s">
        <v>73</v>
      </c>
      <c r="G123" s="101" t="s">
        <v>114</v>
      </c>
      <c r="H123" s="182" t="e">
        <f t="shared" si="121"/>
        <v>#N/A</v>
      </c>
      <c r="I123" s="183" t="e">
        <f t="shared" si="122"/>
        <v>#N/A</v>
      </c>
      <c r="J123" s="182" t="e">
        <f t="shared" si="101"/>
        <v>#N/A</v>
      </c>
      <c r="K123" s="183" t="e">
        <f t="shared" si="102"/>
        <v>#N/A</v>
      </c>
      <c r="L123" s="182">
        <f>'FACT COB BASICA'!$O$13+'FACT COB BASICA'!$O$16</f>
        <v>119.67</v>
      </c>
      <c r="M123" s="183">
        <f>'FACT COB BASICA'!$O$13+'FACT COB BASICA'!$O$16</f>
        <v>119.67</v>
      </c>
      <c r="N123" s="357" t="e">
        <f t="shared" si="123"/>
        <v>#N/A</v>
      </c>
      <c r="O123" s="183" t="e">
        <f t="shared" si="103"/>
        <v>#N/A</v>
      </c>
      <c r="P123" s="182" t="e">
        <f t="shared" si="124"/>
        <v>#N/A</v>
      </c>
      <c r="Q123" s="183" t="e">
        <f t="shared" si="104"/>
        <v>#N/A</v>
      </c>
      <c r="R123" s="114">
        <f>Cotizador!CO37</f>
        <v>0</v>
      </c>
      <c r="S123" s="115">
        <f>Cotizador!CP37</f>
        <v>0</v>
      </c>
      <c r="T123" s="114">
        <f>Cotizador!CQ37+Cotizador!CS37</f>
        <v>0</v>
      </c>
      <c r="U123" s="115">
        <f>Cotizador!CR37+Cotizador!CT37</f>
        <v>0</v>
      </c>
      <c r="V123" s="182" t="e">
        <f t="shared" si="125"/>
        <v>#N/A</v>
      </c>
      <c r="W123" s="183" t="e">
        <f t="shared" si="126"/>
        <v>#N/A</v>
      </c>
      <c r="X123" s="357" t="e">
        <f t="shared" si="127"/>
        <v>#N/A</v>
      </c>
      <c r="Y123" s="183" t="e">
        <f t="shared" si="105"/>
        <v>#N/A</v>
      </c>
      <c r="AD123" s="105"/>
      <c r="AG123" s="142" t="s">
        <v>73</v>
      </c>
      <c r="AH123" s="127">
        <v>60</v>
      </c>
      <c r="AI123" s="128" t="s">
        <v>25</v>
      </c>
      <c r="AJ123" s="129">
        <v>64</v>
      </c>
      <c r="AK123" s="130">
        <f>'FACT COB BASICA'!K17</f>
        <v>18152</v>
      </c>
      <c r="AL123" s="131">
        <f>'FACT COB BASICA'!L17</f>
        <v>17297</v>
      </c>
      <c r="AM123" s="130" t="e">
        <f t="shared" si="128"/>
        <v>#N/A</v>
      </c>
      <c r="AN123" s="131" t="e">
        <f t="shared" si="106"/>
        <v>#N/A</v>
      </c>
      <c r="AO123" s="130"/>
      <c r="AP123" s="131"/>
      <c r="AQ123" s="130" t="e">
        <f t="shared" si="129"/>
        <v>#N/A</v>
      </c>
      <c r="AR123" s="131" t="e">
        <f t="shared" si="107"/>
        <v>#N/A</v>
      </c>
      <c r="AS123" s="130" t="e">
        <f t="shared" si="130"/>
        <v>#N/A</v>
      </c>
      <c r="AT123" s="131" t="e">
        <f t="shared" si="108"/>
        <v>#N/A</v>
      </c>
      <c r="AU123" s="130" t="e">
        <f t="shared" si="131"/>
        <v>#N/A</v>
      </c>
      <c r="AV123" s="131" t="e">
        <f t="shared" si="109"/>
        <v>#N/A</v>
      </c>
      <c r="AW123" s="130" t="e">
        <f t="shared" si="132"/>
        <v>#N/A</v>
      </c>
      <c r="AX123" s="131" t="e">
        <f t="shared" si="110"/>
        <v>#N/A</v>
      </c>
      <c r="AY123" s="130">
        <f>($C$130*'FACT COB ADICIONALES'!P13/1000*$D$130)/'FACT COB BASICA'!$O$10</f>
        <v>0</v>
      </c>
      <c r="AZ123" s="131">
        <f>($C$130*'FACT COB ADICIONALES'!Q13/1000*$D$130)/'FACT COB BASICA'!$O$10</f>
        <v>0</v>
      </c>
      <c r="BA123" s="205" t="e">
        <f t="shared" si="111"/>
        <v>#N/A</v>
      </c>
      <c r="BB123" s="205" t="e">
        <f t="shared" si="112"/>
        <v>#N/A</v>
      </c>
      <c r="BC123" s="130" t="e">
        <f t="shared" si="113"/>
        <v>#N/A</v>
      </c>
      <c r="BD123" s="131" t="e">
        <f t="shared" si="114"/>
        <v>#N/A</v>
      </c>
      <c r="BE123" s="130">
        <f>$C$133*$D$133/'FACT COB BASICA'!$O$10</f>
        <v>0</v>
      </c>
      <c r="BF123" s="131">
        <f>$C$133*$D$133/'FACT COB BASICA'!$O$10</f>
        <v>0</v>
      </c>
      <c r="BG123" s="130" t="e">
        <f t="shared" si="115"/>
        <v>#N/A</v>
      </c>
      <c r="BH123" s="131" t="e">
        <f t="shared" si="116"/>
        <v>#N/A</v>
      </c>
      <c r="BI123" s="130" t="e">
        <f t="shared" si="117"/>
        <v>#N/A</v>
      </c>
      <c r="BJ123" s="131" t="e">
        <f t="shared" si="118"/>
        <v>#N/A</v>
      </c>
      <c r="BK123" s="130" t="e">
        <f t="shared" si="119"/>
        <v>#N/A</v>
      </c>
      <c r="BL123" s="131" t="e">
        <f t="shared" si="120"/>
        <v>#N/A</v>
      </c>
      <c r="BM123" s="130">
        <f>$D$137/'FACT COB BASICA'!$O$10</f>
        <v>0</v>
      </c>
      <c r="BN123" s="131">
        <f>$D$137/'FACT COB BASICA'!$O$10</f>
        <v>0</v>
      </c>
    </row>
    <row r="124" spans="1:66" ht="18.75" customHeight="1" x14ac:dyDescent="0.25">
      <c r="C124" s="106" t="s">
        <v>159</v>
      </c>
      <c r="D124" s="106" t="s">
        <v>14</v>
      </c>
      <c r="F124" s="142" t="s">
        <v>74</v>
      </c>
      <c r="G124" s="116" t="s">
        <v>115</v>
      </c>
      <c r="H124" s="180" t="e">
        <f t="shared" si="121"/>
        <v>#N/A</v>
      </c>
      <c r="I124" s="181" t="e">
        <f t="shared" si="122"/>
        <v>#N/A</v>
      </c>
      <c r="J124" s="180" t="e">
        <f t="shared" si="101"/>
        <v>#N/A</v>
      </c>
      <c r="K124" s="181" t="e">
        <f t="shared" si="102"/>
        <v>#N/A</v>
      </c>
      <c r="L124" s="180">
        <f>'FACT COB BASICA'!$O$13+'FACT COB BASICA'!$O$16</f>
        <v>119.67</v>
      </c>
      <c r="M124" s="181">
        <f>'FACT COB BASICA'!$O$13+'FACT COB BASICA'!$O$16</f>
        <v>119.67</v>
      </c>
      <c r="N124" s="356" t="e">
        <f t="shared" si="123"/>
        <v>#N/A</v>
      </c>
      <c r="O124" s="181" t="e">
        <f t="shared" si="103"/>
        <v>#N/A</v>
      </c>
      <c r="P124" s="180" t="e">
        <f t="shared" si="124"/>
        <v>#N/A</v>
      </c>
      <c r="Q124" s="181" t="e">
        <f t="shared" si="104"/>
        <v>#N/A</v>
      </c>
      <c r="R124" s="120">
        <f>Cotizador!CO38</f>
        <v>0</v>
      </c>
      <c r="S124" s="121">
        <f>Cotizador!CP38</f>
        <v>0</v>
      </c>
      <c r="T124" s="120">
        <f>Cotizador!CQ38+Cotizador!CS38</f>
        <v>0</v>
      </c>
      <c r="U124" s="121">
        <f>Cotizador!CR38+Cotizador!CT38</f>
        <v>0</v>
      </c>
      <c r="V124" s="180" t="e">
        <f t="shared" si="125"/>
        <v>#N/A</v>
      </c>
      <c r="W124" s="181" t="e">
        <f t="shared" si="126"/>
        <v>#N/A</v>
      </c>
      <c r="X124" s="356" t="e">
        <f t="shared" si="127"/>
        <v>#N/A</v>
      </c>
      <c r="Y124" s="181" t="e">
        <f t="shared" si="105"/>
        <v>#N/A</v>
      </c>
      <c r="AD124" s="105"/>
      <c r="AG124" s="142" t="s">
        <v>74</v>
      </c>
      <c r="AH124" s="137">
        <v>65</v>
      </c>
      <c r="AI124" s="138" t="s">
        <v>25</v>
      </c>
      <c r="AJ124" s="139">
        <v>69</v>
      </c>
      <c r="AK124" s="140">
        <f>'FACT COB BASICA'!K18</f>
        <v>22680</v>
      </c>
      <c r="AL124" s="141">
        <f>'FACT COB BASICA'!L18</f>
        <v>20992</v>
      </c>
      <c r="AM124" s="140" t="e">
        <f t="shared" si="128"/>
        <v>#N/A</v>
      </c>
      <c r="AN124" s="141" t="e">
        <f t="shared" si="106"/>
        <v>#N/A</v>
      </c>
      <c r="AO124" s="140"/>
      <c r="AP124" s="141"/>
      <c r="AQ124" s="140" t="e">
        <f t="shared" si="129"/>
        <v>#N/A</v>
      </c>
      <c r="AR124" s="141" t="e">
        <f t="shared" si="107"/>
        <v>#N/A</v>
      </c>
      <c r="AS124" s="140" t="e">
        <f t="shared" si="130"/>
        <v>#N/A</v>
      </c>
      <c r="AT124" s="141" t="e">
        <f t="shared" si="108"/>
        <v>#N/A</v>
      </c>
      <c r="AU124" s="140" t="e">
        <f t="shared" si="131"/>
        <v>#N/A</v>
      </c>
      <c r="AV124" s="141" t="e">
        <f t="shared" si="109"/>
        <v>#N/A</v>
      </c>
      <c r="AW124" s="140" t="e">
        <f t="shared" si="132"/>
        <v>#N/A</v>
      </c>
      <c r="AX124" s="141" t="e">
        <f t="shared" si="110"/>
        <v>#N/A</v>
      </c>
      <c r="AY124" s="140"/>
      <c r="AZ124" s="141"/>
      <c r="BA124" s="204" t="e">
        <f t="shared" si="111"/>
        <v>#N/A</v>
      </c>
      <c r="BB124" s="204" t="e">
        <f t="shared" si="112"/>
        <v>#N/A</v>
      </c>
      <c r="BC124" s="140" t="e">
        <f t="shared" si="113"/>
        <v>#N/A</v>
      </c>
      <c r="BD124" s="141" t="e">
        <f t="shared" si="114"/>
        <v>#N/A</v>
      </c>
      <c r="BE124" s="140">
        <f>$C$133*$D$133/'FACT COB BASICA'!$O$10</f>
        <v>0</v>
      </c>
      <c r="BF124" s="141">
        <f>$C$133*$D$133/'FACT COB BASICA'!$O$10</f>
        <v>0</v>
      </c>
      <c r="BG124" s="140" t="e">
        <f t="shared" si="115"/>
        <v>#N/A</v>
      </c>
      <c r="BH124" s="141" t="e">
        <f t="shared" si="116"/>
        <v>#N/A</v>
      </c>
      <c r="BI124" s="140" t="e">
        <f t="shared" si="117"/>
        <v>#N/A</v>
      </c>
      <c r="BJ124" s="141" t="e">
        <f t="shared" si="118"/>
        <v>#N/A</v>
      </c>
      <c r="BK124" s="140" t="e">
        <f t="shared" si="119"/>
        <v>#N/A</v>
      </c>
      <c r="BL124" s="141" t="e">
        <f t="shared" si="120"/>
        <v>#N/A</v>
      </c>
      <c r="BM124" s="140">
        <f>$D$137/'FACT COB BASICA'!$O$10</f>
        <v>0</v>
      </c>
      <c r="BN124" s="141">
        <f>$D$137/'FACT COB BASICA'!$O$10</f>
        <v>0</v>
      </c>
    </row>
    <row r="125" spans="1:66" ht="18.75" customHeight="1" x14ac:dyDescent="0.25">
      <c r="A125" s="145" t="s">
        <v>198</v>
      </c>
      <c r="B125" s="210" t="b">
        <f>Cotizador!DF30</f>
        <v>0</v>
      </c>
      <c r="C125" s="148">
        <f>Cotizador!W30</f>
        <v>0</v>
      </c>
      <c r="D125" s="110">
        <f>IF(B125=TRUE,'FACT COB ADICIONALES'!$Z$3,0)</f>
        <v>0</v>
      </c>
      <c r="F125" s="142" t="s">
        <v>75</v>
      </c>
      <c r="G125" s="101" t="s">
        <v>116</v>
      </c>
      <c r="H125" s="182" t="e">
        <f t="shared" si="121"/>
        <v>#N/A</v>
      </c>
      <c r="I125" s="183" t="e">
        <f t="shared" si="122"/>
        <v>#N/A</v>
      </c>
      <c r="J125" s="182" t="e">
        <f t="shared" si="101"/>
        <v>#N/A</v>
      </c>
      <c r="K125" s="183" t="e">
        <f t="shared" si="102"/>
        <v>#N/A</v>
      </c>
      <c r="L125" s="182">
        <f>'FACT COB BASICA'!$O$13+'FACT COB BASICA'!$O$16</f>
        <v>119.67</v>
      </c>
      <c r="M125" s="183">
        <f>'FACT COB BASICA'!$O$13+'FACT COB BASICA'!$O$16</f>
        <v>119.67</v>
      </c>
      <c r="N125" s="357" t="e">
        <f t="shared" si="123"/>
        <v>#N/A</v>
      </c>
      <c r="O125" s="183" t="e">
        <f t="shared" si="103"/>
        <v>#N/A</v>
      </c>
      <c r="P125" s="182" t="e">
        <f t="shared" si="124"/>
        <v>#N/A</v>
      </c>
      <c r="Q125" s="183" t="e">
        <f t="shared" si="104"/>
        <v>#N/A</v>
      </c>
      <c r="R125" s="114">
        <f>Cotizador!CO39</f>
        <v>0</v>
      </c>
      <c r="S125" s="115">
        <f>Cotizador!CP39</f>
        <v>0</v>
      </c>
      <c r="T125" s="114">
        <f>Cotizador!CQ39+Cotizador!CS39</f>
        <v>0</v>
      </c>
      <c r="U125" s="115">
        <f>Cotizador!CR39+Cotizador!CT39</f>
        <v>0</v>
      </c>
      <c r="V125" s="182" t="e">
        <f t="shared" si="125"/>
        <v>#N/A</v>
      </c>
      <c r="W125" s="183" t="e">
        <f t="shared" si="126"/>
        <v>#N/A</v>
      </c>
      <c r="X125" s="357" t="e">
        <f t="shared" si="127"/>
        <v>#N/A</v>
      </c>
      <c r="Y125" s="183" t="e">
        <f t="shared" si="105"/>
        <v>#N/A</v>
      </c>
      <c r="AD125" s="105"/>
      <c r="AG125" s="142" t="s">
        <v>75</v>
      </c>
      <c r="AH125" s="127">
        <v>70</v>
      </c>
      <c r="AI125" s="128" t="s">
        <v>25</v>
      </c>
      <c r="AJ125" s="129">
        <v>74</v>
      </c>
      <c r="AK125" s="130">
        <f>'FACT COB BASICA'!K19</f>
        <v>28338</v>
      </c>
      <c r="AL125" s="131">
        <f>'FACT COB BASICA'!L19</f>
        <v>25476</v>
      </c>
      <c r="AM125" s="130" t="e">
        <f t="shared" si="128"/>
        <v>#N/A</v>
      </c>
      <c r="AN125" s="131" t="e">
        <f t="shared" si="106"/>
        <v>#N/A</v>
      </c>
      <c r="AO125" s="130"/>
      <c r="AP125" s="131"/>
      <c r="AQ125" s="130" t="e">
        <f t="shared" si="129"/>
        <v>#N/A</v>
      </c>
      <c r="AR125" s="131" t="e">
        <f t="shared" si="107"/>
        <v>#N/A</v>
      </c>
      <c r="AS125" s="130" t="e">
        <f t="shared" si="130"/>
        <v>#N/A</v>
      </c>
      <c r="AT125" s="131" t="e">
        <f t="shared" si="108"/>
        <v>#N/A</v>
      </c>
      <c r="AU125" s="130" t="e">
        <f t="shared" si="131"/>
        <v>#N/A</v>
      </c>
      <c r="AV125" s="131" t="e">
        <f t="shared" si="109"/>
        <v>#N/A</v>
      </c>
      <c r="AW125" s="130" t="e">
        <f t="shared" si="132"/>
        <v>#N/A</v>
      </c>
      <c r="AX125" s="131" t="e">
        <f t="shared" si="110"/>
        <v>#N/A</v>
      </c>
      <c r="AY125" s="130"/>
      <c r="AZ125" s="131"/>
      <c r="BA125" s="205" t="e">
        <f t="shared" si="111"/>
        <v>#N/A</v>
      </c>
      <c r="BB125" s="205" t="e">
        <f t="shared" si="112"/>
        <v>#N/A</v>
      </c>
      <c r="BC125" s="130" t="e">
        <f t="shared" si="113"/>
        <v>#N/A</v>
      </c>
      <c r="BD125" s="131" t="e">
        <f t="shared" si="114"/>
        <v>#N/A</v>
      </c>
      <c r="BE125" s="130">
        <f>$C$133*$D$133/'FACT COB BASICA'!$O$10</f>
        <v>0</v>
      </c>
      <c r="BF125" s="131">
        <f>$C$133*$D$133/'FACT COB BASICA'!$O$10</f>
        <v>0</v>
      </c>
      <c r="BG125" s="130" t="e">
        <f t="shared" si="115"/>
        <v>#N/A</v>
      </c>
      <c r="BH125" s="131" t="e">
        <f t="shared" si="116"/>
        <v>#N/A</v>
      </c>
      <c r="BI125" s="130" t="e">
        <f t="shared" si="117"/>
        <v>#N/A</v>
      </c>
      <c r="BJ125" s="131" t="e">
        <f t="shared" si="118"/>
        <v>#N/A</v>
      </c>
      <c r="BK125" s="130" t="e">
        <f t="shared" si="119"/>
        <v>#N/A</v>
      </c>
      <c r="BL125" s="131" t="e">
        <f t="shared" si="120"/>
        <v>#N/A</v>
      </c>
      <c r="BM125" s="130">
        <f>$D$137/'FACT COB BASICA'!$O$10</f>
        <v>0</v>
      </c>
      <c r="BN125" s="131">
        <f>$D$137/'FACT COB BASICA'!$O$10</f>
        <v>0</v>
      </c>
    </row>
    <row r="126" spans="1:66" ht="18.75" customHeight="1" x14ac:dyDescent="0.25">
      <c r="A126" s="188" t="s">
        <v>189</v>
      </c>
      <c r="B126" s="210" t="b">
        <f>Cotizador!DF31</f>
        <v>0</v>
      </c>
      <c r="D126" s="110">
        <f>IF(B126=TRUE,IF(C112="MN",VLOOKUP(B112,'FACT COB ADICIONALES'!$S$5:$T$85,2,FALSE),VLOOKUP(B112,'FACT COB ADICIONALES'!$U$5:$V$85,2,FALSE)),0)</f>
        <v>0</v>
      </c>
      <c r="F126" s="142" t="s">
        <v>76</v>
      </c>
      <c r="G126" s="116" t="s">
        <v>117</v>
      </c>
      <c r="H126" s="180" t="e">
        <f t="shared" si="121"/>
        <v>#N/A</v>
      </c>
      <c r="I126" s="181" t="e">
        <f t="shared" si="122"/>
        <v>#N/A</v>
      </c>
      <c r="J126" s="180" t="e">
        <f t="shared" si="101"/>
        <v>#N/A</v>
      </c>
      <c r="K126" s="181" t="e">
        <f t="shared" si="102"/>
        <v>#N/A</v>
      </c>
      <c r="L126" s="180">
        <f>'FACT COB BASICA'!$O$13+'FACT COB BASICA'!$O$16</f>
        <v>119.67</v>
      </c>
      <c r="M126" s="181">
        <f>'FACT COB BASICA'!$O$13+'FACT COB BASICA'!$O$16</f>
        <v>119.67</v>
      </c>
      <c r="N126" s="356" t="e">
        <f t="shared" si="123"/>
        <v>#N/A</v>
      </c>
      <c r="O126" s="181" t="e">
        <f t="shared" si="103"/>
        <v>#N/A</v>
      </c>
      <c r="P126" s="180" t="e">
        <f t="shared" si="124"/>
        <v>#N/A</v>
      </c>
      <c r="Q126" s="181" t="e">
        <f t="shared" si="104"/>
        <v>#N/A</v>
      </c>
      <c r="R126" s="120">
        <f>Cotizador!CO40</f>
        <v>0</v>
      </c>
      <c r="S126" s="121">
        <f>Cotizador!CP40</f>
        <v>0</v>
      </c>
      <c r="T126" s="120">
        <f>Cotizador!CQ40+Cotizador!CS40</f>
        <v>0</v>
      </c>
      <c r="U126" s="121">
        <f>Cotizador!CR40+Cotizador!CT40</f>
        <v>0</v>
      </c>
      <c r="V126" s="180" t="e">
        <f t="shared" si="125"/>
        <v>#N/A</v>
      </c>
      <c r="W126" s="181" t="e">
        <f t="shared" si="126"/>
        <v>#N/A</v>
      </c>
      <c r="X126" s="356" t="e">
        <f t="shared" si="127"/>
        <v>#N/A</v>
      </c>
      <c r="Y126" s="181" t="e">
        <f t="shared" si="105"/>
        <v>#N/A</v>
      </c>
      <c r="AD126" s="105"/>
      <c r="AG126" s="142" t="s">
        <v>76</v>
      </c>
      <c r="AH126" s="137">
        <v>75</v>
      </c>
      <c r="AI126" s="138" t="s">
        <v>25</v>
      </c>
      <c r="AJ126" s="139">
        <v>79</v>
      </c>
      <c r="AK126" s="140">
        <f>'FACT COB BASICA'!K20</f>
        <v>35407</v>
      </c>
      <c r="AL126" s="141">
        <f>'FACT COB BASICA'!L20</f>
        <v>30918</v>
      </c>
      <c r="AM126" s="140" t="e">
        <f t="shared" si="128"/>
        <v>#N/A</v>
      </c>
      <c r="AN126" s="141" t="e">
        <f t="shared" si="106"/>
        <v>#N/A</v>
      </c>
      <c r="AO126" s="140"/>
      <c r="AP126" s="141"/>
      <c r="AQ126" s="140" t="e">
        <f t="shared" si="129"/>
        <v>#N/A</v>
      </c>
      <c r="AR126" s="141" t="e">
        <f t="shared" si="107"/>
        <v>#N/A</v>
      </c>
      <c r="AS126" s="140" t="e">
        <f t="shared" si="130"/>
        <v>#N/A</v>
      </c>
      <c r="AT126" s="141" t="e">
        <f t="shared" si="108"/>
        <v>#N/A</v>
      </c>
      <c r="AU126" s="140" t="e">
        <f t="shared" si="131"/>
        <v>#N/A</v>
      </c>
      <c r="AV126" s="141" t="e">
        <f t="shared" si="109"/>
        <v>#N/A</v>
      </c>
      <c r="AW126" s="140" t="e">
        <f t="shared" si="132"/>
        <v>#N/A</v>
      </c>
      <c r="AX126" s="141" t="e">
        <f t="shared" si="110"/>
        <v>#N/A</v>
      </c>
      <c r="AY126" s="140"/>
      <c r="AZ126" s="141"/>
      <c r="BA126" s="204" t="e">
        <f t="shared" si="111"/>
        <v>#N/A</v>
      </c>
      <c r="BB126" s="204" t="e">
        <f t="shared" si="112"/>
        <v>#N/A</v>
      </c>
      <c r="BC126" s="140" t="e">
        <f t="shared" si="113"/>
        <v>#N/A</v>
      </c>
      <c r="BD126" s="141" t="e">
        <f t="shared" si="114"/>
        <v>#N/A</v>
      </c>
      <c r="BE126" s="140">
        <f>$C$133*$D$133/'FACT COB BASICA'!$O$10</f>
        <v>0</v>
      </c>
      <c r="BF126" s="141">
        <f>$C$133*$D$133/'FACT COB BASICA'!$O$10</f>
        <v>0</v>
      </c>
      <c r="BG126" s="140" t="e">
        <f t="shared" si="115"/>
        <v>#N/A</v>
      </c>
      <c r="BH126" s="141" t="e">
        <f t="shared" si="116"/>
        <v>#N/A</v>
      </c>
      <c r="BI126" s="140" t="e">
        <f t="shared" si="117"/>
        <v>#N/A</v>
      </c>
      <c r="BJ126" s="141" t="e">
        <f t="shared" si="118"/>
        <v>#N/A</v>
      </c>
      <c r="BK126" s="140" t="e">
        <f t="shared" si="119"/>
        <v>#N/A</v>
      </c>
      <c r="BL126" s="141" t="e">
        <f t="shared" si="120"/>
        <v>#N/A</v>
      </c>
      <c r="BM126" s="140">
        <f>$D$137/'FACT COB BASICA'!$O$10</f>
        <v>0</v>
      </c>
      <c r="BN126" s="141">
        <f>$D$137/'FACT COB BASICA'!$O$10</f>
        <v>0</v>
      </c>
    </row>
    <row r="127" spans="1:66" ht="18.75" customHeight="1" x14ac:dyDescent="0.25">
      <c r="A127" s="145" t="s">
        <v>87</v>
      </c>
      <c r="B127" s="210" t="b">
        <f>Cotizador!DF32</f>
        <v>0</v>
      </c>
      <c r="D127" s="110">
        <f>IF(B127=TRUE,'FACT COB ADICIONALES'!$Z$5,0)</f>
        <v>0</v>
      </c>
      <c r="F127" s="142" t="s">
        <v>77</v>
      </c>
      <c r="G127" s="101" t="s">
        <v>118</v>
      </c>
      <c r="H127" s="182" t="e">
        <f t="shared" si="121"/>
        <v>#N/A</v>
      </c>
      <c r="I127" s="183" t="e">
        <f t="shared" si="122"/>
        <v>#N/A</v>
      </c>
      <c r="J127" s="182" t="e">
        <f t="shared" si="101"/>
        <v>#N/A</v>
      </c>
      <c r="K127" s="183" t="e">
        <f t="shared" si="102"/>
        <v>#N/A</v>
      </c>
      <c r="L127" s="182">
        <f>'FACT COB BASICA'!$O$13+'FACT COB BASICA'!$O$16</f>
        <v>119.67</v>
      </c>
      <c r="M127" s="183">
        <f>'FACT COB BASICA'!$O$13+'FACT COB BASICA'!$O$16</f>
        <v>119.67</v>
      </c>
      <c r="N127" s="357" t="e">
        <f t="shared" si="123"/>
        <v>#N/A</v>
      </c>
      <c r="O127" s="183" t="e">
        <f t="shared" si="103"/>
        <v>#N/A</v>
      </c>
      <c r="P127" s="182" t="e">
        <f t="shared" si="124"/>
        <v>#N/A</v>
      </c>
      <c r="Q127" s="183" t="e">
        <f t="shared" si="104"/>
        <v>#N/A</v>
      </c>
      <c r="R127" s="114">
        <f>Cotizador!CO41</f>
        <v>0</v>
      </c>
      <c r="S127" s="115">
        <f>Cotizador!CP41</f>
        <v>0</v>
      </c>
      <c r="T127" s="114">
        <f>Cotizador!CQ41+Cotizador!CS41</f>
        <v>0</v>
      </c>
      <c r="U127" s="115">
        <f>Cotizador!CR41+Cotizador!CT41</f>
        <v>0</v>
      </c>
      <c r="V127" s="182" t="e">
        <f t="shared" si="125"/>
        <v>#N/A</v>
      </c>
      <c r="W127" s="183" t="e">
        <f t="shared" si="126"/>
        <v>#N/A</v>
      </c>
      <c r="X127" s="357" t="e">
        <f t="shared" si="127"/>
        <v>#N/A</v>
      </c>
      <c r="Y127" s="183" t="e">
        <f t="shared" si="105"/>
        <v>#N/A</v>
      </c>
      <c r="AD127" s="105"/>
      <c r="AG127" s="142" t="s">
        <v>77</v>
      </c>
      <c r="AH127" s="127">
        <v>80</v>
      </c>
      <c r="AI127" s="128" t="s">
        <v>25</v>
      </c>
      <c r="AJ127" s="129">
        <v>84</v>
      </c>
      <c r="AK127" s="130">
        <f>'FACT COB BASICA'!K21</f>
        <v>44239</v>
      </c>
      <c r="AL127" s="131">
        <f>'FACT COB BASICA'!L21</f>
        <v>37522</v>
      </c>
      <c r="AM127" s="130" t="e">
        <f t="shared" si="128"/>
        <v>#N/A</v>
      </c>
      <c r="AN127" s="131" t="e">
        <f t="shared" si="106"/>
        <v>#N/A</v>
      </c>
      <c r="AO127" s="130"/>
      <c r="AP127" s="131"/>
      <c r="AQ127" s="130" t="e">
        <f t="shared" si="129"/>
        <v>#N/A</v>
      </c>
      <c r="AR127" s="131" t="e">
        <f t="shared" si="107"/>
        <v>#N/A</v>
      </c>
      <c r="AS127" s="130" t="e">
        <f t="shared" si="130"/>
        <v>#N/A</v>
      </c>
      <c r="AT127" s="131" t="e">
        <f t="shared" si="108"/>
        <v>#N/A</v>
      </c>
      <c r="AU127" s="130" t="e">
        <f t="shared" si="131"/>
        <v>#N/A</v>
      </c>
      <c r="AV127" s="131" t="e">
        <f t="shared" si="109"/>
        <v>#N/A</v>
      </c>
      <c r="AW127" s="130" t="e">
        <f t="shared" si="132"/>
        <v>#N/A</v>
      </c>
      <c r="AX127" s="131" t="e">
        <f t="shared" si="110"/>
        <v>#N/A</v>
      </c>
      <c r="AY127" s="130"/>
      <c r="AZ127" s="131"/>
      <c r="BA127" s="205" t="e">
        <f t="shared" si="111"/>
        <v>#N/A</v>
      </c>
      <c r="BB127" s="205" t="e">
        <f t="shared" si="112"/>
        <v>#N/A</v>
      </c>
      <c r="BC127" s="130" t="e">
        <f t="shared" si="113"/>
        <v>#N/A</v>
      </c>
      <c r="BD127" s="131" t="e">
        <f t="shared" si="114"/>
        <v>#N/A</v>
      </c>
      <c r="BE127" s="130">
        <f>$C$133*$D$133/'FACT COB BASICA'!$O$10</f>
        <v>0</v>
      </c>
      <c r="BF127" s="131">
        <f>$C$133*$D$133/'FACT COB BASICA'!$O$10</f>
        <v>0</v>
      </c>
      <c r="BG127" s="130" t="e">
        <f t="shared" si="115"/>
        <v>#N/A</v>
      </c>
      <c r="BH127" s="131" t="e">
        <f t="shared" si="116"/>
        <v>#N/A</v>
      </c>
      <c r="BI127" s="130" t="e">
        <f t="shared" si="117"/>
        <v>#N/A</v>
      </c>
      <c r="BJ127" s="131" t="e">
        <f t="shared" si="118"/>
        <v>#N/A</v>
      </c>
      <c r="BK127" s="130" t="e">
        <f t="shared" si="119"/>
        <v>#N/A</v>
      </c>
      <c r="BL127" s="131" t="e">
        <f t="shared" si="120"/>
        <v>#N/A</v>
      </c>
      <c r="BM127" s="130">
        <f>$D$137/'FACT COB BASICA'!$O$10</f>
        <v>0</v>
      </c>
      <c r="BN127" s="131">
        <f>$D$137/'FACT COB BASICA'!$O$10</f>
        <v>0</v>
      </c>
    </row>
    <row r="128" spans="1:66" ht="18.75" customHeight="1" x14ac:dyDescent="0.25">
      <c r="A128" s="145" t="s">
        <v>199</v>
      </c>
      <c r="B128" s="210" t="b">
        <f>Cotizador!DF33</f>
        <v>0</v>
      </c>
      <c r="D128" s="110">
        <f>IF(B128=TRUE,'FACT COB ADICIONALES'!$Z$7,0)</f>
        <v>0</v>
      </c>
      <c r="F128" s="142" t="s">
        <v>78</v>
      </c>
      <c r="G128" s="122" t="s">
        <v>119</v>
      </c>
      <c r="H128" s="180" t="e">
        <f t="shared" si="121"/>
        <v>#N/A</v>
      </c>
      <c r="I128" s="181" t="e">
        <f t="shared" si="122"/>
        <v>#N/A</v>
      </c>
      <c r="J128" s="180" t="e">
        <f t="shared" si="101"/>
        <v>#N/A</v>
      </c>
      <c r="K128" s="181" t="e">
        <f t="shared" si="102"/>
        <v>#N/A</v>
      </c>
      <c r="L128" s="180">
        <f>'FACT COB BASICA'!$O$13+'FACT COB BASICA'!$O$16</f>
        <v>119.67</v>
      </c>
      <c r="M128" s="181">
        <f>'FACT COB BASICA'!$O$13+'FACT COB BASICA'!$O$16</f>
        <v>119.67</v>
      </c>
      <c r="N128" s="356" t="e">
        <f t="shared" si="123"/>
        <v>#N/A</v>
      </c>
      <c r="O128" s="181" t="e">
        <f t="shared" si="103"/>
        <v>#N/A</v>
      </c>
      <c r="P128" s="180" t="e">
        <f t="shared" si="124"/>
        <v>#N/A</v>
      </c>
      <c r="Q128" s="181" t="e">
        <f t="shared" si="104"/>
        <v>#N/A</v>
      </c>
      <c r="R128" s="120">
        <f>Cotizador!CO42</f>
        <v>0</v>
      </c>
      <c r="S128" s="121">
        <f>Cotizador!CP42</f>
        <v>0</v>
      </c>
      <c r="T128" s="120">
        <f>Cotizador!CQ42+Cotizador!CS42</f>
        <v>0</v>
      </c>
      <c r="U128" s="121">
        <f>Cotizador!CR42+Cotizador!CT42</f>
        <v>0</v>
      </c>
      <c r="V128" s="180" t="e">
        <f t="shared" si="125"/>
        <v>#N/A</v>
      </c>
      <c r="W128" s="181" t="e">
        <f t="shared" si="126"/>
        <v>#N/A</v>
      </c>
      <c r="X128" s="356" t="e">
        <f t="shared" si="127"/>
        <v>#N/A</v>
      </c>
      <c r="Y128" s="181" t="e">
        <f t="shared" si="105"/>
        <v>#N/A</v>
      </c>
      <c r="AG128" s="142" t="s">
        <v>78</v>
      </c>
      <c r="AH128" s="137">
        <v>85</v>
      </c>
      <c r="AI128" s="138" t="s">
        <v>25</v>
      </c>
      <c r="AJ128" s="139">
        <v>89</v>
      </c>
      <c r="AK128" s="140">
        <f>'FACT COB BASICA'!K22</f>
        <v>55274</v>
      </c>
      <c r="AL128" s="141">
        <f>'FACT COB BASICA'!L22</f>
        <v>45537</v>
      </c>
      <c r="AM128" s="140" t="e">
        <f t="shared" si="128"/>
        <v>#N/A</v>
      </c>
      <c r="AN128" s="141" t="e">
        <f t="shared" si="106"/>
        <v>#N/A</v>
      </c>
      <c r="AO128" s="140"/>
      <c r="AP128" s="141"/>
      <c r="AQ128" s="140" t="e">
        <f t="shared" si="129"/>
        <v>#N/A</v>
      </c>
      <c r="AR128" s="141" t="e">
        <f t="shared" si="107"/>
        <v>#N/A</v>
      </c>
      <c r="AS128" s="140" t="e">
        <f t="shared" si="130"/>
        <v>#N/A</v>
      </c>
      <c r="AT128" s="141" t="e">
        <f t="shared" si="108"/>
        <v>#N/A</v>
      </c>
      <c r="AU128" s="140" t="e">
        <f t="shared" si="131"/>
        <v>#N/A</v>
      </c>
      <c r="AV128" s="141" t="e">
        <f t="shared" si="109"/>
        <v>#N/A</v>
      </c>
      <c r="AW128" s="140" t="e">
        <f t="shared" si="132"/>
        <v>#N/A</v>
      </c>
      <c r="AX128" s="141" t="e">
        <f t="shared" si="110"/>
        <v>#N/A</v>
      </c>
      <c r="AY128" s="140"/>
      <c r="AZ128" s="141"/>
      <c r="BA128" s="204" t="e">
        <f t="shared" si="111"/>
        <v>#N/A</v>
      </c>
      <c r="BB128" s="204" t="e">
        <f t="shared" si="112"/>
        <v>#N/A</v>
      </c>
      <c r="BC128" s="140" t="e">
        <f t="shared" si="113"/>
        <v>#N/A</v>
      </c>
      <c r="BD128" s="141" t="e">
        <f t="shared" si="114"/>
        <v>#N/A</v>
      </c>
      <c r="BE128" s="140">
        <f>$C$133*$D$133/'FACT COB BASICA'!$O$10</f>
        <v>0</v>
      </c>
      <c r="BF128" s="141">
        <f>$C$133*$D$133/'FACT COB BASICA'!$O$10</f>
        <v>0</v>
      </c>
      <c r="BG128" s="140" t="e">
        <f t="shared" si="115"/>
        <v>#N/A</v>
      </c>
      <c r="BH128" s="141" t="e">
        <f t="shared" si="116"/>
        <v>#N/A</v>
      </c>
      <c r="BI128" s="140" t="e">
        <f t="shared" si="117"/>
        <v>#N/A</v>
      </c>
      <c r="BJ128" s="141" t="e">
        <f t="shared" si="118"/>
        <v>#N/A</v>
      </c>
      <c r="BK128" s="140" t="e">
        <f t="shared" si="119"/>
        <v>#N/A</v>
      </c>
      <c r="BL128" s="141" t="e">
        <f t="shared" si="120"/>
        <v>#N/A</v>
      </c>
      <c r="BM128" s="140">
        <f>$D$137/'FACT COB BASICA'!$O$10</f>
        <v>0</v>
      </c>
      <c r="BN128" s="141">
        <f>$D$137/'FACT COB BASICA'!$O$10</f>
        <v>0</v>
      </c>
    </row>
    <row r="129" spans="1:66" ht="18.75" customHeight="1" x14ac:dyDescent="0.25">
      <c r="A129" s="145" t="s">
        <v>122</v>
      </c>
      <c r="B129" s="210" t="b">
        <f>Cotizador!DF34</f>
        <v>0</v>
      </c>
      <c r="D129" s="108">
        <f>IF(B129=TRUE,IF(B117="Si",'FACT COB ADICIONALES'!$C$5,VLOOKUP(VLOOKUP(TARIFA!$B$14,'FACT COB ADICIONALES'!$E$5:$G$36,3,FALSE),'FACT COB ADICIONALES'!$B$5:$C$7,2,FALSE)),0)</f>
        <v>0</v>
      </c>
      <c r="F129" s="142" t="s">
        <v>79</v>
      </c>
      <c r="G129" s="102" t="s">
        <v>120</v>
      </c>
      <c r="H129" s="182" t="e">
        <f t="shared" si="121"/>
        <v>#N/A</v>
      </c>
      <c r="I129" s="183" t="e">
        <f t="shared" si="122"/>
        <v>#N/A</v>
      </c>
      <c r="J129" s="182" t="e">
        <f t="shared" si="101"/>
        <v>#N/A</v>
      </c>
      <c r="K129" s="183" t="e">
        <f t="shared" si="102"/>
        <v>#N/A</v>
      </c>
      <c r="L129" s="182">
        <f>'FACT COB BASICA'!$O$13+'FACT COB BASICA'!$O$16</f>
        <v>119.67</v>
      </c>
      <c r="M129" s="183">
        <f>'FACT COB BASICA'!$O$13+'FACT COB BASICA'!$O$16</f>
        <v>119.67</v>
      </c>
      <c r="N129" s="357" t="e">
        <f t="shared" si="123"/>
        <v>#N/A</v>
      </c>
      <c r="O129" s="183" t="e">
        <f t="shared" si="103"/>
        <v>#N/A</v>
      </c>
      <c r="P129" s="182" t="e">
        <f t="shared" si="124"/>
        <v>#N/A</v>
      </c>
      <c r="Q129" s="183" t="e">
        <f t="shared" si="104"/>
        <v>#N/A</v>
      </c>
      <c r="R129" s="114">
        <f>Cotizador!CO43</f>
        <v>0</v>
      </c>
      <c r="S129" s="115">
        <f>Cotizador!CP43</f>
        <v>0</v>
      </c>
      <c r="T129" s="114">
        <f>Cotizador!CQ43+Cotizador!CS43</f>
        <v>0</v>
      </c>
      <c r="U129" s="115">
        <f>Cotizador!CR43+Cotizador!CT43</f>
        <v>0</v>
      </c>
      <c r="V129" s="182" t="e">
        <f t="shared" si="125"/>
        <v>#N/A</v>
      </c>
      <c r="W129" s="183" t="e">
        <f t="shared" si="126"/>
        <v>#N/A</v>
      </c>
      <c r="X129" s="357" t="e">
        <f t="shared" si="127"/>
        <v>#N/A</v>
      </c>
      <c r="Y129" s="183" t="e">
        <f t="shared" si="105"/>
        <v>#N/A</v>
      </c>
      <c r="AD129" s="112"/>
      <c r="AG129" s="142" t="s">
        <v>79</v>
      </c>
      <c r="AH129" s="127">
        <v>90</v>
      </c>
      <c r="AI129" s="128" t="s">
        <v>25</v>
      </c>
      <c r="AJ129" s="129">
        <v>94</v>
      </c>
      <c r="AK129" s="130">
        <f>'FACT COB BASICA'!K23</f>
        <v>69062</v>
      </c>
      <c r="AL129" s="131">
        <f>'FACT COB BASICA'!L23</f>
        <v>55264</v>
      </c>
      <c r="AM129" s="130" t="e">
        <f t="shared" si="128"/>
        <v>#N/A</v>
      </c>
      <c r="AN129" s="131" t="e">
        <f t="shared" si="106"/>
        <v>#N/A</v>
      </c>
      <c r="AO129" s="130"/>
      <c r="AP129" s="131"/>
      <c r="AQ129" s="130" t="e">
        <f t="shared" si="129"/>
        <v>#N/A</v>
      </c>
      <c r="AR129" s="131" t="e">
        <f t="shared" si="107"/>
        <v>#N/A</v>
      </c>
      <c r="AS129" s="130" t="e">
        <f t="shared" si="130"/>
        <v>#N/A</v>
      </c>
      <c r="AT129" s="131" t="e">
        <f t="shared" si="108"/>
        <v>#N/A</v>
      </c>
      <c r="AU129" s="130" t="e">
        <f t="shared" si="131"/>
        <v>#N/A</v>
      </c>
      <c r="AV129" s="131" t="e">
        <f t="shared" si="109"/>
        <v>#N/A</v>
      </c>
      <c r="AW129" s="130" t="e">
        <f t="shared" si="132"/>
        <v>#N/A</v>
      </c>
      <c r="AX129" s="131" t="e">
        <f t="shared" si="110"/>
        <v>#N/A</v>
      </c>
      <c r="AY129" s="130"/>
      <c r="AZ129" s="131"/>
      <c r="BA129" s="205" t="e">
        <f t="shared" si="111"/>
        <v>#N/A</v>
      </c>
      <c r="BB129" s="205" t="e">
        <f t="shared" si="112"/>
        <v>#N/A</v>
      </c>
      <c r="BC129" s="130" t="e">
        <f t="shared" si="113"/>
        <v>#N/A</v>
      </c>
      <c r="BD129" s="131" t="e">
        <f t="shared" si="114"/>
        <v>#N/A</v>
      </c>
      <c r="BE129" s="130">
        <f>$C$133*$D$133/'FACT COB BASICA'!$O$10</f>
        <v>0</v>
      </c>
      <c r="BF129" s="131">
        <f>$C$133*$D$133/'FACT COB BASICA'!$O$10</f>
        <v>0</v>
      </c>
      <c r="BG129" s="130" t="e">
        <f t="shared" si="115"/>
        <v>#N/A</v>
      </c>
      <c r="BH129" s="131" t="e">
        <f t="shared" si="116"/>
        <v>#N/A</v>
      </c>
      <c r="BI129" s="130" t="e">
        <f t="shared" si="117"/>
        <v>#N/A</v>
      </c>
      <c r="BJ129" s="131" t="e">
        <f t="shared" si="118"/>
        <v>#N/A</v>
      </c>
      <c r="BK129" s="130" t="e">
        <f t="shared" si="119"/>
        <v>#N/A</v>
      </c>
      <c r="BL129" s="131" t="e">
        <f t="shared" si="120"/>
        <v>#N/A</v>
      </c>
      <c r="BM129" s="130">
        <f>$D$137/'FACT COB BASICA'!$O$10</f>
        <v>0</v>
      </c>
      <c r="BN129" s="131">
        <f>$D$137/'FACT COB BASICA'!$O$10</f>
        <v>0</v>
      </c>
    </row>
    <row r="130" spans="1:66" ht="18.75" customHeight="1" x14ac:dyDescent="0.25">
      <c r="A130" s="145" t="s">
        <v>200</v>
      </c>
      <c r="B130" s="210" t="b">
        <f>Cotizador!DF35</f>
        <v>0</v>
      </c>
      <c r="C130" s="148">
        <f>IF(B130=TRUE,100000,0)</f>
        <v>0</v>
      </c>
      <c r="D130" s="111">
        <f>IF(B130=TRUE,1,0)</f>
        <v>0</v>
      </c>
      <c r="E130" s="142" t="s">
        <v>258</v>
      </c>
      <c r="F130" s="142" t="s">
        <v>80</v>
      </c>
      <c r="G130" s="122" t="s">
        <v>164</v>
      </c>
      <c r="H130" s="180" t="e">
        <f t="shared" si="121"/>
        <v>#N/A</v>
      </c>
      <c r="I130" s="181" t="e">
        <f t="shared" si="122"/>
        <v>#N/A</v>
      </c>
      <c r="J130" s="180" t="e">
        <f t="shared" si="101"/>
        <v>#N/A</v>
      </c>
      <c r="K130" s="181" t="e">
        <f t="shared" si="102"/>
        <v>#N/A</v>
      </c>
      <c r="L130" s="180">
        <f>'FACT COB BASICA'!$O$13+'FACT COB BASICA'!$O$16</f>
        <v>119.67</v>
      </c>
      <c r="M130" s="181">
        <f>'FACT COB BASICA'!$O$13+'FACT COB BASICA'!$O$16</f>
        <v>119.67</v>
      </c>
      <c r="N130" s="356" t="e">
        <f t="shared" si="123"/>
        <v>#N/A</v>
      </c>
      <c r="O130" s="181" t="e">
        <f t="shared" si="103"/>
        <v>#N/A</v>
      </c>
      <c r="P130" s="180" t="e">
        <f t="shared" si="124"/>
        <v>#N/A</v>
      </c>
      <c r="Q130" s="181" t="e">
        <f t="shared" si="104"/>
        <v>#N/A</v>
      </c>
      <c r="R130" s="120">
        <f>Cotizador!CO44</f>
        <v>0</v>
      </c>
      <c r="S130" s="121">
        <f>Cotizador!CP44</f>
        <v>0</v>
      </c>
      <c r="T130" s="120">
        <f>Cotizador!CQ44+Cotizador!CS44</f>
        <v>0</v>
      </c>
      <c r="U130" s="121">
        <f>Cotizador!CR44+Cotizador!CT44</f>
        <v>0</v>
      </c>
      <c r="V130" s="180" t="e">
        <f t="shared" si="125"/>
        <v>#N/A</v>
      </c>
      <c r="W130" s="181" t="e">
        <f t="shared" si="126"/>
        <v>#N/A</v>
      </c>
      <c r="X130" s="356" t="e">
        <f t="shared" si="127"/>
        <v>#N/A</v>
      </c>
      <c r="Y130" s="181" t="e">
        <f t="shared" si="105"/>
        <v>#N/A</v>
      </c>
      <c r="AD130" s="112"/>
      <c r="AG130" s="142" t="s">
        <v>80</v>
      </c>
      <c r="AH130" s="137">
        <v>95</v>
      </c>
      <c r="AI130" s="138" t="s">
        <v>25</v>
      </c>
      <c r="AJ130" s="139">
        <v>99</v>
      </c>
      <c r="AK130" s="140">
        <f>'FACT COB BASICA'!K24</f>
        <v>86289</v>
      </c>
      <c r="AL130" s="141">
        <f>'FACT COB BASICA'!L24</f>
        <v>67069</v>
      </c>
      <c r="AM130" s="140" t="e">
        <f t="shared" si="128"/>
        <v>#N/A</v>
      </c>
      <c r="AN130" s="141" t="e">
        <f t="shared" si="106"/>
        <v>#N/A</v>
      </c>
      <c r="AO130" s="140"/>
      <c r="AP130" s="141"/>
      <c r="AQ130" s="140" t="e">
        <f t="shared" si="129"/>
        <v>#N/A</v>
      </c>
      <c r="AR130" s="141" t="e">
        <f t="shared" si="107"/>
        <v>#N/A</v>
      </c>
      <c r="AS130" s="140" t="e">
        <f t="shared" si="130"/>
        <v>#N/A</v>
      </c>
      <c r="AT130" s="141" t="e">
        <f t="shared" si="108"/>
        <v>#N/A</v>
      </c>
      <c r="AU130" s="140" t="e">
        <f t="shared" si="131"/>
        <v>#N/A</v>
      </c>
      <c r="AV130" s="141" t="e">
        <f t="shared" si="109"/>
        <v>#N/A</v>
      </c>
      <c r="AW130" s="140" t="e">
        <f t="shared" si="132"/>
        <v>#N/A</v>
      </c>
      <c r="AX130" s="141" t="e">
        <f t="shared" si="110"/>
        <v>#N/A</v>
      </c>
      <c r="AY130" s="140"/>
      <c r="AZ130" s="141"/>
      <c r="BA130" s="204" t="e">
        <f t="shared" si="111"/>
        <v>#N/A</v>
      </c>
      <c r="BB130" s="204" t="e">
        <f t="shared" si="112"/>
        <v>#N/A</v>
      </c>
      <c r="BC130" s="140" t="e">
        <f t="shared" si="113"/>
        <v>#N/A</v>
      </c>
      <c r="BD130" s="141" t="e">
        <f t="shared" si="114"/>
        <v>#N/A</v>
      </c>
      <c r="BE130" s="140">
        <f>$C$133*$D$133/'FACT COB BASICA'!$O$10</f>
        <v>0</v>
      </c>
      <c r="BF130" s="141">
        <f>$C$133*$D$133/'FACT COB BASICA'!$O$10</f>
        <v>0</v>
      </c>
      <c r="BG130" s="140" t="e">
        <f t="shared" si="115"/>
        <v>#N/A</v>
      </c>
      <c r="BH130" s="141" t="e">
        <f t="shared" si="116"/>
        <v>#N/A</v>
      </c>
      <c r="BI130" s="140" t="e">
        <f t="shared" si="117"/>
        <v>#N/A</v>
      </c>
      <c r="BJ130" s="141" t="e">
        <f t="shared" si="118"/>
        <v>#N/A</v>
      </c>
      <c r="BK130" s="140" t="e">
        <f t="shared" si="119"/>
        <v>#N/A</v>
      </c>
      <c r="BL130" s="141" t="e">
        <f t="shared" si="120"/>
        <v>#N/A</v>
      </c>
      <c r="BM130" s="140">
        <f>$D$137/'FACT COB BASICA'!$O$10</f>
        <v>0</v>
      </c>
      <c r="BN130" s="141">
        <f>$D$137/'FACT COB BASICA'!$O$10</f>
        <v>0</v>
      </c>
    </row>
    <row r="131" spans="1:66" ht="18.75" customHeight="1" thickBot="1" x14ac:dyDescent="0.3">
      <c r="A131" s="145" t="s">
        <v>201</v>
      </c>
      <c r="B131" s="210" t="b">
        <f>Cotizador!DF36</f>
        <v>0</v>
      </c>
      <c r="D131" s="110">
        <f>IF(B131=TRUE,'FACT COB ADICIONALES'!$Z$9,0)</f>
        <v>0</v>
      </c>
      <c r="E131" s="142" t="s">
        <v>258</v>
      </c>
      <c r="F131" s="142" t="s">
        <v>162</v>
      </c>
      <c r="G131" s="102" t="s">
        <v>165</v>
      </c>
      <c r="H131" s="358" t="e">
        <f t="shared" si="121"/>
        <v>#N/A</v>
      </c>
      <c r="I131" s="359" t="e">
        <f t="shared" si="122"/>
        <v>#N/A</v>
      </c>
      <c r="J131" s="358" t="e">
        <f t="shared" si="101"/>
        <v>#N/A</v>
      </c>
      <c r="K131" s="359" t="e">
        <f t="shared" si="102"/>
        <v>#N/A</v>
      </c>
      <c r="L131" s="358">
        <f>'FACT COB BASICA'!$O$13+'FACT COB BASICA'!$O$16</f>
        <v>119.67</v>
      </c>
      <c r="M131" s="359">
        <f>'FACT COB BASICA'!$O$13+'FACT COB BASICA'!$O$16</f>
        <v>119.67</v>
      </c>
      <c r="N131" s="360" t="e">
        <f t="shared" si="123"/>
        <v>#N/A</v>
      </c>
      <c r="O131" s="359" t="e">
        <f t="shared" si="103"/>
        <v>#N/A</v>
      </c>
      <c r="P131" s="358" t="e">
        <f t="shared" si="124"/>
        <v>#N/A</v>
      </c>
      <c r="Q131" s="359" t="e">
        <f t="shared" si="104"/>
        <v>#N/A</v>
      </c>
      <c r="R131" s="114">
        <f>Cotizador!CO45</f>
        <v>0</v>
      </c>
      <c r="S131" s="115">
        <f>Cotizador!CP45</f>
        <v>0</v>
      </c>
      <c r="T131" s="114">
        <f>Cotizador!CQ45+Cotizador!CS45</f>
        <v>0</v>
      </c>
      <c r="U131" s="115">
        <f>Cotizador!CR45+Cotizador!CT45</f>
        <v>0</v>
      </c>
      <c r="V131" s="182" t="e">
        <f t="shared" si="125"/>
        <v>#N/A</v>
      </c>
      <c r="W131" s="183" t="e">
        <f t="shared" si="126"/>
        <v>#N/A</v>
      </c>
      <c r="X131" s="357" t="e">
        <f t="shared" si="127"/>
        <v>#N/A</v>
      </c>
      <c r="Y131" s="183" t="e">
        <f t="shared" si="105"/>
        <v>#N/A</v>
      </c>
      <c r="AD131" s="112"/>
      <c r="AG131" s="142" t="s">
        <v>162</v>
      </c>
      <c r="AH131" s="173">
        <v>100</v>
      </c>
      <c r="AI131" s="174" t="s">
        <v>25</v>
      </c>
      <c r="AJ131" s="175" t="s">
        <v>161</v>
      </c>
      <c r="AK131" s="176">
        <f>'FACT COB BASICA'!K25</f>
        <v>107813</v>
      </c>
      <c r="AL131" s="177">
        <f>'FACT COB BASICA'!L25</f>
        <v>81396</v>
      </c>
      <c r="AM131" s="176" t="e">
        <f t="shared" si="128"/>
        <v>#N/A</v>
      </c>
      <c r="AN131" s="177" t="e">
        <f t="shared" si="106"/>
        <v>#N/A</v>
      </c>
      <c r="AO131" s="176"/>
      <c r="AP131" s="177"/>
      <c r="AQ131" s="176" t="e">
        <f t="shared" si="129"/>
        <v>#N/A</v>
      </c>
      <c r="AR131" s="177" t="e">
        <f t="shared" si="107"/>
        <v>#N/A</v>
      </c>
      <c r="AS131" s="176" t="e">
        <f t="shared" si="130"/>
        <v>#N/A</v>
      </c>
      <c r="AT131" s="177" t="e">
        <f t="shared" si="108"/>
        <v>#N/A</v>
      </c>
      <c r="AU131" s="176" t="e">
        <f t="shared" si="131"/>
        <v>#N/A</v>
      </c>
      <c r="AV131" s="177" t="e">
        <f t="shared" si="109"/>
        <v>#N/A</v>
      </c>
      <c r="AW131" s="176" t="e">
        <f t="shared" si="132"/>
        <v>#N/A</v>
      </c>
      <c r="AX131" s="177" t="e">
        <f t="shared" si="110"/>
        <v>#N/A</v>
      </c>
      <c r="AY131" s="176"/>
      <c r="AZ131" s="177"/>
      <c r="BA131" s="206" t="e">
        <f t="shared" si="111"/>
        <v>#N/A</v>
      </c>
      <c r="BB131" s="206" t="e">
        <f t="shared" si="112"/>
        <v>#N/A</v>
      </c>
      <c r="BC131" s="176" t="e">
        <f t="shared" si="113"/>
        <v>#N/A</v>
      </c>
      <c r="BD131" s="177" t="e">
        <f t="shared" si="114"/>
        <v>#N/A</v>
      </c>
      <c r="BE131" s="176">
        <f>$C$133*$D$133/'FACT COB BASICA'!$O$10</f>
        <v>0</v>
      </c>
      <c r="BF131" s="177">
        <f>$C$133*$D$133/'FACT COB BASICA'!$O$10</f>
        <v>0</v>
      </c>
      <c r="BG131" s="176" t="e">
        <f t="shared" si="115"/>
        <v>#N/A</v>
      </c>
      <c r="BH131" s="177" t="e">
        <f t="shared" si="116"/>
        <v>#N/A</v>
      </c>
      <c r="BI131" s="176" t="e">
        <f t="shared" si="117"/>
        <v>#N/A</v>
      </c>
      <c r="BJ131" s="177" t="e">
        <f t="shared" si="118"/>
        <v>#N/A</v>
      </c>
      <c r="BK131" s="176" t="e">
        <f t="shared" si="119"/>
        <v>#N/A</v>
      </c>
      <c r="BL131" s="177" t="e">
        <f t="shared" si="120"/>
        <v>#N/A</v>
      </c>
      <c r="BM131" s="176">
        <f>$D$137/'FACT COB BASICA'!$O$10</f>
        <v>0</v>
      </c>
      <c r="BN131" s="177">
        <f>$D$137/'FACT COB BASICA'!$O$10</f>
        <v>0</v>
      </c>
    </row>
    <row r="132" spans="1:66" ht="18.75" customHeight="1" thickBot="1" x14ac:dyDescent="0.3">
      <c r="A132" s="145" t="s">
        <v>88</v>
      </c>
      <c r="B132" s="210" t="b">
        <f>Cotizador!DF37</f>
        <v>0</v>
      </c>
      <c r="D132" s="110">
        <f>IF(B132=TRUE,'FACT COB ADICIONALES'!$Z$11,0)</f>
        <v>0</v>
      </c>
      <c r="R132" s="123">
        <f>SUM(R111:R131)</f>
        <v>0</v>
      </c>
      <c r="S132" s="124">
        <f t="shared" ref="S132" si="133">SUM(S111:S131)</f>
        <v>0</v>
      </c>
      <c r="T132" s="123">
        <f t="shared" ref="T132:Y132" si="134">SUM(T111:T131)</f>
        <v>0</v>
      </c>
      <c r="U132" s="124">
        <f t="shared" si="134"/>
        <v>0</v>
      </c>
      <c r="V132" s="184" t="e">
        <f t="shared" si="134"/>
        <v>#N/A</v>
      </c>
      <c r="W132" s="185" t="e">
        <f t="shared" si="134"/>
        <v>#N/A</v>
      </c>
      <c r="X132" s="184" t="e">
        <f t="shared" si="134"/>
        <v>#N/A</v>
      </c>
      <c r="Y132" s="185" t="e">
        <f t="shared" si="134"/>
        <v>#N/A</v>
      </c>
      <c r="AD132" s="107"/>
    </row>
    <row r="133" spans="1:66" ht="18.75" customHeight="1" thickBot="1" x14ac:dyDescent="0.3">
      <c r="A133" s="145" t="s">
        <v>191</v>
      </c>
      <c r="B133" s="210" t="b">
        <f>Cotizador!DF38</f>
        <v>0</v>
      </c>
      <c r="C133" s="148">
        <f>Cotizador!W38</f>
        <v>0</v>
      </c>
      <c r="D133" s="110">
        <f>IF(B133=TRUE,'FACT COB ADICIONALES'!$Z$13,0)</f>
        <v>0</v>
      </c>
      <c r="R133" s="207">
        <f>R132+S132</f>
        <v>0</v>
      </c>
      <c r="S133" s="208"/>
      <c r="T133" s="207">
        <f>T132+U132</f>
        <v>0</v>
      </c>
      <c r="U133" s="208"/>
      <c r="V133" s="694" t="e">
        <f>V132+W132</f>
        <v>#N/A</v>
      </c>
      <c r="W133" s="695"/>
      <c r="X133" s="694" t="e">
        <f>X132+Y132</f>
        <v>#N/A</v>
      </c>
      <c r="Y133" s="695"/>
      <c r="AD133" s="107"/>
    </row>
    <row r="134" spans="1:66" ht="18.75" customHeight="1" thickBot="1" x14ac:dyDescent="0.35">
      <c r="A134" s="145" t="s">
        <v>89</v>
      </c>
      <c r="B134" s="210" t="b">
        <f>Cotizador!DF39</f>
        <v>0</v>
      </c>
      <c r="D134" s="110">
        <f>IF(B134=TRUE,'FACT COB ADICIONALES'!$Z$15,0)</f>
        <v>0</v>
      </c>
      <c r="R134" s="710">
        <f>R133+T133</f>
        <v>0</v>
      </c>
      <c r="S134" s="711"/>
      <c r="T134" s="711"/>
      <c r="U134" s="712"/>
      <c r="V134" s="707" t="e">
        <f>V133+X133</f>
        <v>#N/A</v>
      </c>
      <c r="W134" s="708"/>
      <c r="X134" s="708"/>
      <c r="Y134" s="709"/>
      <c r="AD134" s="107"/>
    </row>
    <row r="135" spans="1:66" ht="18.75" customHeight="1" x14ac:dyDescent="0.25">
      <c r="A135" s="145" t="s">
        <v>192</v>
      </c>
      <c r="B135" s="210" t="b">
        <f>Cotizador!DF40</f>
        <v>0</v>
      </c>
      <c r="D135" s="110">
        <f>IF(B135=TRUE,VLOOKUP(VLOOKUP(B116,'FACT COB BASICA'!$X$5:$Y$36,2,FALSE),'FACT COB ADICIONALES'!$I$5:$J$10,2,FALSE),0)</f>
        <v>0</v>
      </c>
    </row>
    <row r="136" spans="1:66" ht="18.75" customHeight="1" x14ac:dyDescent="0.25">
      <c r="A136" s="145" t="s">
        <v>207</v>
      </c>
      <c r="B136" s="210" t="b">
        <f>Cotizador!DF41</f>
        <v>0</v>
      </c>
      <c r="D136" s="110">
        <f>IF(B136=TRUE,'FACT COB ADICIONALES'!$Z$17,0)</f>
        <v>0</v>
      </c>
    </row>
    <row r="137" spans="1:66" ht="18.75" customHeight="1" x14ac:dyDescent="0.25">
      <c r="A137" s="145" t="s">
        <v>451</v>
      </c>
      <c r="B137" s="210" t="b">
        <f>Cotizador!DF42</f>
        <v>0</v>
      </c>
      <c r="C137" s="148">
        <f>Cotizador!W40</f>
        <v>0</v>
      </c>
      <c r="D137" s="523">
        <f>IF(B137=TRUE,VLOOKUP(C137,'FACT COB ADICIONALES'!$AE$5:$AF$11,2,FALSE),0)</f>
        <v>0</v>
      </c>
    </row>
    <row r="140" spans="1:66" s="143" customFormat="1" ht="18.75" customHeight="1" x14ac:dyDescent="0.35">
      <c r="A140" s="668" t="s">
        <v>225</v>
      </c>
      <c r="B140" s="668"/>
      <c r="C140" s="668"/>
      <c r="D140" s="668"/>
      <c r="E140" s="668"/>
      <c r="F140" s="668"/>
      <c r="G140" s="668"/>
      <c r="H140" s="668"/>
      <c r="I140" s="668"/>
      <c r="J140" s="668"/>
      <c r="K140" s="668"/>
      <c r="L140" s="668"/>
      <c r="M140" s="668"/>
      <c r="N140" s="668"/>
      <c r="O140" s="668"/>
      <c r="P140" s="668"/>
      <c r="Q140" s="668"/>
      <c r="R140" s="668"/>
      <c r="S140" s="668"/>
      <c r="T140" s="668"/>
      <c r="U140" s="668"/>
      <c r="V140" s="668"/>
      <c r="W140" s="668"/>
      <c r="X140" s="668"/>
      <c r="Y140" s="668"/>
      <c r="Z140" s="668"/>
      <c r="AA140" s="142"/>
      <c r="AG140" s="142"/>
      <c r="AH140" s="142"/>
      <c r="AI140" s="142"/>
      <c r="AJ140" s="142"/>
      <c r="AK140" s="142"/>
      <c r="AL140" s="142"/>
      <c r="AM140" s="142"/>
      <c r="AN140" s="142"/>
      <c r="AO140" s="142"/>
      <c r="AP140" s="142"/>
      <c r="AQ140" s="142"/>
      <c r="AR140" s="142"/>
      <c r="AS140" s="142"/>
      <c r="AT140" s="142"/>
      <c r="AU140" s="142"/>
      <c r="AV140" s="142"/>
      <c r="AW140" s="142"/>
      <c r="AX140" s="142"/>
      <c r="AY140" s="142"/>
      <c r="AZ140" s="142"/>
      <c r="BA140" s="142"/>
      <c r="BB140" s="142"/>
      <c r="BC140" s="142"/>
      <c r="BD140" s="142"/>
      <c r="BE140" s="142"/>
      <c r="BF140" s="142"/>
      <c r="BG140" s="142"/>
      <c r="BH140" s="142"/>
      <c r="BI140" s="142"/>
      <c r="BJ140" s="142"/>
      <c r="BK140" s="142"/>
      <c r="BL140" s="142"/>
    </row>
    <row r="141" spans="1:66" ht="18.75" customHeight="1" thickBot="1" x14ac:dyDescent="0.3"/>
    <row r="142" spans="1:66" ht="18.75" customHeight="1" thickBot="1" x14ac:dyDescent="0.35">
      <c r="A142" s="669" t="s">
        <v>0</v>
      </c>
      <c r="B142" s="669"/>
      <c r="C142" s="669"/>
      <c r="D142" s="669"/>
      <c r="H142" s="680" t="s">
        <v>0</v>
      </c>
      <c r="I142" s="681"/>
      <c r="J142" s="684" t="s">
        <v>81</v>
      </c>
      <c r="K142" s="685"/>
      <c r="L142" s="690" t="s">
        <v>138</v>
      </c>
      <c r="M142" s="691"/>
      <c r="N142" s="684" t="s">
        <v>297</v>
      </c>
      <c r="O142" s="706"/>
      <c r="P142" s="706"/>
      <c r="Q142" s="685"/>
      <c r="R142" s="676" t="s">
        <v>157</v>
      </c>
      <c r="S142" s="677"/>
      <c r="T142" s="677"/>
      <c r="U142" s="678"/>
      <c r="V142" s="676" t="s">
        <v>137</v>
      </c>
      <c r="W142" s="677"/>
      <c r="X142" s="677"/>
      <c r="Y142" s="678"/>
      <c r="AK142" s="670" t="s">
        <v>126</v>
      </c>
      <c r="AL142" s="671"/>
      <c r="AM142" s="670" t="s">
        <v>127</v>
      </c>
      <c r="AN142" s="671"/>
      <c r="AO142" s="699" t="s">
        <v>198</v>
      </c>
      <c r="AP142" s="700"/>
      <c r="AQ142" s="670" t="s">
        <v>189</v>
      </c>
      <c r="AR142" s="671"/>
      <c r="AS142" s="670" t="s">
        <v>87</v>
      </c>
      <c r="AT142" s="671"/>
      <c r="AU142" s="670" t="s">
        <v>199</v>
      </c>
      <c r="AV142" s="671"/>
      <c r="AW142" s="670" t="s">
        <v>122</v>
      </c>
      <c r="AX142" s="671"/>
      <c r="AY142" s="699" t="s">
        <v>200</v>
      </c>
      <c r="AZ142" s="700"/>
      <c r="BA142" s="670" t="s">
        <v>201</v>
      </c>
      <c r="BB142" s="671"/>
      <c r="BC142" s="670" t="s">
        <v>88</v>
      </c>
      <c r="BD142" s="671"/>
      <c r="BE142" s="699" t="s">
        <v>191</v>
      </c>
      <c r="BF142" s="700"/>
      <c r="BG142" s="670" t="s">
        <v>89</v>
      </c>
      <c r="BH142" s="671"/>
      <c r="BI142" s="670" t="s">
        <v>123</v>
      </c>
      <c r="BJ142" s="671"/>
      <c r="BK142" s="670" t="s">
        <v>207</v>
      </c>
      <c r="BL142" s="671"/>
      <c r="BM142" s="670" t="s">
        <v>451</v>
      </c>
      <c r="BN142" s="671"/>
    </row>
    <row r="143" spans="1:66" ht="18.75" customHeight="1" thickBot="1" x14ac:dyDescent="0.3">
      <c r="G143" s="143"/>
      <c r="H143" s="682"/>
      <c r="I143" s="683"/>
      <c r="J143" s="686"/>
      <c r="K143" s="687"/>
      <c r="L143" s="692"/>
      <c r="M143" s="693"/>
      <c r="N143" s="674" t="s">
        <v>155</v>
      </c>
      <c r="O143" s="675"/>
      <c r="P143" s="674" t="s">
        <v>156</v>
      </c>
      <c r="Q143" s="675"/>
      <c r="R143" s="674" t="s">
        <v>155</v>
      </c>
      <c r="S143" s="675"/>
      <c r="T143" s="674" t="s">
        <v>156</v>
      </c>
      <c r="U143" s="675"/>
      <c r="V143" s="674" t="s">
        <v>155</v>
      </c>
      <c r="W143" s="675"/>
      <c r="X143" s="679" t="s">
        <v>156</v>
      </c>
      <c r="Y143" s="675"/>
      <c r="AK143" s="672"/>
      <c r="AL143" s="673"/>
      <c r="AM143" s="672"/>
      <c r="AN143" s="673"/>
      <c r="AO143" s="701"/>
      <c r="AP143" s="702"/>
      <c r="AQ143" s="672"/>
      <c r="AR143" s="673"/>
      <c r="AS143" s="672"/>
      <c r="AT143" s="673"/>
      <c r="AU143" s="672"/>
      <c r="AV143" s="673"/>
      <c r="AW143" s="672"/>
      <c r="AX143" s="673"/>
      <c r="AY143" s="701"/>
      <c r="AZ143" s="702"/>
      <c r="BA143" s="672"/>
      <c r="BB143" s="673"/>
      <c r="BC143" s="672"/>
      <c r="BD143" s="673"/>
      <c r="BE143" s="701"/>
      <c r="BF143" s="702"/>
      <c r="BG143" s="672"/>
      <c r="BH143" s="673"/>
      <c r="BI143" s="672"/>
      <c r="BJ143" s="673"/>
      <c r="BK143" s="672"/>
      <c r="BL143" s="673"/>
      <c r="BM143" s="672"/>
      <c r="BN143" s="673"/>
    </row>
    <row r="144" spans="1:66" ht="18.75" customHeight="1" thickBot="1" x14ac:dyDescent="0.3">
      <c r="B144" s="143"/>
      <c r="C144" s="143"/>
      <c r="D144" s="106" t="s">
        <v>14</v>
      </c>
      <c r="G144" s="119" t="s">
        <v>195</v>
      </c>
      <c r="H144" s="117" t="s">
        <v>100</v>
      </c>
      <c r="I144" s="118" t="s">
        <v>101</v>
      </c>
      <c r="J144" s="117" t="s">
        <v>100</v>
      </c>
      <c r="K144" s="118" t="s">
        <v>101</v>
      </c>
      <c r="L144" s="117" t="s">
        <v>100</v>
      </c>
      <c r="M144" s="118" t="s">
        <v>101</v>
      </c>
      <c r="N144" s="117" t="s">
        <v>100</v>
      </c>
      <c r="O144" s="118" t="s">
        <v>101</v>
      </c>
      <c r="P144" s="117" t="s">
        <v>100</v>
      </c>
      <c r="Q144" s="118" t="s">
        <v>101</v>
      </c>
      <c r="R144" s="117" t="s">
        <v>100</v>
      </c>
      <c r="S144" s="118" t="s">
        <v>101</v>
      </c>
      <c r="T144" s="117" t="s">
        <v>100</v>
      </c>
      <c r="U144" s="118" t="s">
        <v>101</v>
      </c>
      <c r="V144" s="117" t="s">
        <v>100</v>
      </c>
      <c r="W144" s="118" t="s">
        <v>101</v>
      </c>
      <c r="X144" s="354" t="s">
        <v>100</v>
      </c>
      <c r="Y144" s="118" t="s">
        <v>101</v>
      </c>
      <c r="AH144" s="696" t="s">
        <v>9</v>
      </c>
      <c r="AI144" s="697"/>
      <c r="AJ144" s="698"/>
      <c r="AK144" s="125" t="s">
        <v>100</v>
      </c>
      <c r="AL144" s="126" t="s">
        <v>101</v>
      </c>
      <c r="AM144" s="125" t="s">
        <v>100</v>
      </c>
      <c r="AN144" s="126" t="s">
        <v>101</v>
      </c>
      <c r="AO144" s="125" t="s">
        <v>100</v>
      </c>
      <c r="AP144" s="126" t="s">
        <v>101</v>
      </c>
      <c r="AQ144" s="125" t="s">
        <v>100</v>
      </c>
      <c r="AR144" s="126" t="s">
        <v>101</v>
      </c>
      <c r="AS144" s="125" t="s">
        <v>100</v>
      </c>
      <c r="AT144" s="126" t="s">
        <v>101</v>
      </c>
      <c r="AU144" s="125" t="s">
        <v>100</v>
      </c>
      <c r="AV144" s="126" t="s">
        <v>101</v>
      </c>
      <c r="AW144" s="125" t="s">
        <v>100</v>
      </c>
      <c r="AX144" s="126" t="s">
        <v>101</v>
      </c>
      <c r="AY144" s="125" t="s">
        <v>100</v>
      </c>
      <c r="AZ144" s="126" t="s">
        <v>101</v>
      </c>
      <c r="BA144" s="125" t="s">
        <v>100</v>
      </c>
      <c r="BB144" s="126" t="s">
        <v>101</v>
      </c>
      <c r="BC144" s="125" t="s">
        <v>100</v>
      </c>
      <c r="BD144" s="126" t="s">
        <v>101</v>
      </c>
      <c r="BE144" s="125" t="s">
        <v>100</v>
      </c>
      <c r="BF144" s="126" t="s">
        <v>101</v>
      </c>
      <c r="BG144" s="125" t="s">
        <v>100</v>
      </c>
      <c r="BH144" s="126" t="s">
        <v>101</v>
      </c>
      <c r="BI144" s="125" t="s">
        <v>100</v>
      </c>
      <c r="BJ144" s="126" t="s">
        <v>101</v>
      </c>
      <c r="BK144" s="125" t="s">
        <v>100</v>
      </c>
      <c r="BL144" s="126" t="s">
        <v>101</v>
      </c>
      <c r="BM144" s="125" t="s">
        <v>100</v>
      </c>
      <c r="BN144" s="126" t="s">
        <v>101</v>
      </c>
    </row>
    <row r="145" spans="1:66" ht="18.75" customHeight="1" x14ac:dyDescent="0.25">
      <c r="A145" s="145" t="s">
        <v>7</v>
      </c>
      <c r="B145" s="148">
        <f>Cotizador!Z21</f>
        <v>0</v>
      </c>
      <c r="C145" s="148" t="str">
        <f>Cotizador!Y21</f>
        <v/>
      </c>
      <c r="D145" s="108" t="e">
        <f>IF(C145="MN",VLOOKUP(B145,'FACT COB BASICA'!$AA$5:$AB$127,2,FALSE),VLOOKUP(B145,'FACT COB BASICA'!$AC$5:$AD$127,2,FALSE))</f>
        <v>#N/A</v>
      </c>
      <c r="F145" s="142" t="s">
        <v>24</v>
      </c>
      <c r="G145" s="101" t="s">
        <v>102</v>
      </c>
      <c r="H145" s="178" t="e">
        <f>AM145</f>
        <v>#N/A</v>
      </c>
      <c r="I145" s="179" t="e">
        <f>AN145</f>
        <v>#N/A</v>
      </c>
      <c r="J145" s="178" t="e">
        <f t="shared" ref="J145:J165" si="135">AO145+AQ145+AS145+AU145+AW145+AY145+BA145+BC145+BE145+BG145+BI145+BK145+BM145</f>
        <v>#N/A</v>
      </c>
      <c r="K145" s="179" t="e">
        <f t="shared" ref="K145:K165" si="136">AP145+AR145+AT145+AV145+AX145+AZ145+BB145+BD145+BF145+BH145+BJ145+BL145+BN145</f>
        <v>#N/A</v>
      </c>
      <c r="L145" s="178">
        <f>'FACT COB BASICA'!$O$13+'FACT COB BASICA'!$O$16</f>
        <v>119.67</v>
      </c>
      <c r="M145" s="179">
        <f>'FACT COB BASICA'!$O$13+'FACT COB BASICA'!$O$16</f>
        <v>119.67</v>
      </c>
      <c r="N145" s="355" t="e">
        <f>H145+J145+L145</f>
        <v>#N/A</v>
      </c>
      <c r="O145" s="179" t="e">
        <f t="shared" ref="O145:O165" si="137">I145+K145+M145</f>
        <v>#N/A</v>
      </c>
      <c r="P145" s="366" t="e">
        <f>H145+J145+L145</f>
        <v>#N/A</v>
      </c>
      <c r="Q145" s="367" t="e">
        <f t="shared" ref="Q145:Q165" si="138">I145+K145+M145</f>
        <v>#N/A</v>
      </c>
      <c r="R145" s="209">
        <f>Cotizador!CU25</f>
        <v>0</v>
      </c>
      <c r="S145" s="113">
        <f>Cotizador!CV25</f>
        <v>0</v>
      </c>
      <c r="T145" s="209">
        <f>Cotizador!CW25+Cotizador!CY25</f>
        <v>0</v>
      </c>
      <c r="U145" s="113">
        <f>Cotizador!CX25+Cotizador!CZ25</f>
        <v>0</v>
      </c>
      <c r="V145" s="178" t="e">
        <f>N145*R145</f>
        <v>#N/A</v>
      </c>
      <c r="W145" s="179" t="e">
        <f>O145*S145</f>
        <v>#N/A</v>
      </c>
      <c r="X145" s="355" t="e">
        <f>P145*T145</f>
        <v>#N/A</v>
      </c>
      <c r="Y145" s="179" t="e">
        <f t="shared" ref="Y145:Y165" si="139">Q145*U145</f>
        <v>#N/A</v>
      </c>
      <c r="AG145" s="142" t="s">
        <v>24</v>
      </c>
      <c r="AH145" s="132">
        <v>0</v>
      </c>
      <c r="AI145" s="133" t="s">
        <v>25</v>
      </c>
      <c r="AJ145" s="134">
        <v>4</v>
      </c>
      <c r="AK145" s="135">
        <f>'FACT COB BASICA'!K5</f>
        <v>1254</v>
      </c>
      <c r="AL145" s="136">
        <f>'FACT COB BASICA'!L5</f>
        <v>1694</v>
      </c>
      <c r="AM145" s="135" t="e">
        <f>AK145*$D$151</f>
        <v>#N/A</v>
      </c>
      <c r="AN145" s="136" t="e">
        <f t="shared" ref="AN145:AN165" si="140">AL145*$D$151</f>
        <v>#N/A</v>
      </c>
      <c r="AO145" s="135"/>
      <c r="AP145" s="136"/>
      <c r="AQ145" s="135" t="e">
        <f>(AK145*$D$153)*ROUND($D$146*$D$160,3)</f>
        <v>#N/A</v>
      </c>
      <c r="AR145" s="136" t="e">
        <f t="shared" ref="AR145:AR165" si="141">(AL145*$D$153)*ROUND($D$146*$D$160,3)</f>
        <v>#N/A</v>
      </c>
      <c r="AS145" s="135" t="e">
        <f t="shared" ref="AS145:AS165" si="142">AM145*$D$161</f>
        <v>#N/A</v>
      </c>
      <c r="AT145" s="136" t="e">
        <f t="shared" ref="AT145:AT165" si="143">AN145*$D$161</f>
        <v>#N/A</v>
      </c>
      <c r="AU145" s="135" t="e">
        <f t="shared" ref="AU145:AU165" si="144">AM145*$D$162</f>
        <v>#N/A</v>
      </c>
      <c r="AV145" s="136" t="e">
        <f t="shared" ref="AV145:AV165" si="145">AN145*$D$162</f>
        <v>#N/A</v>
      </c>
      <c r="AW145" s="135" t="e">
        <f t="shared" ref="AW145:AW165" si="146">AM145*$D$163</f>
        <v>#N/A</v>
      </c>
      <c r="AX145" s="136" t="e">
        <f t="shared" ref="AX145:AX165" si="147">AN145*$D$163</f>
        <v>#N/A</v>
      </c>
      <c r="AY145" s="135"/>
      <c r="AZ145" s="136"/>
      <c r="BA145" s="203" t="e">
        <f t="shared" ref="BA145:BA165" si="148">AM145*$D$165</f>
        <v>#N/A</v>
      </c>
      <c r="BB145" s="203" t="e">
        <f t="shared" ref="BB145:BB165" si="149">AN145*$D$165</f>
        <v>#N/A</v>
      </c>
      <c r="BC145" s="135" t="e">
        <f t="shared" ref="BC145:BC165" si="150">AM145*$D$166</f>
        <v>#N/A</v>
      </c>
      <c r="BD145" s="136" t="e">
        <f t="shared" ref="BD145:BD165" si="151">AN145*$D$166</f>
        <v>#N/A</v>
      </c>
      <c r="BE145" s="135">
        <f>$C$167*$D$167/'FACT COB BASICA'!$O$10</f>
        <v>0</v>
      </c>
      <c r="BF145" s="136">
        <f>$C$167*$D$167/'FACT COB BASICA'!$O$10</f>
        <v>0</v>
      </c>
      <c r="BG145" s="135" t="e">
        <f t="shared" ref="BG145:BG165" si="152">AM145*$D$168</f>
        <v>#N/A</v>
      </c>
      <c r="BH145" s="136" t="e">
        <f t="shared" ref="BH145:BH165" si="153">AN145*$D$168</f>
        <v>#N/A</v>
      </c>
      <c r="BI145" s="135" t="e">
        <f t="shared" ref="BI145:BI165" si="154">AM145*$D$169</f>
        <v>#N/A</v>
      </c>
      <c r="BJ145" s="136" t="e">
        <f t="shared" ref="BJ145:BJ165" si="155">AN145*$D$169</f>
        <v>#N/A</v>
      </c>
      <c r="BK145" s="135" t="e">
        <f t="shared" ref="BK145:BK165" si="156">AM145*$D$170</f>
        <v>#N/A</v>
      </c>
      <c r="BL145" s="136" t="e">
        <f t="shared" ref="BL145:BL165" si="157">AN145*$D$170</f>
        <v>#N/A</v>
      </c>
      <c r="BM145" s="135">
        <f>$D$171/'FACT COB BASICA'!$O$10</f>
        <v>0</v>
      </c>
      <c r="BN145" s="136">
        <f>$D$171/'FACT COB BASICA'!$O$10</f>
        <v>0</v>
      </c>
    </row>
    <row r="146" spans="1:66" ht="18.75" customHeight="1" x14ac:dyDescent="0.25">
      <c r="A146" s="145" t="s">
        <v>8</v>
      </c>
      <c r="B146" s="148">
        <f>Cotizador!Z22</f>
        <v>0</v>
      </c>
      <c r="C146" s="148" t="str">
        <f>Cotizador!Y22</f>
        <v/>
      </c>
      <c r="D146" s="108">
        <f>IF(C146="MN",VLOOKUP(B146,'FACT COB BASICA'!$AK$5:$AL$85,2,FALSE),VLOOKUP(B146,'FACT COB BASICA'!$AM$5:$AN$85,2,FALSE))</f>
        <v>1.046</v>
      </c>
      <c r="F146" s="142" t="s">
        <v>36</v>
      </c>
      <c r="G146" s="116" t="s">
        <v>103</v>
      </c>
      <c r="H146" s="180" t="e">
        <f t="shared" ref="H146:H165" si="158">AM146</f>
        <v>#N/A</v>
      </c>
      <c r="I146" s="181" t="e">
        <f t="shared" ref="I146:I165" si="159">AN146</f>
        <v>#N/A</v>
      </c>
      <c r="J146" s="180" t="e">
        <f t="shared" si="135"/>
        <v>#N/A</v>
      </c>
      <c r="K146" s="181" t="e">
        <f t="shared" si="136"/>
        <v>#N/A</v>
      </c>
      <c r="L146" s="180">
        <f>'FACT COB BASICA'!$O$13+'FACT COB BASICA'!$O$16</f>
        <v>119.67</v>
      </c>
      <c r="M146" s="181">
        <f>'FACT COB BASICA'!$O$13+'FACT COB BASICA'!$O$16</f>
        <v>119.67</v>
      </c>
      <c r="N146" s="356" t="e">
        <f t="shared" ref="N146:N165" si="160">H146+J146+L146</f>
        <v>#N/A</v>
      </c>
      <c r="O146" s="181" t="e">
        <f t="shared" si="137"/>
        <v>#N/A</v>
      </c>
      <c r="P146" s="180" t="e">
        <f t="shared" ref="P146:P165" si="161">H146+J146+L146</f>
        <v>#N/A</v>
      </c>
      <c r="Q146" s="181" t="e">
        <f t="shared" si="138"/>
        <v>#N/A</v>
      </c>
      <c r="R146" s="120">
        <f>Cotizador!CU26</f>
        <v>0</v>
      </c>
      <c r="S146" s="121">
        <f>Cotizador!CV26</f>
        <v>0</v>
      </c>
      <c r="T146" s="120">
        <f>Cotizador!CW26+Cotizador!CY26</f>
        <v>0</v>
      </c>
      <c r="U146" s="121">
        <f>Cotizador!CX26+Cotizador!CZ26</f>
        <v>0</v>
      </c>
      <c r="V146" s="180" t="e">
        <f t="shared" ref="V146:V165" si="162">N146*R146</f>
        <v>#N/A</v>
      </c>
      <c r="W146" s="181" t="e">
        <f t="shared" ref="W146:W165" si="163">O146*S146</f>
        <v>#N/A</v>
      </c>
      <c r="X146" s="356" t="e">
        <f t="shared" ref="X146:X165" si="164">P146*T146</f>
        <v>#N/A</v>
      </c>
      <c r="Y146" s="181" t="e">
        <f t="shared" si="139"/>
        <v>#N/A</v>
      </c>
      <c r="AD146" s="144"/>
      <c r="AE146" s="144"/>
      <c r="AF146" s="144"/>
      <c r="AG146" s="142" t="s">
        <v>36</v>
      </c>
      <c r="AH146" s="137">
        <v>5</v>
      </c>
      <c r="AI146" s="138" t="s">
        <v>25</v>
      </c>
      <c r="AJ146" s="139">
        <v>9</v>
      </c>
      <c r="AK146" s="140">
        <f>'FACT COB BASICA'!K6</f>
        <v>1567</v>
      </c>
      <c r="AL146" s="141">
        <f>'FACT COB BASICA'!L6</f>
        <v>2056</v>
      </c>
      <c r="AM146" s="140" t="e">
        <f t="shared" ref="AM146:AM165" si="165">AK146*$D$151</f>
        <v>#N/A</v>
      </c>
      <c r="AN146" s="141" t="e">
        <f t="shared" si="140"/>
        <v>#N/A</v>
      </c>
      <c r="AO146" s="140"/>
      <c r="AP146" s="141"/>
      <c r="AQ146" s="140" t="e">
        <f t="shared" ref="AQ146:AQ165" si="166">(AK146*$D$153)*ROUND($D$146*$D$160,3)</f>
        <v>#N/A</v>
      </c>
      <c r="AR146" s="141" t="e">
        <f t="shared" si="141"/>
        <v>#N/A</v>
      </c>
      <c r="AS146" s="140" t="e">
        <f t="shared" si="142"/>
        <v>#N/A</v>
      </c>
      <c r="AT146" s="141" t="e">
        <f t="shared" si="143"/>
        <v>#N/A</v>
      </c>
      <c r="AU146" s="140" t="e">
        <f t="shared" si="144"/>
        <v>#N/A</v>
      </c>
      <c r="AV146" s="141" t="e">
        <f t="shared" si="145"/>
        <v>#N/A</v>
      </c>
      <c r="AW146" s="140" t="e">
        <f t="shared" si="146"/>
        <v>#N/A</v>
      </c>
      <c r="AX146" s="141" t="e">
        <f t="shared" si="147"/>
        <v>#N/A</v>
      </c>
      <c r="AY146" s="140"/>
      <c r="AZ146" s="141"/>
      <c r="BA146" s="204" t="e">
        <f t="shared" si="148"/>
        <v>#N/A</v>
      </c>
      <c r="BB146" s="204" t="e">
        <f t="shared" si="149"/>
        <v>#N/A</v>
      </c>
      <c r="BC146" s="140" t="e">
        <f t="shared" si="150"/>
        <v>#N/A</v>
      </c>
      <c r="BD146" s="141" t="e">
        <f t="shared" si="151"/>
        <v>#N/A</v>
      </c>
      <c r="BE146" s="140">
        <f>$C$167*$D$167/'FACT COB BASICA'!$O$10</f>
        <v>0</v>
      </c>
      <c r="BF146" s="141">
        <f>$C$167*$D$167/'FACT COB BASICA'!$O$10</f>
        <v>0</v>
      </c>
      <c r="BG146" s="140" t="e">
        <f t="shared" si="152"/>
        <v>#N/A</v>
      </c>
      <c r="BH146" s="141" t="e">
        <f t="shared" si="153"/>
        <v>#N/A</v>
      </c>
      <c r="BI146" s="140" t="e">
        <f t="shared" si="154"/>
        <v>#N/A</v>
      </c>
      <c r="BJ146" s="141" t="e">
        <f t="shared" si="155"/>
        <v>#N/A</v>
      </c>
      <c r="BK146" s="140" t="e">
        <f t="shared" si="156"/>
        <v>#N/A</v>
      </c>
      <c r="BL146" s="141" t="e">
        <f t="shared" si="157"/>
        <v>#N/A</v>
      </c>
      <c r="BM146" s="140">
        <f>$D$171/'FACT COB BASICA'!$O$10</f>
        <v>0</v>
      </c>
      <c r="BN146" s="141">
        <f>$D$171/'FACT COB BASICA'!$O$10</f>
        <v>0</v>
      </c>
    </row>
    <row r="147" spans="1:66" ht="18.75" customHeight="1" x14ac:dyDescent="0.25">
      <c r="A147" s="145" t="s">
        <v>5</v>
      </c>
      <c r="B147" s="213">
        <f>Cotizador!Y23</f>
        <v>0</v>
      </c>
      <c r="D147" s="108" t="e">
        <f>VLOOKUP(B147,'FACT COB BASICA'!$AU$5:$AV$10,2,FALSE)</f>
        <v>#N/A</v>
      </c>
      <c r="F147" s="142" t="s">
        <v>42</v>
      </c>
      <c r="G147" s="101" t="s">
        <v>104</v>
      </c>
      <c r="H147" s="182" t="e">
        <f t="shared" si="158"/>
        <v>#N/A</v>
      </c>
      <c r="I147" s="183" t="e">
        <f t="shared" si="159"/>
        <v>#N/A</v>
      </c>
      <c r="J147" s="182" t="e">
        <f t="shared" si="135"/>
        <v>#N/A</v>
      </c>
      <c r="K147" s="183" t="e">
        <f t="shared" si="136"/>
        <v>#N/A</v>
      </c>
      <c r="L147" s="182">
        <f>'FACT COB BASICA'!$O$13+'FACT COB BASICA'!$O$16</f>
        <v>119.67</v>
      </c>
      <c r="M147" s="183">
        <f>'FACT COB BASICA'!$O$13+'FACT COB BASICA'!$O$16</f>
        <v>119.67</v>
      </c>
      <c r="N147" s="357" t="e">
        <f t="shared" si="160"/>
        <v>#N/A</v>
      </c>
      <c r="O147" s="183" t="e">
        <f t="shared" si="137"/>
        <v>#N/A</v>
      </c>
      <c r="P147" s="182" t="e">
        <f t="shared" si="161"/>
        <v>#N/A</v>
      </c>
      <c r="Q147" s="183" t="e">
        <f t="shared" si="138"/>
        <v>#N/A</v>
      </c>
      <c r="R147" s="114">
        <f>Cotizador!CU27</f>
        <v>0</v>
      </c>
      <c r="S147" s="115">
        <f>Cotizador!CV27</f>
        <v>0</v>
      </c>
      <c r="T147" s="114">
        <f>Cotizador!CW27+Cotizador!CY27</f>
        <v>0</v>
      </c>
      <c r="U147" s="115">
        <f>Cotizador!CX27+Cotizador!CZ27</f>
        <v>0</v>
      </c>
      <c r="V147" s="182" t="e">
        <f t="shared" si="162"/>
        <v>#N/A</v>
      </c>
      <c r="W147" s="183" t="e">
        <f t="shared" si="163"/>
        <v>#N/A</v>
      </c>
      <c r="X147" s="357" t="e">
        <f t="shared" si="164"/>
        <v>#N/A</v>
      </c>
      <c r="Y147" s="183" t="e">
        <f t="shared" si="139"/>
        <v>#N/A</v>
      </c>
      <c r="AG147" s="142" t="s">
        <v>42</v>
      </c>
      <c r="AH147" s="127">
        <v>10</v>
      </c>
      <c r="AI147" s="128" t="s">
        <v>25</v>
      </c>
      <c r="AJ147" s="129">
        <v>14</v>
      </c>
      <c r="AK147" s="130">
        <f>'FACT COB BASICA'!K7</f>
        <v>1958</v>
      </c>
      <c r="AL147" s="131">
        <f>'FACT COB BASICA'!L7</f>
        <v>2496</v>
      </c>
      <c r="AM147" s="130" t="e">
        <f t="shared" si="165"/>
        <v>#N/A</v>
      </c>
      <c r="AN147" s="131" t="e">
        <f t="shared" si="140"/>
        <v>#N/A</v>
      </c>
      <c r="AO147" s="130"/>
      <c r="AP147" s="131"/>
      <c r="AQ147" s="130" t="e">
        <f t="shared" si="166"/>
        <v>#N/A</v>
      </c>
      <c r="AR147" s="131" t="e">
        <f t="shared" si="141"/>
        <v>#N/A</v>
      </c>
      <c r="AS147" s="130" t="e">
        <f t="shared" si="142"/>
        <v>#N/A</v>
      </c>
      <c r="AT147" s="131" t="e">
        <f t="shared" si="143"/>
        <v>#N/A</v>
      </c>
      <c r="AU147" s="130" t="e">
        <f t="shared" si="144"/>
        <v>#N/A</v>
      </c>
      <c r="AV147" s="131" t="e">
        <f t="shared" si="145"/>
        <v>#N/A</v>
      </c>
      <c r="AW147" s="130" t="e">
        <f t="shared" si="146"/>
        <v>#N/A</v>
      </c>
      <c r="AX147" s="131" t="e">
        <f t="shared" si="147"/>
        <v>#N/A</v>
      </c>
      <c r="AY147" s="130"/>
      <c r="AZ147" s="131"/>
      <c r="BA147" s="205" t="e">
        <f t="shared" si="148"/>
        <v>#N/A</v>
      </c>
      <c r="BB147" s="205" t="e">
        <f t="shared" si="149"/>
        <v>#N/A</v>
      </c>
      <c r="BC147" s="130" t="e">
        <f t="shared" si="150"/>
        <v>#N/A</v>
      </c>
      <c r="BD147" s="131" t="e">
        <f t="shared" si="151"/>
        <v>#N/A</v>
      </c>
      <c r="BE147" s="130">
        <f>$C$167*$D$167/'FACT COB BASICA'!$O$10</f>
        <v>0</v>
      </c>
      <c r="BF147" s="131">
        <f>$C$167*$D$167/'FACT COB BASICA'!$O$10</f>
        <v>0</v>
      </c>
      <c r="BG147" s="130" t="e">
        <f t="shared" si="152"/>
        <v>#N/A</v>
      </c>
      <c r="BH147" s="131" t="e">
        <f t="shared" si="153"/>
        <v>#N/A</v>
      </c>
      <c r="BI147" s="130" t="e">
        <f t="shared" si="154"/>
        <v>#N/A</v>
      </c>
      <c r="BJ147" s="131" t="e">
        <f t="shared" si="155"/>
        <v>#N/A</v>
      </c>
      <c r="BK147" s="130" t="e">
        <f t="shared" si="156"/>
        <v>#N/A</v>
      </c>
      <c r="BL147" s="131" t="e">
        <f t="shared" si="157"/>
        <v>#N/A</v>
      </c>
      <c r="BM147" s="130">
        <f>$D$171/'FACT COB BASICA'!$O$10</f>
        <v>0</v>
      </c>
      <c r="BN147" s="131">
        <f>$D$171/'FACT COB BASICA'!$O$10</f>
        <v>0</v>
      </c>
    </row>
    <row r="148" spans="1:66" ht="18.75" customHeight="1" x14ac:dyDescent="0.25">
      <c r="A148" s="145" t="s">
        <v>6</v>
      </c>
      <c r="B148" s="148">
        <f>Cotizador!Y24</f>
        <v>0</v>
      </c>
      <c r="D148" s="108" t="e">
        <f>VLOOKUP(B148,'FACT COB BASICA'!$BE$5:$BF$7,2,FALSE)</f>
        <v>#N/A</v>
      </c>
      <c r="F148" s="142" t="s">
        <v>48</v>
      </c>
      <c r="G148" s="116" t="s">
        <v>105</v>
      </c>
      <c r="H148" s="180" t="e">
        <f t="shared" si="158"/>
        <v>#N/A</v>
      </c>
      <c r="I148" s="181" t="e">
        <f t="shared" si="159"/>
        <v>#N/A</v>
      </c>
      <c r="J148" s="180" t="e">
        <f t="shared" si="135"/>
        <v>#N/A</v>
      </c>
      <c r="K148" s="181" t="e">
        <f t="shared" si="136"/>
        <v>#N/A</v>
      </c>
      <c r="L148" s="180">
        <f>'FACT COB BASICA'!$O$13+'FACT COB BASICA'!$O$16</f>
        <v>119.67</v>
      </c>
      <c r="M148" s="181">
        <f>'FACT COB BASICA'!$O$13+'FACT COB BASICA'!$O$16</f>
        <v>119.67</v>
      </c>
      <c r="N148" s="356" t="e">
        <f t="shared" si="160"/>
        <v>#N/A</v>
      </c>
      <c r="O148" s="181" t="e">
        <f t="shared" si="137"/>
        <v>#N/A</v>
      </c>
      <c r="P148" s="180" t="e">
        <f t="shared" si="161"/>
        <v>#N/A</v>
      </c>
      <c r="Q148" s="181" t="e">
        <f t="shared" si="138"/>
        <v>#N/A</v>
      </c>
      <c r="R148" s="120">
        <f>Cotizador!CU28</f>
        <v>0</v>
      </c>
      <c r="S148" s="121">
        <f>Cotizador!CV28</f>
        <v>0</v>
      </c>
      <c r="T148" s="120">
        <f>Cotizador!CW28+Cotizador!CY28</f>
        <v>0</v>
      </c>
      <c r="U148" s="121">
        <f>Cotizador!CX28+Cotizador!CZ28</f>
        <v>0</v>
      </c>
      <c r="V148" s="180" t="e">
        <f t="shared" si="162"/>
        <v>#N/A</v>
      </c>
      <c r="W148" s="181" t="e">
        <f t="shared" si="163"/>
        <v>#N/A</v>
      </c>
      <c r="X148" s="356" t="e">
        <f t="shared" si="164"/>
        <v>#N/A</v>
      </c>
      <c r="Y148" s="181" t="e">
        <f t="shared" si="139"/>
        <v>#N/A</v>
      </c>
      <c r="AG148" s="142" t="s">
        <v>48</v>
      </c>
      <c r="AH148" s="137">
        <v>15</v>
      </c>
      <c r="AI148" s="138" t="s">
        <v>25</v>
      </c>
      <c r="AJ148" s="139">
        <v>19</v>
      </c>
      <c r="AK148" s="140">
        <f>'FACT COB BASICA'!K8</f>
        <v>2446</v>
      </c>
      <c r="AL148" s="141">
        <f>'FACT COB BASICA'!L8</f>
        <v>3029</v>
      </c>
      <c r="AM148" s="140" t="e">
        <f t="shared" si="165"/>
        <v>#N/A</v>
      </c>
      <c r="AN148" s="141" t="e">
        <f t="shared" si="140"/>
        <v>#N/A</v>
      </c>
      <c r="AO148" s="140"/>
      <c r="AP148" s="141">
        <f>$C$159*$D$159/'FACT COB BASICA'!$O$10</f>
        <v>0</v>
      </c>
      <c r="AQ148" s="140" t="e">
        <f t="shared" si="166"/>
        <v>#N/A</v>
      </c>
      <c r="AR148" s="141" t="e">
        <f t="shared" si="141"/>
        <v>#N/A</v>
      </c>
      <c r="AS148" s="140" t="e">
        <f t="shared" si="142"/>
        <v>#N/A</v>
      </c>
      <c r="AT148" s="141" t="e">
        <f t="shared" si="143"/>
        <v>#N/A</v>
      </c>
      <c r="AU148" s="140" t="e">
        <f t="shared" si="144"/>
        <v>#N/A</v>
      </c>
      <c r="AV148" s="141" t="e">
        <f t="shared" si="145"/>
        <v>#N/A</v>
      </c>
      <c r="AW148" s="140" t="e">
        <f t="shared" si="146"/>
        <v>#N/A</v>
      </c>
      <c r="AX148" s="141" t="e">
        <f t="shared" si="147"/>
        <v>#N/A</v>
      </c>
      <c r="AY148" s="140"/>
      <c r="AZ148" s="141"/>
      <c r="BA148" s="204" t="e">
        <f t="shared" si="148"/>
        <v>#N/A</v>
      </c>
      <c r="BB148" s="204" t="e">
        <f t="shared" si="149"/>
        <v>#N/A</v>
      </c>
      <c r="BC148" s="140" t="e">
        <f t="shared" si="150"/>
        <v>#N/A</v>
      </c>
      <c r="BD148" s="141" t="e">
        <f t="shared" si="151"/>
        <v>#N/A</v>
      </c>
      <c r="BE148" s="140">
        <f>$C$167*$D$167/'FACT COB BASICA'!$O$10</f>
        <v>0</v>
      </c>
      <c r="BF148" s="141">
        <f>$C$167*$D$167/'FACT COB BASICA'!$O$10</f>
        <v>0</v>
      </c>
      <c r="BG148" s="140" t="e">
        <f t="shared" si="152"/>
        <v>#N/A</v>
      </c>
      <c r="BH148" s="141" t="e">
        <f t="shared" si="153"/>
        <v>#N/A</v>
      </c>
      <c r="BI148" s="140" t="e">
        <f t="shared" si="154"/>
        <v>#N/A</v>
      </c>
      <c r="BJ148" s="141" t="e">
        <f t="shared" si="155"/>
        <v>#N/A</v>
      </c>
      <c r="BK148" s="140" t="e">
        <f t="shared" si="156"/>
        <v>#N/A</v>
      </c>
      <c r="BL148" s="141" t="e">
        <f t="shared" si="157"/>
        <v>#N/A</v>
      </c>
      <c r="BM148" s="140">
        <f>$D$171/'FACT COB BASICA'!$O$10</f>
        <v>0</v>
      </c>
      <c r="BN148" s="141">
        <f>$D$171/'FACT COB BASICA'!$O$10</f>
        <v>0</v>
      </c>
    </row>
    <row r="149" spans="1:66" ht="18.75" customHeight="1" x14ac:dyDescent="0.25">
      <c r="A149" s="145" t="s">
        <v>145</v>
      </c>
      <c r="B149" s="148">
        <f>Cotizador!Y25</f>
        <v>0</v>
      </c>
      <c r="D149" s="108" t="e">
        <f>VLOOKUP(B149,'FACT COB BASICA'!$AX$5:$AZ$13,3,FALSE)</f>
        <v>#N/A</v>
      </c>
      <c r="F149" s="142" t="s">
        <v>54</v>
      </c>
      <c r="G149" s="101" t="s">
        <v>106</v>
      </c>
      <c r="H149" s="182" t="e">
        <f t="shared" si="158"/>
        <v>#N/A</v>
      </c>
      <c r="I149" s="183" t="e">
        <f t="shared" si="159"/>
        <v>#N/A</v>
      </c>
      <c r="J149" s="182" t="e">
        <f t="shared" si="135"/>
        <v>#N/A</v>
      </c>
      <c r="K149" s="183" t="e">
        <f t="shared" si="136"/>
        <v>#N/A</v>
      </c>
      <c r="L149" s="182">
        <f>'FACT COB BASICA'!$O$13+'FACT COB BASICA'!$O$16</f>
        <v>119.67</v>
      </c>
      <c r="M149" s="183">
        <f>'FACT COB BASICA'!$O$13+'FACT COB BASICA'!$O$16</f>
        <v>119.67</v>
      </c>
      <c r="N149" s="357" t="e">
        <f t="shared" si="160"/>
        <v>#N/A</v>
      </c>
      <c r="O149" s="183" t="e">
        <f t="shared" si="137"/>
        <v>#N/A</v>
      </c>
      <c r="P149" s="182" t="e">
        <f t="shared" si="161"/>
        <v>#N/A</v>
      </c>
      <c r="Q149" s="183" t="e">
        <f t="shared" si="138"/>
        <v>#N/A</v>
      </c>
      <c r="R149" s="114">
        <f>Cotizador!CU29</f>
        <v>0</v>
      </c>
      <c r="S149" s="115">
        <f>Cotizador!CV29</f>
        <v>0</v>
      </c>
      <c r="T149" s="114">
        <f>Cotizador!CW29+Cotizador!CY29</f>
        <v>0</v>
      </c>
      <c r="U149" s="115">
        <f>Cotizador!CX29+Cotizador!CZ29</f>
        <v>0</v>
      </c>
      <c r="V149" s="182" t="e">
        <f t="shared" si="162"/>
        <v>#N/A</v>
      </c>
      <c r="W149" s="183" t="e">
        <f t="shared" si="163"/>
        <v>#N/A</v>
      </c>
      <c r="X149" s="357" t="e">
        <f t="shared" si="164"/>
        <v>#N/A</v>
      </c>
      <c r="Y149" s="183" t="e">
        <f t="shared" si="139"/>
        <v>#N/A</v>
      </c>
      <c r="AG149" s="142" t="s">
        <v>54</v>
      </c>
      <c r="AH149" s="127">
        <v>20</v>
      </c>
      <c r="AI149" s="128" t="s">
        <v>25</v>
      </c>
      <c r="AJ149" s="129">
        <v>24</v>
      </c>
      <c r="AK149" s="130">
        <f>'FACT COB BASICA'!K9</f>
        <v>3056</v>
      </c>
      <c r="AL149" s="131">
        <f>'FACT COB BASICA'!L9</f>
        <v>3676</v>
      </c>
      <c r="AM149" s="130" t="e">
        <f t="shared" si="165"/>
        <v>#N/A</v>
      </c>
      <c r="AN149" s="131" t="e">
        <f t="shared" si="140"/>
        <v>#N/A</v>
      </c>
      <c r="AO149" s="130"/>
      <c r="AP149" s="131">
        <f>$C$159*$D$159/'FACT COB BASICA'!$O$10</f>
        <v>0</v>
      </c>
      <c r="AQ149" s="130" t="e">
        <f t="shared" si="166"/>
        <v>#N/A</v>
      </c>
      <c r="AR149" s="131" t="e">
        <f t="shared" si="141"/>
        <v>#N/A</v>
      </c>
      <c r="AS149" s="130" t="e">
        <f t="shared" si="142"/>
        <v>#N/A</v>
      </c>
      <c r="AT149" s="131" t="e">
        <f t="shared" si="143"/>
        <v>#N/A</v>
      </c>
      <c r="AU149" s="130" t="e">
        <f t="shared" si="144"/>
        <v>#N/A</v>
      </c>
      <c r="AV149" s="131" t="e">
        <f t="shared" si="145"/>
        <v>#N/A</v>
      </c>
      <c r="AW149" s="130" t="e">
        <f t="shared" si="146"/>
        <v>#N/A</v>
      </c>
      <c r="AX149" s="131" t="e">
        <f t="shared" si="147"/>
        <v>#N/A</v>
      </c>
      <c r="AY149" s="130">
        <f>($C$164*'FACT COB ADICIONALES'!P5/1000*$D$164)/'FACT COB BASICA'!$O$10</f>
        <v>0</v>
      </c>
      <c r="AZ149" s="131">
        <f>($C$164*'FACT COB ADICIONALES'!Q5/1000*$D$164)/'FACT COB BASICA'!$O$10</f>
        <v>0</v>
      </c>
      <c r="BA149" s="205" t="e">
        <f t="shared" si="148"/>
        <v>#N/A</v>
      </c>
      <c r="BB149" s="205" t="e">
        <f t="shared" si="149"/>
        <v>#N/A</v>
      </c>
      <c r="BC149" s="130" t="e">
        <f t="shared" si="150"/>
        <v>#N/A</v>
      </c>
      <c r="BD149" s="131" t="e">
        <f t="shared" si="151"/>
        <v>#N/A</v>
      </c>
      <c r="BE149" s="130">
        <f>$C$167*$D$167/'FACT COB BASICA'!$O$10</f>
        <v>0</v>
      </c>
      <c r="BF149" s="131">
        <f>$C$167*$D$167/'FACT COB BASICA'!$O$10</f>
        <v>0</v>
      </c>
      <c r="BG149" s="130" t="e">
        <f t="shared" si="152"/>
        <v>#N/A</v>
      </c>
      <c r="BH149" s="131" t="e">
        <f t="shared" si="153"/>
        <v>#N/A</v>
      </c>
      <c r="BI149" s="130" t="e">
        <f t="shared" si="154"/>
        <v>#N/A</v>
      </c>
      <c r="BJ149" s="131" t="e">
        <f t="shared" si="155"/>
        <v>#N/A</v>
      </c>
      <c r="BK149" s="130" t="e">
        <f t="shared" si="156"/>
        <v>#N/A</v>
      </c>
      <c r="BL149" s="131" t="e">
        <f t="shared" si="157"/>
        <v>#N/A</v>
      </c>
      <c r="BM149" s="130">
        <f>$D$171/'FACT COB BASICA'!$O$10</f>
        <v>0</v>
      </c>
      <c r="BN149" s="131">
        <f>$D$171/'FACT COB BASICA'!$O$10</f>
        <v>0</v>
      </c>
    </row>
    <row r="150" spans="1:66" ht="18.75" customHeight="1" x14ac:dyDescent="0.25">
      <c r="A150" s="145" t="s">
        <v>15</v>
      </c>
      <c r="B150" s="148">
        <f>Cotizador!Y26</f>
        <v>0</v>
      </c>
      <c r="D150" s="108" t="e">
        <f>VLOOKUP(VLOOKUP(B150,'FACT COB BASICA'!$X$5:$Y$36,2,FALSE),'FACT COB BASICA'!$U$5:$V$10,2,FALSE)</f>
        <v>#N/A</v>
      </c>
      <c r="F150" s="142" t="s">
        <v>60</v>
      </c>
      <c r="G150" s="116" t="s">
        <v>107</v>
      </c>
      <c r="H150" s="180" t="e">
        <f t="shared" si="158"/>
        <v>#N/A</v>
      </c>
      <c r="I150" s="181" t="e">
        <f t="shared" si="159"/>
        <v>#N/A</v>
      </c>
      <c r="J150" s="180" t="e">
        <f t="shared" si="135"/>
        <v>#N/A</v>
      </c>
      <c r="K150" s="181" t="e">
        <f t="shared" si="136"/>
        <v>#N/A</v>
      </c>
      <c r="L150" s="180">
        <f>'FACT COB BASICA'!$O$13+'FACT COB BASICA'!$O$16</f>
        <v>119.67</v>
      </c>
      <c r="M150" s="181">
        <f>'FACT COB BASICA'!$O$13+'FACT COB BASICA'!$O$16</f>
        <v>119.67</v>
      </c>
      <c r="N150" s="356" t="e">
        <f t="shared" si="160"/>
        <v>#N/A</v>
      </c>
      <c r="O150" s="181" t="e">
        <f t="shared" si="137"/>
        <v>#N/A</v>
      </c>
      <c r="P150" s="180" t="e">
        <f t="shared" si="161"/>
        <v>#N/A</v>
      </c>
      <c r="Q150" s="181" t="e">
        <f t="shared" si="138"/>
        <v>#N/A</v>
      </c>
      <c r="R150" s="120">
        <f>Cotizador!CU30</f>
        <v>0</v>
      </c>
      <c r="S150" s="121">
        <f>Cotizador!CV30</f>
        <v>0</v>
      </c>
      <c r="T150" s="120">
        <f>Cotizador!CW30+Cotizador!CY30</f>
        <v>0</v>
      </c>
      <c r="U150" s="121">
        <f>Cotizador!CX30+Cotizador!CZ30</f>
        <v>0</v>
      </c>
      <c r="V150" s="180" t="e">
        <f t="shared" si="162"/>
        <v>#N/A</v>
      </c>
      <c r="W150" s="181" t="e">
        <f t="shared" si="163"/>
        <v>#N/A</v>
      </c>
      <c r="X150" s="356" t="e">
        <f t="shared" si="164"/>
        <v>#N/A</v>
      </c>
      <c r="Y150" s="181" t="e">
        <f t="shared" si="139"/>
        <v>#N/A</v>
      </c>
      <c r="AG150" s="142" t="s">
        <v>60</v>
      </c>
      <c r="AH150" s="137">
        <v>25</v>
      </c>
      <c r="AI150" s="138" t="s">
        <v>25</v>
      </c>
      <c r="AJ150" s="139">
        <v>29</v>
      </c>
      <c r="AK150" s="140">
        <f>'FACT COB BASICA'!K10</f>
        <v>3819</v>
      </c>
      <c r="AL150" s="141">
        <f>'FACT COB BASICA'!L10</f>
        <v>4461</v>
      </c>
      <c r="AM150" s="140" t="e">
        <f t="shared" si="165"/>
        <v>#N/A</v>
      </c>
      <c r="AN150" s="141" t="e">
        <f t="shared" si="140"/>
        <v>#N/A</v>
      </c>
      <c r="AO150" s="140"/>
      <c r="AP150" s="141">
        <f>$C$159*$D$159/'FACT COB BASICA'!$O$10</f>
        <v>0</v>
      </c>
      <c r="AQ150" s="140" t="e">
        <f t="shared" si="166"/>
        <v>#N/A</v>
      </c>
      <c r="AR150" s="141" t="e">
        <f t="shared" si="141"/>
        <v>#N/A</v>
      </c>
      <c r="AS150" s="140" t="e">
        <f t="shared" si="142"/>
        <v>#N/A</v>
      </c>
      <c r="AT150" s="141" t="e">
        <f t="shared" si="143"/>
        <v>#N/A</v>
      </c>
      <c r="AU150" s="140" t="e">
        <f t="shared" si="144"/>
        <v>#N/A</v>
      </c>
      <c r="AV150" s="141" t="e">
        <f t="shared" si="145"/>
        <v>#N/A</v>
      </c>
      <c r="AW150" s="140" t="e">
        <f t="shared" si="146"/>
        <v>#N/A</v>
      </c>
      <c r="AX150" s="141" t="e">
        <f t="shared" si="147"/>
        <v>#N/A</v>
      </c>
      <c r="AY150" s="140">
        <f>($C$164*'FACT COB ADICIONALES'!P6/1000*$D$164)/'FACT COB BASICA'!$O$10</f>
        <v>0</v>
      </c>
      <c r="AZ150" s="141">
        <f>($C$164*'FACT COB ADICIONALES'!Q6/1000*$D$164)/'FACT COB BASICA'!$O$10</f>
        <v>0</v>
      </c>
      <c r="BA150" s="204" t="e">
        <f t="shared" si="148"/>
        <v>#N/A</v>
      </c>
      <c r="BB150" s="204" t="e">
        <f t="shared" si="149"/>
        <v>#N/A</v>
      </c>
      <c r="BC150" s="140" t="e">
        <f t="shared" si="150"/>
        <v>#N/A</v>
      </c>
      <c r="BD150" s="141" t="e">
        <f t="shared" si="151"/>
        <v>#N/A</v>
      </c>
      <c r="BE150" s="140">
        <f>$C$167*$D$167/'FACT COB BASICA'!$O$10</f>
        <v>0</v>
      </c>
      <c r="BF150" s="141">
        <f>$C$167*$D$167/'FACT COB BASICA'!$O$10</f>
        <v>0</v>
      </c>
      <c r="BG150" s="140" t="e">
        <f t="shared" si="152"/>
        <v>#N/A</v>
      </c>
      <c r="BH150" s="141" t="e">
        <f t="shared" si="153"/>
        <v>#N/A</v>
      </c>
      <c r="BI150" s="140" t="e">
        <f t="shared" si="154"/>
        <v>#N/A</v>
      </c>
      <c r="BJ150" s="141" t="e">
        <f t="shared" si="155"/>
        <v>#N/A</v>
      </c>
      <c r="BK150" s="140" t="e">
        <f t="shared" si="156"/>
        <v>#N/A</v>
      </c>
      <c r="BL150" s="141" t="e">
        <f t="shared" si="157"/>
        <v>#N/A</v>
      </c>
      <c r="BM150" s="140">
        <f>$D$171/'FACT COB BASICA'!$O$10</f>
        <v>0</v>
      </c>
      <c r="BN150" s="141">
        <f>$D$171/'FACT COB BASICA'!$O$10</f>
        <v>0</v>
      </c>
    </row>
    <row r="151" spans="1:66" ht="18.75" customHeight="1" x14ac:dyDescent="0.25">
      <c r="A151" s="400" t="s">
        <v>163</v>
      </c>
      <c r="B151" s="148">
        <f>Cotizador!Y27</f>
        <v>0</v>
      </c>
      <c r="D151" s="109" t="e">
        <f>PRODUCT(D145:D150)</f>
        <v>#N/A</v>
      </c>
      <c r="F151" s="142" t="s">
        <v>66</v>
      </c>
      <c r="G151" s="101" t="s">
        <v>108</v>
      </c>
      <c r="H151" s="182" t="e">
        <f t="shared" si="158"/>
        <v>#N/A</v>
      </c>
      <c r="I151" s="183" t="e">
        <f t="shared" si="159"/>
        <v>#N/A</v>
      </c>
      <c r="J151" s="182" t="e">
        <f t="shared" si="135"/>
        <v>#N/A</v>
      </c>
      <c r="K151" s="183" t="e">
        <f t="shared" si="136"/>
        <v>#N/A</v>
      </c>
      <c r="L151" s="182">
        <f>'FACT COB BASICA'!$O$13+'FACT COB BASICA'!$O$16</f>
        <v>119.67</v>
      </c>
      <c r="M151" s="183">
        <f>'FACT COB BASICA'!$O$13+'FACT COB BASICA'!$O$16</f>
        <v>119.67</v>
      </c>
      <c r="N151" s="357" t="e">
        <f t="shared" si="160"/>
        <v>#N/A</v>
      </c>
      <c r="O151" s="183" t="e">
        <f t="shared" si="137"/>
        <v>#N/A</v>
      </c>
      <c r="P151" s="182" t="e">
        <f t="shared" si="161"/>
        <v>#N/A</v>
      </c>
      <c r="Q151" s="183" t="e">
        <f t="shared" si="138"/>
        <v>#N/A</v>
      </c>
      <c r="R151" s="114">
        <f>Cotizador!CU31</f>
        <v>0</v>
      </c>
      <c r="S151" s="115">
        <f>Cotizador!CV31</f>
        <v>0</v>
      </c>
      <c r="T151" s="114">
        <f>Cotizador!CW31+Cotizador!CY31</f>
        <v>0</v>
      </c>
      <c r="U151" s="115">
        <f>Cotizador!CX31+Cotizador!CZ31</f>
        <v>0</v>
      </c>
      <c r="V151" s="182" t="e">
        <f t="shared" si="162"/>
        <v>#N/A</v>
      </c>
      <c r="W151" s="183" t="e">
        <f t="shared" si="163"/>
        <v>#N/A</v>
      </c>
      <c r="X151" s="357" t="e">
        <f t="shared" si="164"/>
        <v>#N/A</v>
      </c>
      <c r="Y151" s="183" t="e">
        <f t="shared" si="139"/>
        <v>#N/A</v>
      </c>
      <c r="AG151" s="142" t="s">
        <v>66</v>
      </c>
      <c r="AH151" s="127">
        <v>30</v>
      </c>
      <c r="AI151" s="128" t="s">
        <v>25</v>
      </c>
      <c r="AJ151" s="129">
        <v>34</v>
      </c>
      <c r="AK151" s="130">
        <f>'FACT COB BASICA'!K11</f>
        <v>4771</v>
      </c>
      <c r="AL151" s="131">
        <f>'FACT COB BASICA'!L11</f>
        <v>5414</v>
      </c>
      <c r="AM151" s="130" t="e">
        <f t="shared" si="165"/>
        <v>#N/A</v>
      </c>
      <c r="AN151" s="131" t="e">
        <f t="shared" si="140"/>
        <v>#N/A</v>
      </c>
      <c r="AO151" s="130"/>
      <c r="AP151" s="131">
        <f>$C$159*$D$159/'FACT COB BASICA'!$O$10</f>
        <v>0</v>
      </c>
      <c r="AQ151" s="130" t="e">
        <f t="shared" si="166"/>
        <v>#N/A</v>
      </c>
      <c r="AR151" s="131" t="e">
        <f t="shared" si="141"/>
        <v>#N/A</v>
      </c>
      <c r="AS151" s="130" t="e">
        <f t="shared" si="142"/>
        <v>#N/A</v>
      </c>
      <c r="AT151" s="131" t="e">
        <f t="shared" si="143"/>
        <v>#N/A</v>
      </c>
      <c r="AU151" s="130" t="e">
        <f t="shared" si="144"/>
        <v>#N/A</v>
      </c>
      <c r="AV151" s="131" t="e">
        <f t="shared" si="145"/>
        <v>#N/A</v>
      </c>
      <c r="AW151" s="130" t="e">
        <f t="shared" si="146"/>
        <v>#N/A</v>
      </c>
      <c r="AX151" s="131" t="e">
        <f t="shared" si="147"/>
        <v>#N/A</v>
      </c>
      <c r="AY151" s="130">
        <f>($C$164*'FACT COB ADICIONALES'!P7/1000*$D$164)/'FACT COB BASICA'!$O$10</f>
        <v>0</v>
      </c>
      <c r="AZ151" s="131">
        <f>($C$164*'FACT COB ADICIONALES'!Q7/1000*$D$164)/'FACT COB BASICA'!$O$10</f>
        <v>0</v>
      </c>
      <c r="BA151" s="205" t="e">
        <f t="shared" si="148"/>
        <v>#N/A</v>
      </c>
      <c r="BB151" s="205" t="e">
        <f t="shared" si="149"/>
        <v>#N/A</v>
      </c>
      <c r="BC151" s="130" t="e">
        <f t="shared" si="150"/>
        <v>#N/A</v>
      </c>
      <c r="BD151" s="131" t="e">
        <f t="shared" si="151"/>
        <v>#N/A</v>
      </c>
      <c r="BE151" s="130">
        <f>$C$167*$D$167/'FACT COB BASICA'!$O$10</f>
        <v>0</v>
      </c>
      <c r="BF151" s="131">
        <f>$C$167*$D$167/'FACT COB BASICA'!$O$10</f>
        <v>0</v>
      </c>
      <c r="BG151" s="130" t="e">
        <f t="shared" si="152"/>
        <v>#N/A</v>
      </c>
      <c r="BH151" s="131" t="e">
        <f t="shared" si="153"/>
        <v>#N/A</v>
      </c>
      <c r="BI151" s="130" t="e">
        <f t="shared" si="154"/>
        <v>#N/A</v>
      </c>
      <c r="BJ151" s="131" t="e">
        <f t="shared" si="155"/>
        <v>#N/A</v>
      </c>
      <c r="BK151" s="130" t="e">
        <f t="shared" si="156"/>
        <v>#N/A</v>
      </c>
      <c r="BL151" s="131" t="e">
        <f t="shared" si="157"/>
        <v>#N/A</v>
      </c>
      <c r="BM151" s="130">
        <f>$D$171/'FACT COB BASICA'!$O$10</f>
        <v>0</v>
      </c>
      <c r="BN151" s="131">
        <f>$D$171/'FACT COB BASICA'!$O$10</f>
        <v>0</v>
      </c>
    </row>
    <row r="152" spans="1:66" ht="18.75" customHeight="1" x14ac:dyDescent="0.25">
      <c r="F152" s="142" t="s">
        <v>68</v>
      </c>
      <c r="G152" s="116" t="s">
        <v>109</v>
      </c>
      <c r="H152" s="180" t="e">
        <f t="shared" si="158"/>
        <v>#N/A</v>
      </c>
      <c r="I152" s="181" t="e">
        <f t="shared" si="159"/>
        <v>#N/A</v>
      </c>
      <c r="J152" s="180" t="e">
        <f t="shared" si="135"/>
        <v>#N/A</v>
      </c>
      <c r="K152" s="181" t="e">
        <f t="shared" si="136"/>
        <v>#N/A</v>
      </c>
      <c r="L152" s="180">
        <f>'FACT COB BASICA'!$O$13+'FACT COB BASICA'!$O$16</f>
        <v>119.67</v>
      </c>
      <c r="M152" s="181">
        <f>'FACT COB BASICA'!$O$13+'FACT COB BASICA'!$O$16</f>
        <v>119.67</v>
      </c>
      <c r="N152" s="356" t="e">
        <f t="shared" si="160"/>
        <v>#N/A</v>
      </c>
      <c r="O152" s="181" t="e">
        <f t="shared" si="137"/>
        <v>#N/A</v>
      </c>
      <c r="P152" s="180" t="e">
        <f t="shared" si="161"/>
        <v>#N/A</v>
      </c>
      <c r="Q152" s="181" t="e">
        <f t="shared" si="138"/>
        <v>#N/A</v>
      </c>
      <c r="R152" s="120">
        <f>Cotizador!CU32</f>
        <v>0</v>
      </c>
      <c r="S152" s="121">
        <f>Cotizador!CV32</f>
        <v>0</v>
      </c>
      <c r="T152" s="120">
        <f>Cotizador!CW32+Cotizador!CY32</f>
        <v>0</v>
      </c>
      <c r="U152" s="121">
        <f>Cotizador!CX32+Cotizador!CZ32</f>
        <v>0</v>
      </c>
      <c r="V152" s="180" t="e">
        <f t="shared" si="162"/>
        <v>#N/A</v>
      </c>
      <c r="W152" s="181" t="e">
        <f t="shared" si="163"/>
        <v>#N/A</v>
      </c>
      <c r="X152" s="356" t="e">
        <f t="shared" si="164"/>
        <v>#N/A</v>
      </c>
      <c r="Y152" s="181" t="e">
        <f t="shared" si="139"/>
        <v>#N/A</v>
      </c>
      <c r="AG152" s="142" t="s">
        <v>68</v>
      </c>
      <c r="AH152" s="137">
        <v>35</v>
      </c>
      <c r="AI152" s="138" t="s">
        <v>25</v>
      </c>
      <c r="AJ152" s="139">
        <v>39</v>
      </c>
      <c r="AK152" s="140">
        <f>'FACT COB BASICA'!K12</f>
        <v>5961</v>
      </c>
      <c r="AL152" s="141">
        <f>'FACT COB BASICA'!L12</f>
        <v>6570</v>
      </c>
      <c r="AM152" s="140" t="e">
        <f t="shared" si="165"/>
        <v>#N/A</v>
      </c>
      <c r="AN152" s="141" t="e">
        <f t="shared" si="140"/>
        <v>#N/A</v>
      </c>
      <c r="AO152" s="140"/>
      <c r="AP152" s="141">
        <f>$C$159*$D$159/'FACT COB BASICA'!$O$10</f>
        <v>0</v>
      </c>
      <c r="AQ152" s="140" t="e">
        <f t="shared" si="166"/>
        <v>#N/A</v>
      </c>
      <c r="AR152" s="141" t="e">
        <f t="shared" si="141"/>
        <v>#N/A</v>
      </c>
      <c r="AS152" s="140" t="e">
        <f t="shared" si="142"/>
        <v>#N/A</v>
      </c>
      <c r="AT152" s="141" t="e">
        <f t="shared" si="143"/>
        <v>#N/A</v>
      </c>
      <c r="AU152" s="140" t="e">
        <f t="shared" si="144"/>
        <v>#N/A</v>
      </c>
      <c r="AV152" s="141" t="e">
        <f t="shared" si="145"/>
        <v>#N/A</v>
      </c>
      <c r="AW152" s="140" t="e">
        <f t="shared" si="146"/>
        <v>#N/A</v>
      </c>
      <c r="AX152" s="141" t="e">
        <f t="shared" si="147"/>
        <v>#N/A</v>
      </c>
      <c r="AY152" s="140">
        <f>($C$164*'FACT COB ADICIONALES'!P8/1000*$D$164)/'FACT COB BASICA'!$O$10</f>
        <v>0</v>
      </c>
      <c r="AZ152" s="141">
        <f>($C$164*'FACT COB ADICIONALES'!Q8/1000*$D$164)/'FACT COB BASICA'!$O$10</f>
        <v>0</v>
      </c>
      <c r="BA152" s="204" t="e">
        <f t="shared" si="148"/>
        <v>#N/A</v>
      </c>
      <c r="BB152" s="204" t="e">
        <f t="shared" si="149"/>
        <v>#N/A</v>
      </c>
      <c r="BC152" s="140" t="e">
        <f t="shared" si="150"/>
        <v>#N/A</v>
      </c>
      <c r="BD152" s="141" t="e">
        <f t="shared" si="151"/>
        <v>#N/A</v>
      </c>
      <c r="BE152" s="140">
        <f>$C$167*$D$167/'FACT COB BASICA'!$O$10</f>
        <v>0</v>
      </c>
      <c r="BF152" s="141">
        <f>$C$167*$D$167/'FACT COB BASICA'!$O$10</f>
        <v>0</v>
      </c>
      <c r="BG152" s="140" t="e">
        <f t="shared" si="152"/>
        <v>#N/A</v>
      </c>
      <c r="BH152" s="141" t="e">
        <f t="shared" si="153"/>
        <v>#N/A</v>
      </c>
      <c r="BI152" s="140" t="e">
        <f t="shared" si="154"/>
        <v>#N/A</v>
      </c>
      <c r="BJ152" s="141" t="e">
        <f t="shared" si="155"/>
        <v>#N/A</v>
      </c>
      <c r="BK152" s="140" t="e">
        <f t="shared" si="156"/>
        <v>#N/A</v>
      </c>
      <c r="BL152" s="141" t="e">
        <f t="shared" si="157"/>
        <v>#N/A</v>
      </c>
      <c r="BM152" s="140">
        <f>$D$171/'FACT COB BASICA'!$O$10</f>
        <v>0</v>
      </c>
      <c r="BN152" s="141">
        <f>$D$171/'FACT COB BASICA'!$O$10</f>
        <v>0</v>
      </c>
    </row>
    <row r="153" spans="1:66" ht="18.75" customHeight="1" x14ac:dyDescent="0.25">
      <c r="C153" s="106" t="s">
        <v>466</v>
      </c>
      <c r="D153" s="108" t="e">
        <f>D145*D147*D148*D149*D150</f>
        <v>#N/A</v>
      </c>
      <c r="F153" s="142" t="s">
        <v>69</v>
      </c>
      <c r="G153" s="101" t="s">
        <v>110</v>
      </c>
      <c r="H153" s="182" t="e">
        <f t="shared" si="158"/>
        <v>#N/A</v>
      </c>
      <c r="I153" s="183" t="e">
        <f t="shared" si="159"/>
        <v>#N/A</v>
      </c>
      <c r="J153" s="182" t="e">
        <f t="shared" si="135"/>
        <v>#N/A</v>
      </c>
      <c r="K153" s="183" t="e">
        <f t="shared" si="136"/>
        <v>#N/A</v>
      </c>
      <c r="L153" s="182">
        <f>'FACT COB BASICA'!$O$13+'FACT COB BASICA'!$O$16</f>
        <v>119.67</v>
      </c>
      <c r="M153" s="183">
        <f>'FACT COB BASICA'!$O$13+'FACT COB BASICA'!$O$16</f>
        <v>119.67</v>
      </c>
      <c r="N153" s="357" t="e">
        <f t="shared" si="160"/>
        <v>#N/A</v>
      </c>
      <c r="O153" s="183" t="e">
        <f t="shared" si="137"/>
        <v>#N/A</v>
      </c>
      <c r="P153" s="182" t="e">
        <f t="shared" si="161"/>
        <v>#N/A</v>
      </c>
      <c r="Q153" s="183" t="e">
        <f t="shared" si="138"/>
        <v>#N/A</v>
      </c>
      <c r="R153" s="114">
        <f>Cotizador!CU33</f>
        <v>0</v>
      </c>
      <c r="S153" s="115">
        <f>Cotizador!CV33</f>
        <v>0</v>
      </c>
      <c r="T153" s="114">
        <f>Cotizador!CW33+Cotizador!CY33</f>
        <v>0</v>
      </c>
      <c r="U153" s="115">
        <f>Cotizador!CX33+Cotizador!CZ33</f>
        <v>0</v>
      </c>
      <c r="V153" s="182" t="e">
        <f t="shared" si="162"/>
        <v>#N/A</v>
      </c>
      <c r="W153" s="183" t="e">
        <f t="shared" si="163"/>
        <v>#N/A</v>
      </c>
      <c r="X153" s="357" t="e">
        <f t="shared" si="164"/>
        <v>#N/A</v>
      </c>
      <c r="Y153" s="183" t="e">
        <f t="shared" si="139"/>
        <v>#N/A</v>
      </c>
      <c r="AG153" s="142" t="s">
        <v>69</v>
      </c>
      <c r="AH153" s="127">
        <v>40</v>
      </c>
      <c r="AI153" s="128" t="s">
        <v>25</v>
      </c>
      <c r="AJ153" s="129">
        <v>44</v>
      </c>
      <c r="AK153" s="130">
        <f>'FACT COB BASICA'!K13</f>
        <v>7448</v>
      </c>
      <c r="AL153" s="131">
        <f>'FACT COB BASICA'!L13</f>
        <v>7974</v>
      </c>
      <c r="AM153" s="130" t="e">
        <f t="shared" si="165"/>
        <v>#N/A</v>
      </c>
      <c r="AN153" s="131" t="e">
        <f t="shared" si="140"/>
        <v>#N/A</v>
      </c>
      <c r="AO153" s="130"/>
      <c r="AP153" s="131">
        <f>$C$159*$D$159/'FACT COB BASICA'!$O$10</f>
        <v>0</v>
      </c>
      <c r="AQ153" s="130" t="e">
        <f t="shared" si="166"/>
        <v>#N/A</v>
      </c>
      <c r="AR153" s="131" t="e">
        <f t="shared" si="141"/>
        <v>#N/A</v>
      </c>
      <c r="AS153" s="130" t="e">
        <f t="shared" si="142"/>
        <v>#N/A</v>
      </c>
      <c r="AT153" s="131" t="e">
        <f t="shared" si="143"/>
        <v>#N/A</v>
      </c>
      <c r="AU153" s="130" t="e">
        <f t="shared" si="144"/>
        <v>#N/A</v>
      </c>
      <c r="AV153" s="131" t="e">
        <f t="shared" si="145"/>
        <v>#N/A</v>
      </c>
      <c r="AW153" s="130" t="e">
        <f t="shared" si="146"/>
        <v>#N/A</v>
      </c>
      <c r="AX153" s="131" t="e">
        <f t="shared" si="147"/>
        <v>#N/A</v>
      </c>
      <c r="AY153" s="130">
        <f>($C$164*'FACT COB ADICIONALES'!P9/1000*$D$164)/'FACT COB BASICA'!$O$10</f>
        <v>0</v>
      </c>
      <c r="AZ153" s="131">
        <f>($C$164*'FACT COB ADICIONALES'!Q9/1000*$D$164)/'FACT COB BASICA'!$O$10</f>
        <v>0</v>
      </c>
      <c r="BA153" s="205" t="e">
        <f t="shared" si="148"/>
        <v>#N/A</v>
      </c>
      <c r="BB153" s="205" t="e">
        <f t="shared" si="149"/>
        <v>#N/A</v>
      </c>
      <c r="BC153" s="130" t="e">
        <f t="shared" si="150"/>
        <v>#N/A</v>
      </c>
      <c r="BD153" s="131" t="e">
        <f t="shared" si="151"/>
        <v>#N/A</v>
      </c>
      <c r="BE153" s="130">
        <f>$C$167*$D$167/'FACT COB BASICA'!$O$10</f>
        <v>0</v>
      </c>
      <c r="BF153" s="131">
        <f>$C$167*$D$167/'FACT COB BASICA'!$O$10</f>
        <v>0</v>
      </c>
      <c r="BG153" s="130" t="e">
        <f t="shared" si="152"/>
        <v>#N/A</v>
      </c>
      <c r="BH153" s="131" t="e">
        <f t="shared" si="153"/>
        <v>#N/A</v>
      </c>
      <c r="BI153" s="130" t="e">
        <f t="shared" si="154"/>
        <v>#N/A</v>
      </c>
      <c r="BJ153" s="131" t="e">
        <f t="shared" si="155"/>
        <v>#N/A</v>
      </c>
      <c r="BK153" s="130" t="e">
        <f t="shared" si="156"/>
        <v>#N/A</v>
      </c>
      <c r="BL153" s="131" t="e">
        <f t="shared" si="157"/>
        <v>#N/A</v>
      </c>
      <c r="BM153" s="130">
        <f>$D$171/'FACT COB BASICA'!$O$10</f>
        <v>0</v>
      </c>
      <c r="BN153" s="131">
        <f>$D$171/'FACT COB BASICA'!$O$10</f>
        <v>0</v>
      </c>
    </row>
    <row r="154" spans="1:66" ht="18.75" customHeight="1" x14ac:dyDescent="0.25">
      <c r="F154" s="142" t="s">
        <v>70</v>
      </c>
      <c r="G154" s="116" t="s">
        <v>111</v>
      </c>
      <c r="H154" s="180" t="e">
        <f t="shared" si="158"/>
        <v>#N/A</v>
      </c>
      <c r="I154" s="181" t="e">
        <f t="shared" si="159"/>
        <v>#N/A</v>
      </c>
      <c r="J154" s="180" t="e">
        <f t="shared" si="135"/>
        <v>#N/A</v>
      </c>
      <c r="K154" s="181" t="e">
        <f t="shared" si="136"/>
        <v>#N/A</v>
      </c>
      <c r="L154" s="180">
        <f>'FACT COB BASICA'!$O$13+'FACT COB BASICA'!$O$16</f>
        <v>119.67</v>
      </c>
      <c r="M154" s="181">
        <f>'FACT COB BASICA'!$O$13+'FACT COB BASICA'!$O$16</f>
        <v>119.67</v>
      </c>
      <c r="N154" s="356" t="e">
        <f t="shared" si="160"/>
        <v>#N/A</v>
      </c>
      <c r="O154" s="181" t="e">
        <f t="shared" si="137"/>
        <v>#N/A</v>
      </c>
      <c r="P154" s="180" t="e">
        <f t="shared" si="161"/>
        <v>#N/A</v>
      </c>
      <c r="Q154" s="181" t="e">
        <f t="shared" si="138"/>
        <v>#N/A</v>
      </c>
      <c r="R154" s="120">
        <f>Cotizador!CU34</f>
        <v>0</v>
      </c>
      <c r="S154" s="121">
        <f>Cotizador!CV34</f>
        <v>0</v>
      </c>
      <c r="T154" s="120">
        <f>Cotizador!CW34+Cotizador!CY34</f>
        <v>0</v>
      </c>
      <c r="U154" s="121">
        <f>Cotizador!CX34+Cotizador!CZ34</f>
        <v>0</v>
      </c>
      <c r="V154" s="180" t="e">
        <f t="shared" si="162"/>
        <v>#N/A</v>
      </c>
      <c r="W154" s="181" t="e">
        <f t="shared" si="163"/>
        <v>#N/A</v>
      </c>
      <c r="X154" s="356" t="e">
        <f t="shared" si="164"/>
        <v>#N/A</v>
      </c>
      <c r="Y154" s="181" t="e">
        <f t="shared" si="139"/>
        <v>#N/A</v>
      </c>
      <c r="AG154" s="142" t="s">
        <v>70</v>
      </c>
      <c r="AH154" s="137">
        <v>45</v>
      </c>
      <c r="AI154" s="138" t="s">
        <v>25</v>
      </c>
      <c r="AJ154" s="139">
        <v>49</v>
      </c>
      <c r="AK154" s="140">
        <f>'FACT COB BASICA'!K14</f>
        <v>9306</v>
      </c>
      <c r="AL154" s="141">
        <f>'FACT COB BASICA'!L14</f>
        <v>9677</v>
      </c>
      <c r="AM154" s="140" t="e">
        <f t="shared" si="165"/>
        <v>#N/A</v>
      </c>
      <c r="AN154" s="141" t="e">
        <f t="shared" si="140"/>
        <v>#N/A</v>
      </c>
      <c r="AO154" s="140"/>
      <c r="AP154" s="141">
        <f>$C$159*$D$159/'FACT COB BASICA'!$O$10</f>
        <v>0</v>
      </c>
      <c r="AQ154" s="140" t="e">
        <f t="shared" si="166"/>
        <v>#N/A</v>
      </c>
      <c r="AR154" s="141" t="e">
        <f t="shared" si="141"/>
        <v>#N/A</v>
      </c>
      <c r="AS154" s="140" t="e">
        <f t="shared" si="142"/>
        <v>#N/A</v>
      </c>
      <c r="AT154" s="141" t="e">
        <f t="shared" si="143"/>
        <v>#N/A</v>
      </c>
      <c r="AU154" s="140" t="e">
        <f t="shared" si="144"/>
        <v>#N/A</v>
      </c>
      <c r="AV154" s="141" t="e">
        <f t="shared" si="145"/>
        <v>#N/A</v>
      </c>
      <c r="AW154" s="140" t="e">
        <f t="shared" si="146"/>
        <v>#N/A</v>
      </c>
      <c r="AX154" s="141" t="e">
        <f t="shared" si="147"/>
        <v>#N/A</v>
      </c>
      <c r="AY154" s="140">
        <f>($C$164*'FACT COB ADICIONALES'!P10/1000*$D$164)/'FACT COB BASICA'!$O$10</f>
        <v>0</v>
      </c>
      <c r="AZ154" s="141">
        <f>($C$164*'FACT COB ADICIONALES'!Q10/1000*$D$164)/'FACT COB BASICA'!$O$10</f>
        <v>0</v>
      </c>
      <c r="BA154" s="204" t="e">
        <f t="shared" si="148"/>
        <v>#N/A</v>
      </c>
      <c r="BB154" s="204" t="e">
        <f t="shared" si="149"/>
        <v>#N/A</v>
      </c>
      <c r="BC154" s="140" t="e">
        <f t="shared" si="150"/>
        <v>#N/A</v>
      </c>
      <c r="BD154" s="141" t="e">
        <f t="shared" si="151"/>
        <v>#N/A</v>
      </c>
      <c r="BE154" s="140">
        <f>$C$167*$D$167/'FACT COB BASICA'!$O$10</f>
        <v>0</v>
      </c>
      <c r="BF154" s="141">
        <f>$C$167*$D$167/'FACT COB BASICA'!$O$10</f>
        <v>0</v>
      </c>
      <c r="BG154" s="140" t="e">
        <f t="shared" si="152"/>
        <v>#N/A</v>
      </c>
      <c r="BH154" s="141" t="e">
        <f t="shared" si="153"/>
        <v>#N/A</v>
      </c>
      <c r="BI154" s="140" t="e">
        <f t="shared" si="154"/>
        <v>#N/A</v>
      </c>
      <c r="BJ154" s="141" t="e">
        <f t="shared" si="155"/>
        <v>#N/A</v>
      </c>
      <c r="BK154" s="140" t="e">
        <f t="shared" si="156"/>
        <v>#N/A</v>
      </c>
      <c r="BL154" s="141" t="e">
        <f t="shared" si="157"/>
        <v>#N/A</v>
      </c>
      <c r="BM154" s="140">
        <f>$D$171/'FACT COB BASICA'!$O$10</f>
        <v>0</v>
      </c>
      <c r="BN154" s="141">
        <f>$D$171/'FACT COB BASICA'!$O$10</f>
        <v>0</v>
      </c>
    </row>
    <row r="155" spans="1:66" ht="18.75" customHeight="1" x14ac:dyDescent="0.25">
      <c r="F155" s="142" t="s">
        <v>71</v>
      </c>
      <c r="G155" s="101" t="s">
        <v>112</v>
      </c>
      <c r="H155" s="182" t="e">
        <f t="shared" si="158"/>
        <v>#N/A</v>
      </c>
      <c r="I155" s="183" t="e">
        <f t="shared" si="159"/>
        <v>#N/A</v>
      </c>
      <c r="J155" s="182" t="e">
        <f t="shared" si="135"/>
        <v>#N/A</v>
      </c>
      <c r="K155" s="183" t="e">
        <f t="shared" si="136"/>
        <v>#N/A</v>
      </c>
      <c r="L155" s="182">
        <f>'FACT COB BASICA'!$O$13+'FACT COB BASICA'!$O$16</f>
        <v>119.67</v>
      </c>
      <c r="M155" s="183">
        <f>'FACT COB BASICA'!$O$13+'FACT COB BASICA'!$O$16</f>
        <v>119.67</v>
      </c>
      <c r="N155" s="357" t="e">
        <f t="shared" si="160"/>
        <v>#N/A</v>
      </c>
      <c r="O155" s="183" t="e">
        <f t="shared" si="137"/>
        <v>#N/A</v>
      </c>
      <c r="P155" s="182" t="e">
        <f t="shared" si="161"/>
        <v>#N/A</v>
      </c>
      <c r="Q155" s="183" t="e">
        <f t="shared" si="138"/>
        <v>#N/A</v>
      </c>
      <c r="R155" s="114">
        <f>Cotizador!CU35</f>
        <v>0</v>
      </c>
      <c r="S155" s="115">
        <f>Cotizador!CV35</f>
        <v>0</v>
      </c>
      <c r="T155" s="114">
        <f>Cotizador!CW35+Cotizador!CY35</f>
        <v>0</v>
      </c>
      <c r="U155" s="115">
        <f>Cotizador!CX35+Cotizador!CZ35</f>
        <v>0</v>
      </c>
      <c r="V155" s="182" t="e">
        <f t="shared" si="162"/>
        <v>#N/A</v>
      </c>
      <c r="W155" s="183" t="e">
        <f t="shared" si="163"/>
        <v>#N/A</v>
      </c>
      <c r="X155" s="357" t="e">
        <f t="shared" si="164"/>
        <v>#N/A</v>
      </c>
      <c r="Y155" s="183" t="e">
        <f t="shared" si="139"/>
        <v>#N/A</v>
      </c>
      <c r="AG155" s="142" t="s">
        <v>71</v>
      </c>
      <c r="AH155" s="127">
        <v>50</v>
      </c>
      <c r="AI155" s="128" t="s">
        <v>25</v>
      </c>
      <c r="AJ155" s="129">
        <v>54</v>
      </c>
      <c r="AK155" s="130">
        <f>'FACT COB BASICA'!K15</f>
        <v>11628</v>
      </c>
      <c r="AL155" s="131">
        <f>'FACT COB BASICA'!L15</f>
        <v>11744</v>
      </c>
      <c r="AM155" s="130" t="e">
        <f t="shared" si="165"/>
        <v>#N/A</v>
      </c>
      <c r="AN155" s="131" t="e">
        <f t="shared" si="140"/>
        <v>#N/A</v>
      </c>
      <c r="AO155" s="130"/>
      <c r="AP155" s="131"/>
      <c r="AQ155" s="130" t="e">
        <f t="shared" si="166"/>
        <v>#N/A</v>
      </c>
      <c r="AR155" s="131" t="e">
        <f t="shared" si="141"/>
        <v>#N/A</v>
      </c>
      <c r="AS155" s="130" t="e">
        <f t="shared" si="142"/>
        <v>#N/A</v>
      </c>
      <c r="AT155" s="131" t="e">
        <f t="shared" si="143"/>
        <v>#N/A</v>
      </c>
      <c r="AU155" s="130" t="e">
        <f t="shared" si="144"/>
        <v>#N/A</v>
      </c>
      <c r="AV155" s="131" t="e">
        <f t="shared" si="145"/>
        <v>#N/A</v>
      </c>
      <c r="AW155" s="130" t="e">
        <f t="shared" si="146"/>
        <v>#N/A</v>
      </c>
      <c r="AX155" s="131" t="e">
        <f t="shared" si="147"/>
        <v>#N/A</v>
      </c>
      <c r="AY155" s="130">
        <f>($C$164*'FACT COB ADICIONALES'!P11/1000*$D$164)/'FACT COB BASICA'!$O$10</f>
        <v>0</v>
      </c>
      <c r="AZ155" s="131">
        <f>($C$164*'FACT COB ADICIONALES'!Q11/1000*$D$164)/'FACT COB BASICA'!$O$10</f>
        <v>0</v>
      </c>
      <c r="BA155" s="205" t="e">
        <f t="shared" si="148"/>
        <v>#N/A</v>
      </c>
      <c r="BB155" s="205" t="e">
        <f t="shared" si="149"/>
        <v>#N/A</v>
      </c>
      <c r="BC155" s="130" t="e">
        <f t="shared" si="150"/>
        <v>#N/A</v>
      </c>
      <c r="BD155" s="131" t="e">
        <f t="shared" si="151"/>
        <v>#N/A</v>
      </c>
      <c r="BE155" s="130">
        <f>$C$167*$D$167/'FACT COB BASICA'!$O$10</f>
        <v>0</v>
      </c>
      <c r="BF155" s="131">
        <f>$C$167*$D$167/'FACT COB BASICA'!$O$10</f>
        <v>0</v>
      </c>
      <c r="BG155" s="130" t="e">
        <f t="shared" si="152"/>
        <v>#N/A</v>
      </c>
      <c r="BH155" s="131" t="e">
        <f t="shared" si="153"/>
        <v>#N/A</v>
      </c>
      <c r="BI155" s="130" t="e">
        <f t="shared" si="154"/>
        <v>#N/A</v>
      </c>
      <c r="BJ155" s="131" t="e">
        <f t="shared" si="155"/>
        <v>#N/A</v>
      </c>
      <c r="BK155" s="130" t="e">
        <f t="shared" si="156"/>
        <v>#N/A</v>
      </c>
      <c r="BL155" s="131" t="e">
        <f t="shared" si="157"/>
        <v>#N/A</v>
      </c>
      <c r="BM155" s="130">
        <f>$D$171/'FACT COB BASICA'!$O$10</f>
        <v>0</v>
      </c>
      <c r="BN155" s="131">
        <f>$D$171/'FACT COB BASICA'!$O$10</f>
        <v>0</v>
      </c>
    </row>
    <row r="156" spans="1:66" ht="18.75" customHeight="1" x14ac:dyDescent="0.3">
      <c r="A156" s="669" t="s">
        <v>81</v>
      </c>
      <c r="B156" s="669"/>
      <c r="C156" s="669"/>
      <c r="D156" s="669"/>
      <c r="F156" s="142" t="s">
        <v>72</v>
      </c>
      <c r="G156" s="116" t="s">
        <v>113</v>
      </c>
      <c r="H156" s="180" t="e">
        <f t="shared" si="158"/>
        <v>#N/A</v>
      </c>
      <c r="I156" s="181" t="e">
        <f t="shared" si="159"/>
        <v>#N/A</v>
      </c>
      <c r="J156" s="180" t="e">
        <f t="shared" si="135"/>
        <v>#N/A</v>
      </c>
      <c r="K156" s="181" t="e">
        <f t="shared" si="136"/>
        <v>#N/A</v>
      </c>
      <c r="L156" s="180">
        <f>'FACT COB BASICA'!$O$13+'FACT COB BASICA'!$O$16</f>
        <v>119.67</v>
      </c>
      <c r="M156" s="181">
        <f>'FACT COB BASICA'!$O$13+'FACT COB BASICA'!$O$16</f>
        <v>119.67</v>
      </c>
      <c r="N156" s="356" t="e">
        <f t="shared" si="160"/>
        <v>#N/A</v>
      </c>
      <c r="O156" s="181" t="e">
        <f t="shared" si="137"/>
        <v>#N/A</v>
      </c>
      <c r="P156" s="180" t="e">
        <f t="shared" si="161"/>
        <v>#N/A</v>
      </c>
      <c r="Q156" s="181" t="e">
        <f t="shared" si="138"/>
        <v>#N/A</v>
      </c>
      <c r="R156" s="120">
        <f>Cotizador!CU36</f>
        <v>0</v>
      </c>
      <c r="S156" s="121">
        <f>Cotizador!CV36</f>
        <v>0</v>
      </c>
      <c r="T156" s="120">
        <f>Cotizador!CW36+Cotizador!CY36</f>
        <v>0</v>
      </c>
      <c r="U156" s="121">
        <f>Cotizador!CX36+Cotizador!CZ36</f>
        <v>0</v>
      </c>
      <c r="V156" s="180" t="e">
        <f t="shared" si="162"/>
        <v>#N/A</v>
      </c>
      <c r="W156" s="181" t="e">
        <f t="shared" si="163"/>
        <v>#N/A</v>
      </c>
      <c r="X156" s="356" t="e">
        <f t="shared" si="164"/>
        <v>#N/A</v>
      </c>
      <c r="Y156" s="181" t="e">
        <f t="shared" si="139"/>
        <v>#N/A</v>
      </c>
      <c r="AG156" s="142" t="s">
        <v>72</v>
      </c>
      <c r="AH156" s="137">
        <v>55</v>
      </c>
      <c r="AI156" s="138" t="s">
        <v>25</v>
      </c>
      <c r="AJ156" s="139">
        <v>59</v>
      </c>
      <c r="AK156" s="140">
        <f>'FACT COB BASICA'!K16</f>
        <v>14528</v>
      </c>
      <c r="AL156" s="141">
        <f>'FACT COB BASICA'!L16</f>
        <v>14252</v>
      </c>
      <c r="AM156" s="140" t="e">
        <f t="shared" si="165"/>
        <v>#N/A</v>
      </c>
      <c r="AN156" s="141" t="e">
        <f t="shared" si="140"/>
        <v>#N/A</v>
      </c>
      <c r="AO156" s="140"/>
      <c r="AP156" s="141"/>
      <c r="AQ156" s="140" t="e">
        <f t="shared" si="166"/>
        <v>#N/A</v>
      </c>
      <c r="AR156" s="141" t="e">
        <f t="shared" si="141"/>
        <v>#N/A</v>
      </c>
      <c r="AS156" s="140" t="e">
        <f t="shared" si="142"/>
        <v>#N/A</v>
      </c>
      <c r="AT156" s="141" t="e">
        <f t="shared" si="143"/>
        <v>#N/A</v>
      </c>
      <c r="AU156" s="140" t="e">
        <f t="shared" si="144"/>
        <v>#N/A</v>
      </c>
      <c r="AV156" s="141" t="e">
        <f t="shared" si="145"/>
        <v>#N/A</v>
      </c>
      <c r="AW156" s="140" t="e">
        <f t="shared" si="146"/>
        <v>#N/A</v>
      </c>
      <c r="AX156" s="141" t="e">
        <f t="shared" si="147"/>
        <v>#N/A</v>
      </c>
      <c r="AY156" s="140">
        <f>($C$164*'FACT COB ADICIONALES'!P12/1000*$D$164)/'FACT COB BASICA'!$O$10</f>
        <v>0</v>
      </c>
      <c r="AZ156" s="141">
        <f>($C$164*'FACT COB ADICIONALES'!Q12/1000*$D$164)/'FACT COB BASICA'!$O$10</f>
        <v>0</v>
      </c>
      <c r="BA156" s="204" t="e">
        <f t="shared" si="148"/>
        <v>#N/A</v>
      </c>
      <c r="BB156" s="204" t="e">
        <f t="shared" si="149"/>
        <v>#N/A</v>
      </c>
      <c r="BC156" s="140" t="e">
        <f t="shared" si="150"/>
        <v>#N/A</v>
      </c>
      <c r="BD156" s="141" t="e">
        <f t="shared" si="151"/>
        <v>#N/A</v>
      </c>
      <c r="BE156" s="140">
        <f>$C$167*$D$167/'FACT COB BASICA'!$O$10</f>
        <v>0</v>
      </c>
      <c r="BF156" s="141">
        <f>$C$167*$D$167/'FACT COB BASICA'!$O$10</f>
        <v>0</v>
      </c>
      <c r="BG156" s="140" t="e">
        <f t="shared" si="152"/>
        <v>#N/A</v>
      </c>
      <c r="BH156" s="141" t="e">
        <f t="shared" si="153"/>
        <v>#N/A</v>
      </c>
      <c r="BI156" s="140" t="e">
        <f t="shared" si="154"/>
        <v>#N/A</v>
      </c>
      <c r="BJ156" s="141" t="e">
        <f t="shared" si="155"/>
        <v>#N/A</v>
      </c>
      <c r="BK156" s="140" t="e">
        <f t="shared" si="156"/>
        <v>#N/A</v>
      </c>
      <c r="BL156" s="141" t="e">
        <f t="shared" si="157"/>
        <v>#N/A</v>
      </c>
      <c r="BM156" s="140">
        <f>$D$171/'FACT COB BASICA'!$O$10</f>
        <v>0</v>
      </c>
      <c r="BN156" s="141">
        <f>$D$171/'FACT COB BASICA'!$O$10</f>
        <v>0</v>
      </c>
    </row>
    <row r="157" spans="1:66" ht="18.75" customHeight="1" x14ac:dyDescent="0.25">
      <c r="F157" s="142" t="s">
        <v>73</v>
      </c>
      <c r="G157" s="101" t="s">
        <v>114</v>
      </c>
      <c r="H157" s="182" t="e">
        <f t="shared" si="158"/>
        <v>#N/A</v>
      </c>
      <c r="I157" s="183" t="e">
        <f t="shared" si="159"/>
        <v>#N/A</v>
      </c>
      <c r="J157" s="182" t="e">
        <f t="shared" si="135"/>
        <v>#N/A</v>
      </c>
      <c r="K157" s="183" t="e">
        <f t="shared" si="136"/>
        <v>#N/A</v>
      </c>
      <c r="L157" s="182">
        <f>'FACT COB BASICA'!$O$13+'FACT COB BASICA'!$O$16</f>
        <v>119.67</v>
      </c>
      <c r="M157" s="183">
        <f>'FACT COB BASICA'!$O$13+'FACT COB BASICA'!$O$16</f>
        <v>119.67</v>
      </c>
      <c r="N157" s="357" t="e">
        <f t="shared" si="160"/>
        <v>#N/A</v>
      </c>
      <c r="O157" s="183" t="e">
        <f t="shared" si="137"/>
        <v>#N/A</v>
      </c>
      <c r="P157" s="182" t="e">
        <f t="shared" si="161"/>
        <v>#N/A</v>
      </c>
      <c r="Q157" s="183" t="e">
        <f t="shared" si="138"/>
        <v>#N/A</v>
      </c>
      <c r="R157" s="114">
        <f>Cotizador!CU37</f>
        <v>0</v>
      </c>
      <c r="S157" s="115">
        <f>Cotizador!CV37</f>
        <v>0</v>
      </c>
      <c r="T157" s="114">
        <f>Cotizador!CW37+Cotizador!CY37</f>
        <v>0</v>
      </c>
      <c r="U157" s="115">
        <f>Cotizador!CX37+Cotizador!CZ37</f>
        <v>0</v>
      </c>
      <c r="V157" s="182" t="e">
        <f t="shared" si="162"/>
        <v>#N/A</v>
      </c>
      <c r="W157" s="183" t="e">
        <f t="shared" si="163"/>
        <v>#N/A</v>
      </c>
      <c r="X157" s="357" t="e">
        <f t="shared" si="164"/>
        <v>#N/A</v>
      </c>
      <c r="Y157" s="183" t="e">
        <f t="shared" si="139"/>
        <v>#N/A</v>
      </c>
      <c r="AD157" s="105"/>
      <c r="AG157" s="142" t="s">
        <v>73</v>
      </c>
      <c r="AH157" s="127">
        <v>60</v>
      </c>
      <c r="AI157" s="128" t="s">
        <v>25</v>
      </c>
      <c r="AJ157" s="129">
        <v>64</v>
      </c>
      <c r="AK157" s="130">
        <f>'FACT COB BASICA'!K17</f>
        <v>18152</v>
      </c>
      <c r="AL157" s="131">
        <f>'FACT COB BASICA'!L17</f>
        <v>17297</v>
      </c>
      <c r="AM157" s="130" t="e">
        <f t="shared" si="165"/>
        <v>#N/A</v>
      </c>
      <c r="AN157" s="131" t="e">
        <f t="shared" si="140"/>
        <v>#N/A</v>
      </c>
      <c r="AO157" s="130"/>
      <c r="AP157" s="131"/>
      <c r="AQ157" s="130" t="e">
        <f t="shared" si="166"/>
        <v>#N/A</v>
      </c>
      <c r="AR157" s="131" t="e">
        <f t="shared" si="141"/>
        <v>#N/A</v>
      </c>
      <c r="AS157" s="130" t="e">
        <f t="shared" si="142"/>
        <v>#N/A</v>
      </c>
      <c r="AT157" s="131" t="e">
        <f t="shared" si="143"/>
        <v>#N/A</v>
      </c>
      <c r="AU157" s="130" t="e">
        <f t="shared" si="144"/>
        <v>#N/A</v>
      </c>
      <c r="AV157" s="131" t="e">
        <f t="shared" si="145"/>
        <v>#N/A</v>
      </c>
      <c r="AW157" s="130" t="e">
        <f t="shared" si="146"/>
        <v>#N/A</v>
      </c>
      <c r="AX157" s="131" t="e">
        <f t="shared" si="147"/>
        <v>#N/A</v>
      </c>
      <c r="AY157" s="130">
        <f>($C$164*'FACT COB ADICIONALES'!P13/1000*$D$164)/'FACT COB BASICA'!$O$10</f>
        <v>0</v>
      </c>
      <c r="AZ157" s="131">
        <f>($C$164*'FACT COB ADICIONALES'!Q13/1000*$D$164)/'FACT COB BASICA'!$O$10</f>
        <v>0</v>
      </c>
      <c r="BA157" s="205" t="e">
        <f t="shared" si="148"/>
        <v>#N/A</v>
      </c>
      <c r="BB157" s="205" t="e">
        <f t="shared" si="149"/>
        <v>#N/A</v>
      </c>
      <c r="BC157" s="130" t="e">
        <f t="shared" si="150"/>
        <v>#N/A</v>
      </c>
      <c r="BD157" s="131" t="e">
        <f t="shared" si="151"/>
        <v>#N/A</v>
      </c>
      <c r="BE157" s="130">
        <f>$C$167*$D$167/'FACT COB BASICA'!$O$10</f>
        <v>0</v>
      </c>
      <c r="BF157" s="131">
        <f>$C$167*$D$167/'FACT COB BASICA'!$O$10</f>
        <v>0</v>
      </c>
      <c r="BG157" s="130" t="e">
        <f t="shared" si="152"/>
        <v>#N/A</v>
      </c>
      <c r="BH157" s="131" t="e">
        <f t="shared" si="153"/>
        <v>#N/A</v>
      </c>
      <c r="BI157" s="130" t="e">
        <f t="shared" si="154"/>
        <v>#N/A</v>
      </c>
      <c r="BJ157" s="131" t="e">
        <f t="shared" si="155"/>
        <v>#N/A</v>
      </c>
      <c r="BK157" s="130" t="e">
        <f t="shared" si="156"/>
        <v>#N/A</v>
      </c>
      <c r="BL157" s="131" t="e">
        <f t="shared" si="157"/>
        <v>#N/A</v>
      </c>
      <c r="BM157" s="130">
        <f>$D$171/'FACT COB BASICA'!$O$10</f>
        <v>0</v>
      </c>
      <c r="BN157" s="131">
        <f>$D$171/'FACT COB BASICA'!$O$10</f>
        <v>0</v>
      </c>
    </row>
    <row r="158" spans="1:66" ht="18.75" customHeight="1" x14ac:dyDescent="0.25">
      <c r="C158" s="106" t="s">
        <v>159</v>
      </c>
      <c r="D158" s="106" t="s">
        <v>14</v>
      </c>
      <c r="F158" s="142" t="s">
        <v>74</v>
      </c>
      <c r="G158" s="116" t="s">
        <v>115</v>
      </c>
      <c r="H158" s="180" t="e">
        <f t="shared" si="158"/>
        <v>#N/A</v>
      </c>
      <c r="I158" s="181" t="e">
        <f t="shared" si="159"/>
        <v>#N/A</v>
      </c>
      <c r="J158" s="180" t="e">
        <f t="shared" si="135"/>
        <v>#N/A</v>
      </c>
      <c r="K158" s="181" t="e">
        <f t="shared" si="136"/>
        <v>#N/A</v>
      </c>
      <c r="L158" s="180">
        <f>'FACT COB BASICA'!$O$13+'FACT COB BASICA'!$O$16</f>
        <v>119.67</v>
      </c>
      <c r="M158" s="181">
        <f>'FACT COB BASICA'!$O$13+'FACT COB BASICA'!$O$16</f>
        <v>119.67</v>
      </c>
      <c r="N158" s="356" t="e">
        <f t="shared" si="160"/>
        <v>#N/A</v>
      </c>
      <c r="O158" s="181" t="e">
        <f t="shared" si="137"/>
        <v>#N/A</v>
      </c>
      <c r="P158" s="180" t="e">
        <f t="shared" si="161"/>
        <v>#N/A</v>
      </c>
      <c r="Q158" s="181" t="e">
        <f t="shared" si="138"/>
        <v>#N/A</v>
      </c>
      <c r="R158" s="120">
        <f>Cotizador!CU38</f>
        <v>0</v>
      </c>
      <c r="S158" s="121">
        <f>Cotizador!CV38</f>
        <v>0</v>
      </c>
      <c r="T158" s="120">
        <f>Cotizador!CW38+Cotizador!CY38</f>
        <v>0</v>
      </c>
      <c r="U158" s="121">
        <f>Cotizador!CX38+Cotizador!CZ38</f>
        <v>0</v>
      </c>
      <c r="V158" s="180" t="e">
        <f t="shared" si="162"/>
        <v>#N/A</v>
      </c>
      <c r="W158" s="181" t="e">
        <f t="shared" si="163"/>
        <v>#N/A</v>
      </c>
      <c r="X158" s="356" t="e">
        <f t="shared" si="164"/>
        <v>#N/A</v>
      </c>
      <c r="Y158" s="181" t="e">
        <f t="shared" si="139"/>
        <v>#N/A</v>
      </c>
      <c r="AD158" s="105"/>
      <c r="AG158" s="142" t="s">
        <v>74</v>
      </c>
      <c r="AH158" s="137">
        <v>65</v>
      </c>
      <c r="AI158" s="138" t="s">
        <v>25</v>
      </c>
      <c r="AJ158" s="139">
        <v>69</v>
      </c>
      <c r="AK158" s="140">
        <f>'FACT COB BASICA'!K18</f>
        <v>22680</v>
      </c>
      <c r="AL158" s="141">
        <f>'FACT COB BASICA'!L18</f>
        <v>20992</v>
      </c>
      <c r="AM158" s="140" t="e">
        <f t="shared" si="165"/>
        <v>#N/A</v>
      </c>
      <c r="AN158" s="141" t="e">
        <f t="shared" si="140"/>
        <v>#N/A</v>
      </c>
      <c r="AO158" s="140"/>
      <c r="AP158" s="141"/>
      <c r="AQ158" s="140" t="e">
        <f t="shared" si="166"/>
        <v>#N/A</v>
      </c>
      <c r="AR158" s="141" t="e">
        <f t="shared" si="141"/>
        <v>#N/A</v>
      </c>
      <c r="AS158" s="140" t="e">
        <f t="shared" si="142"/>
        <v>#N/A</v>
      </c>
      <c r="AT158" s="141" t="e">
        <f t="shared" si="143"/>
        <v>#N/A</v>
      </c>
      <c r="AU158" s="140" t="e">
        <f t="shared" si="144"/>
        <v>#N/A</v>
      </c>
      <c r="AV158" s="141" t="e">
        <f t="shared" si="145"/>
        <v>#N/A</v>
      </c>
      <c r="AW158" s="140" t="e">
        <f t="shared" si="146"/>
        <v>#N/A</v>
      </c>
      <c r="AX158" s="141" t="e">
        <f t="shared" si="147"/>
        <v>#N/A</v>
      </c>
      <c r="AY158" s="140"/>
      <c r="AZ158" s="141"/>
      <c r="BA158" s="204" t="e">
        <f t="shared" si="148"/>
        <v>#N/A</v>
      </c>
      <c r="BB158" s="204" t="e">
        <f t="shared" si="149"/>
        <v>#N/A</v>
      </c>
      <c r="BC158" s="140" t="e">
        <f t="shared" si="150"/>
        <v>#N/A</v>
      </c>
      <c r="BD158" s="141" t="e">
        <f t="shared" si="151"/>
        <v>#N/A</v>
      </c>
      <c r="BE158" s="140">
        <f>$C$167*$D$167/'FACT COB BASICA'!$O$10</f>
        <v>0</v>
      </c>
      <c r="BF158" s="141">
        <f>$C$167*$D$167/'FACT COB BASICA'!$O$10</f>
        <v>0</v>
      </c>
      <c r="BG158" s="140" t="e">
        <f t="shared" si="152"/>
        <v>#N/A</v>
      </c>
      <c r="BH158" s="141" t="e">
        <f t="shared" si="153"/>
        <v>#N/A</v>
      </c>
      <c r="BI158" s="140" t="e">
        <f t="shared" si="154"/>
        <v>#N/A</v>
      </c>
      <c r="BJ158" s="141" t="e">
        <f t="shared" si="155"/>
        <v>#N/A</v>
      </c>
      <c r="BK158" s="140" t="e">
        <f t="shared" si="156"/>
        <v>#N/A</v>
      </c>
      <c r="BL158" s="141" t="e">
        <f t="shared" si="157"/>
        <v>#N/A</v>
      </c>
      <c r="BM158" s="140">
        <f>$D$171/'FACT COB BASICA'!$O$10</f>
        <v>0</v>
      </c>
      <c r="BN158" s="141">
        <f>$D$171/'FACT COB BASICA'!$O$10</f>
        <v>0</v>
      </c>
    </row>
    <row r="159" spans="1:66" ht="18.75" customHeight="1" x14ac:dyDescent="0.25">
      <c r="A159" s="145" t="s">
        <v>198</v>
      </c>
      <c r="B159" s="210" t="b">
        <f>Cotizador!DG30</f>
        <v>0</v>
      </c>
      <c r="C159" s="148">
        <f>Cotizador!Z30</f>
        <v>0</v>
      </c>
      <c r="D159" s="110">
        <f>IF(B159=TRUE,'FACT COB ADICIONALES'!$Z$3,0)</f>
        <v>0</v>
      </c>
      <c r="F159" s="142" t="s">
        <v>75</v>
      </c>
      <c r="G159" s="101" t="s">
        <v>116</v>
      </c>
      <c r="H159" s="182" t="e">
        <f t="shared" si="158"/>
        <v>#N/A</v>
      </c>
      <c r="I159" s="183" t="e">
        <f t="shared" si="159"/>
        <v>#N/A</v>
      </c>
      <c r="J159" s="182" t="e">
        <f t="shared" si="135"/>
        <v>#N/A</v>
      </c>
      <c r="K159" s="183" t="e">
        <f t="shared" si="136"/>
        <v>#N/A</v>
      </c>
      <c r="L159" s="182">
        <f>'FACT COB BASICA'!$O$13+'FACT COB BASICA'!$O$16</f>
        <v>119.67</v>
      </c>
      <c r="M159" s="183">
        <f>'FACT COB BASICA'!$O$13+'FACT COB BASICA'!$O$16</f>
        <v>119.67</v>
      </c>
      <c r="N159" s="357" t="e">
        <f t="shared" si="160"/>
        <v>#N/A</v>
      </c>
      <c r="O159" s="183" t="e">
        <f t="shared" si="137"/>
        <v>#N/A</v>
      </c>
      <c r="P159" s="182" t="e">
        <f t="shared" si="161"/>
        <v>#N/A</v>
      </c>
      <c r="Q159" s="183" t="e">
        <f t="shared" si="138"/>
        <v>#N/A</v>
      </c>
      <c r="R159" s="114">
        <f>Cotizador!CU39</f>
        <v>0</v>
      </c>
      <c r="S159" s="115">
        <f>Cotizador!CV39</f>
        <v>0</v>
      </c>
      <c r="T159" s="114">
        <f>Cotizador!CW39+Cotizador!CY39</f>
        <v>0</v>
      </c>
      <c r="U159" s="115">
        <f>Cotizador!CX39+Cotizador!CZ39</f>
        <v>0</v>
      </c>
      <c r="V159" s="182" t="e">
        <f t="shared" si="162"/>
        <v>#N/A</v>
      </c>
      <c r="W159" s="183" t="e">
        <f t="shared" si="163"/>
        <v>#N/A</v>
      </c>
      <c r="X159" s="357" t="e">
        <f t="shared" si="164"/>
        <v>#N/A</v>
      </c>
      <c r="Y159" s="183" t="e">
        <f t="shared" si="139"/>
        <v>#N/A</v>
      </c>
      <c r="AD159" s="105"/>
      <c r="AG159" s="142" t="s">
        <v>75</v>
      </c>
      <c r="AH159" s="127">
        <v>70</v>
      </c>
      <c r="AI159" s="128" t="s">
        <v>25</v>
      </c>
      <c r="AJ159" s="129">
        <v>74</v>
      </c>
      <c r="AK159" s="130">
        <f>'FACT COB BASICA'!K19</f>
        <v>28338</v>
      </c>
      <c r="AL159" s="131">
        <f>'FACT COB BASICA'!L19</f>
        <v>25476</v>
      </c>
      <c r="AM159" s="130" t="e">
        <f t="shared" si="165"/>
        <v>#N/A</v>
      </c>
      <c r="AN159" s="131" t="e">
        <f t="shared" si="140"/>
        <v>#N/A</v>
      </c>
      <c r="AO159" s="130"/>
      <c r="AP159" s="131"/>
      <c r="AQ159" s="130" t="e">
        <f t="shared" si="166"/>
        <v>#N/A</v>
      </c>
      <c r="AR159" s="131" t="e">
        <f t="shared" si="141"/>
        <v>#N/A</v>
      </c>
      <c r="AS159" s="130" t="e">
        <f t="shared" si="142"/>
        <v>#N/A</v>
      </c>
      <c r="AT159" s="131" t="e">
        <f t="shared" si="143"/>
        <v>#N/A</v>
      </c>
      <c r="AU159" s="130" t="e">
        <f t="shared" si="144"/>
        <v>#N/A</v>
      </c>
      <c r="AV159" s="131" t="e">
        <f t="shared" si="145"/>
        <v>#N/A</v>
      </c>
      <c r="AW159" s="130" t="e">
        <f t="shared" si="146"/>
        <v>#N/A</v>
      </c>
      <c r="AX159" s="131" t="e">
        <f t="shared" si="147"/>
        <v>#N/A</v>
      </c>
      <c r="AY159" s="130"/>
      <c r="AZ159" s="131"/>
      <c r="BA159" s="205" t="e">
        <f t="shared" si="148"/>
        <v>#N/A</v>
      </c>
      <c r="BB159" s="205" t="e">
        <f t="shared" si="149"/>
        <v>#N/A</v>
      </c>
      <c r="BC159" s="130" t="e">
        <f t="shared" si="150"/>
        <v>#N/A</v>
      </c>
      <c r="BD159" s="131" t="e">
        <f t="shared" si="151"/>
        <v>#N/A</v>
      </c>
      <c r="BE159" s="130">
        <f>$C$167*$D$167/'FACT COB BASICA'!$O$10</f>
        <v>0</v>
      </c>
      <c r="BF159" s="131">
        <f>$C$167*$D$167/'FACT COB BASICA'!$O$10</f>
        <v>0</v>
      </c>
      <c r="BG159" s="130" t="e">
        <f t="shared" si="152"/>
        <v>#N/A</v>
      </c>
      <c r="BH159" s="131" t="e">
        <f t="shared" si="153"/>
        <v>#N/A</v>
      </c>
      <c r="BI159" s="130" t="e">
        <f t="shared" si="154"/>
        <v>#N/A</v>
      </c>
      <c r="BJ159" s="131" t="e">
        <f t="shared" si="155"/>
        <v>#N/A</v>
      </c>
      <c r="BK159" s="130" t="e">
        <f t="shared" si="156"/>
        <v>#N/A</v>
      </c>
      <c r="BL159" s="131" t="e">
        <f t="shared" si="157"/>
        <v>#N/A</v>
      </c>
      <c r="BM159" s="130">
        <f>$D$171/'FACT COB BASICA'!$O$10</f>
        <v>0</v>
      </c>
      <c r="BN159" s="131">
        <f>$D$171/'FACT COB BASICA'!$O$10</f>
        <v>0</v>
      </c>
    </row>
    <row r="160" spans="1:66" ht="18.75" customHeight="1" x14ac:dyDescent="0.25">
      <c r="A160" s="188" t="s">
        <v>189</v>
      </c>
      <c r="B160" s="210" t="b">
        <f>Cotizador!DG31</f>
        <v>0</v>
      </c>
      <c r="D160" s="110">
        <f>IF(B160=TRUE,IF(C146="MN",VLOOKUP(B146,'FACT COB ADICIONALES'!$S$5:$T$85,2,FALSE),VLOOKUP(B146,'FACT COB ADICIONALES'!$U$5:$V$85,2,FALSE)),0)</f>
        <v>0</v>
      </c>
      <c r="F160" s="142" t="s">
        <v>76</v>
      </c>
      <c r="G160" s="116" t="s">
        <v>117</v>
      </c>
      <c r="H160" s="180" t="e">
        <f t="shared" si="158"/>
        <v>#N/A</v>
      </c>
      <c r="I160" s="181" t="e">
        <f t="shared" si="159"/>
        <v>#N/A</v>
      </c>
      <c r="J160" s="180" t="e">
        <f t="shared" si="135"/>
        <v>#N/A</v>
      </c>
      <c r="K160" s="181" t="e">
        <f t="shared" si="136"/>
        <v>#N/A</v>
      </c>
      <c r="L160" s="180">
        <f>'FACT COB BASICA'!$O$13+'FACT COB BASICA'!$O$16</f>
        <v>119.67</v>
      </c>
      <c r="M160" s="181">
        <f>'FACT COB BASICA'!$O$13+'FACT COB BASICA'!$O$16</f>
        <v>119.67</v>
      </c>
      <c r="N160" s="356" t="e">
        <f t="shared" si="160"/>
        <v>#N/A</v>
      </c>
      <c r="O160" s="181" t="e">
        <f t="shared" si="137"/>
        <v>#N/A</v>
      </c>
      <c r="P160" s="180" t="e">
        <f t="shared" si="161"/>
        <v>#N/A</v>
      </c>
      <c r="Q160" s="181" t="e">
        <f t="shared" si="138"/>
        <v>#N/A</v>
      </c>
      <c r="R160" s="120">
        <f>Cotizador!CU40</f>
        <v>0</v>
      </c>
      <c r="S160" s="121">
        <f>Cotizador!CV40</f>
        <v>0</v>
      </c>
      <c r="T160" s="120">
        <f>Cotizador!CW40+Cotizador!CY40</f>
        <v>0</v>
      </c>
      <c r="U160" s="121">
        <f>Cotizador!CX40+Cotizador!CZ40</f>
        <v>0</v>
      </c>
      <c r="V160" s="180" t="e">
        <f t="shared" si="162"/>
        <v>#N/A</v>
      </c>
      <c r="W160" s="181" t="e">
        <f t="shared" si="163"/>
        <v>#N/A</v>
      </c>
      <c r="X160" s="356" t="e">
        <f t="shared" si="164"/>
        <v>#N/A</v>
      </c>
      <c r="Y160" s="181" t="e">
        <f t="shared" si="139"/>
        <v>#N/A</v>
      </c>
      <c r="AD160" s="105"/>
      <c r="AG160" s="142" t="s">
        <v>76</v>
      </c>
      <c r="AH160" s="137">
        <v>75</v>
      </c>
      <c r="AI160" s="138" t="s">
        <v>25</v>
      </c>
      <c r="AJ160" s="139">
        <v>79</v>
      </c>
      <c r="AK160" s="140">
        <f>'FACT COB BASICA'!K20</f>
        <v>35407</v>
      </c>
      <c r="AL160" s="141">
        <f>'FACT COB BASICA'!L20</f>
        <v>30918</v>
      </c>
      <c r="AM160" s="140" t="e">
        <f t="shared" si="165"/>
        <v>#N/A</v>
      </c>
      <c r="AN160" s="141" t="e">
        <f t="shared" si="140"/>
        <v>#N/A</v>
      </c>
      <c r="AO160" s="140"/>
      <c r="AP160" s="141"/>
      <c r="AQ160" s="140" t="e">
        <f t="shared" si="166"/>
        <v>#N/A</v>
      </c>
      <c r="AR160" s="141" t="e">
        <f t="shared" si="141"/>
        <v>#N/A</v>
      </c>
      <c r="AS160" s="140" t="e">
        <f t="shared" si="142"/>
        <v>#N/A</v>
      </c>
      <c r="AT160" s="141" t="e">
        <f t="shared" si="143"/>
        <v>#N/A</v>
      </c>
      <c r="AU160" s="140" t="e">
        <f t="shared" si="144"/>
        <v>#N/A</v>
      </c>
      <c r="AV160" s="141" t="e">
        <f t="shared" si="145"/>
        <v>#N/A</v>
      </c>
      <c r="AW160" s="140" t="e">
        <f t="shared" si="146"/>
        <v>#N/A</v>
      </c>
      <c r="AX160" s="141" t="e">
        <f t="shared" si="147"/>
        <v>#N/A</v>
      </c>
      <c r="AY160" s="140"/>
      <c r="AZ160" s="141"/>
      <c r="BA160" s="204" t="e">
        <f t="shared" si="148"/>
        <v>#N/A</v>
      </c>
      <c r="BB160" s="204" t="e">
        <f t="shared" si="149"/>
        <v>#N/A</v>
      </c>
      <c r="BC160" s="140" t="e">
        <f t="shared" si="150"/>
        <v>#N/A</v>
      </c>
      <c r="BD160" s="141" t="e">
        <f t="shared" si="151"/>
        <v>#N/A</v>
      </c>
      <c r="BE160" s="140">
        <f>$C$167*$D$167/'FACT COB BASICA'!$O$10</f>
        <v>0</v>
      </c>
      <c r="BF160" s="141">
        <f>$C$167*$D$167/'FACT COB BASICA'!$O$10</f>
        <v>0</v>
      </c>
      <c r="BG160" s="140" t="e">
        <f t="shared" si="152"/>
        <v>#N/A</v>
      </c>
      <c r="BH160" s="141" t="e">
        <f t="shared" si="153"/>
        <v>#N/A</v>
      </c>
      <c r="BI160" s="140" t="e">
        <f t="shared" si="154"/>
        <v>#N/A</v>
      </c>
      <c r="BJ160" s="141" t="e">
        <f t="shared" si="155"/>
        <v>#N/A</v>
      </c>
      <c r="BK160" s="140" t="e">
        <f t="shared" si="156"/>
        <v>#N/A</v>
      </c>
      <c r="BL160" s="141" t="e">
        <f t="shared" si="157"/>
        <v>#N/A</v>
      </c>
      <c r="BM160" s="140">
        <f>$D$171/'FACT COB BASICA'!$O$10</f>
        <v>0</v>
      </c>
      <c r="BN160" s="141">
        <f>$D$171/'FACT COB BASICA'!$O$10</f>
        <v>0</v>
      </c>
    </row>
    <row r="161" spans="1:66" ht="18.75" customHeight="1" x14ac:dyDescent="0.25">
      <c r="A161" s="145" t="s">
        <v>87</v>
      </c>
      <c r="B161" s="210" t="b">
        <f>Cotizador!DG32</f>
        <v>0</v>
      </c>
      <c r="D161" s="110">
        <f>IF(B161=TRUE,'FACT COB ADICIONALES'!$Z$5,0)</f>
        <v>0</v>
      </c>
      <c r="F161" s="142" t="s">
        <v>77</v>
      </c>
      <c r="G161" s="101" t="s">
        <v>118</v>
      </c>
      <c r="H161" s="182" t="e">
        <f t="shared" si="158"/>
        <v>#N/A</v>
      </c>
      <c r="I161" s="183" t="e">
        <f t="shared" si="159"/>
        <v>#N/A</v>
      </c>
      <c r="J161" s="182" t="e">
        <f t="shared" si="135"/>
        <v>#N/A</v>
      </c>
      <c r="K161" s="183" t="e">
        <f t="shared" si="136"/>
        <v>#N/A</v>
      </c>
      <c r="L161" s="182">
        <f>'FACT COB BASICA'!$O$13+'FACT COB BASICA'!$O$16</f>
        <v>119.67</v>
      </c>
      <c r="M161" s="183">
        <f>'FACT COB BASICA'!$O$13+'FACT COB BASICA'!$O$16</f>
        <v>119.67</v>
      </c>
      <c r="N161" s="357" t="e">
        <f t="shared" si="160"/>
        <v>#N/A</v>
      </c>
      <c r="O161" s="183" t="e">
        <f t="shared" si="137"/>
        <v>#N/A</v>
      </c>
      <c r="P161" s="182" t="e">
        <f t="shared" si="161"/>
        <v>#N/A</v>
      </c>
      <c r="Q161" s="183" t="e">
        <f t="shared" si="138"/>
        <v>#N/A</v>
      </c>
      <c r="R161" s="114">
        <f>Cotizador!CU41</f>
        <v>0</v>
      </c>
      <c r="S161" s="115">
        <f>Cotizador!CV41</f>
        <v>0</v>
      </c>
      <c r="T161" s="114">
        <f>Cotizador!CW41+Cotizador!CY41</f>
        <v>0</v>
      </c>
      <c r="U161" s="115">
        <f>Cotizador!CX41+Cotizador!CZ41</f>
        <v>0</v>
      </c>
      <c r="V161" s="182" t="e">
        <f t="shared" si="162"/>
        <v>#N/A</v>
      </c>
      <c r="W161" s="183" t="e">
        <f t="shared" si="163"/>
        <v>#N/A</v>
      </c>
      <c r="X161" s="357" t="e">
        <f t="shared" si="164"/>
        <v>#N/A</v>
      </c>
      <c r="Y161" s="183" t="e">
        <f t="shared" si="139"/>
        <v>#N/A</v>
      </c>
      <c r="AD161" s="105"/>
      <c r="AG161" s="142" t="s">
        <v>77</v>
      </c>
      <c r="AH161" s="127">
        <v>80</v>
      </c>
      <c r="AI161" s="128" t="s">
        <v>25</v>
      </c>
      <c r="AJ161" s="129">
        <v>84</v>
      </c>
      <c r="AK161" s="130">
        <f>'FACT COB BASICA'!K21</f>
        <v>44239</v>
      </c>
      <c r="AL161" s="131">
        <f>'FACT COB BASICA'!L21</f>
        <v>37522</v>
      </c>
      <c r="AM161" s="130" t="e">
        <f t="shared" si="165"/>
        <v>#N/A</v>
      </c>
      <c r="AN161" s="131" t="e">
        <f t="shared" si="140"/>
        <v>#N/A</v>
      </c>
      <c r="AO161" s="130"/>
      <c r="AP161" s="131"/>
      <c r="AQ161" s="130" t="e">
        <f t="shared" si="166"/>
        <v>#N/A</v>
      </c>
      <c r="AR161" s="131" t="e">
        <f t="shared" si="141"/>
        <v>#N/A</v>
      </c>
      <c r="AS161" s="130" t="e">
        <f t="shared" si="142"/>
        <v>#N/A</v>
      </c>
      <c r="AT161" s="131" t="e">
        <f t="shared" si="143"/>
        <v>#N/A</v>
      </c>
      <c r="AU161" s="130" t="e">
        <f t="shared" si="144"/>
        <v>#N/A</v>
      </c>
      <c r="AV161" s="131" t="e">
        <f t="shared" si="145"/>
        <v>#N/A</v>
      </c>
      <c r="AW161" s="130" t="e">
        <f t="shared" si="146"/>
        <v>#N/A</v>
      </c>
      <c r="AX161" s="131" t="e">
        <f t="shared" si="147"/>
        <v>#N/A</v>
      </c>
      <c r="AY161" s="130"/>
      <c r="AZ161" s="131"/>
      <c r="BA161" s="205" t="e">
        <f t="shared" si="148"/>
        <v>#N/A</v>
      </c>
      <c r="BB161" s="205" t="e">
        <f t="shared" si="149"/>
        <v>#N/A</v>
      </c>
      <c r="BC161" s="130" t="e">
        <f t="shared" si="150"/>
        <v>#N/A</v>
      </c>
      <c r="BD161" s="131" t="e">
        <f t="shared" si="151"/>
        <v>#N/A</v>
      </c>
      <c r="BE161" s="130">
        <f>$C$167*$D$167/'FACT COB BASICA'!$O$10</f>
        <v>0</v>
      </c>
      <c r="BF161" s="131">
        <f>$C$167*$D$167/'FACT COB BASICA'!$O$10</f>
        <v>0</v>
      </c>
      <c r="BG161" s="130" t="e">
        <f t="shared" si="152"/>
        <v>#N/A</v>
      </c>
      <c r="BH161" s="131" t="e">
        <f t="shared" si="153"/>
        <v>#N/A</v>
      </c>
      <c r="BI161" s="130" t="e">
        <f t="shared" si="154"/>
        <v>#N/A</v>
      </c>
      <c r="BJ161" s="131" t="e">
        <f t="shared" si="155"/>
        <v>#N/A</v>
      </c>
      <c r="BK161" s="130" t="e">
        <f t="shared" si="156"/>
        <v>#N/A</v>
      </c>
      <c r="BL161" s="131" t="e">
        <f t="shared" si="157"/>
        <v>#N/A</v>
      </c>
      <c r="BM161" s="130">
        <f>$D$171/'FACT COB BASICA'!$O$10</f>
        <v>0</v>
      </c>
      <c r="BN161" s="131">
        <f>$D$171/'FACT COB BASICA'!$O$10</f>
        <v>0</v>
      </c>
    </row>
    <row r="162" spans="1:66" ht="18.75" customHeight="1" x14ac:dyDescent="0.25">
      <c r="A162" s="145" t="s">
        <v>199</v>
      </c>
      <c r="B162" s="210" t="b">
        <f>Cotizador!DG33</f>
        <v>0</v>
      </c>
      <c r="D162" s="110">
        <f>IF(B162=TRUE,'FACT COB ADICIONALES'!$Z$7,0)</f>
        <v>0</v>
      </c>
      <c r="F162" s="142" t="s">
        <v>78</v>
      </c>
      <c r="G162" s="122" t="s">
        <v>119</v>
      </c>
      <c r="H162" s="180" t="e">
        <f t="shared" si="158"/>
        <v>#N/A</v>
      </c>
      <c r="I162" s="181" t="e">
        <f t="shared" si="159"/>
        <v>#N/A</v>
      </c>
      <c r="J162" s="180" t="e">
        <f t="shared" si="135"/>
        <v>#N/A</v>
      </c>
      <c r="K162" s="181" t="e">
        <f t="shared" si="136"/>
        <v>#N/A</v>
      </c>
      <c r="L162" s="180">
        <f>'FACT COB BASICA'!$O$13+'FACT COB BASICA'!$O$16</f>
        <v>119.67</v>
      </c>
      <c r="M162" s="181">
        <f>'FACT COB BASICA'!$O$13+'FACT COB BASICA'!$O$16</f>
        <v>119.67</v>
      </c>
      <c r="N162" s="356" t="e">
        <f t="shared" si="160"/>
        <v>#N/A</v>
      </c>
      <c r="O162" s="181" t="e">
        <f t="shared" si="137"/>
        <v>#N/A</v>
      </c>
      <c r="P162" s="180" t="e">
        <f t="shared" si="161"/>
        <v>#N/A</v>
      </c>
      <c r="Q162" s="181" t="e">
        <f t="shared" si="138"/>
        <v>#N/A</v>
      </c>
      <c r="R162" s="120">
        <f>Cotizador!CU42</f>
        <v>0</v>
      </c>
      <c r="S162" s="121">
        <f>Cotizador!CV42</f>
        <v>0</v>
      </c>
      <c r="T162" s="120">
        <f>Cotizador!CW42+Cotizador!CY42</f>
        <v>0</v>
      </c>
      <c r="U162" s="121">
        <f>Cotizador!CX42+Cotizador!CZ42</f>
        <v>0</v>
      </c>
      <c r="V162" s="180" t="e">
        <f t="shared" si="162"/>
        <v>#N/A</v>
      </c>
      <c r="W162" s="181" t="e">
        <f t="shared" si="163"/>
        <v>#N/A</v>
      </c>
      <c r="X162" s="356" t="e">
        <f t="shared" si="164"/>
        <v>#N/A</v>
      </c>
      <c r="Y162" s="181" t="e">
        <f t="shared" si="139"/>
        <v>#N/A</v>
      </c>
      <c r="AG162" s="142" t="s">
        <v>78</v>
      </c>
      <c r="AH162" s="137">
        <v>85</v>
      </c>
      <c r="AI162" s="138" t="s">
        <v>25</v>
      </c>
      <c r="AJ162" s="139">
        <v>89</v>
      </c>
      <c r="AK162" s="140">
        <f>'FACT COB BASICA'!K22</f>
        <v>55274</v>
      </c>
      <c r="AL162" s="141">
        <f>'FACT COB BASICA'!L22</f>
        <v>45537</v>
      </c>
      <c r="AM162" s="140" t="e">
        <f t="shared" si="165"/>
        <v>#N/A</v>
      </c>
      <c r="AN162" s="141" t="e">
        <f t="shared" si="140"/>
        <v>#N/A</v>
      </c>
      <c r="AO162" s="140"/>
      <c r="AP162" s="141"/>
      <c r="AQ162" s="140" t="e">
        <f t="shared" si="166"/>
        <v>#N/A</v>
      </c>
      <c r="AR162" s="141" t="e">
        <f t="shared" si="141"/>
        <v>#N/A</v>
      </c>
      <c r="AS162" s="140" t="e">
        <f t="shared" si="142"/>
        <v>#N/A</v>
      </c>
      <c r="AT162" s="141" t="e">
        <f t="shared" si="143"/>
        <v>#N/A</v>
      </c>
      <c r="AU162" s="140" t="e">
        <f t="shared" si="144"/>
        <v>#N/A</v>
      </c>
      <c r="AV162" s="141" t="e">
        <f t="shared" si="145"/>
        <v>#N/A</v>
      </c>
      <c r="AW162" s="140" t="e">
        <f t="shared" si="146"/>
        <v>#N/A</v>
      </c>
      <c r="AX162" s="141" t="e">
        <f t="shared" si="147"/>
        <v>#N/A</v>
      </c>
      <c r="AY162" s="140"/>
      <c r="AZ162" s="141"/>
      <c r="BA162" s="204" t="e">
        <f t="shared" si="148"/>
        <v>#N/A</v>
      </c>
      <c r="BB162" s="204" t="e">
        <f t="shared" si="149"/>
        <v>#N/A</v>
      </c>
      <c r="BC162" s="140" t="e">
        <f t="shared" si="150"/>
        <v>#N/A</v>
      </c>
      <c r="BD162" s="141" t="e">
        <f t="shared" si="151"/>
        <v>#N/A</v>
      </c>
      <c r="BE162" s="140">
        <f>$C$167*$D$167/'FACT COB BASICA'!$O$10</f>
        <v>0</v>
      </c>
      <c r="BF162" s="141">
        <f>$C$167*$D$167/'FACT COB BASICA'!$O$10</f>
        <v>0</v>
      </c>
      <c r="BG162" s="140" t="e">
        <f t="shared" si="152"/>
        <v>#N/A</v>
      </c>
      <c r="BH162" s="141" t="e">
        <f t="shared" si="153"/>
        <v>#N/A</v>
      </c>
      <c r="BI162" s="140" t="e">
        <f t="shared" si="154"/>
        <v>#N/A</v>
      </c>
      <c r="BJ162" s="141" t="e">
        <f t="shared" si="155"/>
        <v>#N/A</v>
      </c>
      <c r="BK162" s="140" t="e">
        <f t="shared" si="156"/>
        <v>#N/A</v>
      </c>
      <c r="BL162" s="141" t="e">
        <f t="shared" si="157"/>
        <v>#N/A</v>
      </c>
      <c r="BM162" s="140">
        <f>$D$171/'FACT COB BASICA'!$O$10</f>
        <v>0</v>
      </c>
      <c r="BN162" s="141">
        <f>$D$171/'FACT COB BASICA'!$O$10</f>
        <v>0</v>
      </c>
    </row>
    <row r="163" spans="1:66" ht="18.75" customHeight="1" x14ac:dyDescent="0.25">
      <c r="A163" s="145" t="s">
        <v>122</v>
      </c>
      <c r="B163" s="210" t="b">
        <f>Cotizador!DG34</f>
        <v>0</v>
      </c>
      <c r="D163" s="108">
        <f>IF(B163=TRUE,IF(B151="Si",'FACT COB ADICIONALES'!$C$5,VLOOKUP(VLOOKUP(TARIFA!$B$14,'FACT COB ADICIONALES'!$E$5:$G$36,3,FALSE),'FACT COB ADICIONALES'!$B$5:$C$7,2,FALSE)),0)</f>
        <v>0</v>
      </c>
      <c r="F163" s="142" t="s">
        <v>79</v>
      </c>
      <c r="G163" s="102" t="s">
        <v>120</v>
      </c>
      <c r="H163" s="182" t="e">
        <f t="shared" si="158"/>
        <v>#N/A</v>
      </c>
      <c r="I163" s="183" t="e">
        <f t="shared" si="159"/>
        <v>#N/A</v>
      </c>
      <c r="J163" s="182" t="e">
        <f t="shared" si="135"/>
        <v>#N/A</v>
      </c>
      <c r="K163" s="183" t="e">
        <f t="shared" si="136"/>
        <v>#N/A</v>
      </c>
      <c r="L163" s="182">
        <f>'FACT COB BASICA'!$O$13+'FACT COB BASICA'!$O$16</f>
        <v>119.67</v>
      </c>
      <c r="M163" s="183">
        <f>'FACT COB BASICA'!$O$13+'FACT COB BASICA'!$O$16</f>
        <v>119.67</v>
      </c>
      <c r="N163" s="357" t="e">
        <f t="shared" si="160"/>
        <v>#N/A</v>
      </c>
      <c r="O163" s="183" t="e">
        <f t="shared" si="137"/>
        <v>#N/A</v>
      </c>
      <c r="P163" s="182" t="e">
        <f t="shared" si="161"/>
        <v>#N/A</v>
      </c>
      <c r="Q163" s="183" t="e">
        <f t="shared" si="138"/>
        <v>#N/A</v>
      </c>
      <c r="R163" s="114">
        <f>Cotizador!CU43</f>
        <v>0</v>
      </c>
      <c r="S163" s="115">
        <f>Cotizador!CV43</f>
        <v>0</v>
      </c>
      <c r="T163" s="114">
        <f>Cotizador!CW43+Cotizador!CY43</f>
        <v>0</v>
      </c>
      <c r="U163" s="115">
        <f>Cotizador!CX43+Cotizador!CZ43</f>
        <v>0</v>
      </c>
      <c r="V163" s="182" t="e">
        <f t="shared" si="162"/>
        <v>#N/A</v>
      </c>
      <c r="W163" s="183" t="e">
        <f t="shared" si="163"/>
        <v>#N/A</v>
      </c>
      <c r="X163" s="357" t="e">
        <f t="shared" si="164"/>
        <v>#N/A</v>
      </c>
      <c r="Y163" s="183" t="e">
        <f t="shared" si="139"/>
        <v>#N/A</v>
      </c>
      <c r="AD163" s="112"/>
      <c r="AG163" s="142" t="s">
        <v>79</v>
      </c>
      <c r="AH163" s="127">
        <v>90</v>
      </c>
      <c r="AI163" s="128" t="s">
        <v>25</v>
      </c>
      <c r="AJ163" s="129">
        <v>94</v>
      </c>
      <c r="AK163" s="130">
        <f>'FACT COB BASICA'!K23</f>
        <v>69062</v>
      </c>
      <c r="AL163" s="131">
        <f>'FACT COB BASICA'!L23</f>
        <v>55264</v>
      </c>
      <c r="AM163" s="130" t="e">
        <f t="shared" si="165"/>
        <v>#N/A</v>
      </c>
      <c r="AN163" s="131" t="e">
        <f t="shared" si="140"/>
        <v>#N/A</v>
      </c>
      <c r="AO163" s="130"/>
      <c r="AP163" s="131"/>
      <c r="AQ163" s="130" t="e">
        <f t="shared" si="166"/>
        <v>#N/A</v>
      </c>
      <c r="AR163" s="131" t="e">
        <f t="shared" si="141"/>
        <v>#N/A</v>
      </c>
      <c r="AS163" s="130" t="e">
        <f t="shared" si="142"/>
        <v>#N/A</v>
      </c>
      <c r="AT163" s="131" t="e">
        <f t="shared" si="143"/>
        <v>#N/A</v>
      </c>
      <c r="AU163" s="130" t="e">
        <f t="shared" si="144"/>
        <v>#N/A</v>
      </c>
      <c r="AV163" s="131" t="e">
        <f t="shared" si="145"/>
        <v>#N/A</v>
      </c>
      <c r="AW163" s="130" t="e">
        <f t="shared" si="146"/>
        <v>#N/A</v>
      </c>
      <c r="AX163" s="131" t="e">
        <f t="shared" si="147"/>
        <v>#N/A</v>
      </c>
      <c r="AY163" s="130"/>
      <c r="AZ163" s="131"/>
      <c r="BA163" s="205" t="e">
        <f t="shared" si="148"/>
        <v>#N/A</v>
      </c>
      <c r="BB163" s="205" t="e">
        <f t="shared" si="149"/>
        <v>#N/A</v>
      </c>
      <c r="BC163" s="130" t="e">
        <f t="shared" si="150"/>
        <v>#N/A</v>
      </c>
      <c r="BD163" s="131" t="e">
        <f t="shared" si="151"/>
        <v>#N/A</v>
      </c>
      <c r="BE163" s="130">
        <f>$C$167*$D$167/'FACT COB BASICA'!$O$10</f>
        <v>0</v>
      </c>
      <c r="BF163" s="131">
        <f>$C$167*$D$167/'FACT COB BASICA'!$O$10</f>
        <v>0</v>
      </c>
      <c r="BG163" s="130" t="e">
        <f t="shared" si="152"/>
        <v>#N/A</v>
      </c>
      <c r="BH163" s="131" t="e">
        <f t="shared" si="153"/>
        <v>#N/A</v>
      </c>
      <c r="BI163" s="130" t="e">
        <f t="shared" si="154"/>
        <v>#N/A</v>
      </c>
      <c r="BJ163" s="131" t="e">
        <f t="shared" si="155"/>
        <v>#N/A</v>
      </c>
      <c r="BK163" s="130" t="e">
        <f t="shared" si="156"/>
        <v>#N/A</v>
      </c>
      <c r="BL163" s="131" t="e">
        <f t="shared" si="157"/>
        <v>#N/A</v>
      </c>
      <c r="BM163" s="130">
        <f>$D$171/'FACT COB BASICA'!$O$10</f>
        <v>0</v>
      </c>
      <c r="BN163" s="131">
        <f>$D$171/'FACT COB BASICA'!$O$10</f>
        <v>0</v>
      </c>
    </row>
    <row r="164" spans="1:66" ht="18.75" customHeight="1" x14ac:dyDescent="0.25">
      <c r="A164" s="145" t="s">
        <v>200</v>
      </c>
      <c r="B164" s="210" t="b">
        <f>Cotizador!DG35</f>
        <v>0</v>
      </c>
      <c r="C164" s="148">
        <f>IF(B164=TRUE,100000,0)</f>
        <v>0</v>
      </c>
      <c r="D164" s="111">
        <f>IF(B164=TRUE,1,0)</f>
        <v>0</v>
      </c>
      <c r="E164" s="142" t="s">
        <v>258</v>
      </c>
      <c r="F164" s="142" t="s">
        <v>80</v>
      </c>
      <c r="G164" s="122" t="s">
        <v>164</v>
      </c>
      <c r="H164" s="180" t="e">
        <f t="shared" si="158"/>
        <v>#N/A</v>
      </c>
      <c r="I164" s="181" t="e">
        <f t="shared" si="159"/>
        <v>#N/A</v>
      </c>
      <c r="J164" s="180" t="e">
        <f t="shared" si="135"/>
        <v>#N/A</v>
      </c>
      <c r="K164" s="181" t="e">
        <f t="shared" si="136"/>
        <v>#N/A</v>
      </c>
      <c r="L164" s="180">
        <f>'FACT COB BASICA'!$O$13+'FACT COB BASICA'!$O$16</f>
        <v>119.67</v>
      </c>
      <c r="M164" s="181">
        <f>'FACT COB BASICA'!$O$13+'FACT COB BASICA'!$O$16</f>
        <v>119.67</v>
      </c>
      <c r="N164" s="356" t="e">
        <f t="shared" si="160"/>
        <v>#N/A</v>
      </c>
      <c r="O164" s="181" t="e">
        <f t="shared" si="137"/>
        <v>#N/A</v>
      </c>
      <c r="P164" s="180" t="e">
        <f t="shared" si="161"/>
        <v>#N/A</v>
      </c>
      <c r="Q164" s="181" t="e">
        <f t="shared" si="138"/>
        <v>#N/A</v>
      </c>
      <c r="R164" s="120">
        <f>Cotizador!CU44</f>
        <v>0</v>
      </c>
      <c r="S164" s="121">
        <f>Cotizador!CV44</f>
        <v>0</v>
      </c>
      <c r="T164" s="120">
        <f>Cotizador!CW44+Cotizador!CY44</f>
        <v>0</v>
      </c>
      <c r="U164" s="121">
        <f>Cotizador!CX44+Cotizador!CZ44</f>
        <v>0</v>
      </c>
      <c r="V164" s="180" t="e">
        <f t="shared" si="162"/>
        <v>#N/A</v>
      </c>
      <c r="W164" s="181" t="e">
        <f t="shared" si="163"/>
        <v>#N/A</v>
      </c>
      <c r="X164" s="356" t="e">
        <f t="shared" si="164"/>
        <v>#N/A</v>
      </c>
      <c r="Y164" s="181" t="e">
        <f t="shared" si="139"/>
        <v>#N/A</v>
      </c>
      <c r="AD164" s="112"/>
      <c r="AG164" s="142" t="s">
        <v>80</v>
      </c>
      <c r="AH164" s="137">
        <v>95</v>
      </c>
      <c r="AI164" s="138" t="s">
        <v>25</v>
      </c>
      <c r="AJ164" s="139">
        <v>99</v>
      </c>
      <c r="AK164" s="140">
        <f>'FACT COB BASICA'!K24</f>
        <v>86289</v>
      </c>
      <c r="AL164" s="141">
        <f>'FACT COB BASICA'!L24</f>
        <v>67069</v>
      </c>
      <c r="AM164" s="140" t="e">
        <f t="shared" si="165"/>
        <v>#N/A</v>
      </c>
      <c r="AN164" s="141" t="e">
        <f t="shared" si="140"/>
        <v>#N/A</v>
      </c>
      <c r="AO164" s="140"/>
      <c r="AP164" s="141"/>
      <c r="AQ164" s="140" t="e">
        <f t="shared" si="166"/>
        <v>#N/A</v>
      </c>
      <c r="AR164" s="141" t="e">
        <f t="shared" si="141"/>
        <v>#N/A</v>
      </c>
      <c r="AS164" s="140" t="e">
        <f t="shared" si="142"/>
        <v>#N/A</v>
      </c>
      <c r="AT164" s="141" t="e">
        <f t="shared" si="143"/>
        <v>#N/A</v>
      </c>
      <c r="AU164" s="140" t="e">
        <f t="shared" si="144"/>
        <v>#N/A</v>
      </c>
      <c r="AV164" s="141" t="e">
        <f t="shared" si="145"/>
        <v>#N/A</v>
      </c>
      <c r="AW164" s="140" t="e">
        <f t="shared" si="146"/>
        <v>#N/A</v>
      </c>
      <c r="AX164" s="141" t="e">
        <f t="shared" si="147"/>
        <v>#N/A</v>
      </c>
      <c r="AY164" s="140"/>
      <c r="AZ164" s="141"/>
      <c r="BA164" s="204" t="e">
        <f t="shared" si="148"/>
        <v>#N/A</v>
      </c>
      <c r="BB164" s="204" t="e">
        <f t="shared" si="149"/>
        <v>#N/A</v>
      </c>
      <c r="BC164" s="140" t="e">
        <f t="shared" si="150"/>
        <v>#N/A</v>
      </c>
      <c r="BD164" s="141" t="e">
        <f t="shared" si="151"/>
        <v>#N/A</v>
      </c>
      <c r="BE164" s="140">
        <f>$C$167*$D$167/'FACT COB BASICA'!$O$10</f>
        <v>0</v>
      </c>
      <c r="BF164" s="141">
        <f>$C$167*$D$167/'FACT COB BASICA'!$O$10</f>
        <v>0</v>
      </c>
      <c r="BG164" s="140" t="e">
        <f t="shared" si="152"/>
        <v>#N/A</v>
      </c>
      <c r="BH164" s="141" t="e">
        <f t="shared" si="153"/>
        <v>#N/A</v>
      </c>
      <c r="BI164" s="140" t="e">
        <f t="shared" si="154"/>
        <v>#N/A</v>
      </c>
      <c r="BJ164" s="141" t="e">
        <f t="shared" si="155"/>
        <v>#N/A</v>
      </c>
      <c r="BK164" s="140" t="e">
        <f t="shared" si="156"/>
        <v>#N/A</v>
      </c>
      <c r="BL164" s="141" t="e">
        <f t="shared" si="157"/>
        <v>#N/A</v>
      </c>
      <c r="BM164" s="140">
        <f>$D$171/'FACT COB BASICA'!$O$10</f>
        <v>0</v>
      </c>
      <c r="BN164" s="141">
        <f>$D$171/'FACT COB BASICA'!$O$10</f>
        <v>0</v>
      </c>
    </row>
    <row r="165" spans="1:66" ht="18.75" customHeight="1" thickBot="1" x14ac:dyDescent="0.3">
      <c r="A165" s="145" t="s">
        <v>201</v>
      </c>
      <c r="B165" s="210" t="b">
        <f>Cotizador!DG36</f>
        <v>0</v>
      </c>
      <c r="D165" s="110">
        <f>IF(B165=TRUE,'FACT COB ADICIONALES'!$Z$9,0)</f>
        <v>0</v>
      </c>
      <c r="F165" s="142" t="s">
        <v>162</v>
      </c>
      <c r="G165" s="102" t="s">
        <v>165</v>
      </c>
      <c r="H165" s="358" t="e">
        <f t="shared" si="158"/>
        <v>#N/A</v>
      </c>
      <c r="I165" s="359" t="e">
        <f t="shared" si="159"/>
        <v>#N/A</v>
      </c>
      <c r="J165" s="358" t="e">
        <f t="shared" si="135"/>
        <v>#N/A</v>
      </c>
      <c r="K165" s="359" t="e">
        <f t="shared" si="136"/>
        <v>#N/A</v>
      </c>
      <c r="L165" s="358">
        <f>'FACT COB BASICA'!$O$13+'FACT COB BASICA'!$O$16</f>
        <v>119.67</v>
      </c>
      <c r="M165" s="359">
        <f>'FACT COB BASICA'!$O$13+'FACT COB BASICA'!$O$16</f>
        <v>119.67</v>
      </c>
      <c r="N165" s="360" t="e">
        <f t="shared" si="160"/>
        <v>#N/A</v>
      </c>
      <c r="O165" s="359" t="e">
        <f t="shared" si="137"/>
        <v>#N/A</v>
      </c>
      <c r="P165" s="358" t="e">
        <f t="shared" si="161"/>
        <v>#N/A</v>
      </c>
      <c r="Q165" s="359" t="e">
        <f t="shared" si="138"/>
        <v>#N/A</v>
      </c>
      <c r="R165" s="114">
        <f>Cotizador!CU45</f>
        <v>0</v>
      </c>
      <c r="S165" s="115">
        <f>Cotizador!CV45</f>
        <v>0</v>
      </c>
      <c r="T165" s="114">
        <f>Cotizador!CW45+Cotizador!CY45</f>
        <v>0</v>
      </c>
      <c r="U165" s="115">
        <f>Cotizador!CX45+Cotizador!CZ45</f>
        <v>0</v>
      </c>
      <c r="V165" s="182" t="e">
        <f t="shared" si="162"/>
        <v>#N/A</v>
      </c>
      <c r="W165" s="183" t="e">
        <f t="shared" si="163"/>
        <v>#N/A</v>
      </c>
      <c r="X165" s="357" t="e">
        <f t="shared" si="164"/>
        <v>#N/A</v>
      </c>
      <c r="Y165" s="183" t="e">
        <f t="shared" si="139"/>
        <v>#N/A</v>
      </c>
      <c r="AD165" s="112"/>
      <c r="AG165" s="142" t="s">
        <v>162</v>
      </c>
      <c r="AH165" s="173">
        <v>100</v>
      </c>
      <c r="AI165" s="174" t="s">
        <v>25</v>
      </c>
      <c r="AJ165" s="175" t="s">
        <v>161</v>
      </c>
      <c r="AK165" s="176">
        <f>'FACT COB BASICA'!K25</f>
        <v>107813</v>
      </c>
      <c r="AL165" s="177">
        <f>'FACT COB BASICA'!L25</f>
        <v>81396</v>
      </c>
      <c r="AM165" s="176" t="e">
        <f t="shared" si="165"/>
        <v>#N/A</v>
      </c>
      <c r="AN165" s="177" t="e">
        <f t="shared" si="140"/>
        <v>#N/A</v>
      </c>
      <c r="AO165" s="176"/>
      <c r="AP165" s="177"/>
      <c r="AQ165" s="176" t="e">
        <f t="shared" si="166"/>
        <v>#N/A</v>
      </c>
      <c r="AR165" s="177" t="e">
        <f t="shared" si="141"/>
        <v>#N/A</v>
      </c>
      <c r="AS165" s="176" t="e">
        <f t="shared" si="142"/>
        <v>#N/A</v>
      </c>
      <c r="AT165" s="177" t="e">
        <f t="shared" si="143"/>
        <v>#N/A</v>
      </c>
      <c r="AU165" s="176" t="e">
        <f t="shared" si="144"/>
        <v>#N/A</v>
      </c>
      <c r="AV165" s="177" t="e">
        <f t="shared" si="145"/>
        <v>#N/A</v>
      </c>
      <c r="AW165" s="176" t="e">
        <f t="shared" si="146"/>
        <v>#N/A</v>
      </c>
      <c r="AX165" s="177" t="e">
        <f t="shared" si="147"/>
        <v>#N/A</v>
      </c>
      <c r="AY165" s="176"/>
      <c r="AZ165" s="177"/>
      <c r="BA165" s="206" t="e">
        <f t="shared" si="148"/>
        <v>#N/A</v>
      </c>
      <c r="BB165" s="206" t="e">
        <f t="shared" si="149"/>
        <v>#N/A</v>
      </c>
      <c r="BC165" s="176" t="e">
        <f t="shared" si="150"/>
        <v>#N/A</v>
      </c>
      <c r="BD165" s="177" t="e">
        <f t="shared" si="151"/>
        <v>#N/A</v>
      </c>
      <c r="BE165" s="176">
        <f>$C$167*$D$167/'FACT COB BASICA'!$O$10</f>
        <v>0</v>
      </c>
      <c r="BF165" s="177">
        <f>$C$167*$D$167/'FACT COB BASICA'!$O$10</f>
        <v>0</v>
      </c>
      <c r="BG165" s="176" t="e">
        <f t="shared" si="152"/>
        <v>#N/A</v>
      </c>
      <c r="BH165" s="177" t="e">
        <f t="shared" si="153"/>
        <v>#N/A</v>
      </c>
      <c r="BI165" s="176" t="e">
        <f t="shared" si="154"/>
        <v>#N/A</v>
      </c>
      <c r="BJ165" s="177" t="e">
        <f t="shared" si="155"/>
        <v>#N/A</v>
      </c>
      <c r="BK165" s="176" t="e">
        <f t="shared" si="156"/>
        <v>#N/A</v>
      </c>
      <c r="BL165" s="177" t="e">
        <f t="shared" si="157"/>
        <v>#N/A</v>
      </c>
      <c r="BM165" s="176">
        <f>$D$171/'FACT COB BASICA'!$O$10</f>
        <v>0</v>
      </c>
      <c r="BN165" s="177">
        <f>$D$171/'FACT COB BASICA'!$O$10</f>
        <v>0</v>
      </c>
    </row>
    <row r="166" spans="1:66" ht="18.75" customHeight="1" thickBot="1" x14ac:dyDescent="0.3">
      <c r="A166" s="145" t="s">
        <v>88</v>
      </c>
      <c r="B166" s="210" t="b">
        <f>Cotizador!DG37</f>
        <v>0</v>
      </c>
      <c r="D166" s="110">
        <f>IF(B166=TRUE,'FACT COB ADICIONALES'!$Z$11,0)</f>
        <v>0</v>
      </c>
      <c r="R166" s="123">
        <f t="shared" ref="R166:Y166" si="167">SUM(R145:R165)</f>
        <v>0</v>
      </c>
      <c r="S166" s="124">
        <f t="shared" si="167"/>
        <v>0</v>
      </c>
      <c r="T166" s="123">
        <f t="shared" si="167"/>
        <v>0</v>
      </c>
      <c r="U166" s="124">
        <f t="shared" si="167"/>
        <v>0</v>
      </c>
      <c r="V166" s="184" t="e">
        <f t="shared" si="167"/>
        <v>#N/A</v>
      </c>
      <c r="W166" s="185" t="e">
        <f t="shared" si="167"/>
        <v>#N/A</v>
      </c>
      <c r="X166" s="184" t="e">
        <f t="shared" si="167"/>
        <v>#N/A</v>
      </c>
      <c r="Y166" s="185" t="e">
        <f t="shared" si="167"/>
        <v>#N/A</v>
      </c>
      <c r="AD166" s="107"/>
    </row>
    <row r="167" spans="1:66" ht="18.75" customHeight="1" thickBot="1" x14ac:dyDescent="0.3">
      <c r="A167" s="145" t="s">
        <v>191</v>
      </c>
      <c r="B167" s="210" t="b">
        <f>Cotizador!DG38</f>
        <v>0</v>
      </c>
      <c r="C167" s="148">
        <f>Cotizador!Z38</f>
        <v>0</v>
      </c>
      <c r="D167" s="110">
        <f>IF(B167=TRUE,'FACT COB ADICIONALES'!$Z$13,0)</f>
        <v>0</v>
      </c>
      <c r="R167" s="207">
        <f>R166+S166</f>
        <v>0</v>
      </c>
      <c r="S167" s="208"/>
      <c r="T167" s="207">
        <f>T166+U166</f>
        <v>0</v>
      </c>
      <c r="U167" s="208"/>
      <c r="V167" s="694" t="e">
        <f>V166+W166</f>
        <v>#N/A</v>
      </c>
      <c r="W167" s="695"/>
      <c r="X167" s="694" t="e">
        <f>X166+Y166</f>
        <v>#N/A</v>
      </c>
      <c r="Y167" s="695"/>
      <c r="AD167" s="107"/>
    </row>
    <row r="168" spans="1:66" ht="18.75" customHeight="1" thickBot="1" x14ac:dyDescent="0.35">
      <c r="A168" s="145" t="s">
        <v>89</v>
      </c>
      <c r="B168" s="210" t="b">
        <f>Cotizador!DG39</f>
        <v>0</v>
      </c>
      <c r="D168" s="110">
        <f>IF(B168=TRUE,'FACT COB ADICIONALES'!$Z$15,0)</f>
        <v>0</v>
      </c>
      <c r="R168" s="710">
        <f>R167+T167</f>
        <v>0</v>
      </c>
      <c r="S168" s="711"/>
      <c r="T168" s="711"/>
      <c r="U168" s="712"/>
      <c r="V168" s="707" t="e">
        <f>V167+X167</f>
        <v>#N/A</v>
      </c>
      <c r="W168" s="708"/>
      <c r="X168" s="708"/>
      <c r="Y168" s="709"/>
      <c r="AD168" s="107"/>
    </row>
    <row r="169" spans="1:66" ht="18.75" customHeight="1" x14ac:dyDescent="0.25">
      <c r="A169" s="145" t="s">
        <v>192</v>
      </c>
      <c r="B169" s="210" t="b">
        <f>Cotizador!DG40</f>
        <v>0</v>
      </c>
      <c r="D169" s="110">
        <f>IF(B169=TRUE,VLOOKUP(VLOOKUP(B150,'FACT COB BASICA'!$X$5:$Y$36,2,FALSE),'FACT COB ADICIONALES'!$I$5:$J$10,2,FALSE),0)</f>
        <v>0</v>
      </c>
    </row>
    <row r="170" spans="1:66" ht="18.75" customHeight="1" x14ac:dyDescent="0.25">
      <c r="A170" s="145" t="s">
        <v>207</v>
      </c>
      <c r="B170" s="210" t="b">
        <f>Cotizador!DG41</f>
        <v>0</v>
      </c>
      <c r="D170" s="110">
        <f>IF(B170=TRUE,'FACT COB ADICIONALES'!$Z$17,0)</f>
        <v>0</v>
      </c>
    </row>
    <row r="171" spans="1:66" ht="18.75" customHeight="1" x14ac:dyDescent="0.25">
      <c r="A171" s="145" t="s">
        <v>451</v>
      </c>
      <c r="B171" s="210" t="b">
        <f>Cotizador!DG42</f>
        <v>0</v>
      </c>
      <c r="C171" s="148">
        <f>Cotizador!Z40</f>
        <v>0</v>
      </c>
      <c r="D171" s="523">
        <f>IF(B171=TRUE,VLOOKUP(C171,'FACT COB ADICIONALES'!$AE$5:$AF$11,2,FALSE),0)</f>
        <v>0</v>
      </c>
    </row>
  </sheetData>
  <mergeCells count="181">
    <mergeCell ref="BM6:BN7"/>
    <mergeCell ref="BM40:BN41"/>
    <mergeCell ref="BM74:BN75"/>
    <mergeCell ref="BM108:BN109"/>
    <mergeCell ref="BM142:BN143"/>
    <mergeCell ref="V168:Y168"/>
    <mergeCell ref="R100:U100"/>
    <mergeCell ref="R134:U134"/>
    <mergeCell ref="R168:U168"/>
    <mergeCell ref="BK142:BL143"/>
    <mergeCell ref="BA142:BB143"/>
    <mergeCell ref="BC142:BD143"/>
    <mergeCell ref="BE142:BF143"/>
    <mergeCell ref="BG142:BH143"/>
    <mergeCell ref="BI142:BJ143"/>
    <mergeCell ref="AS142:AT143"/>
    <mergeCell ref="AU142:AV143"/>
    <mergeCell ref="AW142:AX143"/>
    <mergeCell ref="AY142:AZ143"/>
    <mergeCell ref="AK142:AL143"/>
    <mergeCell ref="AM142:AN143"/>
    <mergeCell ref="AO142:AP143"/>
    <mergeCell ref="AQ142:AR143"/>
    <mergeCell ref="V143:W143"/>
    <mergeCell ref="N74:Q74"/>
    <mergeCell ref="N108:Q108"/>
    <mergeCell ref="N142:Q142"/>
    <mergeCell ref="V99:W99"/>
    <mergeCell ref="X99:Y99"/>
    <mergeCell ref="V100:Y100"/>
    <mergeCell ref="V108:Y108"/>
    <mergeCell ref="V109:W109"/>
    <mergeCell ref="X109:Y109"/>
    <mergeCell ref="V133:W133"/>
    <mergeCell ref="X133:Y133"/>
    <mergeCell ref="V134:Y134"/>
    <mergeCell ref="J74:K75"/>
    <mergeCell ref="H108:I109"/>
    <mergeCell ref="J108:K109"/>
    <mergeCell ref="H142:I143"/>
    <mergeCell ref="J142:K143"/>
    <mergeCell ref="R32:U32"/>
    <mergeCell ref="L142:M143"/>
    <mergeCell ref="A106:Z106"/>
    <mergeCell ref="X65:Y65"/>
    <mergeCell ref="V66:Y66"/>
    <mergeCell ref="V74:Y74"/>
    <mergeCell ref="V75:W75"/>
    <mergeCell ref="A140:Z140"/>
    <mergeCell ref="A108:D108"/>
    <mergeCell ref="L108:M109"/>
    <mergeCell ref="X75:Y75"/>
    <mergeCell ref="R66:U66"/>
    <mergeCell ref="A72:Z72"/>
    <mergeCell ref="R143:S143"/>
    <mergeCell ref="T143:U143"/>
    <mergeCell ref="N143:O143"/>
    <mergeCell ref="P143:Q143"/>
    <mergeCell ref="V142:Y142"/>
    <mergeCell ref="P41:Q41"/>
    <mergeCell ref="AH144:AJ144"/>
    <mergeCell ref="A156:D156"/>
    <mergeCell ref="A142:D142"/>
    <mergeCell ref="R142:U142"/>
    <mergeCell ref="X143:Y143"/>
    <mergeCell ref="V167:W167"/>
    <mergeCell ref="X167:Y167"/>
    <mergeCell ref="AH110:AJ110"/>
    <mergeCell ref="A122:D122"/>
    <mergeCell ref="BK108:BL109"/>
    <mergeCell ref="R109:S109"/>
    <mergeCell ref="T109:U109"/>
    <mergeCell ref="N109:O109"/>
    <mergeCell ref="P109:Q109"/>
    <mergeCell ref="BA108:BB109"/>
    <mergeCell ref="BC108:BD109"/>
    <mergeCell ref="BE108:BF109"/>
    <mergeCell ref="BG108:BH109"/>
    <mergeCell ref="BI108:BJ109"/>
    <mergeCell ref="AS108:AT109"/>
    <mergeCell ref="AU108:AV109"/>
    <mergeCell ref="AW108:AX109"/>
    <mergeCell ref="AY108:AZ109"/>
    <mergeCell ref="AK108:AL109"/>
    <mergeCell ref="AM108:AN109"/>
    <mergeCell ref="AO108:AP109"/>
    <mergeCell ref="AQ108:AR109"/>
    <mergeCell ref="R108:U108"/>
    <mergeCell ref="AH76:AJ76"/>
    <mergeCell ref="A88:D88"/>
    <mergeCell ref="BK74:BL75"/>
    <mergeCell ref="R75:S75"/>
    <mergeCell ref="T75:U75"/>
    <mergeCell ref="N75:O75"/>
    <mergeCell ref="P75:Q75"/>
    <mergeCell ref="BA74:BB75"/>
    <mergeCell ref="BC74:BD75"/>
    <mergeCell ref="BE74:BF75"/>
    <mergeCell ref="BG74:BH75"/>
    <mergeCell ref="BI74:BJ75"/>
    <mergeCell ref="AS74:AT75"/>
    <mergeCell ref="AU74:AV75"/>
    <mergeCell ref="AW74:AX75"/>
    <mergeCell ref="AY74:AZ75"/>
    <mergeCell ref="AK74:AL75"/>
    <mergeCell ref="AM74:AN75"/>
    <mergeCell ref="AO74:AP75"/>
    <mergeCell ref="AQ74:AR75"/>
    <mergeCell ref="A74:D74"/>
    <mergeCell ref="R74:U74"/>
    <mergeCell ref="L74:M75"/>
    <mergeCell ref="H74:I75"/>
    <mergeCell ref="BK40:BL41"/>
    <mergeCell ref="R41:S41"/>
    <mergeCell ref="T41:U41"/>
    <mergeCell ref="BA40:BB41"/>
    <mergeCell ref="BC40:BD41"/>
    <mergeCell ref="BE40:BF41"/>
    <mergeCell ref="BG40:BH41"/>
    <mergeCell ref="BI40:BJ41"/>
    <mergeCell ref="AS40:AT41"/>
    <mergeCell ref="AU40:AV41"/>
    <mergeCell ref="AM40:AN41"/>
    <mergeCell ref="AO40:AP41"/>
    <mergeCell ref="AW40:AX41"/>
    <mergeCell ref="AY40:AZ41"/>
    <mergeCell ref="V40:Y40"/>
    <mergeCell ref="V41:W41"/>
    <mergeCell ref="X41:Y41"/>
    <mergeCell ref="AH42:AJ42"/>
    <mergeCell ref="AK40:AL41"/>
    <mergeCell ref="A54:D54"/>
    <mergeCell ref="H65:I65"/>
    <mergeCell ref="J65:K65"/>
    <mergeCell ref="L65:M65"/>
    <mergeCell ref="V65:W65"/>
    <mergeCell ref="BA6:BB7"/>
    <mergeCell ref="BC6:BD7"/>
    <mergeCell ref="N6:Q6"/>
    <mergeCell ref="N40:Q40"/>
    <mergeCell ref="N41:O41"/>
    <mergeCell ref="V32:Y32"/>
    <mergeCell ref="BE6:BF7"/>
    <mergeCell ref="AB7:AC7"/>
    <mergeCell ref="L6:M7"/>
    <mergeCell ref="R6:U6"/>
    <mergeCell ref="AY6:AZ7"/>
    <mergeCell ref="BK6:BL7"/>
    <mergeCell ref="BI6:BJ7"/>
    <mergeCell ref="BG6:BH7"/>
    <mergeCell ref="AK6:AL7"/>
    <mergeCell ref="AM6:AN7"/>
    <mergeCell ref="AO6:AP7"/>
    <mergeCell ref="AQ6:AR7"/>
    <mergeCell ref="AS6:AT7"/>
    <mergeCell ref="AU6:AV7"/>
    <mergeCell ref="AW6:AX7"/>
    <mergeCell ref="A4:Z4"/>
    <mergeCell ref="A38:Z38"/>
    <mergeCell ref="A6:D6"/>
    <mergeCell ref="AQ40:AR41"/>
    <mergeCell ref="V7:W7"/>
    <mergeCell ref="V6:Y6"/>
    <mergeCell ref="X7:Y7"/>
    <mergeCell ref="H6:I7"/>
    <mergeCell ref="J6:K7"/>
    <mergeCell ref="R31:S31"/>
    <mergeCell ref="T31:U31"/>
    <mergeCell ref="A20:D20"/>
    <mergeCell ref="R7:S7"/>
    <mergeCell ref="N7:O7"/>
    <mergeCell ref="P7:Q7"/>
    <mergeCell ref="T7:U7"/>
    <mergeCell ref="A40:D40"/>
    <mergeCell ref="R40:U40"/>
    <mergeCell ref="L40:M41"/>
    <mergeCell ref="V31:W31"/>
    <mergeCell ref="X31:Y31"/>
    <mergeCell ref="AH8:AJ8"/>
    <mergeCell ref="H40:I41"/>
    <mergeCell ref="J40:K41"/>
  </mergeCell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8"/>
  <dimension ref="A1:CT250"/>
  <sheetViews>
    <sheetView showGridLines="0" showRowColHeaders="0" showWhiteSpace="0" topLeftCell="A219" zoomScale="60" zoomScaleNormal="60" zoomScalePageLayoutView="50" workbookViewId="0">
      <selection activeCell="B228" sqref="B228:CS231"/>
    </sheetView>
  </sheetViews>
  <sheetFormatPr baseColWidth="10" defaultColWidth="0" defaultRowHeight="20.25" customHeight="1" zeroHeight="1" x14ac:dyDescent="0.35"/>
  <cols>
    <col min="1" max="98" width="2.81640625" style="217" customWidth="1"/>
    <col min="99" max="16384" width="2.81640625" style="217" hidden="1"/>
  </cols>
  <sheetData>
    <row r="1" spans="2:97" ht="30" x14ac:dyDescent="0.35">
      <c r="AB1" s="870"/>
      <c r="AC1" s="870"/>
      <c r="AD1" s="870"/>
      <c r="AE1" s="870"/>
      <c r="AF1" s="870"/>
      <c r="AG1" s="870"/>
      <c r="AH1" s="870"/>
      <c r="AI1" s="870"/>
      <c r="AJ1" s="870"/>
      <c r="AK1" s="870"/>
      <c r="AL1" s="870"/>
      <c r="AM1" s="870"/>
      <c r="AN1" s="870"/>
      <c r="AO1" s="870"/>
      <c r="AP1" s="870"/>
      <c r="AQ1" s="870"/>
      <c r="AR1" s="870"/>
      <c r="AS1" s="870"/>
      <c r="AT1" s="870"/>
      <c r="AU1" s="870"/>
      <c r="AV1" s="870"/>
      <c r="AW1" s="870"/>
      <c r="AX1" s="870"/>
      <c r="AY1" s="870"/>
      <c r="AZ1" s="870"/>
      <c r="BA1" s="870"/>
      <c r="BB1" s="870"/>
      <c r="BC1" s="870"/>
      <c r="BD1" s="870"/>
      <c r="BE1" s="870"/>
      <c r="BF1" s="870"/>
      <c r="BG1" s="870"/>
      <c r="BH1" s="870"/>
      <c r="BI1" s="870"/>
      <c r="BJ1" s="870"/>
      <c r="BK1" s="870"/>
      <c r="BL1" s="870"/>
      <c r="BM1" s="870"/>
      <c r="BN1" s="870"/>
      <c r="BO1" s="870"/>
      <c r="BP1" s="870"/>
      <c r="BQ1" s="870"/>
      <c r="BR1" s="870"/>
      <c r="BS1" s="870"/>
      <c r="BT1" s="870"/>
      <c r="BU1" s="870"/>
      <c r="BV1" s="870"/>
      <c r="BW1" s="870"/>
      <c r="BX1" s="870"/>
      <c r="BY1" s="870"/>
      <c r="BZ1" s="870"/>
      <c r="CA1" s="870"/>
      <c r="CB1" s="870"/>
      <c r="CC1" s="870"/>
      <c r="CD1" s="870"/>
      <c r="CE1" s="870"/>
      <c r="CF1" s="870"/>
      <c r="CG1" s="870"/>
      <c r="CH1" s="870"/>
      <c r="CI1" s="870"/>
      <c r="CJ1" s="870"/>
      <c r="CK1" s="870"/>
      <c r="CL1" s="870"/>
      <c r="CM1" s="870"/>
      <c r="CN1" s="870"/>
      <c r="CO1" s="870"/>
      <c r="CP1" s="870"/>
      <c r="CQ1" s="870"/>
      <c r="CR1" s="870"/>
      <c r="CS1" s="870"/>
    </row>
    <row r="2" spans="2:97" ht="55.5" customHeight="1" x14ac:dyDescent="0.35">
      <c r="AB2" s="871"/>
      <c r="AC2" s="871"/>
      <c r="AD2" s="871"/>
      <c r="AE2" s="871"/>
      <c r="AF2" s="871"/>
      <c r="AG2" s="871"/>
      <c r="AH2" s="871"/>
      <c r="AI2" s="871"/>
      <c r="AJ2" s="871"/>
      <c r="AK2" s="871"/>
      <c r="AL2" s="871"/>
      <c r="AM2" s="871"/>
      <c r="AN2" s="871"/>
      <c r="AO2" s="871"/>
      <c r="AP2" s="871"/>
      <c r="AQ2" s="871"/>
      <c r="AR2" s="871"/>
      <c r="AS2" s="871"/>
      <c r="AT2" s="871"/>
      <c r="AU2" s="871"/>
      <c r="AV2" s="871"/>
      <c r="AW2" s="871"/>
      <c r="AX2" s="871"/>
      <c r="AY2" s="871"/>
      <c r="AZ2" s="871"/>
      <c r="BA2" s="871"/>
      <c r="BB2" s="871"/>
      <c r="BC2" s="871"/>
      <c r="BD2" s="871"/>
      <c r="BE2" s="871"/>
      <c r="BF2" s="871"/>
      <c r="BG2" s="871"/>
      <c r="BH2" s="871"/>
      <c r="BI2" s="871"/>
      <c r="BJ2" s="871"/>
      <c r="BK2" s="871"/>
      <c r="BL2" s="871"/>
      <c r="BM2" s="871"/>
      <c r="BN2" s="871"/>
      <c r="BO2" s="871"/>
      <c r="BP2" s="871"/>
      <c r="BQ2" s="871"/>
      <c r="BR2" s="871"/>
      <c r="BS2" s="871"/>
      <c r="BT2" s="871"/>
      <c r="BU2" s="871"/>
      <c r="BV2" s="871"/>
      <c r="BW2" s="871"/>
      <c r="BX2" s="871"/>
      <c r="BY2" s="871"/>
      <c r="BZ2" s="871"/>
      <c r="CA2" s="871"/>
      <c r="CB2" s="871"/>
      <c r="CC2" s="871"/>
      <c r="CD2" s="871"/>
      <c r="CE2" s="871"/>
      <c r="CF2" s="871"/>
      <c r="CG2" s="871"/>
      <c r="CH2" s="871"/>
      <c r="CI2" s="871"/>
      <c r="CJ2" s="871"/>
      <c r="CK2" s="871"/>
      <c r="CL2" s="871"/>
      <c r="CM2" s="871"/>
      <c r="CN2" s="871"/>
      <c r="CO2" s="871"/>
      <c r="CP2" s="871"/>
      <c r="CQ2" s="871"/>
      <c r="CR2" s="871"/>
      <c r="CS2" s="871"/>
    </row>
    <row r="3" spans="2:97" ht="19.5" customHeight="1" x14ac:dyDescent="0.35"/>
    <row r="4" spans="2:97" ht="23.25" customHeight="1" x14ac:dyDescent="0.35">
      <c r="B4" s="368"/>
      <c r="C4" s="368"/>
      <c r="D4" s="368"/>
      <c r="E4" s="368"/>
      <c r="F4" s="368"/>
      <c r="G4" s="368"/>
      <c r="H4" s="368"/>
      <c r="I4" s="368"/>
      <c r="J4" s="368"/>
      <c r="K4" s="368"/>
      <c r="L4" s="368"/>
      <c r="M4" s="368"/>
      <c r="N4" s="368"/>
      <c r="O4" s="368"/>
      <c r="P4" s="368"/>
      <c r="Q4" s="368"/>
      <c r="R4" s="368"/>
      <c r="S4" s="368"/>
      <c r="T4" s="368"/>
      <c r="U4" s="368"/>
      <c r="V4" s="368"/>
      <c r="W4" s="368"/>
      <c r="X4" s="368"/>
      <c r="Y4" s="368"/>
      <c r="Z4" s="368"/>
      <c r="AA4" s="368"/>
      <c r="AB4" s="368"/>
      <c r="AC4" s="368"/>
      <c r="AD4" s="368"/>
      <c r="AE4" s="368"/>
      <c r="AF4" s="368"/>
      <c r="AG4" s="368"/>
      <c r="AH4" s="368"/>
      <c r="AI4" s="368"/>
      <c r="AJ4" s="368"/>
      <c r="AK4" s="368"/>
      <c r="AL4" s="368"/>
      <c r="AM4" s="368"/>
      <c r="AN4" s="368"/>
      <c r="AO4" s="368"/>
      <c r="AP4" s="368"/>
      <c r="AQ4" s="368"/>
      <c r="AR4" s="368"/>
      <c r="AS4" s="368"/>
      <c r="AT4" s="368"/>
      <c r="AU4" s="368"/>
      <c r="AV4" s="368"/>
      <c r="AW4" s="368"/>
      <c r="AX4" s="368"/>
      <c r="AY4" s="368"/>
      <c r="AZ4" s="368"/>
      <c r="BA4" s="368"/>
      <c r="BB4" s="368"/>
      <c r="BC4" s="368"/>
      <c r="BD4" s="368"/>
      <c r="BE4" s="368"/>
      <c r="BF4" s="368"/>
      <c r="BG4" s="368"/>
      <c r="BH4" s="368"/>
      <c r="BI4" s="368"/>
      <c r="BJ4" s="368"/>
      <c r="BK4" s="368"/>
      <c r="BL4" s="368"/>
      <c r="BM4" s="368"/>
      <c r="BN4" s="368"/>
      <c r="BO4" s="368"/>
      <c r="BP4" s="368"/>
      <c r="BQ4" s="368"/>
      <c r="BR4" s="368"/>
      <c r="BS4" s="368"/>
      <c r="BT4" s="368"/>
      <c r="BU4" s="874" t="s">
        <v>166</v>
      </c>
      <c r="BV4" s="874"/>
      <c r="BW4" s="874"/>
      <c r="BX4" s="874"/>
      <c r="BY4" s="874"/>
      <c r="BZ4" s="874"/>
      <c r="CA4" s="874"/>
      <c r="CB4" s="874"/>
      <c r="CC4" s="874"/>
      <c r="CD4" s="874"/>
      <c r="CE4" s="874"/>
      <c r="CF4" s="874"/>
      <c r="CG4" s="874"/>
      <c r="CH4" s="874"/>
      <c r="CI4" s="874"/>
      <c r="CJ4" s="874"/>
      <c r="CK4" s="874"/>
      <c r="CL4" s="874"/>
      <c r="CM4" s="874"/>
      <c r="CN4" s="879">
        <f ca="1">Cotizador!D4</f>
        <v>45331</v>
      </c>
      <c r="CO4" s="879"/>
      <c r="CP4" s="879"/>
      <c r="CQ4" s="879"/>
      <c r="CR4" s="879"/>
      <c r="CS4" s="879"/>
    </row>
    <row r="5" spans="2:97" ht="23.25" customHeight="1" x14ac:dyDescent="0.35">
      <c r="B5" s="368"/>
      <c r="C5" s="368"/>
      <c r="D5" s="368"/>
      <c r="E5" s="368"/>
      <c r="F5" s="368"/>
      <c r="G5" s="368"/>
      <c r="H5" s="368"/>
      <c r="I5" s="368"/>
      <c r="J5" s="368"/>
      <c r="K5" s="368"/>
      <c r="L5" s="368"/>
      <c r="M5" s="368"/>
      <c r="N5" s="368"/>
      <c r="O5" s="368"/>
      <c r="P5" s="368"/>
      <c r="Q5" s="368"/>
      <c r="R5" s="368"/>
      <c r="S5" s="368"/>
      <c r="T5" s="368"/>
      <c r="U5" s="368"/>
      <c r="V5" s="368"/>
      <c r="W5" s="368"/>
      <c r="X5" s="368"/>
      <c r="Y5" s="368"/>
      <c r="Z5" s="368"/>
      <c r="AA5" s="368"/>
      <c r="AB5" s="368"/>
      <c r="AC5" s="368"/>
      <c r="AD5" s="368"/>
      <c r="AE5" s="368"/>
      <c r="AF5" s="368"/>
      <c r="AG5" s="368"/>
      <c r="AH5" s="368"/>
      <c r="AI5" s="368"/>
      <c r="AJ5" s="368"/>
      <c r="AK5" s="368"/>
      <c r="AL5" s="368"/>
      <c r="AM5" s="368"/>
      <c r="AN5" s="368"/>
      <c r="AO5" s="368"/>
      <c r="AP5" s="368"/>
      <c r="AQ5" s="368"/>
      <c r="AR5" s="368"/>
      <c r="AS5" s="368"/>
      <c r="AT5" s="368"/>
      <c r="AU5" s="368"/>
      <c r="AV5" s="368"/>
      <c r="AW5" s="368"/>
      <c r="AX5" s="368"/>
      <c r="AY5" s="368"/>
      <c r="AZ5" s="368"/>
      <c r="BA5" s="368"/>
      <c r="BB5" s="368"/>
      <c r="BC5" s="368"/>
      <c r="BD5" s="368"/>
      <c r="BE5" s="368"/>
      <c r="BF5" s="368"/>
      <c r="BG5" s="368"/>
      <c r="BH5" s="368"/>
      <c r="BI5" s="368"/>
      <c r="BJ5" s="368"/>
      <c r="BK5" s="368"/>
      <c r="BL5" s="368"/>
      <c r="BM5" s="368"/>
      <c r="BN5" s="368"/>
      <c r="BO5" s="368"/>
      <c r="BP5" s="368"/>
      <c r="BQ5" s="368"/>
      <c r="BR5" s="368"/>
      <c r="BS5" s="368"/>
      <c r="BT5" s="368"/>
      <c r="BU5" s="874" t="s">
        <v>167</v>
      </c>
      <c r="BV5" s="874"/>
      <c r="BW5" s="874"/>
      <c r="BX5" s="874"/>
      <c r="BY5" s="874"/>
      <c r="BZ5" s="874"/>
      <c r="CA5" s="874"/>
      <c r="CB5" s="874"/>
      <c r="CC5" s="874"/>
      <c r="CD5" s="874"/>
      <c r="CE5" s="874"/>
      <c r="CF5" s="874"/>
      <c r="CG5" s="874"/>
      <c r="CH5" s="874"/>
      <c r="CI5" s="874"/>
      <c r="CJ5" s="874"/>
      <c r="CK5" s="874"/>
      <c r="CL5" s="874"/>
      <c r="CM5" s="874"/>
      <c r="CN5" s="879">
        <f ca="1">CN4+30</f>
        <v>45361</v>
      </c>
      <c r="CO5" s="879"/>
      <c r="CP5" s="879"/>
      <c r="CQ5" s="879"/>
      <c r="CR5" s="879"/>
      <c r="CS5" s="879"/>
    </row>
    <row r="6" spans="2:97" ht="23.25" customHeight="1" x14ac:dyDescent="0.35">
      <c r="B6" s="368"/>
      <c r="C6" s="368"/>
      <c r="D6" s="368"/>
      <c r="E6" s="368"/>
      <c r="F6" s="368"/>
      <c r="G6" s="368"/>
      <c r="H6" s="368"/>
      <c r="I6" s="368"/>
      <c r="J6" s="368"/>
      <c r="K6" s="368"/>
      <c r="L6" s="368"/>
      <c r="M6" s="368"/>
      <c r="N6" s="368"/>
      <c r="O6" s="368"/>
      <c r="P6" s="368"/>
      <c r="Q6" s="368"/>
      <c r="R6" s="368"/>
      <c r="S6" s="368"/>
      <c r="T6" s="368"/>
      <c r="U6" s="368"/>
      <c r="V6" s="368"/>
      <c r="W6" s="368"/>
      <c r="X6" s="368"/>
      <c r="Y6" s="368"/>
      <c r="Z6" s="368"/>
      <c r="AA6" s="368"/>
      <c r="AB6" s="368"/>
      <c r="AC6" s="368"/>
      <c r="AD6" s="368"/>
      <c r="AE6" s="368"/>
      <c r="AF6" s="368"/>
      <c r="AG6" s="368"/>
      <c r="AH6" s="368"/>
      <c r="AI6" s="368"/>
      <c r="AJ6" s="368"/>
      <c r="AK6" s="368"/>
      <c r="AL6" s="368"/>
      <c r="AM6" s="368"/>
      <c r="AN6" s="368"/>
      <c r="AO6" s="368"/>
      <c r="AP6" s="368"/>
      <c r="AQ6" s="368"/>
      <c r="AR6" s="368"/>
      <c r="AS6" s="368"/>
      <c r="AT6" s="368"/>
      <c r="AU6" s="368"/>
      <c r="AV6" s="368"/>
      <c r="AW6" s="368"/>
      <c r="AX6" s="368"/>
      <c r="AY6" s="368"/>
      <c r="AZ6" s="368"/>
      <c r="BA6" s="368"/>
      <c r="BB6" s="368"/>
      <c r="BC6" s="368"/>
      <c r="BD6" s="368"/>
      <c r="BE6" s="368"/>
      <c r="BF6" s="368"/>
      <c r="BG6" s="368"/>
      <c r="BH6" s="368"/>
      <c r="BI6" s="368"/>
      <c r="BJ6" s="368"/>
      <c r="BK6" s="368"/>
      <c r="BL6" s="368"/>
      <c r="BM6" s="368"/>
      <c r="BN6" s="368"/>
      <c r="BO6" s="368"/>
      <c r="BP6" s="368"/>
      <c r="BQ6" s="368"/>
      <c r="BR6" s="368"/>
      <c r="BS6" s="368"/>
      <c r="BT6" s="368"/>
      <c r="BU6" s="874" t="s">
        <v>419</v>
      </c>
      <c r="BV6" s="874"/>
      <c r="BW6" s="874"/>
      <c r="BX6" s="874"/>
      <c r="BY6" s="874"/>
      <c r="BZ6" s="874"/>
      <c r="CA6" s="874"/>
      <c r="CB6" s="874"/>
      <c r="CC6" s="874"/>
      <c r="CD6" s="874"/>
      <c r="CE6" s="874"/>
      <c r="CF6" s="874"/>
      <c r="CG6" s="874"/>
      <c r="CH6" s="874"/>
      <c r="CI6" s="874"/>
      <c r="CJ6" s="874"/>
      <c r="CK6" s="874"/>
      <c r="CL6" s="874"/>
      <c r="CM6" s="874"/>
      <c r="CN6" s="879">
        <f>Cotizador!L4</f>
        <v>0</v>
      </c>
      <c r="CO6" s="879"/>
      <c r="CP6" s="879"/>
      <c r="CQ6" s="879"/>
      <c r="CR6" s="879"/>
      <c r="CS6" s="879"/>
    </row>
    <row r="7" spans="2:97" ht="23.25" customHeight="1" x14ac:dyDescent="0.35"/>
    <row r="8" spans="2:97" ht="23.25" customHeight="1" x14ac:dyDescent="0.35">
      <c r="B8" s="874" t="s">
        <v>290</v>
      </c>
      <c r="C8" s="874"/>
      <c r="D8" s="874"/>
      <c r="E8" s="874"/>
      <c r="F8" s="874"/>
      <c r="G8" s="874"/>
      <c r="H8" s="874"/>
      <c r="I8" s="874"/>
      <c r="J8" s="874"/>
      <c r="K8" s="876">
        <f>Cotizador!D5</f>
        <v>0</v>
      </c>
      <c r="L8" s="876"/>
      <c r="M8" s="876"/>
      <c r="N8" s="876"/>
      <c r="O8" s="876"/>
      <c r="P8" s="876"/>
      <c r="Q8" s="876"/>
      <c r="R8" s="876"/>
      <c r="S8" s="876"/>
      <c r="X8" s="368"/>
      <c r="Y8" s="368"/>
      <c r="Z8" s="368"/>
      <c r="AA8" s="368"/>
      <c r="AB8" s="368"/>
      <c r="AC8" s="368"/>
      <c r="AD8" s="368"/>
      <c r="AE8" s="368"/>
      <c r="AF8" s="368"/>
      <c r="AG8" s="368"/>
      <c r="AH8" s="368"/>
      <c r="AI8" s="368"/>
      <c r="AJ8" s="368"/>
      <c r="AK8" s="368"/>
      <c r="AL8" s="368"/>
      <c r="AM8" s="368"/>
      <c r="AN8" s="368"/>
      <c r="AO8" s="368"/>
      <c r="AP8" s="368"/>
      <c r="AQ8" s="368"/>
      <c r="AR8" s="368"/>
      <c r="AS8" s="368"/>
      <c r="AT8" s="368"/>
      <c r="AU8" s="368"/>
      <c r="AV8" s="368"/>
      <c r="AW8" s="368"/>
      <c r="AX8" s="368"/>
      <c r="AY8" s="368"/>
      <c r="AZ8" s="368"/>
      <c r="BA8" s="368"/>
      <c r="BB8" s="368"/>
      <c r="BC8" s="368"/>
      <c r="BD8" s="368"/>
      <c r="BE8" s="368"/>
      <c r="BF8" s="368"/>
      <c r="BG8" s="878" t="s">
        <v>168</v>
      </c>
      <c r="BH8" s="878"/>
      <c r="BI8" s="878"/>
      <c r="BJ8" s="878"/>
      <c r="BK8" s="878"/>
      <c r="BL8" s="878"/>
      <c r="BM8" s="878"/>
      <c r="BN8" s="878"/>
      <c r="BO8" s="878"/>
      <c r="BP8" s="878"/>
      <c r="BQ8" s="878"/>
      <c r="BR8" s="878"/>
      <c r="BS8" s="878"/>
      <c r="BT8" s="878"/>
      <c r="BU8" s="876" t="str">
        <f>CONCATENATE(Cotizador!D9," / ",Cotizador!Q9)</f>
        <v xml:space="preserve"> / </v>
      </c>
      <c r="BV8" s="876"/>
      <c r="BW8" s="876"/>
      <c r="BX8" s="876"/>
      <c r="BY8" s="876"/>
      <c r="BZ8" s="876"/>
      <c r="CA8" s="876"/>
      <c r="CB8" s="876"/>
      <c r="CC8" s="876"/>
      <c r="CD8" s="876"/>
      <c r="CE8" s="876"/>
      <c r="CF8" s="876"/>
      <c r="CG8" s="876"/>
      <c r="CH8" s="876"/>
      <c r="CI8" s="876"/>
      <c r="CJ8" s="876"/>
      <c r="CK8" s="876"/>
      <c r="CL8" s="876"/>
      <c r="CM8" s="876"/>
      <c r="CN8" s="876"/>
      <c r="CO8" s="876"/>
      <c r="CP8" s="876"/>
      <c r="CQ8" s="876"/>
      <c r="CR8" s="876"/>
      <c r="CS8" s="876"/>
    </row>
    <row r="9" spans="2:97" ht="23.25" customHeight="1" x14ac:dyDescent="0.35">
      <c r="B9" s="874" t="s">
        <v>357</v>
      </c>
      <c r="C9" s="874"/>
      <c r="D9" s="874"/>
      <c r="E9" s="874"/>
      <c r="F9" s="874"/>
      <c r="G9" s="874"/>
      <c r="H9" s="874"/>
      <c r="I9" s="874"/>
      <c r="J9" s="874"/>
      <c r="K9" s="876" t="str">
        <f>Cotizador!L5</f>
        <v>Nueva</v>
      </c>
      <c r="L9" s="876"/>
      <c r="M9" s="876"/>
      <c r="N9" s="876"/>
      <c r="O9" s="876"/>
      <c r="P9" s="876"/>
      <c r="Q9" s="876"/>
      <c r="R9" s="876"/>
      <c r="S9" s="876"/>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8"/>
      <c r="BC9" s="368"/>
      <c r="BD9" s="368"/>
      <c r="BE9" s="368"/>
      <c r="BF9" s="368"/>
      <c r="BG9" s="878" t="s">
        <v>292</v>
      </c>
      <c r="BH9" s="878"/>
      <c r="BI9" s="878"/>
      <c r="BJ9" s="878"/>
      <c r="BK9" s="878"/>
      <c r="BL9" s="878"/>
      <c r="BM9" s="878"/>
      <c r="BN9" s="878"/>
      <c r="BO9" s="878"/>
      <c r="BP9" s="878"/>
      <c r="BQ9" s="878"/>
      <c r="BR9" s="878"/>
      <c r="BS9" s="878"/>
      <c r="BT9" s="878"/>
      <c r="BU9" s="877" t="str">
        <f>Cotizador!W9</f>
        <v/>
      </c>
      <c r="BV9" s="876"/>
      <c r="BW9" s="876"/>
      <c r="BX9" s="876"/>
      <c r="BY9" s="876"/>
      <c r="BZ9" s="876"/>
      <c r="CA9" s="876"/>
      <c r="CB9" s="876"/>
      <c r="CC9" s="876"/>
      <c r="CD9" s="876"/>
      <c r="CE9" s="876"/>
      <c r="CF9" s="876"/>
      <c r="CG9" s="876"/>
      <c r="CH9" s="876"/>
      <c r="CI9" s="876"/>
      <c r="CJ9" s="876"/>
      <c r="CK9" s="876"/>
      <c r="CL9" s="876"/>
      <c r="CM9" s="876"/>
      <c r="CN9" s="876"/>
      <c r="CO9" s="876"/>
      <c r="CP9" s="876"/>
      <c r="CQ9" s="876"/>
      <c r="CR9" s="876"/>
      <c r="CS9" s="876"/>
    </row>
    <row r="10" spans="2:97" ht="23.25" customHeight="1" x14ac:dyDescent="0.35">
      <c r="B10" s="368"/>
      <c r="C10" s="368"/>
      <c r="D10" s="368"/>
      <c r="E10" s="368"/>
      <c r="F10" s="368"/>
      <c r="G10" s="368"/>
      <c r="H10" s="368"/>
      <c r="I10" s="368"/>
      <c r="J10" s="368"/>
      <c r="K10" s="368"/>
      <c r="L10" s="368"/>
      <c r="M10" s="368"/>
      <c r="N10" s="368"/>
      <c r="O10" s="368"/>
      <c r="P10" s="368"/>
      <c r="Q10" s="368"/>
      <c r="R10" s="368"/>
      <c r="S10" s="368"/>
      <c r="T10" s="368"/>
      <c r="U10" s="368"/>
      <c r="V10" s="368"/>
      <c r="W10" s="368"/>
      <c r="X10" s="368"/>
      <c r="Y10" s="368"/>
      <c r="Z10" s="368"/>
      <c r="AA10" s="368"/>
      <c r="AB10" s="368"/>
      <c r="AC10" s="368"/>
      <c r="AD10" s="368"/>
      <c r="AE10" s="368"/>
      <c r="AF10" s="368"/>
      <c r="AG10" s="368"/>
      <c r="AH10" s="368"/>
      <c r="AI10" s="368"/>
      <c r="AJ10" s="368"/>
      <c r="AK10" s="368"/>
      <c r="AL10" s="368"/>
      <c r="AM10" s="368"/>
      <c r="AN10" s="368"/>
      <c r="AO10" s="368"/>
      <c r="AP10" s="368"/>
      <c r="AQ10" s="368"/>
      <c r="AR10" s="368"/>
      <c r="AS10" s="368"/>
      <c r="AT10" s="368"/>
      <c r="AU10" s="368"/>
      <c r="AV10" s="368"/>
      <c r="AW10" s="368"/>
      <c r="AX10" s="368"/>
      <c r="AY10" s="368"/>
      <c r="AZ10" s="368"/>
      <c r="BA10" s="368"/>
      <c r="BB10" s="368"/>
      <c r="BC10" s="368"/>
      <c r="BD10" s="368"/>
      <c r="BE10" s="368"/>
      <c r="BF10" s="368"/>
      <c r="BG10" s="368"/>
      <c r="BH10" s="368"/>
      <c r="BI10" s="368"/>
      <c r="BJ10" s="368"/>
      <c r="BK10" s="368"/>
      <c r="BL10" s="368"/>
      <c r="BM10" s="368"/>
      <c r="BN10" s="368"/>
      <c r="BO10" s="368"/>
      <c r="BP10" s="368"/>
      <c r="BQ10" s="368"/>
      <c r="BR10" s="368"/>
      <c r="BS10" s="368"/>
      <c r="BT10" s="368"/>
      <c r="BU10" s="368"/>
      <c r="BV10" s="368"/>
      <c r="BW10" s="368"/>
      <c r="BX10" s="368"/>
      <c r="BY10" s="368"/>
      <c r="BZ10" s="368"/>
      <c r="CA10" s="368"/>
      <c r="CB10" s="368"/>
      <c r="CC10" s="368"/>
      <c r="CD10" s="368"/>
      <c r="CE10" s="368"/>
      <c r="CF10" s="368"/>
      <c r="CG10" s="368"/>
      <c r="CH10" s="368"/>
      <c r="CI10" s="368"/>
      <c r="CJ10" s="368"/>
      <c r="CK10" s="368"/>
      <c r="CL10" s="368"/>
      <c r="CM10" s="368"/>
      <c r="CN10" s="368"/>
      <c r="CO10" s="368"/>
      <c r="CP10" s="368"/>
      <c r="CQ10" s="368"/>
      <c r="CR10" s="368"/>
      <c r="CS10" s="368"/>
    </row>
    <row r="11" spans="2:97" ht="23.25" customHeight="1" x14ac:dyDescent="0.35">
      <c r="B11" s="833" t="s">
        <v>291</v>
      </c>
      <c r="C11" s="834"/>
      <c r="D11" s="834"/>
      <c r="E11" s="834"/>
      <c r="F11" s="834"/>
      <c r="G11" s="834"/>
      <c r="H11" s="834"/>
      <c r="I11" s="834"/>
      <c r="J11" s="834"/>
      <c r="K11" s="834"/>
      <c r="L11" s="834"/>
      <c r="M11" s="834"/>
      <c r="N11" s="834"/>
      <c r="O11" s="834"/>
      <c r="P11" s="834"/>
      <c r="Q11" s="834"/>
      <c r="R11" s="834"/>
      <c r="S11" s="834"/>
      <c r="T11" s="834"/>
      <c r="U11" s="834"/>
      <c r="V11" s="834"/>
      <c r="W11" s="834"/>
      <c r="X11" s="834"/>
      <c r="Y11" s="834"/>
      <c r="Z11" s="834"/>
      <c r="AA11" s="834"/>
      <c r="AB11" s="834"/>
      <c r="AC11" s="834"/>
      <c r="AD11" s="834"/>
      <c r="AE11" s="834"/>
      <c r="AF11" s="834"/>
      <c r="AG11" s="834"/>
      <c r="AH11" s="834"/>
      <c r="AI11" s="834"/>
      <c r="AJ11" s="834"/>
      <c r="AK11" s="834"/>
      <c r="AL11" s="834"/>
      <c r="AM11" s="834"/>
      <c r="AN11" s="834"/>
      <c r="AO11" s="834"/>
      <c r="AP11" s="834"/>
      <c r="AQ11" s="834"/>
      <c r="AR11" s="834"/>
      <c r="AS11" s="834"/>
      <c r="AT11" s="834"/>
      <c r="AU11" s="834"/>
      <c r="AV11" s="834"/>
      <c r="AW11" s="834"/>
      <c r="AX11" s="834"/>
      <c r="AY11" s="834"/>
      <c r="AZ11" s="834"/>
      <c r="BA11" s="834"/>
      <c r="BB11" s="834"/>
      <c r="BC11" s="834"/>
      <c r="BD11" s="834"/>
      <c r="BE11" s="834"/>
      <c r="BF11" s="834"/>
      <c r="BG11" s="834"/>
      <c r="BH11" s="834"/>
      <c r="BI11" s="834"/>
      <c r="BJ11" s="834"/>
      <c r="BK11" s="834"/>
      <c r="BL11" s="834"/>
      <c r="BM11" s="834"/>
      <c r="BN11" s="834"/>
      <c r="BO11" s="834"/>
      <c r="BP11" s="834"/>
      <c r="BQ11" s="834"/>
      <c r="BR11" s="834"/>
      <c r="BS11" s="834"/>
      <c r="BT11" s="834"/>
      <c r="BU11" s="834"/>
      <c r="BV11" s="834"/>
      <c r="BW11" s="834"/>
      <c r="BX11" s="834"/>
      <c r="BY11" s="834"/>
      <c r="BZ11" s="834"/>
      <c r="CA11" s="834"/>
      <c r="CB11" s="834"/>
      <c r="CC11" s="834"/>
      <c r="CD11" s="834"/>
      <c r="CE11" s="834"/>
      <c r="CF11" s="834"/>
      <c r="CG11" s="834"/>
      <c r="CH11" s="834"/>
      <c r="CI11" s="834"/>
      <c r="CJ11" s="834"/>
      <c r="CK11" s="834"/>
      <c r="CL11" s="834"/>
      <c r="CM11" s="834"/>
      <c r="CN11" s="834"/>
      <c r="CO11" s="834"/>
      <c r="CP11" s="834"/>
      <c r="CQ11" s="834"/>
      <c r="CR11" s="834"/>
      <c r="CS11" s="835"/>
    </row>
    <row r="12" spans="2:97" ht="23.25" customHeight="1" x14ac:dyDescent="0.35">
      <c r="B12" s="369"/>
      <c r="C12" s="368"/>
      <c r="D12" s="368"/>
      <c r="E12" s="368"/>
      <c r="F12" s="368"/>
      <c r="G12" s="368"/>
      <c r="H12" s="368"/>
      <c r="I12" s="368"/>
      <c r="J12" s="368"/>
      <c r="K12" s="368"/>
      <c r="L12" s="368"/>
      <c r="M12" s="368"/>
      <c r="N12" s="368"/>
      <c r="O12" s="368"/>
      <c r="P12" s="368"/>
      <c r="Q12" s="368"/>
      <c r="R12" s="368"/>
      <c r="S12" s="368"/>
      <c r="T12" s="368"/>
      <c r="U12" s="368"/>
      <c r="V12" s="368"/>
      <c r="W12" s="368"/>
      <c r="X12" s="368"/>
      <c r="Y12" s="368"/>
      <c r="Z12" s="368"/>
      <c r="AA12" s="368"/>
      <c r="AB12" s="368"/>
      <c r="AC12" s="368"/>
      <c r="AD12" s="368"/>
      <c r="AE12" s="368"/>
      <c r="AF12" s="368"/>
      <c r="AG12" s="368"/>
      <c r="AH12" s="368"/>
      <c r="AI12" s="368"/>
      <c r="AJ12" s="368"/>
      <c r="AK12" s="368"/>
      <c r="AL12" s="368"/>
      <c r="AM12" s="368"/>
      <c r="AN12" s="368"/>
      <c r="AO12" s="368"/>
      <c r="AP12" s="368"/>
      <c r="AQ12" s="368"/>
      <c r="AR12" s="368"/>
      <c r="AS12" s="368"/>
      <c r="AT12" s="368"/>
      <c r="AU12" s="368"/>
      <c r="AV12" s="368"/>
      <c r="AW12" s="368"/>
      <c r="AX12" s="368"/>
      <c r="AY12" s="368"/>
      <c r="AZ12" s="368"/>
      <c r="BA12" s="368"/>
      <c r="BB12" s="368"/>
      <c r="BC12" s="368"/>
      <c r="BD12" s="368"/>
      <c r="BE12" s="368"/>
      <c r="BF12" s="368"/>
      <c r="BG12" s="368"/>
      <c r="BH12" s="368"/>
      <c r="BI12" s="368"/>
      <c r="BJ12" s="368"/>
      <c r="BK12" s="368"/>
      <c r="BL12" s="368"/>
      <c r="BM12" s="368"/>
      <c r="BN12" s="368"/>
      <c r="BO12" s="368"/>
      <c r="BP12" s="368"/>
      <c r="BQ12" s="368"/>
      <c r="BR12" s="368"/>
      <c r="BS12" s="368"/>
      <c r="BT12" s="368"/>
      <c r="BU12" s="368"/>
      <c r="BV12" s="368"/>
      <c r="BW12" s="368"/>
      <c r="BX12" s="368"/>
      <c r="BY12" s="368"/>
      <c r="BZ12" s="368"/>
      <c r="CA12" s="368"/>
      <c r="CB12" s="368"/>
      <c r="CC12" s="368"/>
      <c r="CD12" s="368"/>
      <c r="CE12" s="368"/>
      <c r="CF12" s="368"/>
      <c r="CG12" s="368"/>
      <c r="CH12" s="368"/>
      <c r="CI12" s="368"/>
      <c r="CJ12" s="368"/>
      <c r="CK12" s="368"/>
      <c r="CL12" s="368"/>
      <c r="CM12" s="368"/>
      <c r="CN12" s="368"/>
      <c r="CO12" s="368"/>
      <c r="CP12" s="368"/>
      <c r="CQ12" s="368"/>
      <c r="CR12" s="368"/>
      <c r="CS12" s="370"/>
    </row>
    <row r="13" spans="2:97" ht="23.25" customHeight="1" x14ac:dyDescent="0.35">
      <c r="B13" s="369"/>
      <c r="C13" s="875" t="s">
        <v>328</v>
      </c>
      <c r="D13" s="875"/>
      <c r="E13" s="875"/>
      <c r="F13" s="875"/>
      <c r="G13" s="875"/>
      <c r="H13" s="875"/>
      <c r="I13" s="875"/>
      <c r="J13" s="875"/>
      <c r="K13" s="875"/>
      <c r="L13" s="875"/>
      <c r="M13" s="875"/>
      <c r="N13" s="875"/>
      <c r="O13" s="875"/>
      <c r="P13" s="875"/>
      <c r="Q13" s="875"/>
      <c r="R13" s="875"/>
      <c r="S13" s="890" t="str">
        <f>Cotizador!D13</f>
        <v/>
      </c>
      <c r="T13" s="890"/>
      <c r="U13" s="890"/>
      <c r="V13" s="890"/>
      <c r="W13" s="890"/>
      <c r="X13" s="890"/>
      <c r="Y13" s="890"/>
      <c r="Z13" s="890"/>
      <c r="AA13" s="890"/>
      <c r="AB13" s="890"/>
      <c r="AC13" s="890"/>
      <c r="AD13" s="890"/>
      <c r="AE13" s="890"/>
      <c r="AF13" s="890"/>
      <c r="AG13" s="890"/>
      <c r="AH13" s="890"/>
      <c r="AI13" s="890"/>
      <c r="AJ13" s="890"/>
      <c r="AK13" s="890"/>
      <c r="AL13" s="890"/>
      <c r="AM13" s="890"/>
      <c r="AN13" s="890"/>
      <c r="AO13" s="890"/>
      <c r="AP13" s="890"/>
      <c r="AQ13" s="890"/>
      <c r="AR13" s="890"/>
      <c r="AS13" s="890"/>
      <c r="AT13" s="890"/>
      <c r="AU13" s="890"/>
      <c r="AV13" s="890"/>
      <c r="AW13" s="890"/>
      <c r="AX13" s="890"/>
      <c r="AY13" s="890"/>
      <c r="AZ13" s="890"/>
      <c r="BA13" s="890"/>
      <c r="BB13" s="890"/>
      <c r="BC13" s="890"/>
      <c r="BD13" s="890"/>
      <c r="BE13" s="890"/>
      <c r="BF13" s="890"/>
      <c r="BG13" s="890"/>
      <c r="BH13" s="890"/>
      <c r="BI13" s="890"/>
      <c r="BJ13" s="890"/>
      <c r="BK13" s="890"/>
      <c r="BL13" s="890"/>
      <c r="BM13" s="890"/>
      <c r="BN13" s="890"/>
      <c r="BO13" s="890"/>
      <c r="BP13" s="890"/>
      <c r="BQ13" s="890"/>
      <c r="BR13" s="890"/>
      <c r="BS13" s="890"/>
      <c r="BT13" s="890"/>
      <c r="BU13" s="890"/>
      <c r="BV13" s="890"/>
      <c r="BW13" s="890"/>
      <c r="BX13" s="890"/>
      <c r="BY13" s="890"/>
      <c r="BZ13" s="890"/>
      <c r="CA13" s="890"/>
      <c r="CB13" s="890"/>
      <c r="CC13" s="890"/>
      <c r="CD13" s="890"/>
      <c r="CE13" s="890"/>
      <c r="CF13" s="890"/>
      <c r="CG13" s="890"/>
      <c r="CH13" s="890"/>
      <c r="CI13" s="890"/>
      <c r="CJ13" s="890"/>
      <c r="CK13" s="890"/>
      <c r="CL13" s="890"/>
      <c r="CM13" s="890"/>
      <c r="CN13" s="890"/>
      <c r="CO13" s="890"/>
      <c r="CP13" s="890"/>
      <c r="CQ13" s="890"/>
      <c r="CR13" s="890"/>
      <c r="CS13" s="370"/>
    </row>
    <row r="14" spans="2:97" ht="23.25" customHeight="1" x14ac:dyDescent="0.35">
      <c r="B14" s="369"/>
      <c r="C14" s="875" t="s">
        <v>169</v>
      </c>
      <c r="D14" s="875"/>
      <c r="E14" s="875"/>
      <c r="F14" s="875"/>
      <c r="G14" s="875"/>
      <c r="H14" s="875"/>
      <c r="I14" s="875"/>
      <c r="J14" s="875"/>
      <c r="K14" s="875"/>
      <c r="L14" s="875"/>
      <c r="M14" s="875"/>
      <c r="N14" s="875"/>
      <c r="O14" s="875"/>
      <c r="P14" s="875"/>
      <c r="Q14" s="875"/>
      <c r="R14" s="875"/>
      <c r="S14" s="890" t="str">
        <f>Cotizador!D15</f>
        <v/>
      </c>
      <c r="T14" s="890"/>
      <c r="U14" s="890"/>
      <c r="V14" s="890"/>
      <c r="W14" s="890"/>
      <c r="X14" s="890"/>
      <c r="Y14" s="890"/>
      <c r="Z14" s="890"/>
      <c r="AA14" s="890"/>
      <c r="AB14" s="890"/>
      <c r="AC14" s="890"/>
      <c r="AD14" s="890"/>
      <c r="AE14" s="890"/>
      <c r="AF14" s="890"/>
      <c r="AG14" s="890"/>
      <c r="AH14" s="890"/>
      <c r="AI14" s="890"/>
      <c r="AJ14" s="890"/>
      <c r="AK14" s="890"/>
      <c r="AL14" s="890"/>
      <c r="AM14" s="890"/>
      <c r="AN14" s="890"/>
      <c r="AO14" s="890"/>
      <c r="AP14" s="890"/>
      <c r="AQ14" s="890"/>
      <c r="AR14" s="890"/>
      <c r="AS14" s="890"/>
      <c r="AT14" s="890"/>
      <c r="AU14" s="890"/>
      <c r="AV14" s="890"/>
      <c r="AW14" s="890"/>
      <c r="AX14" s="890"/>
      <c r="AY14" s="890"/>
      <c r="AZ14" s="890"/>
      <c r="BA14" s="890"/>
      <c r="BB14" s="890"/>
      <c r="BC14" s="890"/>
      <c r="BD14" s="890"/>
      <c r="BE14" s="890"/>
      <c r="BF14" s="890"/>
      <c r="BG14" s="890"/>
      <c r="BH14" s="890"/>
      <c r="BI14" s="890"/>
      <c r="BJ14" s="890"/>
      <c r="BK14" s="890"/>
      <c r="BL14" s="890"/>
      <c r="BM14" s="890"/>
      <c r="BN14" s="890"/>
      <c r="BO14" s="890"/>
      <c r="BP14" s="890"/>
      <c r="BQ14" s="890"/>
      <c r="BR14" s="890"/>
      <c r="BS14" s="890"/>
      <c r="BT14" s="890"/>
      <c r="BU14" s="890"/>
      <c r="BV14" s="890"/>
      <c r="BW14" s="890"/>
      <c r="BX14" s="890"/>
      <c r="BY14" s="890"/>
      <c r="BZ14" s="890"/>
      <c r="CA14" s="890"/>
      <c r="CB14" s="890"/>
      <c r="CC14" s="890"/>
      <c r="CD14" s="890"/>
      <c r="CE14" s="890"/>
      <c r="CF14" s="890"/>
      <c r="CG14" s="890"/>
      <c r="CH14" s="890"/>
      <c r="CI14" s="890"/>
      <c r="CJ14" s="890"/>
      <c r="CK14" s="890"/>
      <c r="CL14" s="890"/>
      <c r="CM14" s="890"/>
      <c r="CN14" s="890"/>
      <c r="CO14" s="890"/>
      <c r="CP14" s="890"/>
      <c r="CQ14" s="890"/>
      <c r="CR14" s="890"/>
      <c r="CS14" s="370"/>
    </row>
    <row r="15" spans="2:97" ht="23.25" customHeight="1" x14ac:dyDescent="0.35">
      <c r="B15" s="369"/>
      <c r="C15" s="875" t="s">
        <v>170</v>
      </c>
      <c r="D15" s="875"/>
      <c r="E15" s="875"/>
      <c r="F15" s="875"/>
      <c r="G15" s="875"/>
      <c r="H15" s="875"/>
      <c r="I15" s="875"/>
      <c r="J15" s="875"/>
      <c r="K15" s="875"/>
      <c r="L15" s="875"/>
      <c r="M15" s="875"/>
      <c r="N15" s="875"/>
      <c r="O15" s="875"/>
      <c r="P15" s="875"/>
      <c r="Q15" s="875"/>
      <c r="R15" s="875"/>
      <c r="S15" s="890" t="str">
        <f>Cotizador!W15</f>
        <v/>
      </c>
      <c r="T15" s="890"/>
      <c r="U15" s="890"/>
      <c r="V15" s="890"/>
      <c r="W15" s="890"/>
      <c r="X15" s="890"/>
      <c r="Y15" s="890"/>
      <c r="Z15" s="890"/>
      <c r="AA15" s="890"/>
      <c r="AB15" s="890"/>
      <c r="AC15" s="890"/>
      <c r="AD15" s="890"/>
      <c r="AE15" s="890"/>
      <c r="AF15" s="890"/>
      <c r="AG15" s="890"/>
      <c r="AH15" s="890"/>
      <c r="AI15" s="890"/>
      <c r="AJ15" s="890"/>
      <c r="AK15" s="890"/>
      <c r="AL15" s="890"/>
      <c r="AM15" s="890"/>
      <c r="AN15" s="890"/>
      <c r="AO15" s="890"/>
      <c r="AP15" s="890"/>
      <c r="AQ15" s="890"/>
      <c r="AR15" s="890"/>
      <c r="AS15" s="890"/>
      <c r="AT15" s="890"/>
      <c r="AU15" s="890"/>
      <c r="AV15" s="890"/>
      <c r="AW15" s="890"/>
      <c r="AX15" s="890"/>
      <c r="AY15" s="890"/>
      <c r="AZ15" s="890"/>
      <c r="BA15" s="890"/>
      <c r="BB15" s="890"/>
      <c r="BC15" s="890"/>
      <c r="BD15" s="890"/>
      <c r="BE15" s="890"/>
      <c r="BF15" s="890"/>
      <c r="BG15" s="890"/>
      <c r="BH15" s="890"/>
      <c r="BI15" s="890"/>
      <c r="BJ15" s="890"/>
      <c r="BK15" s="890"/>
      <c r="BL15" s="890"/>
      <c r="BM15" s="890"/>
      <c r="BN15" s="890"/>
      <c r="BO15" s="890"/>
      <c r="BP15" s="890"/>
      <c r="BQ15" s="890"/>
      <c r="BR15" s="890"/>
      <c r="BS15" s="890"/>
      <c r="BT15" s="890"/>
      <c r="BU15" s="890"/>
      <c r="BV15" s="890"/>
      <c r="BW15" s="890"/>
      <c r="BX15" s="890"/>
      <c r="BY15" s="890"/>
      <c r="BZ15" s="890"/>
      <c r="CA15" s="890"/>
      <c r="CB15" s="890"/>
      <c r="CC15" s="890"/>
      <c r="CD15" s="890"/>
      <c r="CE15" s="890"/>
      <c r="CF15" s="890"/>
      <c r="CG15" s="890"/>
      <c r="CH15" s="890"/>
      <c r="CI15" s="890"/>
      <c r="CJ15" s="890"/>
      <c r="CK15" s="890"/>
      <c r="CL15" s="890"/>
      <c r="CM15" s="890"/>
      <c r="CN15" s="890"/>
      <c r="CO15" s="890"/>
      <c r="CP15" s="890"/>
      <c r="CQ15" s="890"/>
      <c r="CR15" s="890"/>
      <c r="CS15" s="370"/>
    </row>
    <row r="16" spans="2:97" ht="23.25" customHeight="1" x14ac:dyDescent="0.35">
      <c r="B16" s="369"/>
      <c r="C16" s="875" t="s">
        <v>422</v>
      </c>
      <c r="D16" s="875"/>
      <c r="E16" s="875"/>
      <c r="F16" s="875"/>
      <c r="G16" s="875"/>
      <c r="H16" s="875"/>
      <c r="I16" s="875"/>
      <c r="J16" s="875"/>
      <c r="K16" s="875"/>
      <c r="L16" s="875"/>
      <c r="M16" s="875"/>
      <c r="N16" s="875"/>
      <c r="O16" s="875"/>
      <c r="P16" s="875"/>
      <c r="Q16" s="875"/>
      <c r="R16" s="875"/>
      <c r="S16" s="872">
        <f>IF(Validador!C16="SIN ACTIVIDAD ESPECIAL",Validador!E17,Validador!C16)</f>
        <v>0</v>
      </c>
      <c r="T16" s="873"/>
      <c r="U16" s="873"/>
      <c r="V16" s="873"/>
      <c r="W16" s="873"/>
      <c r="X16" s="873"/>
      <c r="Y16" s="873"/>
      <c r="Z16" s="873"/>
      <c r="AA16" s="873"/>
      <c r="AB16" s="873"/>
      <c r="AC16" s="873"/>
      <c r="AD16" s="873"/>
      <c r="AE16" s="873"/>
      <c r="AF16" s="873"/>
      <c r="AG16" s="873"/>
      <c r="AH16" s="873"/>
      <c r="AI16" s="873"/>
      <c r="AJ16" s="873"/>
      <c r="AK16" s="873"/>
      <c r="AL16" s="873"/>
      <c r="AM16" s="873"/>
      <c r="AN16" s="873"/>
      <c r="AO16" s="873"/>
      <c r="AP16" s="873"/>
      <c r="AQ16" s="873"/>
      <c r="AR16" s="873"/>
      <c r="AS16" s="873"/>
      <c r="AT16" s="873"/>
      <c r="AU16" s="873"/>
      <c r="AV16" s="873"/>
      <c r="AW16" s="873"/>
      <c r="AX16" s="873"/>
      <c r="AY16" s="873"/>
      <c r="AZ16" s="873"/>
      <c r="BA16" s="873"/>
      <c r="BB16" s="873"/>
      <c r="BC16" s="873"/>
      <c r="BD16" s="873"/>
      <c r="BE16" s="873"/>
      <c r="BF16" s="873"/>
      <c r="BG16" s="873"/>
      <c r="BH16" s="873"/>
      <c r="BI16" s="873"/>
      <c r="BJ16" s="873"/>
      <c r="BK16" s="873"/>
      <c r="BL16" s="873"/>
      <c r="BM16" s="873"/>
      <c r="BN16" s="873"/>
      <c r="BO16" s="873"/>
      <c r="BP16" s="873"/>
      <c r="BQ16" s="873"/>
      <c r="BR16" s="368"/>
      <c r="BS16" s="368"/>
      <c r="BT16" s="880" t="s">
        <v>182</v>
      </c>
      <c r="BU16" s="880"/>
      <c r="BV16" s="880"/>
      <c r="BW16" s="880"/>
      <c r="BX16" s="880"/>
      <c r="BY16" s="880"/>
      <c r="BZ16" s="880"/>
      <c r="CA16" s="880"/>
      <c r="CB16" s="880"/>
      <c r="CC16" s="368"/>
      <c r="CD16" s="861" t="str">
        <f>IF(Validador!I13="Sí","Gobierno","No Gobierno")</f>
        <v>No Gobierno</v>
      </c>
      <c r="CE16" s="861"/>
      <c r="CF16" s="861"/>
      <c r="CG16" s="861"/>
      <c r="CH16" s="861"/>
      <c r="CI16" s="861"/>
      <c r="CJ16" s="861"/>
      <c r="CK16" s="861"/>
      <c r="CL16" s="861"/>
      <c r="CM16" s="861"/>
      <c r="CN16" s="861"/>
      <c r="CO16" s="861"/>
      <c r="CP16" s="861"/>
      <c r="CQ16" s="861"/>
      <c r="CR16" s="861"/>
      <c r="CS16" s="370"/>
    </row>
    <row r="17" spans="2:97" ht="23.25" customHeight="1" x14ac:dyDescent="0.35">
      <c r="B17" s="371"/>
      <c r="C17" s="372"/>
      <c r="D17" s="372"/>
      <c r="E17" s="372"/>
      <c r="F17" s="372"/>
      <c r="G17" s="372"/>
      <c r="H17" s="372"/>
      <c r="I17" s="372"/>
      <c r="J17" s="372"/>
      <c r="K17" s="372"/>
      <c r="L17" s="372"/>
      <c r="M17" s="372"/>
      <c r="N17" s="372"/>
      <c r="O17" s="372"/>
      <c r="P17" s="372"/>
      <c r="Q17" s="372"/>
      <c r="R17" s="372"/>
      <c r="S17" s="372"/>
      <c r="T17" s="372"/>
      <c r="U17" s="372"/>
      <c r="V17" s="372"/>
      <c r="W17" s="372"/>
      <c r="X17" s="372"/>
      <c r="Y17" s="372"/>
      <c r="Z17" s="372"/>
      <c r="AA17" s="372"/>
      <c r="AB17" s="372"/>
      <c r="AC17" s="372"/>
      <c r="AD17" s="372"/>
      <c r="AE17" s="372"/>
      <c r="AF17" s="372"/>
      <c r="AG17" s="372"/>
      <c r="AH17" s="372"/>
      <c r="AI17" s="372"/>
      <c r="AJ17" s="372"/>
      <c r="AK17" s="372"/>
      <c r="AL17" s="372"/>
      <c r="AM17" s="372"/>
      <c r="AN17" s="372"/>
      <c r="AO17" s="372"/>
      <c r="AP17" s="372"/>
      <c r="AQ17" s="372"/>
      <c r="AR17" s="372"/>
      <c r="AS17" s="372"/>
      <c r="AT17" s="372"/>
      <c r="AU17" s="372"/>
      <c r="AV17" s="372"/>
      <c r="AW17" s="372"/>
      <c r="AX17" s="372"/>
      <c r="AY17" s="372"/>
      <c r="AZ17" s="372"/>
      <c r="BA17" s="372"/>
      <c r="BB17" s="372"/>
      <c r="BC17" s="372"/>
      <c r="BD17" s="372"/>
      <c r="BE17" s="372"/>
      <c r="BF17" s="372"/>
      <c r="BG17" s="372"/>
      <c r="BH17" s="372"/>
      <c r="BI17" s="372"/>
      <c r="BJ17" s="372"/>
      <c r="BK17" s="372"/>
      <c r="BL17" s="372"/>
      <c r="BM17" s="372"/>
      <c r="BN17" s="372"/>
      <c r="BO17" s="372"/>
      <c r="BP17" s="372"/>
      <c r="BQ17" s="372"/>
      <c r="BR17" s="372"/>
      <c r="BS17" s="372"/>
      <c r="BT17" s="372"/>
      <c r="BU17" s="372"/>
      <c r="BV17" s="372"/>
      <c r="BW17" s="372"/>
      <c r="BX17" s="372"/>
      <c r="BY17" s="372"/>
      <c r="BZ17" s="372"/>
      <c r="CA17" s="372"/>
      <c r="CB17" s="372"/>
      <c r="CC17" s="372"/>
      <c r="CD17" s="372"/>
      <c r="CE17" s="372"/>
      <c r="CF17" s="372"/>
      <c r="CG17" s="372"/>
      <c r="CH17" s="372"/>
      <c r="CI17" s="372"/>
      <c r="CJ17" s="372"/>
      <c r="CK17" s="372"/>
      <c r="CL17" s="372"/>
      <c r="CM17" s="372"/>
      <c r="CN17" s="372"/>
      <c r="CO17" s="372"/>
      <c r="CP17" s="372"/>
      <c r="CQ17" s="372"/>
      <c r="CR17" s="372"/>
      <c r="CS17" s="373"/>
    </row>
    <row r="18" spans="2:97" ht="23.25" customHeight="1" x14ac:dyDescent="0.35">
      <c r="B18" s="833" t="s">
        <v>293</v>
      </c>
      <c r="C18" s="834"/>
      <c r="D18" s="834"/>
      <c r="E18" s="834"/>
      <c r="F18" s="834"/>
      <c r="G18" s="834"/>
      <c r="H18" s="834"/>
      <c r="I18" s="834"/>
      <c r="J18" s="834"/>
      <c r="K18" s="834"/>
      <c r="L18" s="834"/>
      <c r="M18" s="834"/>
      <c r="N18" s="834"/>
      <c r="O18" s="834"/>
      <c r="P18" s="834"/>
      <c r="Q18" s="834"/>
      <c r="R18" s="834"/>
      <c r="S18" s="834"/>
      <c r="T18" s="834"/>
      <c r="U18" s="834"/>
      <c r="V18" s="834"/>
      <c r="W18" s="834"/>
      <c r="X18" s="834"/>
      <c r="Y18" s="834"/>
      <c r="Z18" s="834"/>
      <c r="AA18" s="834"/>
      <c r="AB18" s="834"/>
      <c r="AC18" s="834"/>
      <c r="AD18" s="834"/>
      <c r="AE18" s="834"/>
      <c r="AF18" s="834"/>
      <c r="AG18" s="834"/>
      <c r="AH18" s="834"/>
      <c r="AI18" s="834"/>
      <c r="AJ18" s="834"/>
      <c r="AK18" s="834"/>
      <c r="AL18" s="834"/>
      <c r="AM18" s="834"/>
      <c r="AN18" s="834"/>
      <c r="AO18" s="834"/>
      <c r="AP18" s="834"/>
      <c r="AQ18" s="834"/>
      <c r="AR18" s="834"/>
      <c r="AS18" s="834"/>
      <c r="AT18" s="834"/>
      <c r="AU18" s="834"/>
      <c r="AV18" s="834"/>
      <c r="AW18" s="834"/>
      <c r="AX18" s="834"/>
      <c r="AY18" s="834"/>
      <c r="AZ18" s="834"/>
      <c r="BA18" s="834"/>
      <c r="BB18" s="834"/>
      <c r="BC18" s="834"/>
      <c r="BD18" s="834"/>
      <c r="BE18" s="834"/>
      <c r="BF18" s="834"/>
      <c r="BG18" s="834"/>
      <c r="BH18" s="834"/>
      <c r="BI18" s="834"/>
      <c r="BJ18" s="834"/>
      <c r="BK18" s="834"/>
      <c r="BL18" s="834"/>
      <c r="BM18" s="834"/>
      <c r="BN18" s="834"/>
      <c r="BO18" s="834"/>
      <c r="BP18" s="834"/>
      <c r="BQ18" s="834"/>
      <c r="BR18" s="834"/>
      <c r="BS18" s="834"/>
      <c r="BT18" s="834"/>
      <c r="BU18" s="834"/>
      <c r="BV18" s="834"/>
      <c r="BW18" s="834"/>
      <c r="BX18" s="834"/>
      <c r="BY18" s="834"/>
      <c r="BZ18" s="834"/>
      <c r="CA18" s="834"/>
      <c r="CB18" s="834"/>
      <c r="CC18" s="834"/>
      <c r="CD18" s="834"/>
      <c r="CE18" s="834"/>
      <c r="CF18" s="834"/>
      <c r="CG18" s="834"/>
      <c r="CH18" s="834"/>
      <c r="CI18" s="834"/>
      <c r="CJ18" s="834"/>
      <c r="CK18" s="834"/>
      <c r="CL18" s="834"/>
      <c r="CM18" s="834"/>
      <c r="CN18" s="834"/>
      <c r="CO18" s="834"/>
      <c r="CP18" s="834"/>
      <c r="CQ18" s="834"/>
      <c r="CR18" s="834"/>
      <c r="CS18" s="835"/>
    </row>
    <row r="19" spans="2:97" ht="23.25" customHeight="1" x14ac:dyDescent="0.35">
      <c r="B19" s="369"/>
      <c r="C19" s="368"/>
      <c r="D19" s="368"/>
      <c r="E19" s="368"/>
      <c r="F19" s="368"/>
      <c r="G19" s="368"/>
      <c r="H19" s="368"/>
      <c r="I19" s="368"/>
      <c r="J19" s="368"/>
      <c r="K19" s="368"/>
      <c r="L19" s="368"/>
      <c r="M19" s="368"/>
      <c r="N19" s="368"/>
      <c r="O19" s="368"/>
      <c r="P19" s="368"/>
      <c r="Q19" s="368"/>
      <c r="R19" s="368"/>
      <c r="S19" s="368"/>
      <c r="T19" s="368"/>
      <c r="U19" s="368"/>
      <c r="V19" s="368"/>
      <c r="W19" s="368"/>
      <c r="X19" s="368"/>
      <c r="Y19" s="368"/>
      <c r="Z19" s="368"/>
      <c r="AA19" s="368"/>
      <c r="AB19" s="368"/>
      <c r="AC19" s="368"/>
      <c r="AD19" s="368"/>
      <c r="AE19" s="368"/>
      <c r="AF19" s="368"/>
      <c r="AG19" s="368"/>
      <c r="AH19" s="368"/>
      <c r="AI19" s="368"/>
      <c r="AJ19" s="368"/>
      <c r="AK19" s="368"/>
      <c r="AL19" s="368"/>
      <c r="AM19" s="368"/>
      <c r="AN19" s="368"/>
      <c r="AO19" s="368"/>
      <c r="AP19" s="368"/>
      <c r="AQ19" s="368"/>
      <c r="AR19" s="368"/>
      <c r="AS19" s="368"/>
      <c r="AT19" s="368"/>
      <c r="AU19" s="368"/>
      <c r="AV19" s="368"/>
      <c r="AW19" s="368"/>
      <c r="AX19" s="368"/>
      <c r="AY19" s="368"/>
      <c r="AZ19" s="368"/>
      <c r="BA19" s="368"/>
      <c r="BB19" s="368"/>
      <c r="BC19" s="368"/>
      <c r="BD19" s="368"/>
      <c r="BE19" s="368"/>
      <c r="BF19" s="368"/>
      <c r="BG19" s="368"/>
      <c r="BH19" s="368"/>
      <c r="BI19" s="368"/>
      <c r="BJ19" s="368"/>
      <c r="BK19" s="368"/>
      <c r="BL19" s="368"/>
      <c r="BM19" s="368"/>
      <c r="BN19" s="368"/>
      <c r="BO19" s="368"/>
      <c r="BP19" s="368"/>
      <c r="BQ19" s="368"/>
      <c r="BR19" s="368"/>
      <c r="BS19" s="368"/>
      <c r="BT19" s="368"/>
      <c r="BU19" s="368"/>
      <c r="BV19" s="368"/>
      <c r="BW19" s="368"/>
      <c r="BX19" s="368"/>
      <c r="BY19" s="368"/>
      <c r="BZ19" s="368"/>
      <c r="CA19" s="368"/>
      <c r="CB19" s="368"/>
      <c r="CC19" s="368"/>
      <c r="CD19" s="368"/>
      <c r="CE19" s="368"/>
      <c r="CF19" s="368"/>
      <c r="CG19" s="368"/>
      <c r="CH19" s="368"/>
      <c r="CI19" s="368"/>
      <c r="CJ19" s="368"/>
      <c r="CK19" s="368"/>
      <c r="CL19" s="368"/>
      <c r="CM19" s="368"/>
      <c r="CN19" s="368"/>
      <c r="CO19" s="368"/>
      <c r="CP19" s="368"/>
      <c r="CQ19" s="368"/>
      <c r="CR19" s="368"/>
      <c r="CS19" s="370"/>
    </row>
    <row r="20" spans="2:97" ht="23.25" customHeight="1" x14ac:dyDescent="0.35">
      <c r="B20" s="369"/>
      <c r="C20" s="368"/>
      <c r="D20" s="368"/>
      <c r="E20" s="368"/>
      <c r="F20" s="368"/>
      <c r="G20" s="368"/>
      <c r="H20" s="368"/>
      <c r="I20" s="368"/>
      <c r="J20" s="368"/>
      <c r="K20" s="368"/>
      <c r="L20" s="368"/>
      <c r="M20" s="368"/>
      <c r="N20" s="368"/>
      <c r="O20" s="368"/>
      <c r="P20" s="368"/>
      <c r="Q20" s="368"/>
      <c r="R20" s="368"/>
      <c r="S20" s="368"/>
      <c r="T20" s="368"/>
      <c r="U20" s="368"/>
      <c r="V20" s="368"/>
      <c r="W20" s="368"/>
      <c r="X20" s="368"/>
      <c r="Y20" s="368"/>
      <c r="Z20" s="368"/>
      <c r="AA20" s="874" t="s">
        <v>209</v>
      </c>
      <c r="AB20" s="874"/>
      <c r="AC20" s="874"/>
      <c r="AD20" s="874"/>
      <c r="AE20" s="874"/>
      <c r="AF20" s="874"/>
      <c r="AG20" s="874"/>
      <c r="AH20" s="874"/>
      <c r="AI20" s="874"/>
      <c r="AJ20" s="874"/>
      <c r="AK20" s="874"/>
      <c r="AL20" s="874"/>
      <c r="AM20" s="874"/>
      <c r="AN20" s="874"/>
      <c r="AO20" s="874" t="s">
        <v>210</v>
      </c>
      <c r="AP20" s="874"/>
      <c r="AQ20" s="874"/>
      <c r="AR20" s="874"/>
      <c r="AS20" s="874"/>
      <c r="AT20" s="874"/>
      <c r="AU20" s="874"/>
      <c r="AV20" s="874"/>
      <c r="AW20" s="874"/>
      <c r="AX20" s="874"/>
      <c r="AY20" s="874"/>
      <c r="AZ20" s="874"/>
      <c r="BA20" s="874"/>
      <c r="BB20" s="874"/>
      <c r="BC20" s="874" t="s">
        <v>211</v>
      </c>
      <c r="BD20" s="874"/>
      <c r="BE20" s="874"/>
      <c r="BF20" s="874"/>
      <c r="BG20" s="874"/>
      <c r="BH20" s="874"/>
      <c r="BI20" s="874"/>
      <c r="BJ20" s="874"/>
      <c r="BK20" s="874"/>
      <c r="BL20" s="874"/>
      <c r="BM20" s="874"/>
      <c r="BN20" s="874"/>
      <c r="BO20" s="874"/>
      <c r="BP20" s="874"/>
      <c r="BQ20" s="874" t="s">
        <v>212</v>
      </c>
      <c r="BR20" s="874"/>
      <c r="BS20" s="874"/>
      <c r="BT20" s="874"/>
      <c r="BU20" s="874"/>
      <c r="BV20" s="874"/>
      <c r="BW20" s="874"/>
      <c r="BX20" s="874"/>
      <c r="BY20" s="874"/>
      <c r="BZ20" s="874"/>
      <c r="CA20" s="874"/>
      <c r="CB20" s="874"/>
      <c r="CC20" s="874"/>
      <c r="CD20" s="874"/>
      <c r="CE20" s="874" t="s">
        <v>213</v>
      </c>
      <c r="CF20" s="874"/>
      <c r="CG20" s="874"/>
      <c r="CH20" s="874"/>
      <c r="CI20" s="874"/>
      <c r="CJ20" s="874"/>
      <c r="CK20" s="874"/>
      <c r="CL20" s="874"/>
      <c r="CM20" s="874"/>
      <c r="CN20" s="874"/>
      <c r="CO20" s="874"/>
      <c r="CP20" s="874"/>
      <c r="CQ20" s="874"/>
      <c r="CR20" s="874"/>
      <c r="CS20" s="370"/>
    </row>
    <row r="21" spans="2:97" ht="23.25" customHeight="1" x14ac:dyDescent="0.35">
      <c r="B21" s="369"/>
      <c r="C21" s="881" t="s">
        <v>259</v>
      </c>
      <c r="D21" s="882"/>
      <c r="E21" s="882"/>
      <c r="F21" s="882"/>
      <c r="G21" s="882"/>
      <c r="H21" s="882"/>
      <c r="I21" s="882"/>
      <c r="J21" s="882"/>
      <c r="K21" s="882"/>
      <c r="L21" s="882"/>
      <c r="M21" s="882"/>
      <c r="N21" s="882"/>
      <c r="O21" s="882"/>
      <c r="P21" s="882"/>
      <c r="Q21" s="882"/>
      <c r="R21" s="882"/>
      <c r="S21" s="882"/>
      <c r="T21" s="882"/>
      <c r="U21" s="882"/>
      <c r="V21" s="882"/>
      <c r="W21" s="882"/>
      <c r="X21" s="882"/>
      <c r="Y21" s="882"/>
      <c r="Z21" s="883"/>
      <c r="AA21" s="900" t="str">
        <f>IF(Cotizador!M21&lt;&gt;"",CONCATENATE(TEXT(Cotizador!N21,"0,0")," ",Cotizador!M21),"")</f>
        <v/>
      </c>
      <c r="AB21" s="885"/>
      <c r="AC21" s="885"/>
      <c r="AD21" s="885"/>
      <c r="AE21" s="885"/>
      <c r="AF21" s="885"/>
      <c r="AG21" s="885"/>
      <c r="AH21" s="885"/>
      <c r="AI21" s="885"/>
      <c r="AJ21" s="885"/>
      <c r="AK21" s="885"/>
      <c r="AL21" s="885"/>
      <c r="AM21" s="885"/>
      <c r="AN21" s="886"/>
      <c r="AO21" s="884" t="str">
        <f>IF(Cotizador!P21&lt;&gt;"",CONCATENATE(TEXT(Cotizador!Q21,"0,0")," ",Cotizador!P21),"")</f>
        <v/>
      </c>
      <c r="AP21" s="885"/>
      <c r="AQ21" s="885"/>
      <c r="AR21" s="885"/>
      <c r="AS21" s="885"/>
      <c r="AT21" s="885"/>
      <c r="AU21" s="885"/>
      <c r="AV21" s="885"/>
      <c r="AW21" s="885"/>
      <c r="AX21" s="885"/>
      <c r="AY21" s="885"/>
      <c r="AZ21" s="885"/>
      <c r="BA21" s="885"/>
      <c r="BB21" s="886"/>
      <c r="BC21" s="884" t="str">
        <f>IF(Cotizador!S21&lt;&gt;"",CONCATENATE(TEXT(Cotizador!T21,"0,0")," ",Cotizador!S21),"")</f>
        <v/>
      </c>
      <c r="BD21" s="885"/>
      <c r="BE21" s="885"/>
      <c r="BF21" s="885"/>
      <c r="BG21" s="885"/>
      <c r="BH21" s="885"/>
      <c r="BI21" s="885"/>
      <c r="BJ21" s="885"/>
      <c r="BK21" s="885"/>
      <c r="BL21" s="885"/>
      <c r="BM21" s="885"/>
      <c r="BN21" s="885"/>
      <c r="BO21" s="885"/>
      <c r="BP21" s="886"/>
      <c r="BQ21" s="884" t="str">
        <f>IF(Cotizador!V21&lt;&gt;"",CONCATENATE(TEXT(Cotizador!W21,"0,0")," ",Cotizador!V21),"")</f>
        <v/>
      </c>
      <c r="BR21" s="885"/>
      <c r="BS21" s="885"/>
      <c r="BT21" s="885"/>
      <c r="BU21" s="885"/>
      <c r="BV21" s="885"/>
      <c r="BW21" s="885"/>
      <c r="BX21" s="885"/>
      <c r="BY21" s="885"/>
      <c r="BZ21" s="885"/>
      <c r="CA21" s="885"/>
      <c r="CB21" s="885"/>
      <c r="CC21" s="885"/>
      <c r="CD21" s="886"/>
      <c r="CE21" s="884" t="str">
        <f>IF(Cotizador!Y21&lt;&gt;"",CONCATENATE(TEXT(Cotizador!Z21,"0,0")," ",Cotizador!Y21),"")</f>
        <v/>
      </c>
      <c r="CF21" s="885"/>
      <c r="CG21" s="885"/>
      <c r="CH21" s="885"/>
      <c r="CI21" s="885"/>
      <c r="CJ21" s="885"/>
      <c r="CK21" s="885"/>
      <c r="CL21" s="885"/>
      <c r="CM21" s="885"/>
      <c r="CN21" s="885"/>
      <c r="CO21" s="885"/>
      <c r="CP21" s="885"/>
      <c r="CQ21" s="885"/>
      <c r="CR21" s="886"/>
      <c r="CS21" s="370"/>
    </row>
    <row r="22" spans="2:97" ht="23.25" customHeight="1" x14ac:dyDescent="0.35">
      <c r="B22" s="369"/>
      <c r="C22" s="863" t="s">
        <v>260</v>
      </c>
      <c r="D22" s="864"/>
      <c r="E22" s="864"/>
      <c r="F22" s="864"/>
      <c r="G22" s="864"/>
      <c r="H22" s="864"/>
      <c r="I22" s="864"/>
      <c r="J22" s="864"/>
      <c r="K22" s="864"/>
      <c r="L22" s="864"/>
      <c r="M22" s="864"/>
      <c r="N22" s="864"/>
      <c r="O22" s="864"/>
      <c r="P22" s="864"/>
      <c r="Q22" s="864"/>
      <c r="R22" s="864"/>
      <c r="S22" s="864"/>
      <c r="T22" s="864"/>
      <c r="U22" s="864"/>
      <c r="V22" s="864"/>
      <c r="W22" s="864"/>
      <c r="X22" s="864"/>
      <c r="Y22" s="864"/>
      <c r="Z22" s="865"/>
      <c r="AA22" s="900" t="str">
        <f>IF(Cotizador!M22&lt;&gt;"",IF(Cotizador!M22="MN",TEXT(Cotizador!N22,"0,0") &amp; " MN",TEXT(Cotizador!N22,"0.00") &amp; " UMAM"),"")</f>
        <v/>
      </c>
      <c r="AB22" s="885"/>
      <c r="AC22" s="885"/>
      <c r="AD22" s="885"/>
      <c r="AE22" s="885"/>
      <c r="AF22" s="885"/>
      <c r="AG22" s="885"/>
      <c r="AH22" s="885"/>
      <c r="AI22" s="885"/>
      <c r="AJ22" s="885"/>
      <c r="AK22" s="885"/>
      <c r="AL22" s="885"/>
      <c r="AM22" s="885"/>
      <c r="AN22" s="886"/>
      <c r="AO22" s="884" t="str">
        <f>IF(Cotizador!P22&lt;&gt;"",IF(Cotizador!P22="MN",TEXT(Cotizador!Q22,"0,0") &amp; " MN",TEXT(Cotizador!Q22,"0.00") &amp; " UMAM"),"")</f>
        <v/>
      </c>
      <c r="AP22" s="885"/>
      <c r="AQ22" s="885"/>
      <c r="AR22" s="885"/>
      <c r="AS22" s="885"/>
      <c r="AT22" s="885"/>
      <c r="AU22" s="885"/>
      <c r="AV22" s="885"/>
      <c r="AW22" s="885"/>
      <c r="AX22" s="885"/>
      <c r="AY22" s="885"/>
      <c r="AZ22" s="885"/>
      <c r="BA22" s="885"/>
      <c r="BB22" s="886"/>
      <c r="BC22" s="884" t="str">
        <f>IF(Cotizador!S22&lt;&gt;"",IF(Cotizador!S22="MN",TEXT(Cotizador!T22,"0,0") &amp; " MN",TEXT(Cotizador!T22,"0.00") &amp; " UMAM"),"")</f>
        <v/>
      </c>
      <c r="BD22" s="885"/>
      <c r="BE22" s="885"/>
      <c r="BF22" s="885"/>
      <c r="BG22" s="885"/>
      <c r="BH22" s="885"/>
      <c r="BI22" s="885"/>
      <c r="BJ22" s="885"/>
      <c r="BK22" s="885"/>
      <c r="BL22" s="885"/>
      <c r="BM22" s="885"/>
      <c r="BN22" s="885"/>
      <c r="BO22" s="885"/>
      <c r="BP22" s="886"/>
      <c r="BQ22" s="884" t="str">
        <f>IF(Cotizador!V22&lt;&gt;"",IF(Cotizador!V22="MN",TEXT(Cotizador!W22,"0,0") &amp; " MN",TEXT(Cotizador!W22,"0.00") &amp; " UMAM"),"")</f>
        <v/>
      </c>
      <c r="BR22" s="885"/>
      <c r="BS22" s="885"/>
      <c r="BT22" s="885"/>
      <c r="BU22" s="885"/>
      <c r="BV22" s="885"/>
      <c r="BW22" s="885"/>
      <c r="BX22" s="885"/>
      <c r="BY22" s="885"/>
      <c r="BZ22" s="885"/>
      <c r="CA22" s="885"/>
      <c r="CB22" s="885"/>
      <c r="CC22" s="885"/>
      <c r="CD22" s="886"/>
      <c r="CE22" s="884" t="str">
        <f>IF(Cotizador!Y22&lt;&gt;"",IF(Cotizador!Y22="MN",TEXT(Cotizador!Z22,"0,0") &amp; " MN",TEXT(Cotizador!Z22,"0.00") &amp; " UMAM"),"")</f>
        <v/>
      </c>
      <c r="CF22" s="885"/>
      <c r="CG22" s="885"/>
      <c r="CH22" s="885"/>
      <c r="CI22" s="885"/>
      <c r="CJ22" s="885"/>
      <c r="CK22" s="885"/>
      <c r="CL22" s="885"/>
      <c r="CM22" s="885"/>
      <c r="CN22" s="885"/>
      <c r="CO22" s="885"/>
      <c r="CP22" s="885"/>
      <c r="CQ22" s="885"/>
      <c r="CR22" s="886"/>
      <c r="CS22" s="370"/>
    </row>
    <row r="23" spans="2:97" ht="23.25" customHeight="1" x14ac:dyDescent="0.35">
      <c r="B23" s="369"/>
      <c r="C23" s="863" t="s">
        <v>261</v>
      </c>
      <c r="D23" s="864"/>
      <c r="E23" s="864"/>
      <c r="F23" s="864"/>
      <c r="G23" s="864"/>
      <c r="H23" s="864"/>
      <c r="I23" s="864"/>
      <c r="J23" s="864"/>
      <c r="K23" s="864"/>
      <c r="L23" s="864"/>
      <c r="M23" s="864"/>
      <c r="N23" s="864"/>
      <c r="O23" s="864"/>
      <c r="P23" s="864"/>
      <c r="Q23" s="864"/>
      <c r="R23" s="864"/>
      <c r="S23" s="864"/>
      <c r="T23" s="864"/>
      <c r="U23" s="864"/>
      <c r="V23" s="864"/>
      <c r="W23" s="864"/>
      <c r="X23" s="864"/>
      <c r="Y23" s="864"/>
      <c r="Z23" s="865"/>
      <c r="AA23" s="901" t="str">
        <f>IF(Cotizador!M23&lt;&gt;"",Cotizador!M23,"")</f>
        <v/>
      </c>
      <c r="AB23" s="888"/>
      <c r="AC23" s="888"/>
      <c r="AD23" s="888"/>
      <c r="AE23" s="888"/>
      <c r="AF23" s="888"/>
      <c r="AG23" s="888"/>
      <c r="AH23" s="888"/>
      <c r="AI23" s="888"/>
      <c r="AJ23" s="888"/>
      <c r="AK23" s="888"/>
      <c r="AL23" s="888"/>
      <c r="AM23" s="888"/>
      <c r="AN23" s="889"/>
      <c r="AO23" s="887" t="str">
        <f>IF(Cotizador!P23&lt;&gt;"",Cotizador!P23,"")</f>
        <v/>
      </c>
      <c r="AP23" s="888"/>
      <c r="AQ23" s="888"/>
      <c r="AR23" s="888"/>
      <c r="AS23" s="888"/>
      <c r="AT23" s="888"/>
      <c r="AU23" s="888"/>
      <c r="AV23" s="888"/>
      <c r="AW23" s="888"/>
      <c r="AX23" s="888"/>
      <c r="AY23" s="888"/>
      <c r="AZ23" s="888"/>
      <c r="BA23" s="888"/>
      <c r="BB23" s="889"/>
      <c r="BC23" s="887" t="str">
        <f>IF(Cotizador!S23&lt;&gt;"",Cotizador!S23,"")</f>
        <v/>
      </c>
      <c r="BD23" s="888"/>
      <c r="BE23" s="888"/>
      <c r="BF23" s="888"/>
      <c r="BG23" s="888"/>
      <c r="BH23" s="888"/>
      <c r="BI23" s="888"/>
      <c r="BJ23" s="888"/>
      <c r="BK23" s="888"/>
      <c r="BL23" s="888"/>
      <c r="BM23" s="888"/>
      <c r="BN23" s="888"/>
      <c r="BO23" s="888"/>
      <c r="BP23" s="889"/>
      <c r="BQ23" s="887" t="str">
        <f>IF(Cotizador!V23&lt;&gt;"",Cotizador!V23,"")</f>
        <v/>
      </c>
      <c r="BR23" s="888"/>
      <c r="BS23" s="888"/>
      <c r="BT23" s="888"/>
      <c r="BU23" s="888"/>
      <c r="BV23" s="888"/>
      <c r="BW23" s="888"/>
      <c r="BX23" s="888"/>
      <c r="BY23" s="888"/>
      <c r="BZ23" s="888"/>
      <c r="CA23" s="888"/>
      <c r="CB23" s="888"/>
      <c r="CC23" s="888"/>
      <c r="CD23" s="889"/>
      <c r="CE23" s="887" t="str">
        <f>IF(Cotizador!Y23&lt;&gt;"",Cotizador!Y23,"")</f>
        <v/>
      </c>
      <c r="CF23" s="888"/>
      <c r="CG23" s="888"/>
      <c r="CH23" s="888"/>
      <c r="CI23" s="888"/>
      <c r="CJ23" s="888"/>
      <c r="CK23" s="888"/>
      <c r="CL23" s="888"/>
      <c r="CM23" s="888"/>
      <c r="CN23" s="888"/>
      <c r="CO23" s="888"/>
      <c r="CP23" s="888"/>
      <c r="CQ23" s="888"/>
      <c r="CR23" s="889"/>
      <c r="CS23" s="370"/>
    </row>
    <row r="24" spans="2:97" ht="23.25" customHeight="1" x14ac:dyDescent="0.35">
      <c r="B24" s="369"/>
      <c r="C24" s="863" t="s">
        <v>204</v>
      </c>
      <c r="D24" s="864"/>
      <c r="E24" s="864"/>
      <c r="F24" s="864"/>
      <c r="G24" s="864"/>
      <c r="H24" s="864"/>
      <c r="I24" s="864"/>
      <c r="J24" s="864"/>
      <c r="K24" s="864"/>
      <c r="L24" s="864"/>
      <c r="M24" s="864"/>
      <c r="N24" s="864"/>
      <c r="O24" s="864"/>
      <c r="P24" s="864"/>
      <c r="Q24" s="864"/>
      <c r="R24" s="864"/>
      <c r="S24" s="864"/>
      <c r="T24" s="864"/>
      <c r="U24" s="864"/>
      <c r="V24" s="864"/>
      <c r="W24" s="864"/>
      <c r="X24" s="864"/>
      <c r="Y24" s="864"/>
      <c r="Z24" s="865"/>
      <c r="AA24" s="857" t="str">
        <f>IF(AA23&lt;&gt;"",TEXT(VLOOKUP(AA23,'FACT COB BASICA'!$AU$15:$AV$21,2,FALSE),"0,0") &amp; " MN","")</f>
        <v/>
      </c>
      <c r="AB24" s="858"/>
      <c r="AC24" s="858"/>
      <c r="AD24" s="858"/>
      <c r="AE24" s="858"/>
      <c r="AF24" s="858"/>
      <c r="AG24" s="858"/>
      <c r="AH24" s="858"/>
      <c r="AI24" s="858"/>
      <c r="AJ24" s="858"/>
      <c r="AK24" s="858"/>
      <c r="AL24" s="858"/>
      <c r="AM24" s="858"/>
      <c r="AN24" s="859"/>
      <c r="AO24" s="857" t="str">
        <f>IF(AO23&lt;&gt;"",TEXT(VLOOKUP(AO23,'FACT COB BASICA'!$AU$15:$AV$21,2,FALSE),"0,0") &amp; " MN","")</f>
        <v/>
      </c>
      <c r="AP24" s="858"/>
      <c r="AQ24" s="858"/>
      <c r="AR24" s="858"/>
      <c r="AS24" s="858"/>
      <c r="AT24" s="858"/>
      <c r="AU24" s="858"/>
      <c r="AV24" s="858"/>
      <c r="AW24" s="858"/>
      <c r="AX24" s="858"/>
      <c r="AY24" s="858"/>
      <c r="AZ24" s="858"/>
      <c r="BA24" s="858"/>
      <c r="BB24" s="859"/>
      <c r="BC24" s="857" t="str">
        <f>IF(BC23&lt;&gt;"",TEXT(VLOOKUP(BC23,'FACT COB BASICA'!$AU$15:$AV$21,2,FALSE),"0,0") &amp; " MN","")</f>
        <v/>
      </c>
      <c r="BD24" s="858"/>
      <c r="BE24" s="858"/>
      <c r="BF24" s="858"/>
      <c r="BG24" s="858"/>
      <c r="BH24" s="858"/>
      <c r="BI24" s="858"/>
      <c r="BJ24" s="858"/>
      <c r="BK24" s="858"/>
      <c r="BL24" s="858"/>
      <c r="BM24" s="858"/>
      <c r="BN24" s="858"/>
      <c r="BO24" s="858"/>
      <c r="BP24" s="859"/>
      <c r="BQ24" s="857" t="str">
        <f>IF(BQ23&lt;&gt;"",TEXT(VLOOKUP(BQ23,'FACT COB BASICA'!$AU$15:$AV$21,2,FALSE),"0,0") &amp; " MN","")</f>
        <v/>
      </c>
      <c r="BR24" s="858"/>
      <c r="BS24" s="858"/>
      <c r="BT24" s="858"/>
      <c r="BU24" s="858"/>
      <c r="BV24" s="858"/>
      <c r="BW24" s="858"/>
      <c r="BX24" s="858"/>
      <c r="BY24" s="858"/>
      <c r="BZ24" s="858"/>
      <c r="CA24" s="858"/>
      <c r="CB24" s="858"/>
      <c r="CC24" s="858"/>
      <c r="CD24" s="859"/>
      <c r="CE24" s="857" t="str">
        <f>IF(CE23&lt;&gt;"",TEXT(VLOOKUP(CE23,'FACT COB BASICA'!$AU$15:$AV$21,2,FALSE),"0,0") &amp; " MN","")</f>
        <v/>
      </c>
      <c r="CF24" s="858"/>
      <c r="CG24" s="858"/>
      <c r="CH24" s="858"/>
      <c r="CI24" s="858"/>
      <c r="CJ24" s="858"/>
      <c r="CK24" s="858"/>
      <c r="CL24" s="858"/>
      <c r="CM24" s="858"/>
      <c r="CN24" s="858"/>
      <c r="CO24" s="858"/>
      <c r="CP24" s="858"/>
      <c r="CQ24" s="858"/>
      <c r="CR24" s="859"/>
      <c r="CS24" s="370"/>
    </row>
    <row r="25" spans="2:97" ht="23.25" customHeight="1" x14ac:dyDescent="0.35">
      <c r="B25" s="369"/>
      <c r="C25" s="863" t="s">
        <v>262</v>
      </c>
      <c r="D25" s="864"/>
      <c r="E25" s="864"/>
      <c r="F25" s="864"/>
      <c r="G25" s="864"/>
      <c r="H25" s="864"/>
      <c r="I25" s="864"/>
      <c r="J25" s="864"/>
      <c r="K25" s="864"/>
      <c r="L25" s="864"/>
      <c r="M25" s="864"/>
      <c r="N25" s="864"/>
      <c r="O25" s="864"/>
      <c r="P25" s="864"/>
      <c r="Q25" s="864"/>
      <c r="R25" s="864"/>
      <c r="S25" s="864"/>
      <c r="T25" s="864"/>
      <c r="U25" s="864"/>
      <c r="V25" s="864"/>
      <c r="W25" s="864"/>
      <c r="X25" s="864"/>
      <c r="Y25" s="864"/>
      <c r="Z25" s="865"/>
      <c r="AA25" s="857" t="str">
        <f>IF(Cotizador!M24&lt;&gt;"",Cotizador!M24,"")</f>
        <v/>
      </c>
      <c r="AB25" s="858"/>
      <c r="AC25" s="858"/>
      <c r="AD25" s="858"/>
      <c r="AE25" s="858"/>
      <c r="AF25" s="858"/>
      <c r="AG25" s="858"/>
      <c r="AH25" s="858"/>
      <c r="AI25" s="858"/>
      <c r="AJ25" s="858"/>
      <c r="AK25" s="858"/>
      <c r="AL25" s="858"/>
      <c r="AM25" s="858"/>
      <c r="AN25" s="859"/>
      <c r="AO25" s="866" t="str">
        <f>IF(Cotizador!P24&lt;&gt;"",Cotizador!P24,"")</f>
        <v/>
      </c>
      <c r="AP25" s="858"/>
      <c r="AQ25" s="858"/>
      <c r="AR25" s="858"/>
      <c r="AS25" s="858"/>
      <c r="AT25" s="858"/>
      <c r="AU25" s="858"/>
      <c r="AV25" s="858"/>
      <c r="AW25" s="858"/>
      <c r="AX25" s="858"/>
      <c r="AY25" s="858"/>
      <c r="AZ25" s="858"/>
      <c r="BA25" s="858"/>
      <c r="BB25" s="859"/>
      <c r="BC25" s="867" t="str">
        <f>IF(Cotizador!S24&lt;&gt;"",Cotizador!S24,"")</f>
        <v/>
      </c>
      <c r="BD25" s="868"/>
      <c r="BE25" s="868"/>
      <c r="BF25" s="868"/>
      <c r="BG25" s="868"/>
      <c r="BH25" s="868"/>
      <c r="BI25" s="868"/>
      <c r="BJ25" s="868"/>
      <c r="BK25" s="868"/>
      <c r="BL25" s="868"/>
      <c r="BM25" s="868"/>
      <c r="BN25" s="868"/>
      <c r="BO25" s="868"/>
      <c r="BP25" s="869"/>
      <c r="BQ25" s="867" t="str">
        <f>IF(Cotizador!V24&lt;&gt;"",Cotizador!V24,"")</f>
        <v/>
      </c>
      <c r="BR25" s="868"/>
      <c r="BS25" s="868"/>
      <c r="BT25" s="868"/>
      <c r="BU25" s="868"/>
      <c r="BV25" s="868"/>
      <c r="BW25" s="868"/>
      <c r="BX25" s="868"/>
      <c r="BY25" s="868"/>
      <c r="BZ25" s="868"/>
      <c r="CA25" s="868"/>
      <c r="CB25" s="868"/>
      <c r="CC25" s="868"/>
      <c r="CD25" s="869"/>
      <c r="CE25" s="867" t="str">
        <f>IF(Cotizador!Y24&lt;&gt;"",Cotizador!Y24,"")</f>
        <v/>
      </c>
      <c r="CF25" s="868"/>
      <c r="CG25" s="868"/>
      <c r="CH25" s="868"/>
      <c r="CI25" s="868"/>
      <c r="CJ25" s="868"/>
      <c r="CK25" s="868"/>
      <c r="CL25" s="868"/>
      <c r="CM25" s="868"/>
      <c r="CN25" s="868"/>
      <c r="CO25" s="868"/>
      <c r="CP25" s="868"/>
      <c r="CQ25" s="868"/>
      <c r="CR25" s="869"/>
      <c r="CS25" s="370"/>
    </row>
    <row r="26" spans="2:97" ht="23.25" customHeight="1" x14ac:dyDescent="0.35">
      <c r="B26" s="369"/>
      <c r="C26" s="863" t="s">
        <v>263</v>
      </c>
      <c r="D26" s="864"/>
      <c r="E26" s="864"/>
      <c r="F26" s="864"/>
      <c r="G26" s="864"/>
      <c r="H26" s="864"/>
      <c r="I26" s="864"/>
      <c r="J26" s="864"/>
      <c r="K26" s="864"/>
      <c r="L26" s="864"/>
      <c r="M26" s="864"/>
      <c r="N26" s="864"/>
      <c r="O26" s="864"/>
      <c r="P26" s="864"/>
      <c r="Q26" s="864"/>
      <c r="R26" s="864"/>
      <c r="S26" s="864"/>
      <c r="T26" s="864"/>
      <c r="U26" s="864"/>
      <c r="V26" s="864"/>
      <c r="W26" s="864"/>
      <c r="X26" s="864"/>
      <c r="Y26" s="864"/>
      <c r="Z26" s="865"/>
      <c r="AA26" s="857" t="str">
        <f>IF(Cotizador!M25&lt;&gt;"",TEXT(Cotizador!M25,"0,0") &amp; " MN","")</f>
        <v/>
      </c>
      <c r="AB26" s="858"/>
      <c r="AC26" s="858"/>
      <c r="AD26" s="858"/>
      <c r="AE26" s="858"/>
      <c r="AF26" s="858"/>
      <c r="AG26" s="858"/>
      <c r="AH26" s="858"/>
      <c r="AI26" s="858"/>
      <c r="AJ26" s="858"/>
      <c r="AK26" s="858"/>
      <c r="AL26" s="858"/>
      <c r="AM26" s="858"/>
      <c r="AN26" s="859"/>
      <c r="AO26" s="866" t="str">
        <f>IF(Cotizador!P25&lt;&gt;"",TEXT(Cotizador!P25,"0,0") &amp; " MN","")</f>
        <v/>
      </c>
      <c r="AP26" s="858"/>
      <c r="AQ26" s="858"/>
      <c r="AR26" s="858"/>
      <c r="AS26" s="858"/>
      <c r="AT26" s="858"/>
      <c r="AU26" s="858"/>
      <c r="AV26" s="858"/>
      <c r="AW26" s="858"/>
      <c r="AX26" s="858"/>
      <c r="AY26" s="858"/>
      <c r="AZ26" s="858"/>
      <c r="BA26" s="858"/>
      <c r="BB26" s="859"/>
      <c r="BC26" s="866" t="str">
        <f>IF(Cotizador!S25&lt;&gt;"",TEXT(Cotizador!S25,"0,0") &amp; " MN","")</f>
        <v/>
      </c>
      <c r="BD26" s="858"/>
      <c r="BE26" s="858"/>
      <c r="BF26" s="858"/>
      <c r="BG26" s="858"/>
      <c r="BH26" s="858"/>
      <c r="BI26" s="858"/>
      <c r="BJ26" s="858"/>
      <c r="BK26" s="858"/>
      <c r="BL26" s="858"/>
      <c r="BM26" s="858"/>
      <c r="BN26" s="858"/>
      <c r="BO26" s="858"/>
      <c r="BP26" s="859"/>
      <c r="BQ26" s="866" t="str">
        <f>IF(Cotizador!V25&lt;&gt;"",TEXT(Cotizador!V25,"0,0") &amp; " MN","")</f>
        <v/>
      </c>
      <c r="BR26" s="858"/>
      <c r="BS26" s="858"/>
      <c r="BT26" s="858"/>
      <c r="BU26" s="858"/>
      <c r="BV26" s="858"/>
      <c r="BW26" s="858"/>
      <c r="BX26" s="858"/>
      <c r="BY26" s="858"/>
      <c r="BZ26" s="858"/>
      <c r="CA26" s="858"/>
      <c r="CB26" s="858"/>
      <c r="CC26" s="858"/>
      <c r="CD26" s="859"/>
      <c r="CE26" s="866" t="str">
        <f>IF(Cotizador!Y25&lt;&gt;"",TEXT(Cotizador!Y25,"0,0") &amp; " MN","")</f>
        <v/>
      </c>
      <c r="CF26" s="858"/>
      <c r="CG26" s="858"/>
      <c r="CH26" s="858"/>
      <c r="CI26" s="858"/>
      <c r="CJ26" s="858"/>
      <c r="CK26" s="858"/>
      <c r="CL26" s="858"/>
      <c r="CM26" s="858"/>
      <c r="CN26" s="858"/>
      <c r="CO26" s="858"/>
      <c r="CP26" s="858"/>
      <c r="CQ26" s="858"/>
      <c r="CR26" s="859"/>
      <c r="CS26" s="370"/>
    </row>
    <row r="27" spans="2:97" ht="23.25" customHeight="1" x14ac:dyDescent="0.35">
      <c r="B27" s="369"/>
      <c r="C27" s="863" t="s">
        <v>270</v>
      </c>
      <c r="D27" s="864"/>
      <c r="E27" s="864"/>
      <c r="F27" s="864"/>
      <c r="G27" s="864"/>
      <c r="H27" s="864"/>
      <c r="I27" s="864"/>
      <c r="J27" s="864"/>
      <c r="K27" s="864"/>
      <c r="L27" s="864"/>
      <c r="M27" s="864"/>
      <c r="N27" s="864"/>
      <c r="O27" s="864"/>
      <c r="P27" s="864"/>
      <c r="Q27" s="864"/>
      <c r="R27" s="864"/>
      <c r="S27" s="864"/>
      <c r="T27" s="864"/>
      <c r="U27" s="864"/>
      <c r="V27" s="864"/>
      <c r="W27" s="864"/>
      <c r="X27" s="864"/>
      <c r="Y27" s="864"/>
      <c r="Z27" s="865"/>
      <c r="AA27" s="857" t="str">
        <f>IF(Cotizador!M26&lt;&gt;"",Cotizador!M26,"")</f>
        <v/>
      </c>
      <c r="AB27" s="858"/>
      <c r="AC27" s="858"/>
      <c r="AD27" s="858"/>
      <c r="AE27" s="858"/>
      <c r="AF27" s="858"/>
      <c r="AG27" s="858"/>
      <c r="AH27" s="858"/>
      <c r="AI27" s="858"/>
      <c r="AJ27" s="858"/>
      <c r="AK27" s="858"/>
      <c r="AL27" s="858"/>
      <c r="AM27" s="858"/>
      <c r="AN27" s="859"/>
      <c r="AO27" s="866" t="str">
        <f>IF(Cotizador!P26&lt;&gt;"",Cotizador!P26,"")</f>
        <v/>
      </c>
      <c r="AP27" s="858"/>
      <c r="AQ27" s="858"/>
      <c r="AR27" s="858"/>
      <c r="AS27" s="858"/>
      <c r="AT27" s="858"/>
      <c r="AU27" s="858"/>
      <c r="AV27" s="858"/>
      <c r="AW27" s="858"/>
      <c r="AX27" s="858"/>
      <c r="AY27" s="858"/>
      <c r="AZ27" s="858"/>
      <c r="BA27" s="858"/>
      <c r="BB27" s="859"/>
      <c r="BC27" s="866" t="str">
        <f>IF(Cotizador!S26&lt;&gt;"",Cotizador!S26,"")</f>
        <v/>
      </c>
      <c r="BD27" s="858"/>
      <c r="BE27" s="858"/>
      <c r="BF27" s="858"/>
      <c r="BG27" s="858"/>
      <c r="BH27" s="858"/>
      <c r="BI27" s="858"/>
      <c r="BJ27" s="858"/>
      <c r="BK27" s="858"/>
      <c r="BL27" s="858"/>
      <c r="BM27" s="858"/>
      <c r="BN27" s="858"/>
      <c r="BO27" s="858"/>
      <c r="BP27" s="859"/>
      <c r="BQ27" s="866" t="str">
        <f>IF(Cotizador!V26&lt;&gt;"",Cotizador!V26,"")</f>
        <v/>
      </c>
      <c r="BR27" s="858"/>
      <c r="BS27" s="858"/>
      <c r="BT27" s="858"/>
      <c r="BU27" s="858"/>
      <c r="BV27" s="858"/>
      <c r="BW27" s="858"/>
      <c r="BX27" s="858"/>
      <c r="BY27" s="858"/>
      <c r="BZ27" s="858"/>
      <c r="CA27" s="858"/>
      <c r="CB27" s="858"/>
      <c r="CC27" s="858"/>
      <c r="CD27" s="859"/>
      <c r="CE27" s="866" t="str">
        <f>IF(Cotizador!Y26&lt;&gt;"",Cotizador!Y26,"")</f>
        <v/>
      </c>
      <c r="CF27" s="858"/>
      <c r="CG27" s="858"/>
      <c r="CH27" s="858"/>
      <c r="CI27" s="858"/>
      <c r="CJ27" s="858"/>
      <c r="CK27" s="858"/>
      <c r="CL27" s="858"/>
      <c r="CM27" s="858"/>
      <c r="CN27" s="858"/>
      <c r="CO27" s="858"/>
      <c r="CP27" s="858"/>
      <c r="CQ27" s="858"/>
      <c r="CR27" s="859"/>
      <c r="CS27" s="370"/>
    </row>
    <row r="28" spans="2:97" ht="23.25" customHeight="1" x14ac:dyDescent="0.35">
      <c r="B28" s="369"/>
      <c r="C28" s="904" t="s">
        <v>271</v>
      </c>
      <c r="D28" s="905"/>
      <c r="E28" s="905"/>
      <c r="F28" s="905"/>
      <c r="G28" s="905"/>
      <c r="H28" s="905"/>
      <c r="I28" s="905"/>
      <c r="J28" s="905"/>
      <c r="K28" s="905"/>
      <c r="L28" s="905"/>
      <c r="M28" s="905"/>
      <c r="N28" s="905"/>
      <c r="O28" s="905"/>
      <c r="P28" s="905"/>
      <c r="Q28" s="905"/>
      <c r="R28" s="905"/>
      <c r="S28" s="905"/>
      <c r="T28" s="905"/>
      <c r="U28" s="905"/>
      <c r="V28" s="905"/>
      <c r="W28" s="905"/>
      <c r="X28" s="905"/>
      <c r="Y28" s="905"/>
      <c r="Z28" s="906"/>
      <c r="AA28" s="907" t="str">
        <f>IF(Cotizador!M27&lt;&gt;"",Cotizador!M27,"")</f>
        <v/>
      </c>
      <c r="AB28" s="908"/>
      <c r="AC28" s="908"/>
      <c r="AD28" s="908"/>
      <c r="AE28" s="908"/>
      <c r="AF28" s="908"/>
      <c r="AG28" s="908"/>
      <c r="AH28" s="908"/>
      <c r="AI28" s="908"/>
      <c r="AJ28" s="908"/>
      <c r="AK28" s="908"/>
      <c r="AL28" s="908"/>
      <c r="AM28" s="908"/>
      <c r="AN28" s="909"/>
      <c r="AO28" s="907" t="str">
        <f>IF(Cotizador!P27&lt;&gt;"",Cotizador!P27,"")</f>
        <v/>
      </c>
      <c r="AP28" s="908"/>
      <c r="AQ28" s="908"/>
      <c r="AR28" s="908"/>
      <c r="AS28" s="908"/>
      <c r="AT28" s="908"/>
      <c r="AU28" s="908"/>
      <c r="AV28" s="908"/>
      <c r="AW28" s="908"/>
      <c r="AX28" s="908"/>
      <c r="AY28" s="908"/>
      <c r="AZ28" s="908"/>
      <c r="BA28" s="908"/>
      <c r="BB28" s="909"/>
      <c r="BC28" s="907" t="str">
        <f>IF(Cotizador!S27&lt;&gt;"",Cotizador!S27,"")</f>
        <v/>
      </c>
      <c r="BD28" s="908"/>
      <c r="BE28" s="908"/>
      <c r="BF28" s="908"/>
      <c r="BG28" s="908"/>
      <c r="BH28" s="908"/>
      <c r="BI28" s="908"/>
      <c r="BJ28" s="908"/>
      <c r="BK28" s="908"/>
      <c r="BL28" s="908"/>
      <c r="BM28" s="908"/>
      <c r="BN28" s="908"/>
      <c r="BO28" s="908"/>
      <c r="BP28" s="909"/>
      <c r="BQ28" s="907" t="str">
        <f>IF(Cotizador!V27&lt;&gt;"",Cotizador!V27,"")</f>
        <v/>
      </c>
      <c r="BR28" s="908"/>
      <c r="BS28" s="908"/>
      <c r="BT28" s="908"/>
      <c r="BU28" s="908"/>
      <c r="BV28" s="908"/>
      <c r="BW28" s="908"/>
      <c r="BX28" s="908"/>
      <c r="BY28" s="908"/>
      <c r="BZ28" s="908"/>
      <c r="CA28" s="908"/>
      <c r="CB28" s="908"/>
      <c r="CC28" s="908"/>
      <c r="CD28" s="909"/>
      <c r="CE28" s="907" t="str">
        <f>IF(Cotizador!Y27&lt;&gt;"",Cotizador!Y27,"")</f>
        <v/>
      </c>
      <c r="CF28" s="908"/>
      <c r="CG28" s="908"/>
      <c r="CH28" s="908"/>
      <c r="CI28" s="908"/>
      <c r="CJ28" s="908"/>
      <c r="CK28" s="908"/>
      <c r="CL28" s="908"/>
      <c r="CM28" s="908"/>
      <c r="CN28" s="908"/>
      <c r="CO28" s="908"/>
      <c r="CP28" s="908"/>
      <c r="CQ28" s="908"/>
      <c r="CR28" s="909"/>
      <c r="CS28" s="370"/>
    </row>
    <row r="29" spans="2:97" ht="23.25" customHeight="1" x14ac:dyDescent="0.35">
      <c r="B29" s="369"/>
      <c r="C29" s="368"/>
      <c r="D29" s="368"/>
      <c r="E29" s="368"/>
      <c r="F29" s="368"/>
      <c r="G29" s="368"/>
      <c r="H29" s="368"/>
      <c r="I29" s="368"/>
      <c r="J29" s="368"/>
      <c r="K29" s="368"/>
      <c r="L29" s="368"/>
      <c r="M29" s="368"/>
      <c r="N29" s="368"/>
      <c r="O29" s="368"/>
      <c r="P29" s="368"/>
      <c r="Q29" s="368"/>
      <c r="R29" s="368"/>
      <c r="S29" s="368"/>
      <c r="T29" s="368"/>
      <c r="U29" s="368"/>
      <c r="V29" s="368"/>
      <c r="W29" s="368"/>
      <c r="X29" s="368"/>
      <c r="Y29" s="368"/>
      <c r="Z29" s="368"/>
      <c r="AA29" s="368"/>
      <c r="AB29" s="368"/>
      <c r="AC29" s="368"/>
      <c r="AD29" s="368"/>
      <c r="AE29" s="368"/>
      <c r="AF29" s="368"/>
      <c r="AG29" s="368"/>
      <c r="AH29" s="368"/>
      <c r="AI29" s="368"/>
      <c r="AJ29" s="368"/>
      <c r="AK29" s="368"/>
      <c r="AL29" s="368"/>
      <c r="AM29" s="368"/>
      <c r="AN29" s="368"/>
      <c r="AO29" s="368"/>
      <c r="AP29" s="368"/>
      <c r="AQ29" s="368"/>
      <c r="AR29" s="368"/>
      <c r="AS29" s="368"/>
      <c r="AT29" s="368"/>
      <c r="AU29" s="368"/>
      <c r="AV29" s="368"/>
      <c r="AW29" s="368"/>
      <c r="AX29" s="368"/>
      <c r="AY29" s="368"/>
      <c r="AZ29" s="368"/>
      <c r="BA29" s="368"/>
      <c r="BB29" s="368"/>
      <c r="BC29" s="368"/>
      <c r="BD29" s="368"/>
      <c r="BE29" s="368"/>
      <c r="BF29" s="368"/>
      <c r="BG29" s="368"/>
      <c r="BH29" s="368"/>
      <c r="BI29" s="368"/>
      <c r="BJ29" s="368"/>
      <c r="BK29" s="368"/>
      <c r="BL29" s="368"/>
      <c r="BM29" s="368"/>
      <c r="BN29" s="368"/>
      <c r="BO29" s="368"/>
      <c r="BP29" s="368"/>
      <c r="BQ29" s="368"/>
      <c r="BR29" s="368"/>
      <c r="BS29" s="368"/>
      <c r="BT29" s="368"/>
      <c r="BU29" s="368"/>
      <c r="BV29" s="368"/>
      <c r="BW29" s="368"/>
      <c r="BX29" s="368"/>
      <c r="BY29" s="368"/>
      <c r="BZ29" s="368"/>
      <c r="CA29" s="368"/>
      <c r="CB29" s="368"/>
      <c r="CC29" s="368"/>
      <c r="CD29" s="368"/>
      <c r="CE29" s="368"/>
      <c r="CF29" s="368"/>
      <c r="CG29" s="368"/>
      <c r="CH29" s="368"/>
      <c r="CI29" s="368"/>
      <c r="CJ29" s="368"/>
      <c r="CK29" s="368"/>
      <c r="CL29" s="368"/>
      <c r="CM29" s="368"/>
      <c r="CN29" s="368"/>
      <c r="CO29" s="368"/>
      <c r="CP29" s="368"/>
      <c r="CQ29" s="368"/>
      <c r="CR29" s="368"/>
      <c r="CS29" s="370"/>
    </row>
    <row r="30" spans="2:97" ht="23.25" customHeight="1" x14ac:dyDescent="0.35">
      <c r="B30" s="833" t="s">
        <v>171</v>
      </c>
      <c r="C30" s="834"/>
      <c r="D30" s="834"/>
      <c r="E30" s="834"/>
      <c r="F30" s="834"/>
      <c r="G30" s="834"/>
      <c r="H30" s="834"/>
      <c r="I30" s="834"/>
      <c r="J30" s="834"/>
      <c r="K30" s="834"/>
      <c r="L30" s="834"/>
      <c r="M30" s="834"/>
      <c r="N30" s="834"/>
      <c r="O30" s="834"/>
      <c r="P30" s="834"/>
      <c r="Q30" s="834"/>
      <c r="R30" s="834"/>
      <c r="S30" s="834"/>
      <c r="T30" s="834"/>
      <c r="U30" s="834"/>
      <c r="V30" s="834"/>
      <c r="W30" s="834"/>
      <c r="X30" s="834"/>
      <c r="Y30" s="834"/>
      <c r="Z30" s="834"/>
      <c r="AA30" s="834"/>
      <c r="AB30" s="834"/>
      <c r="AC30" s="834"/>
      <c r="AD30" s="834"/>
      <c r="AE30" s="834"/>
      <c r="AF30" s="834"/>
      <c r="AG30" s="834"/>
      <c r="AH30" s="834"/>
      <c r="AI30" s="834"/>
      <c r="AJ30" s="834"/>
      <c r="AK30" s="834"/>
      <c r="AL30" s="834"/>
      <c r="AM30" s="834"/>
      <c r="AN30" s="834"/>
      <c r="AO30" s="834"/>
      <c r="AP30" s="834"/>
      <c r="AQ30" s="834"/>
      <c r="AR30" s="834"/>
      <c r="AS30" s="834"/>
      <c r="AT30" s="834"/>
      <c r="AU30" s="834"/>
      <c r="AV30" s="834"/>
      <c r="AW30" s="834"/>
      <c r="AX30" s="834"/>
      <c r="AY30" s="834"/>
      <c r="AZ30" s="834"/>
      <c r="BA30" s="834"/>
      <c r="BB30" s="834"/>
      <c r="BC30" s="834"/>
      <c r="BD30" s="834"/>
      <c r="BE30" s="834"/>
      <c r="BF30" s="834"/>
      <c r="BG30" s="834"/>
      <c r="BH30" s="834"/>
      <c r="BI30" s="834"/>
      <c r="BJ30" s="834"/>
      <c r="BK30" s="834"/>
      <c r="BL30" s="834"/>
      <c r="BM30" s="834"/>
      <c r="BN30" s="834"/>
      <c r="BO30" s="834"/>
      <c r="BP30" s="834"/>
      <c r="BQ30" s="834"/>
      <c r="BR30" s="834"/>
      <c r="BS30" s="834"/>
      <c r="BT30" s="834"/>
      <c r="BU30" s="834"/>
      <c r="BV30" s="834"/>
      <c r="BW30" s="834"/>
      <c r="BX30" s="834"/>
      <c r="BY30" s="834"/>
      <c r="BZ30" s="834"/>
      <c r="CA30" s="834"/>
      <c r="CB30" s="834"/>
      <c r="CC30" s="834"/>
      <c r="CD30" s="834"/>
      <c r="CE30" s="834"/>
      <c r="CF30" s="834"/>
      <c r="CG30" s="834"/>
      <c r="CH30" s="834"/>
      <c r="CI30" s="834"/>
      <c r="CJ30" s="834"/>
      <c r="CK30" s="834"/>
      <c r="CL30" s="834"/>
      <c r="CM30" s="834"/>
      <c r="CN30" s="834"/>
      <c r="CO30" s="834"/>
      <c r="CP30" s="834"/>
      <c r="CQ30" s="834"/>
      <c r="CR30" s="834"/>
      <c r="CS30" s="835"/>
    </row>
    <row r="31" spans="2:97" ht="23.25" customHeight="1" x14ac:dyDescent="0.35">
      <c r="B31" s="374"/>
      <c r="C31" s="375"/>
      <c r="D31" s="375"/>
      <c r="E31" s="375"/>
      <c r="F31" s="375"/>
      <c r="G31" s="375"/>
      <c r="H31" s="375"/>
      <c r="I31" s="375"/>
      <c r="J31" s="375"/>
      <c r="K31" s="375"/>
      <c r="L31" s="375"/>
      <c r="M31" s="375"/>
      <c r="N31" s="375"/>
      <c r="O31" s="375"/>
      <c r="P31" s="375"/>
      <c r="Q31" s="375"/>
      <c r="R31" s="375"/>
      <c r="S31" s="375"/>
      <c r="T31" s="375"/>
      <c r="U31" s="375"/>
      <c r="V31" s="375"/>
      <c r="W31" s="375"/>
      <c r="X31" s="375"/>
      <c r="Y31" s="375"/>
      <c r="Z31" s="375"/>
      <c r="AA31" s="368"/>
      <c r="AB31" s="368"/>
      <c r="AC31" s="368"/>
      <c r="AD31" s="368"/>
      <c r="AE31" s="368"/>
      <c r="AF31" s="368"/>
      <c r="AG31" s="368"/>
      <c r="AH31" s="368"/>
      <c r="AI31" s="368"/>
      <c r="AJ31" s="368"/>
      <c r="AK31" s="368"/>
      <c r="AL31" s="368"/>
      <c r="AM31" s="368"/>
      <c r="AN31" s="368"/>
      <c r="AO31" s="368"/>
      <c r="AP31" s="368"/>
      <c r="AQ31" s="368"/>
      <c r="AR31" s="368"/>
      <c r="AS31" s="368"/>
      <c r="AT31" s="368"/>
      <c r="AU31" s="368"/>
      <c r="AV31" s="368"/>
      <c r="AW31" s="368"/>
      <c r="AX31" s="368"/>
      <c r="AY31" s="368"/>
      <c r="AZ31" s="368"/>
      <c r="BA31" s="368"/>
      <c r="BB31" s="368"/>
      <c r="BC31" s="368"/>
      <c r="BD31" s="368"/>
      <c r="BE31" s="368"/>
      <c r="BF31" s="368"/>
      <c r="BG31" s="368"/>
      <c r="BH31" s="368"/>
      <c r="BI31" s="368"/>
      <c r="BJ31" s="368"/>
      <c r="BK31" s="368"/>
      <c r="BL31" s="368"/>
      <c r="BM31" s="368"/>
      <c r="BN31" s="368"/>
      <c r="BO31" s="368"/>
      <c r="BP31" s="368"/>
      <c r="BQ31" s="368"/>
      <c r="BR31" s="368"/>
      <c r="BS31" s="368"/>
      <c r="BT31" s="368"/>
      <c r="BU31" s="368"/>
      <c r="BV31" s="368"/>
      <c r="BW31" s="368"/>
      <c r="BX31" s="368"/>
      <c r="BY31" s="368"/>
      <c r="BZ31" s="368"/>
      <c r="CA31" s="368"/>
      <c r="CB31" s="368"/>
      <c r="CC31" s="368"/>
      <c r="CD31" s="368"/>
      <c r="CE31" s="368"/>
      <c r="CF31" s="368"/>
      <c r="CG31" s="368"/>
      <c r="CH31" s="368"/>
      <c r="CI31" s="368"/>
      <c r="CJ31" s="368"/>
      <c r="CK31" s="368"/>
      <c r="CL31" s="368"/>
      <c r="CM31" s="368"/>
      <c r="CN31" s="368"/>
      <c r="CO31" s="368"/>
      <c r="CP31" s="368"/>
      <c r="CQ31" s="368"/>
      <c r="CR31" s="368"/>
      <c r="CS31" s="376"/>
    </row>
    <row r="32" spans="2:97" ht="23.25" customHeight="1" x14ac:dyDescent="0.35">
      <c r="B32" s="369"/>
      <c r="C32" s="893" t="s">
        <v>171</v>
      </c>
      <c r="D32" s="893"/>
      <c r="E32" s="893"/>
      <c r="F32" s="893"/>
      <c r="G32" s="893"/>
      <c r="H32" s="893"/>
      <c r="I32" s="893"/>
      <c r="J32" s="893"/>
      <c r="K32" s="893"/>
      <c r="L32" s="893"/>
      <c r="M32" s="893"/>
      <c r="N32" s="893"/>
      <c r="O32" s="893"/>
      <c r="P32" s="893"/>
      <c r="Q32" s="893"/>
      <c r="R32" s="893"/>
      <c r="S32" s="893"/>
      <c r="T32" s="893"/>
      <c r="U32" s="893"/>
      <c r="V32" s="893"/>
      <c r="W32" s="893"/>
      <c r="X32" s="893"/>
      <c r="Y32" s="893"/>
      <c r="Z32" s="893"/>
      <c r="AA32" s="902" t="s">
        <v>172</v>
      </c>
      <c r="AB32" s="903"/>
      <c r="AC32" s="903"/>
      <c r="AD32" s="903"/>
      <c r="AE32" s="903"/>
      <c r="AF32" s="903"/>
      <c r="AG32" s="903"/>
      <c r="AH32" s="903"/>
      <c r="AI32" s="903"/>
      <c r="AJ32" s="903"/>
      <c r="AK32" s="903"/>
      <c r="AL32" s="903"/>
      <c r="AM32" s="903"/>
      <c r="AN32" s="903"/>
      <c r="AO32" s="903"/>
      <c r="AP32" s="903"/>
      <c r="AQ32" s="903"/>
      <c r="AR32" s="903"/>
      <c r="AS32" s="903"/>
      <c r="AT32" s="903"/>
      <c r="AU32" s="903"/>
      <c r="AV32" s="903"/>
      <c r="AW32" s="903"/>
      <c r="AX32" s="903"/>
      <c r="AY32" s="903"/>
      <c r="AZ32" s="903"/>
      <c r="BA32" s="903"/>
      <c r="BB32" s="903"/>
      <c r="BC32" s="903"/>
      <c r="BD32" s="903"/>
      <c r="BE32" s="903"/>
      <c r="BF32" s="903"/>
      <c r="BG32" s="903"/>
      <c r="BH32" s="903"/>
      <c r="BI32" s="903"/>
      <c r="BJ32" s="903"/>
      <c r="BK32" s="903"/>
      <c r="BL32" s="903"/>
      <c r="BM32" s="903"/>
      <c r="BN32" s="903"/>
      <c r="BO32" s="903"/>
      <c r="BP32" s="903"/>
      <c r="BQ32" s="903"/>
      <c r="BR32" s="903"/>
      <c r="BS32" s="903"/>
      <c r="BT32" s="903"/>
      <c r="BU32" s="903"/>
      <c r="BV32" s="903"/>
      <c r="BW32" s="903"/>
      <c r="BX32" s="903"/>
      <c r="BY32" s="903"/>
      <c r="BZ32" s="903"/>
      <c r="CA32" s="903"/>
      <c r="CB32" s="903"/>
      <c r="CC32" s="903"/>
      <c r="CD32" s="903"/>
      <c r="CE32" s="903"/>
      <c r="CF32" s="903"/>
      <c r="CG32" s="903"/>
      <c r="CH32" s="903"/>
      <c r="CI32" s="903"/>
      <c r="CJ32" s="903"/>
      <c r="CK32" s="903"/>
      <c r="CL32" s="903"/>
      <c r="CM32" s="903"/>
      <c r="CN32" s="903"/>
      <c r="CO32" s="903"/>
      <c r="CP32" s="903"/>
      <c r="CQ32" s="903"/>
      <c r="CR32" s="903"/>
      <c r="CS32" s="370"/>
    </row>
    <row r="33" spans="2:97" ht="23.25" customHeight="1" x14ac:dyDescent="0.35">
      <c r="B33" s="369"/>
      <c r="C33" s="893"/>
      <c r="D33" s="893"/>
      <c r="E33" s="893"/>
      <c r="F33" s="893"/>
      <c r="G33" s="893"/>
      <c r="H33" s="893"/>
      <c r="I33" s="893"/>
      <c r="J33" s="893"/>
      <c r="K33" s="893"/>
      <c r="L33" s="893"/>
      <c r="M33" s="893"/>
      <c r="N33" s="893"/>
      <c r="O33" s="893"/>
      <c r="P33" s="893"/>
      <c r="Q33" s="893"/>
      <c r="R33" s="893"/>
      <c r="S33" s="893"/>
      <c r="T33" s="893"/>
      <c r="U33" s="893"/>
      <c r="V33" s="893"/>
      <c r="W33" s="893"/>
      <c r="X33" s="893"/>
      <c r="Y33" s="893"/>
      <c r="Z33" s="893"/>
      <c r="AA33" s="874" t="s">
        <v>209</v>
      </c>
      <c r="AB33" s="874"/>
      <c r="AC33" s="874"/>
      <c r="AD33" s="874"/>
      <c r="AE33" s="874"/>
      <c r="AF33" s="874"/>
      <c r="AG33" s="874"/>
      <c r="AH33" s="874"/>
      <c r="AI33" s="874"/>
      <c r="AJ33" s="874"/>
      <c r="AK33" s="874"/>
      <c r="AL33" s="874"/>
      <c r="AM33" s="874"/>
      <c r="AN33" s="874"/>
      <c r="AO33" s="874" t="s">
        <v>210</v>
      </c>
      <c r="AP33" s="874"/>
      <c r="AQ33" s="874"/>
      <c r="AR33" s="874"/>
      <c r="AS33" s="874"/>
      <c r="AT33" s="874"/>
      <c r="AU33" s="874"/>
      <c r="AV33" s="874"/>
      <c r="AW33" s="874"/>
      <c r="AX33" s="874"/>
      <c r="AY33" s="874"/>
      <c r="AZ33" s="874"/>
      <c r="BA33" s="874"/>
      <c r="BB33" s="874"/>
      <c r="BC33" s="874" t="s">
        <v>211</v>
      </c>
      <c r="BD33" s="874"/>
      <c r="BE33" s="874"/>
      <c r="BF33" s="874"/>
      <c r="BG33" s="874"/>
      <c r="BH33" s="874"/>
      <c r="BI33" s="874"/>
      <c r="BJ33" s="874"/>
      <c r="BK33" s="874"/>
      <c r="BL33" s="874"/>
      <c r="BM33" s="874"/>
      <c r="BN33" s="874"/>
      <c r="BO33" s="874"/>
      <c r="BP33" s="874"/>
      <c r="BQ33" s="874" t="s">
        <v>212</v>
      </c>
      <c r="BR33" s="874"/>
      <c r="BS33" s="874"/>
      <c r="BT33" s="874"/>
      <c r="BU33" s="874"/>
      <c r="BV33" s="874"/>
      <c r="BW33" s="874"/>
      <c r="BX33" s="874"/>
      <c r="BY33" s="874"/>
      <c r="BZ33" s="874"/>
      <c r="CA33" s="874"/>
      <c r="CB33" s="874"/>
      <c r="CC33" s="874"/>
      <c r="CD33" s="874"/>
      <c r="CE33" s="874" t="s">
        <v>213</v>
      </c>
      <c r="CF33" s="874"/>
      <c r="CG33" s="874"/>
      <c r="CH33" s="874"/>
      <c r="CI33" s="874"/>
      <c r="CJ33" s="874"/>
      <c r="CK33" s="874"/>
      <c r="CL33" s="874"/>
      <c r="CM33" s="874"/>
      <c r="CN33" s="874"/>
      <c r="CO33" s="874"/>
      <c r="CP33" s="874"/>
      <c r="CQ33" s="874"/>
      <c r="CR33" s="874"/>
      <c r="CS33" s="370"/>
    </row>
    <row r="34" spans="2:97" ht="23.25" customHeight="1" x14ac:dyDescent="0.35">
      <c r="B34" s="369"/>
      <c r="C34" s="894" t="s">
        <v>173</v>
      </c>
      <c r="D34" s="895"/>
      <c r="E34" s="895"/>
      <c r="F34" s="895"/>
      <c r="G34" s="895"/>
      <c r="H34" s="895"/>
      <c r="I34" s="895"/>
      <c r="J34" s="895"/>
      <c r="K34" s="895"/>
      <c r="L34" s="895"/>
      <c r="M34" s="895"/>
      <c r="N34" s="895"/>
      <c r="O34" s="895"/>
      <c r="P34" s="895"/>
      <c r="Q34" s="895"/>
      <c r="R34" s="895"/>
      <c r="S34" s="895"/>
      <c r="T34" s="895"/>
      <c r="U34" s="895"/>
      <c r="V34" s="895"/>
      <c r="W34" s="895"/>
      <c r="X34" s="895"/>
      <c r="Y34" s="895"/>
      <c r="Z34" s="896"/>
      <c r="AA34" s="860" t="str">
        <f>IF(Cotizador!Q17&gt;=1,"Amparada","")</f>
        <v/>
      </c>
      <c r="AB34" s="861"/>
      <c r="AC34" s="861"/>
      <c r="AD34" s="861"/>
      <c r="AE34" s="861"/>
      <c r="AF34" s="861"/>
      <c r="AG34" s="861"/>
      <c r="AH34" s="861"/>
      <c r="AI34" s="861"/>
      <c r="AJ34" s="861"/>
      <c r="AK34" s="861"/>
      <c r="AL34" s="861"/>
      <c r="AM34" s="861"/>
      <c r="AN34" s="862"/>
      <c r="AO34" s="860" t="str">
        <f>IF(Cotizador!Q17&gt;=2,"Amparada","")</f>
        <v/>
      </c>
      <c r="AP34" s="861"/>
      <c r="AQ34" s="861"/>
      <c r="AR34" s="861"/>
      <c r="AS34" s="861"/>
      <c r="AT34" s="861"/>
      <c r="AU34" s="861"/>
      <c r="AV34" s="861"/>
      <c r="AW34" s="861"/>
      <c r="AX34" s="861"/>
      <c r="AY34" s="861"/>
      <c r="AZ34" s="861"/>
      <c r="BA34" s="861"/>
      <c r="BB34" s="862"/>
      <c r="BC34" s="860" t="str">
        <f>IF(Cotizador!Q17&gt;=3,"Amparada","")</f>
        <v/>
      </c>
      <c r="BD34" s="861"/>
      <c r="BE34" s="861"/>
      <c r="BF34" s="861"/>
      <c r="BG34" s="861"/>
      <c r="BH34" s="861"/>
      <c r="BI34" s="861"/>
      <c r="BJ34" s="861"/>
      <c r="BK34" s="861"/>
      <c r="BL34" s="861"/>
      <c r="BM34" s="861"/>
      <c r="BN34" s="861"/>
      <c r="BO34" s="861"/>
      <c r="BP34" s="862"/>
      <c r="BQ34" s="860" t="str">
        <f>IF(Cotizador!Q17&gt;=4,"Amparada","")</f>
        <v/>
      </c>
      <c r="BR34" s="861"/>
      <c r="BS34" s="861"/>
      <c r="BT34" s="861"/>
      <c r="BU34" s="861"/>
      <c r="BV34" s="861"/>
      <c r="BW34" s="861"/>
      <c r="BX34" s="861"/>
      <c r="BY34" s="861"/>
      <c r="BZ34" s="861"/>
      <c r="CA34" s="861"/>
      <c r="CB34" s="861"/>
      <c r="CC34" s="861"/>
      <c r="CD34" s="862"/>
      <c r="CE34" s="860" t="str">
        <f>IF(Cotizador!Q17&gt;=5,"Amparada","")</f>
        <v/>
      </c>
      <c r="CF34" s="861"/>
      <c r="CG34" s="861"/>
      <c r="CH34" s="861"/>
      <c r="CI34" s="861"/>
      <c r="CJ34" s="861"/>
      <c r="CK34" s="861"/>
      <c r="CL34" s="861"/>
      <c r="CM34" s="861"/>
      <c r="CN34" s="861"/>
      <c r="CO34" s="861"/>
      <c r="CP34" s="861"/>
      <c r="CQ34" s="861"/>
      <c r="CR34" s="862"/>
      <c r="CS34" s="370"/>
    </row>
    <row r="35" spans="2:97" ht="23.25" customHeight="1" x14ac:dyDescent="0.35">
      <c r="B35" s="369"/>
      <c r="C35" s="854" t="s">
        <v>296</v>
      </c>
      <c r="D35" s="855"/>
      <c r="E35" s="855"/>
      <c r="F35" s="855"/>
      <c r="G35" s="855"/>
      <c r="H35" s="855"/>
      <c r="I35" s="855"/>
      <c r="J35" s="855"/>
      <c r="K35" s="855"/>
      <c r="L35" s="855"/>
      <c r="M35" s="855"/>
      <c r="N35" s="855"/>
      <c r="O35" s="855"/>
      <c r="P35" s="855"/>
      <c r="Q35" s="855"/>
      <c r="R35" s="855"/>
      <c r="S35" s="855"/>
      <c r="T35" s="855"/>
      <c r="U35" s="855"/>
      <c r="V35" s="855"/>
      <c r="W35" s="855"/>
      <c r="X35" s="855"/>
      <c r="Y35" s="855"/>
      <c r="Z35" s="855"/>
      <c r="AA35" s="855"/>
      <c r="AB35" s="855"/>
      <c r="AC35" s="855"/>
      <c r="AD35" s="855"/>
      <c r="AE35" s="855"/>
      <c r="AF35" s="855"/>
      <c r="AG35" s="855"/>
      <c r="AH35" s="855"/>
      <c r="AI35" s="855"/>
      <c r="AJ35" s="855"/>
      <c r="AK35" s="855"/>
      <c r="AL35" s="855"/>
      <c r="AM35" s="855"/>
      <c r="AN35" s="855"/>
      <c r="AO35" s="855"/>
      <c r="AP35" s="855"/>
      <c r="AQ35" s="855"/>
      <c r="AR35" s="855"/>
      <c r="AS35" s="855"/>
      <c r="AT35" s="855"/>
      <c r="AU35" s="855"/>
      <c r="AV35" s="855"/>
      <c r="AW35" s="855"/>
      <c r="AX35" s="855"/>
      <c r="AY35" s="855"/>
      <c r="AZ35" s="855"/>
      <c r="BA35" s="855"/>
      <c r="BB35" s="855"/>
      <c r="BC35" s="855"/>
      <c r="BD35" s="855"/>
      <c r="BE35" s="855"/>
      <c r="BF35" s="855"/>
      <c r="BG35" s="855"/>
      <c r="BH35" s="855"/>
      <c r="BI35" s="855"/>
      <c r="BJ35" s="855"/>
      <c r="BK35" s="855"/>
      <c r="BL35" s="855"/>
      <c r="BM35" s="855"/>
      <c r="BN35" s="855"/>
      <c r="BO35" s="855"/>
      <c r="BP35" s="855"/>
      <c r="BQ35" s="855"/>
      <c r="BR35" s="855"/>
      <c r="BS35" s="855"/>
      <c r="BT35" s="855"/>
      <c r="BU35" s="855"/>
      <c r="BV35" s="855"/>
      <c r="BW35" s="855"/>
      <c r="BX35" s="855"/>
      <c r="BY35" s="855"/>
      <c r="BZ35" s="855"/>
      <c r="CA35" s="855"/>
      <c r="CB35" s="855"/>
      <c r="CC35" s="855"/>
      <c r="CD35" s="855"/>
      <c r="CE35" s="855"/>
      <c r="CF35" s="855"/>
      <c r="CG35" s="855"/>
      <c r="CH35" s="855"/>
      <c r="CI35" s="855"/>
      <c r="CJ35" s="855"/>
      <c r="CK35" s="855"/>
      <c r="CL35" s="855"/>
      <c r="CM35" s="855"/>
      <c r="CN35" s="855"/>
      <c r="CO35" s="855"/>
      <c r="CP35" s="855"/>
      <c r="CQ35" s="855"/>
      <c r="CR35" s="856"/>
      <c r="CS35" s="370"/>
    </row>
    <row r="36" spans="2:97" ht="23.25" hidden="1" customHeight="1" x14ac:dyDescent="0.35">
      <c r="B36" s="369"/>
      <c r="C36" s="897" t="s">
        <v>174</v>
      </c>
      <c r="D36" s="898"/>
      <c r="E36" s="898"/>
      <c r="F36" s="898"/>
      <c r="G36" s="898"/>
      <c r="H36" s="898"/>
      <c r="I36" s="898"/>
      <c r="J36" s="898"/>
      <c r="K36" s="898"/>
      <c r="L36" s="898"/>
      <c r="M36" s="898"/>
      <c r="N36" s="898"/>
      <c r="O36" s="898"/>
      <c r="P36" s="898"/>
      <c r="Q36" s="898"/>
      <c r="R36" s="898"/>
      <c r="S36" s="898"/>
      <c r="T36" s="898"/>
      <c r="U36" s="898"/>
      <c r="V36" s="898"/>
      <c r="W36" s="898"/>
      <c r="X36" s="898"/>
      <c r="Y36" s="898"/>
      <c r="Z36" s="899"/>
      <c r="AA36" s="851" t="str">
        <f>IF(Cotizador!Q17&gt;=1,"Incluido","")</f>
        <v/>
      </c>
      <c r="AB36" s="852"/>
      <c r="AC36" s="852"/>
      <c r="AD36" s="852"/>
      <c r="AE36" s="852"/>
      <c r="AF36" s="852"/>
      <c r="AG36" s="852"/>
      <c r="AH36" s="852"/>
      <c r="AI36" s="852"/>
      <c r="AJ36" s="852"/>
      <c r="AK36" s="852"/>
      <c r="AL36" s="852"/>
      <c r="AM36" s="852"/>
      <c r="AN36" s="853"/>
      <c r="AO36" s="851" t="str">
        <f>IF(Cotizador!Q17&gt;=2,"Incluido","")</f>
        <v/>
      </c>
      <c r="AP36" s="852"/>
      <c r="AQ36" s="852"/>
      <c r="AR36" s="852"/>
      <c r="AS36" s="852"/>
      <c r="AT36" s="852"/>
      <c r="AU36" s="852"/>
      <c r="AV36" s="852"/>
      <c r="AW36" s="852"/>
      <c r="AX36" s="852"/>
      <c r="AY36" s="852"/>
      <c r="AZ36" s="852"/>
      <c r="BA36" s="852"/>
      <c r="BB36" s="853"/>
      <c r="BC36" s="851" t="str">
        <f>IF(Cotizador!Q17&gt;=3,"Incluido","")</f>
        <v/>
      </c>
      <c r="BD36" s="852"/>
      <c r="BE36" s="852"/>
      <c r="BF36" s="852"/>
      <c r="BG36" s="852"/>
      <c r="BH36" s="852"/>
      <c r="BI36" s="852"/>
      <c r="BJ36" s="852"/>
      <c r="BK36" s="852"/>
      <c r="BL36" s="852"/>
      <c r="BM36" s="852"/>
      <c r="BN36" s="852"/>
      <c r="BO36" s="852"/>
      <c r="BP36" s="853"/>
      <c r="BQ36" s="851" t="str">
        <f>IF(Cotizador!Q17&gt;=4,"Incluido","")</f>
        <v/>
      </c>
      <c r="BR36" s="852"/>
      <c r="BS36" s="852"/>
      <c r="BT36" s="852"/>
      <c r="BU36" s="852"/>
      <c r="BV36" s="852"/>
      <c r="BW36" s="852"/>
      <c r="BX36" s="852"/>
      <c r="BY36" s="852"/>
      <c r="BZ36" s="852"/>
      <c r="CA36" s="852"/>
      <c r="CB36" s="852"/>
      <c r="CC36" s="852"/>
      <c r="CD36" s="853"/>
      <c r="CE36" s="851" t="str">
        <f>IF(Cotizador!Q17&gt;=5,"Incluido","")</f>
        <v/>
      </c>
      <c r="CF36" s="852"/>
      <c r="CG36" s="852"/>
      <c r="CH36" s="852"/>
      <c r="CI36" s="852"/>
      <c r="CJ36" s="852"/>
      <c r="CK36" s="852"/>
      <c r="CL36" s="852"/>
      <c r="CM36" s="852"/>
      <c r="CN36" s="852"/>
      <c r="CO36" s="852"/>
      <c r="CP36" s="852"/>
      <c r="CQ36" s="852"/>
      <c r="CR36" s="853"/>
      <c r="CS36" s="370"/>
    </row>
    <row r="37" spans="2:97" ht="23.25" customHeight="1" x14ac:dyDescent="0.35">
      <c r="B37" s="369"/>
      <c r="C37" s="836" t="s">
        <v>175</v>
      </c>
      <c r="D37" s="837"/>
      <c r="E37" s="837"/>
      <c r="F37" s="837"/>
      <c r="G37" s="837"/>
      <c r="H37" s="837"/>
      <c r="I37" s="837"/>
      <c r="J37" s="837"/>
      <c r="K37" s="837"/>
      <c r="L37" s="837"/>
      <c r="M37" s="837"/>
      <c r="N37" s="837"/>
      <c r="O37" s="837"/>
      <c r="P37" s="837"/>
      <c r="Q37" s="837"/>
      <c r="R37" s="837"/>
      <c r="S37" s="837"/>
      <c r="T37" s="837"/>
      <c r="U37" s="837"/>
      <c r="V37" s="837"/>
      <c r="W37" s="837"/>
      <c r="X37" s="837"/>
      <c r="Y37" s="837"/>
      <c r="Z37" s="838"/>
      <c r="AA37" s="830" t="str">
        <f>AA36</f>
        <v/>
      </c>
      <c r="AB37" s="831"/>
      <c r="AC37" s="831"/>
      <c r="AD37" s="831"/>
      <c r="AE37" s="831"/>
      <c r="AF37" s="831"/>
      <c r="AG37" s="831"/>
      <c r="AH37" s="831"/>
      <c r="AI37" s="831"/>
      <c r="AJ37" s="831"/>
      <c r="AK37" s="831"/>
      <c r="AL37" s="831"/>
      <c r="AM37" s="831"/>
      <c r="AN37" s="832"/>
      <c r="AO37" s="830" t="str">
        <f t="shared" ref="AO37:AO38" si="0">AO36</f>
        <v/>
      </c>
      <c r="AP37" s="831"/>
      <c r="AQ37" s="831"/>
      <c r="AR37" s="831"/>
      <c r="AS37" s="831"/>
      <c r="AT37" s="831"/>
      <c r="AU37" s="831"/>
      <c r="AV37" s="831"/>
      <c r="AW37" s="831"/>
      <c r="AX37" s="831"/>
      <c r="AY37" s="831"/>
      <c r="AZ37" s="831"/>
      <c r="BA37" s="831"/>
      <c r="BB37" s="832"/>
      <c r="BC37" s="830" t="str">
        <f t="shared" ref="BC37:BC38" si="1">BC36</f>
        <v/>
      </c>
      <c r="BD37" s="831"/>
      <c r="BE37" s="831"/>
      <c r="BF37" s="831"/>
      <c r="BG37" s="831"/>
      <c r="BH37" s="831"/>
      <c r="BI37" s="831"/>
      <c r="BJ37" s="831"/>
      <c r="BK37" s="831"/>
      <c r="BL37" s="831"/>
      <c r="BM37" s="831"/>
      <c r="BN37" s="831"/>
      <c r="BO37" s="831"/>
      <c r="BP37" s="832"/>
      <c r="BQ37" s="830" t="str">
        <f t="shared" ref="BQ37:BQ38" si="2">BQ36</f>
        <v/>
      </c>
      <c r="BR37" s="831"/>
      <c r="BS37" s="831"/>
      <c r="BT37" s="831"/>
      <c r="BU37" s="831"/>
      <c r="BV37" s="831"/>
      <c r="BW37" s="831"/>
      <c r="BX37" s="831"/>
      <c r="BY37" s="831"/>
      <c r="BZ37" s="831"/>
      <c r="CA37" s="831"/>
      <c r="CB37" s="831"/>
      <c r="CC37" s="831"/>
      <c r="CD37" s="832"/>
      <c r="CE37" s="830" t="str">
        <f t="shared" ref="CE37:CE38" si="3">CE36</f>
        <v/>
      </c>
      <c r="CF37" s="831"/>
      <c r="CG37" s="831"/>
      <c r="CH37" s="831"/>
      <c r="CI37" s="831"/>
      <c r="CJ37" s="831"/>
      <c r="CK37" s="831"/>
      <c r="CL37" s="831"/>
      <c r="CM37" s="831"/>
      <c r="CN37" s="831"/>
      <c r="CO37" s="831"/>
      <c r="CP37" s="831"/>
      <c r="CQ37" s="831"/>
      <c r="CR37" s="832"/>
      <c r="CS37" s="370"/>
    </row>
    <row r="38" spans="2:97" ht="23.25" customHeight="1" x14ac:dyDescent="0.35">
      <c r="B38" s="369"/>
      <c r="C38" s="839" t="s">
        <v>176</v>
      </c>
      <c r="D38" s="840"/>
      <c r="E38" s="840"/>
      <c r="F38" s="840"/>
      <c r="G38" s="840"/>
      <c r="H38" s="840"/>
      <c r="I38" s="840"/>
      <c r="J38" s="840"/>
      <c r="K38" s="840"/>
      <c r="L38" s="840"/>
      <c r="M38" s="840"/>
      <c r="N38" s="840"/>
      <c r="O38" s="840"/>
      <c r="P38" s="840"/>
      <c r="Q38" s="840"/>
      <c r="R38" s="840"/>
      <c r="S38" s="840"/>
      <c r="T38" s="840"/>
      <c r="U38" s="840"/>
      <c r="V38" s="840"/>
      <c r="W38" s="840"/>
      <c r="X38" s="840"/>
      <c r="Y38" s="840"/>
      <c r="Z38" s="841"/>
      <c r="AA38" s="848" t="str">
        <f>AA37</f>
        <v/>
      </c>
      <c r="AB38" s="849"/>
      <c r="AC38" s="849"/>
      <c r="AD38" s="849"/>
      <c r="AE38" s="849"/>
      <c r="AF38" s="849"/>
      <c r="AG38" s="849"/>
      <c r="AH38" s="849"/>
      <c r="AI38" s="849"/>
      <c r="AJ38" s="849"/>
      <c r="AK38" s="849"/>
      <c r="AL38" s="849"/>
      <c r="AM38" s="849"/>
      <c r="AN38" s="850"/>
      <c r="AO38" s="848" t="str">
        <f t="shared" si="0"/>
        <v/>
      </c>
      <c r="AP38" s="849"/>
      <c r="AQ38" s="849"/>
      <c r="AR38" s="849"/>
      <c r="AS38" s="849"/>
      <c r="AT38" s="849"/>
      <c r="AU38" s="849"/>
      <c r="AV38" s="849"/>
      <c r="AW38" s="849"/>
      <c r="AX38" s="849"/>
      <c r="AY38" s="849"/>
      <c r="AZ38" s="849"/>
      <c r="BA38" s="849"/>
      <c r="BB38" s="850"/>
      <c r="BC38" s="848" t="str">
        <f t="shared" si="1"/>
        <v/>
      </c>
      <c r="BD38" s="849"/>
      <c r="BE38" s="849"/>
      <c r="BF38" s="849"/>
      <c r="BG38" s="849"/>
      <c r="BH38" s="849"/>
      <c r="BI38" s="849"/>
      <c r="BJ38" s="849"/>
      <c r="BK38" s="849"/>
      <c r="BL38" s="849"/>
      <c r="BM38" s="849"/>
      <c r="BN38" s="849"/>
      <c r="BO38" s="849"/>
      <c r="BP38" s="850"/>
      <c r="BQ38" s="848" t="str">
        <f t="shared" si="2"/>
        <v/>
      </c>
      <c r="BR38" s="849"/>
      <c r="BS38" s="849"/>
      <c r="BT38" s="849"/>
      <c r="BU38" s="849"/>
      <c r="BV38" s="849"/>
      <c r="BW38" s="849"/>
      <c r="BX38" s="849"/>
      <c r="BY38" s="849"/>
      <c r="BZ38" s="849"/>
      <c r="CA38" s="849"/>
      <c r="CB38" s="849"/>
      <c r="CC38" s="849"/>
      <c r="CD38" s="850"/>
      <c r="CE38" s="848" t="str">
        <f t="shared" si="3"/>
        <v/>
      </c>
      <c r="CF38" s="849"/>
      <c r="CG38" s="849"/>
      <c r="CH38" s="849"/>
      <c r="CI38" s="849"/>
      <c r="CJ38" s="849"/>
      <c r="CK38" s="849"/>
      <c r="CL38" s="849"/>
      <c r="CM38" s="849"/>
      <c r="CN38" s="849"/>
      <c r="CO38" s="849"/>
      <c r="CP38" s="849"/>
      <c r="CQ38" s="849"/>
      <c r="CR38" s="850"/>
      <c r="CS38" s="370"/>
    </row>
    <row r="39" spans="2:97" ht="23.25" customHeight="1" x14ac:dyDescent="0.35">
      <c r="B39" s="369"/>
      <c r="C39" s="854" t="s">
        <v>294</v>
      </c>
      <c r="D39" s="855"/>
      <c r="E39" s="855"/>
      <c r="F39" s="855"/>
      <c r="G39" s="855"/>
      <c r="H39" s="855"/>
      <c r="I39" s="855"/>
      <c r="J39" s="855"/>
      <c r="K39" s="855"/>
      <c r="L39" s="855"/>
      <c r="M39" s="855"/>
      <c r="N39" s="855"/>
      <c r="O39" s="855"/>
      <c r="P39" s="855"/>
      <c r="Q39" s="855"/>
      <c r="R39" s="855"/>
      <c r="S39" s="855"/>
      <c r="T39" s="855"/>
      <c r="U39" s="855"/>
      <c r="V39" s="855"/>
      <c r="W39" s="855"/>
      <c r="X39" s="855"/>
      <c r="Y39" s="855"/>
      <c r="Z39" s="855"/>
      <c r="AA39" s="855"/>
      <c r="AB39" s="855"/>
      <c r="AC39" s="855"/>
      <c r="AD39" s="855"/>
      <c r="AE39" s="855"/>
      <c r="AF39" s="855"/>
      <c r="AG39" s="855"/>
      <c r="AH39" s="855"/>
      <c r="AI39" s="855"/>
      <c r="AJ39" s="855"/>
      <c r="AK39" s="855"/>
      <c r="AL39" s="855"/>
      <c r="AM39" s="855"/>
      <c r="AN39" s="855"/>
      <c r="AO39" s="855"/>
      <c r="AP39" s="855"/>
      <c r="AQ39" s="855"/>
      <c r="AR39" s="855"/>
      <c r="AS39" s="855"/>
      <c r="AT39" s="855"/>
      <c r="AU39" s="855"/>
      <c r="AV39" s="855"/>
      <c r="AW39" s="855"/>
      <c r="AX39" s="855"/>
      <c r="AY39" s="855"/>
      <c r="AZ39" s="855"/>
      <c r="BA39" s="855"/>
      <c r="BB39" s="855"/>
      <c r="BC39" s="855"/>
      <c r="BD39" s="855"/>
      <c r="BE39" s="855"/>
      <c r="BF39" s="855"/>
      <c r="BG39" s="855"/>
      <c r="BH39" s="855"/>
      <c r="BI39" s="855"/>
      <c r="BJ39" s="855"/>
      <c r="BK39" s="855"/>
      <c r="BL39" s="855"/>
      <c r="BM39" s="855"/>
      <c r="BN39" s="855"/>
      <c r="BO39" s="855"/>
      <c r="BP39" s="855"/>
      <c r="BQ39" s="855"/>
      <c r="BR39" s="855"/>
      <c r="BS39" s="855"/>
      <c r="BT39" s="855"/>
      <c r="BU39" s="855"/>
      <c r="BV39" s="855"/>
      <c r="BW39" s="855"/>
      <c r="BX39" s="855"/>
      <c r="BY39" s="855"/>
      <c r="BZ39" s="855"/>
      <c r="CA39" s="855"/>
      <c r="CB39" s="855"/>
      <c r="CC39" s="855"/>
      <c r="CD39" s="855"/>
      <c r="CE39" s="855"/>
      <c r="CF39" s="855"/>
      <c r="CG39" s="855"/>
      <c r="CH39" s="855"/>
      <c r="CI39" s="855"/>
      <c r="CJ39" s="855"/>
      <c r="CK39" s="855"/>
      <c r="CL39" s="855"/>
      <c r="CM39" s="855"/>
      <c r="CN39" s="855"/>
      <c r="CO39" s="855"/>
      <c r="CP39" s="855"/>
      <c r="CQ39" s="855"/>
      <c r="CR39" s="856"/>
      <c r="CS39" s="370"/>
    </row>
    <row r="40" spans="2:97" ht="23.25" customHeight="1" x14ac:dyDescent="0.35">
      <c r="B40" s="369"/>
      <c r="C40" s="842" t="s">
        <v>295</v>
      </c>
      <c r="D40" s="843"/>
      <c r="E40" s="843"/>
      <c r="F40" s="843"/>
      <c r="G40" s="843"/>
      <c r="H40" s="843"/>
      <c r="I40" s="843"/>
      <c r="J40" s="843"/>
      <c r="K40" s="843"/>
      <c r="L40" s="843"/>
      <c r="M40" s="843"/>
      <c r="N40" s="843"/>
      <c r="O40" s="843"/>
      <c r="P40" s="843"/>
      <c r="Q40" s="843"/>
      <c r="R40" s="843"/>
      <c r="S40" s="843"/>
      <c r="T40" s="843"/>
      <c r="U40" s="843"/>
      <c r="V40" s="843"/>
      <c r="W40" s="843"/>
      <c r="X40" s="843"/>
      <c r="Y40" s="843"/>
      <c r="Z40" s="844"/>
      <c r="AA40" s="851" t="str">
        <f>IF(Cotizador!Q17&gt;=1,IF(Cotizador!DC30=TRUE,CONCATENATE("Amparada / ",TEXT(Cotizador!N30,"####,##")," MXN"),"No Amparada"),"")</f>
        <v/>
      </c>
      <c r="AB40" s="852"/>
      <c r="AC40" s="852"/>
      <c r="AD40" s="852"/>
      <c r="AE40" s="852"/>
      <c r="AF40" s="852"/>
      <c r="AG40" s="852"/>
      <c r="AH40" s="852"/>
      <c r="AI40" s="852"/>
      <c r="AJ40" s="852"/>
      <c r="AK40" s="852"/>
      <c r="AL40" s="852"/>
      <c r="AM40" s="852"/>
      <c r="AN40" s="853"/>
      <c r="AO40" s="851" t="str">
        <f>IF(Cotizador!Q17&gt;=2,IF(Cotizador!DD30=TRUE,CONCATENATE("Amparada / ",TEXT(Cotizador!Q30,"####,##")," MXN"),"No Amparada"),"")</f>
        <v/>
      </c>
      <c r="AP40" s="852"/>
      <c r="AQ40" s="852"/>
      <c r="AR40" s="852"/>
      <c r="AS40" s="852"/>
      <c r="AT40" s="852"/>
      <c r="AU40" s="852"/>
      <c r="AV40" s="852"/>
      <c r="AW40" s="852"/>
      <c r="AX40" s="852"/>
      <c r="AY40" s="852"/>
      <c r="AZ40" s="852"/>
      <c r="BA40" s="852"/>
      <c r="BB40" s="853"/>
      <c r="BC40" s="851" t="str">
        <f>IF(Cotizador!Q17&gt;=3,IF(Cotizador!DE30=TRUE,CONCATENATE("Amparada / ",TEXT(Cotizador!T30,"####,##")," MXN"),"No Amparada"),"")</f>
        <v/>
      </c>
      <c r="BD40" s="852"/>
      <c r="BE40" s="852"/>
      <c r="BF40" s="852"/>
      <c r="BG40" s="852"/>
      <c r="BH40" s="852"/>
      <c r="BI40" s="852"/>
      <c r="BJ40" s="852"/>
      <c r="BK40" s="852"/>
      <c r="BL40" s="852"/>
      <c r="BM40" s="852"/>
      <c r="BN40" s="852"/>
      <c r="BO40" s="852"/>
      <c r="BP40" s="853"/>
      <c r="BQ40" s="851" t="str">
        <f>IF(Cotizador!Q17&gt;=4,IF(Cotizador!DF30=TRUE,CONCATENATE("Amparada / ",TEXT(Cotizador!W30,"####,##")," MXN"),"No Amparada"),"")</f>
        <v/>
      </c>
      <c r="BR40" s="852"/>
      <c r="BS40" s="852"/>
      <c r="BT40" s="852"/>
      <c r="BU40" s="852"/>
      <c r="BV40" s="852"/>
      <c r="BW40" s="852"/>
      <c r="BX40" s="852"/>
      <c r="BY40" s="852"/>
      <c r="BZ40" s="852"/>
      <c r="CA40" s="852"/>
      <c r="CB40" s="852"/>
      <c r="CC40" s="852"/>
      <c r="CD40" s="853"/>
      <c r="CE40" s="851" t="str">
        <f>IF(Cotizador!Q17&gt;=5,IF(Cotizador!DG30=TRUE,CONCATENATE("Amparada / ",TEXT(Cotizador!Z30,"####,##")," MXN"),"No Amparada"),"")</f>
        <v/>
      </c>
      <c r="CF40" s="852"/>
      <c r="CG40" s="852"/>
      <c r="CH40" s="852"/>
      <c r="CI40" s="852"/>
      <c r="CJ40" s="852"/>
      <c r="CK40" s="852"/>
      <c r="CL40" s="852"/>
      <c r="CM40" s="852"/>
      <c r="CN40" s="852"/>
      <c r="CO40" s="852"/>
      <c r="CP40" s="852"/>
      <c r="CQ40" s="852"/>
      <c r="CR40" s="853"/>
      <c r="CS40" s="370"/>
    </row>
    <row r="41" spans="2:97" ht="23.25" customHeight="1" x14ac:dyDescent="0.35">
      <c r="B41" s="369"/>
      <c r="C41" s="845" t="s">
        <v>190</v>
      </c>
      <c r="D41" s="846"/>
      <c r="E41" s="846"/>
      <c r="F41" s="846"/>
      <c r="G41" s="846"/>
      <c r="H41" s="846"/>
      <c r="I41" s="846"/>
      <c r="J41" s="846"/>
      <c r="K41" s="846"/>
      <c r="L41" s="846"/>
      <c r="M41" s="846"/>
      <c r="N41" s="846"/>
      <c r="O41" s="846"/>
      <c r="P41" s="846"/>
      <c r="Q41" s="846"/>
      <c r="R41" s="846"/>
      <c r="S41" s="846"/>
      <c r="T41" s="846"/>
      <c r="U41" s="846"/>
      <c r="V41" s="846"/>
      <c r="W41" s="846"/>
      <c r="X41" s="846"/>
      <c r="Y41" s="846"/>
      <c r="Z41" s="847"/>
      <c r="AA41" s="830" t="str">
        <f>IF(Cotizador!Q17&gt;=1,IF(Cotizador!DC31=TRUE,"Amparada","No Amparada"),"")</f>
        <v/>
      </c>
      <c r="AB41" s="831"/>
      <c r="AC41" s="831"/>
      <c r="AD41" s="831"/>
      <c r="AE41" s="831"/>
      <c r="AF41" s="831"/>
      <c r="AG41" s="831"/>
      <c r="AH41" s="831"/>
      <c r="AI41" s="831"/>
      <c r="AJ41" s="831"/>
      <c r="AK41" s="831"/>
      <c r="AL41" s="831"/>
      <c r="AM41" s="831"/>
      <c r="AN41" s="832"/>
      <c r="AO41" s="830" t="str">
        <f>IF(Cotizador!Q17&gt;=2,IF(Cotizador!DD31=TRUE,"Amparada","No Amparada"),"")</f>
        <v/>
      </c>
      <c r="AP41" s="831"/>
      <c r="AQ41" s="831"/>
      <c r="AR41" s="831"/>
      <c r="AS41" s="831"/>
      <c r="AT41" s="831"/>
      <c r="AU41" s="831"/>
      <c r="AV41" s="831"/>
      <c r="AW41" s="831"/>
      <c r="AX41" s="831"/>
      <c r="AY41" s="831"/>
      <c r="AZ41" s="831"/>
      <c r="BA41" s="831"/>
      <c r="BB41" s="832"/>
      <c r="BC41" s="830" t="str">
        <f>IF(Cotizador!Q17&gt;=3,IF(Cotizador!DE31=TRUE,"Amparada","No Amparada"),"")</f>
        <v/>
      </c>
      <c r="BD41" s="831"/>
      <c r="BE41" s="831"/>
      <c r="BF41" s="831"/>
      <c r="BG41" s="831"/>
      <c r="BH41" s="831"/>
      <c r="BI41" s="831"/>
      <c r="BJ41" s="831"/>
      <c r="BK41" s="831"/>
      <c r="BL41" s="831"/>
      <c r="BM41" s="831"/>
      <c r="BN41" s="831"/>
      <c r="BO41" s="831"/>
      <c r="BP41" s="832"/>
      <c r="BQ41" s="830" t="str">
        <f>IF(Cotizador!Q17&gt;=4,IF(Cotizador!DF31=TRUE,"Amparada","No Amparada"),"")</f>
        <v/>
      </c>
      <c r="BR41" s="831"/>
      <c r="BS41" s="831"/>
      <c r="BT41" s="831"/>
      <c r="BU41" s="831"/>
      <c r="BV41" s="831"/>
      <c r="BW41" s="831"/>
      <c r="BX41" s="831"/>
      <c r="BY41" s="831"/>
      <c r="BZ41" s="831"/>
      <c r="CA41" s="831"/>
      <c r="CB41" s="831"/>
      <c r="CC41" s="831"/>
      <c r="CD41" s="832"/>
      <c r="CE41" s="830" t="str">
        <f>IF(Cotizador!Q17&gt;=5,IF(Cotizador!DG31=TRUE,"Amparada","No Amparada"),"")</f>
        <v/>
      </c>
      <c r="CF41" s="831"/>
      <c r="CG41" s="831"/>
      <c r="CH41" s="831"/>
      <c r="CI41" s="831"/>
      <c r="CJ41" s="831"/>
      <c r="CK41" s="831"/>
      <c r="CL41" s="831"/>
      <c r="CM41" s="831"/>
      <c r="CN41" s="831"/>
      <c r="CO41" s="831"/>
      <c r="CP41" s="831"/>
      <c r="CQ41" s="831"/>
      <c r="CR41" s="832"/>
      <c r="CS41" s="370"/>
    </row>
    <row r="42" spans="2:97" ht="23.25" customHeight="1" x14ac:dyDescent="0.35">
      <c r="B42" s="369"/>
      <c r="C42" s="845" t="s">
        <v>186</v>
      </c>
      <c r="D42" s="846"/>
      <c r="E42" s="846"/>
      <c r="F42" s="846"/>
      <c r="G42" s="846"/>
      <c r="H42" s="846"/>
      <c r="I42" s="846"/>
      <c r="J42" s="846"/>
      <c r="K42" s="846"/>
      <c r="L42" s="846"/>
      <c r="M42" s="846"/>
      <c r="N42" s="846"/>
      <c r="O42" s="846"/>
      <c r="P42" s="846"/>
      <c r="Q42" s="846"/>
      <c r="R42" s="846"/>
      <c r="S42" s="846"/>
      <c r="T42" s="846"/>
      <c r="U42" s="846"/>
      <c r="V42" s="846"/>
      <c r="W42" s="846"/>
      <c r="X42" s="846"/>
      <c r="Y42" s="846"/>
      <c r="Z42" s="847"/>
      <c r="AA42" s="830" t="str">
        <f>IF(Cotizador!Q17&gt;=1,IF(Cotizador!DC32=TRUE,"Amparada / 100,000 USD","No Amparada"),"")</f>
        <v/>
      </c>
      <c r="AB42" s="831"/>
      <c r="AC42" s="831"/>
      <c r="AD42" s="831"/>
      <c r="AE42" s="831"/>
      <c r="AF42" s="831"/>
      <c r="AG42" s="831"/>
      <c r="AH42" s="831"/>
      <c r="AI42" s="831"/>
      <c r="AJ42" s="831"/>
      <c r="AK42" s="831"/>
      <c r="AL42" s="831"/>
      <c r="AM42" s="831"/>
      <c r="AN42" s="832"/>
      <c r="AO42" s="830" t="str">
        <f>IF(Cotizador!Q17&gt;=2,IF(Cotizador!DD32=TRUE,"Amparada / 100,000 USD","No Amparada"),"")</f>
        <v/>
      </c>
      <c r="AP42" s="831"/>
      <c r="AQ42" s="831"/>
      <c r="AR42" s="831"/>
      <c r="AS42" s="831"/>
      <c r="AT42" s="831"/>
      <c r="AU42" s="831"/>
      <c r="AV42" s="831"/>
      <c r="AW42" s="831"/>
      <c r="AX42" s="831"/>
      <c r="AY42" s="831"/>
      <c r="AZ42" s="831"/>
      <c r="BA42" s="831"/>
      <c r="BB42" s="832"/>
      <c r="BC42" s="830" t="str">
        <f>IF(Cotizador!Q17&gt;=3,IF(Cotizador!DE32=TRUE,"Amparada / 100,000 USD","No Amparada"),"")</f>
        <v/>
      </c>
      <c r="BD42" s="831"/>
      <c r="BE42" s="831"/>
      <c r="BF42" s="831"/>
      <c r="BG42" s="831"/>
      <c r="BH42" s="831"/>
      <c r="BI42" s="831"/>
      <c r="BJ42" s="831"/>
      <c r="BK42" s="831"/>
      <c r="BL42" s="831"/>
      <c r="BM42" s="831"/>
      <c r="BN42" s="831"/>
      <c r="BO42" s="831"/>
      <c r="BP42" s="832"/>
      <c r="BQ42" s="830" t="str">
        <f>IF(Cotizador!Q17&gt;=4,IF(Cotizador!DF32=TRUE,"Amparada / 100,000 USD","No Amparada"),"")</f>
        <v/>
      </c>
      <c r="BR42" s="831"/>
      <c r="BS42" s="831"/>
      <c r="BT42" s="831"/>
      <c r="BU42" s="831"/>
      <c r="BV42" s="831"/>
      <c r="BW42" s="831"/>
      <c r="BX42" s="831"/>
      <c r="BY42" s="831"/>
      <c r="BZ42" s="831"/>
      <c r="CA42" s="831"/>
      <c r="CB42" s="831"/>
      <c r="CC42" s="831"/>
      <c r="CD42" s="832"/>
      <c r="CE42" s="830" t="str">
        <f>IF(Cotizador!Q17&gt;=5,IF(Cotizador!DG32=TRUE,"Amparada / 100,000 USD","No Amparada"),"")</f>
        <v/>
      </c>
      <c r="CF42" s="831"/>
      <c r="CG42" s="831"/>
      <c r="CH42" s="831"/>
      <c r="CI42" s="831"/>
      <c r="CJ42" s="831"/>
      <c r="CK42" s="831"/>
      <c r="CL42" s="831"/>
      <c r="CM42" s="831"/>
      <c r="CN42" s="831"/>
      <c r="CO42" s="831"/>
      <c r="CP42" s="831"/>
      <c r="CQ42" s="831"/>
      <c r="CR42" s="832"/>
      <c r="CS42" s="370"/>
    </row>
    <row r="43" spans="2:97" ht="23.25" customHeight="1" x14ac:dyDescent="0.35">
      <c r="B43" s="369"/>
      <c r="C43" s="845" t="s">
        <v>205</v>
      </c>
      <c r="D43" s="846"/>
      <c r="E43" s="846"/>
      <c r="F43" s="846"/>
      <c r="G43" s="846"/>
      <c r="H43" s="846"/>
      <c r="I43" s="846"/>
      <c r="J43" s="846"/>
      <c r="K43" s="846"/>
      <c r="L43" s="846"/>
      <c r="M43" s="846"/>
      <c r="N43" s="846"/>
      <c r="O43" s="846"/>
      <c r="P43" s="846"/>
      <c r="Q43" s="846"/>
      <c r="R43" s="846"/>
      <c r="S43" s="846"/>
      <c r="T43" s="846"/>
      <c r="U43" s="846"/>
      <c r="V43" s="846"/>
      <c r="W43" s="846"/>
      <c r="X43" s="846"/>
      <c r="Y43" s="846"/>
      <c r="Z43" s="847"/>
      <c r="AA43" s="830" t="str">
        <f>IF(Cotizador!Q17&gt;=1,IF(Cotizador!DC33=TRUE,"Amparada / Igual a la básica","No Amparada"),"")</f>
        <v/>
      </c>
      <c r="AB43" s="831"/>
      <c r="AC43" s="831"/>
      <c r="AD43" s="831"/>
      <c r="AE43" s="831"/>
      <c r="AF43" s="831"/>
      <c r="AG43" s="831"/>
      <c r="AH43" s="831"/>
      <c r="AI43" s="831"/>
      <c r="AJ43" s="831"/>
      <c r="AK43" s="831"/>
      <c r="AL43" s="831"/>
      <c r="AM43" s="831"/>
      <c r="AN43" s="832"/>
      <c r="AO43" s="830" t="str">
        <f>IF(Cotizador!Q17&gt;=2,IF(Cotizador!DD33=TRUE,"Amparada / Igual a la básica","No Amparada"),"")</f>
        <v/>
      </c>
      <c r="AP43" s="831"/>
      <c r="AQ43" s="831"/>
      <c r="AR43" s="831"/>
      <c r="AS43" s="831"/>
      <c r="AT43" s="831"/>
      <c r="AU43" s="831"/>
      <c r="AV43" s="831"/>
      <c r="AW43" s="831"/>
      <c r="AX43" s="831"/>
      <c r="AY43" s="831"/>
      <c r="AZ43" s="831"/>
      <c r="BA43" s="831"/>
      <c r="BB43" s="832"/>
      <c r="BC43" s="830" t="str">
        <f>IF(Cotizador!Q17&gt;=3,IF(Cotizador!DE33=TRUE,"Amparada / Igual a la básica","No Amparada"),"")</f>
        <v/>
      </c>
      <c r="BD43" s="831"/>
      <c r="BE43" s="831"/>
      <c r="BF43" s="831"/>
      <c r="BG43" s="831"/>
      <c r="BH43" s="831"/>
      <c r="BI43" s="831"/>
      <c r="BJ43" s="831"/>
      <c r="BK43" s="831"/>
      <c r="BL43" s="831"/>
      <c r="BM43" s="831"/>
      <c r="BN43" s="831"/>
      <c r="BO43" s="831"/>
      <c r="BP43" s="832"/>
      <c r="BQ43" s="830" t="str">
        <f>IF(Cotizador!Q17&gt;=4,IF(Cotizador!DF33=TRUE,"Amparada / Igual a la básica","No Amparada"),"")</f>
        <v/>
      </c>
      <c r="BR43" s="831"/>
      <c r="BS43" s="831"/>
      <c r="BT43" s="831"/>
      <c r="BU43" s="831"/>
      <c r="BV43" s="831"/>
      <c r="BW43" s="831"/>
      <c r="BX43" s="831"/>
      <c r="BY43" s="831"/>
      <c r="BZ43" s="831"/>
      <c r="CA43" s="831"/>
      <c r="CB43" s="831"/>
      <c r="CC43" s="831"/>
      <c r="CD43" s="832"/>
      <c r="CE43" s="830" t="str">
        <f>IF(Cotizador!Q17&gt;=5,IF(Cotizador!DG33=TRUE,"Amparada / Igual a la básica","No Amparada"),"")</f>
        <v/>
      </c>
      <c r="CF43" s="831"/>
      <c r="CG43" s="831"/>
      <c r="CH43" s="831"/>
      <c r="CI43" s="831"/>
      <c r="CJ43" s="831"/>
      <c r="CK43" s="831"/>
      <c r="CL43" s="831"/>
      <c r="CM43" s="831"/>
      <c r="CN43" s="831"/>
      <c r="CO43" s="831"/>
      <c r="CP43" s="831"/>
      <c r="CQ43" s="831"/>
      <c r="CR43" s="832"/>
      <c r="CS43" s="370"/>
    </row>
    <row r="44" spans="2:97" ht="23.25" customHeight="1" x14ac:dyDescent="0.35">
      <c r="B44" s="369"/>
      <c r="C44" s="845" t="s">
        <v>185</v>
      </c>
      <c r="D44" s="846"/>
      <c r="E44" s="846"/>
      <c r="F44" s="846"/>
      <c r="G44" s="846"/>
      <c r="H44" s="846"/>
      <c r="I44" s="846"/>
      <c r="J44" s="846"/>
      <c r="K44" s="846"/>
      <c r="L44" s="846"/>
      <c r="M44" s="846"/>
      <c r="N44" s="846"/>
      <c r="O44" s="846"/>
      <c r="P44" s="846"/>
      <c r="Q44" s="846"/>
      <c r="R44" s="846"/>
      <c r="S44" s="846"/>
      <c r="T44" s="846"/>
      <c r="U44" s="846"/>
      <c r="V44" s="846"/>
      <c r="W44" s="846"/>
      <c r="X44" s="846"/>
      <c r="Y44" s="846"/>
      <c r="Z44" s="847"/>
      <c r="AA44" s="830" t="str">
        <f>IF(Cotizador!Q17&gt;=1,IF(Cotizador!DC34=TRUE,"Amparada / Igual a la básica","No Amparada"),"")</f>
        <v/>
      </c>
      <c r="AB44" s="831"/>
      <c r="AC44" s="831"/>
      <c r="AD44" s="831"/>
      <c r="AE44" s="831"/>
      <c r="AF44" s="831"/>
      <c r="AG44" s="831"/>
      <c r="AH44" s="831"/>
      <c r="AI44" s="831"/>
      <c r="AJ44" s="831"/>
      <c r="AK44" s="831"/>
      <c r="AL44" s="831"/>
      <c r="AM44" s="831"/>
      <c r="AN44" s="832"/>
      <c r="AO44" s="830" t="str">
        <f>IF(Cotizador!Q17&gt;=2,IF(Cotizador!DD34=TRUE,"Amparada / Igual a la básica","No Amparada"),"")</f>
        <v/>
      </c>
      <c r="AP44" s="831"/>
      <c r="AQ44" s="831"/>
      <c r="AR44" s="831"/>
      <c r="AS44" s="831"/>
      <c r="AT44" s="831"/>
      <c r="AU44" s="831"/>
      <c r="AV44" s="831"/>
      <c r="AW44" s="831"/>
      <c r="AX44" s="831"/>
      <c r="AY44" s="831"/>
      <c r="AZ44" s="831"/>
      <c r="BA44" s="831"/>
      <c r="BB44" s="832"/>
      <c r="BC44" s="830" t="str">
        <f>IF(Cotizador!Q17&gt;=3,IF(Cotizador!DE34=TRUE,"Amparada / Igual a la básica","No Amparada"),"")</f>
        <v/>
      </c>
      <c r="BD44" s="831"/>
      <c r="BE44" s="831"/>
      <c r="BF44" s="831"/>
      <c r="BG44" s="831"/>
      <c r="BH44" s="831"/>
      <c r="BI44" s="831"/>
      <c r="BJ44" s="831"/>
      <c r="BK44" s="831"/>
      <c r="BL44" s="831"/>
      <c r="BM44" s="831"/>
      <c r="BN44" s="831"/>
      <c r="BO44" s="831"/>
      <c r="BP44" s="832"/>
      <c r="BQ44" s="830" t="str">
        <f>IF(Cotizador!Q17&gt;=4,IF(Cotizador!DF34=TRUE,"Amparada / Igual a la básica","No Amparada"),"")</f>
        <v/>
      </c>
      <c r="BR44" s="831"/>
      <c r="BS44" s="831"/>
      <c r="BT44" s="831"/>
      <c r="BU44" s="831"/>
      <c r="BV44" s="831"/>
      <c r="BW44" s="831"/>
      <c r="BX44" s="831"/>
      <c r="BY44" s="831"/>
      <c r="BZ44" s="831"/>
      <c r="CA44" s="831"/>
      <c r="CB44" s="831"/>
      <c r="CC44" s="831"/>
      <c r="CD44" s="832"/>
      <c r="CE44" s="830" t="str">
        <f>IF(Cotizador!Q17&gt;=5,IF(Cotizador!DG34=TRUE,"Amparada / Igual a la básica","No Amparada"),"")</f>
        <v/>
      </c>
      <c r="CF44" s="831"/>
      <c r="CG44" s="831"/>
      <c r="CH44" s="831"/>
      <c r="CI44" s="831"/>
      <c r="CJ44" s="831"/>
      <c r="CK44" s="831"/>
      <c r="CL44" s="831"/>
      <c r="CM44" s="831"/>
      <c r="CN44" s="831"/>
      <c r="CO44" s="831"/>
      <c r="CP44" s="831"/>
      <c r="CQ44" s="831"/>
      <c r="CR44" s="832"/>
      <c r="CS44" s="370"/>
    </row>
    <row r="45" spans="2:97" ht="23.25" customHeight="1" x14ac:dyDescent="0.35">
      <c r="B45" s="369"/>
      <c r="C45" s="845" t="s">
        <v>448</v>
      </c>
      <c r="D45" s="846"/>
      <c r="E45" s="846"/>
      <c r="F45" s="846"/>
      <c r="G45" s="846"/>
      <c r="H45" s="846"/>
      <c r="I45" s="846"/>
      <c r="J45" s="846"/>
      <c r="K45" s="846"/>
      <c r="L45" s="846"/>
      <c r="M45" s="846"/>
      <c r="N45" s="846"/>
      <c r="O45" s="846"/>
      <c r="P45" s="846"/>
      <c r="Q45" s="846"/>
      <c r="R45" s="846"/>
      <c r="S45" s="846"/>
      <c r="T45" s="846"/>
      <c r="U45" s="846"/>
      <c r="V45" s="846"/>
      <c r="W45" s="846"/>
      <c r="X45" s="846"/>
      <c r="Y45" s="846"/>
      <c r="Z45" s="847"/>
      <c r="AA45" s="830" t="str">
        <f>IF(Cotizador!Q17&gt;=1,IF(Cotizador!DC35=TRUE,"Amparada / 100,000 MXN","No Amparada"),"")</f>
        <v/>
      </c>
      <c r="AB45" s="831"/>
      <c r="AC45" s="831"/>
      <c r="AD45" s="831"/>
      <c r="AE45" s="831"/>
      <c r="AF45" s="831"/>
      <c r="AG45" s="831"/>
      <c r="AH45" s="831"/>
      <c r="AI45" s="831"/>
      <c r="AJ45" s="831"/>
      <c r="AK45" s="831"/>
      <c r="AL45" s="831"/>
      <c r="AM45" s="831"/>
      <c r="AN45" s="832"/>
      <c r="AO45" s="830" t="str">
        <f>IF(Cotizador!Q17&gt;=2,IF(Cotizador!DD35=TRUE,"Amparada / 100,000 MXN","No Amparada"),"")</f>
        <v/>
      </c>
      <c r="AP45" s="831"/>
      <c r="AQ45" s="831"/>
      <c r="AR45" s="831"/>
      <c r="AS45" s="831"/>
      <c r="AT45" s="831"/>
      <c r="AU45" s="831"/>
      <c r="AV45" s="831"/>
      <c r="AW45" s="831"/>
      <c r="AX45" s="831"/>
      <c r="AY45" s="831"/>
      <c r="AZ45" s="831"/>
      <c r="BA45" s="831"/>
      <c r="BB45" s="832"/>
      <c r="BC45" s="830" t="str">
        <f>IF(Cotizador!Q17&gt;=3,IF(Cotizador!DE35=TRUE,"Amparada / 100,000 MXN","No Amparada"),"")</f>
        <v/>
      </c>
      <c r="BD45" s="831"/>
      <c r="BE45" s="831"/>
      <c r="BF45" s="831"/>
      <c r="BG45" s="831"/>
      <c r="BH45" s="831"/>
      <c r="BI45" s="831"/>
      <c r="BJ45" s="831"/>
      <c r="BK45" s="831"/>
      <c r="BL45" s="831"/>
      <c r="BM45" s="831"/>
      <c r="BN45" s="831"/>
      <c r="BO45" s="831"/>
      <c r="BP45" s="832"/>
      <c r="BQ45" s="830" t="str">
        <f>IF(Cotizador!Q17&gt;=4,IF(Cotizador!DF35=TRUE,"Amparada / 100,000 MXN","No Amparada"),"")</f>
        <v/>
      </c>
      <c r="BR45" s="831"/>
      <c r="BS45" s="831"/>
      <c r="BT45" s="831"/>
      <c r="BU45" s="831"/>
      <c r="BV45" s="831"/>
      <c r="BW45" s="831"/>
      <c r="BX45" s="831"/>
      <c r="BY45" s="831"/>
      <c r="BZ45" s="831"/>
      <c r="CA45" s="831"/>
      <c r="CB45" s="831"/>
      <c r="CC45" s="831"/>
      <c r="CD45" s="832"/>
      <c r="CE45" s="830" t="str">
        <f>IF(Cotizador!Q17&gt;=5,IF(Cotizador!DG35=TRUE,"Amparada / 100,000 MXN","No Amparada"),"")</f>
        <v/>
      </c>
      <c r="CF45" s="831"/>
      <c r="CG45" s="831"/>
      <c r="CH45" s="831"/>
      <c r="CI45" s="831"/>
      <c r="CJ45" s="831"/>
      <c r="CK45" s="831"/>
      <c r="CL45" s="831"/>
      <c r="CM45" s="831"/>
      <c r="CN45" s="831"/>
      <c r="CO45" s="831"/>
      <c r="CP45" s="831"/>
      <c r="CQ45" s="831"/>
      <c r="CR45" s="832"/>
      <c r="CS45" s="370"/>
    </row>
    <row r="46" spans="2:97" ht="23.25" customHeight="1" x14ac:dyDescent="0.35">
      <c r="B46" s="369"/>
      <c r="C46" s="845" t="s">
        <v>206</v>
      </c>
      <c r="D46" s="846"/>
      <c r="E46" s="846"/>
      <c r="F46" s="846"/>
      <c r="G46" s="846"/>
      <c r="H46" s="846"/>
      <c r="I46" s="846"/>
      <c r="J46" s="846"/>
      <c r="K46" s="846"/>
      <c r="L46" s="846"/>
      <c r="M46" s="846"/>
      <c r="N46" s="846"/>
      <c r="O46" s="846"/>
      <c r="P46" s="846"/>
      <c r="Q46" s="846"/>
      <c r="R46" s="846"/>
      <c r="S46" s="846"/>
      <c r="T46" s="846"/>
      <c r="U46" s="846"/>
      <c r="V46" s="846"/>
      <c r="W46" s="846"/>
      <c r="X46" s="846"/>
      <c r="Y46" s="846"/>
      <c r="Z46" s="847"/>
      <c r="AA46" s="830" t="str">
        <f>IF(Cotizador!Q17&gt;=1,IF(Cotizador!DC36=TRUE,"Amparada","No Amparada"),"")</f>
        <v/>
      </c>
      <c r="AB46" s="831"/>
      <c r="AC46" s="831"/>
      <c r="AD46" s="831"/>
      <c r="AE46" s="831"/>
      <c r="AF46" s="831"/>
      <c r="AG46" s="831"/>
      <c r="AH46" s="831"/>
      <c r="AI46" s="831"/>
      <c r="AJ46" s="831"/>
      <c r="AK46" s="831"/>
      <c r="AL46" s="831"/>
      <c r="AM46" s="831"/>
      <c r="AN46" s="832"/>
      <c r="AO46" s="830" t="str">
        <f>IF(Cotizador!Q17&gt;=2,IF(Cotizador!DD36=TRUE,"Amparada","No Amparada"),"")</f>
        <v/>
      </c>
      <c r="AP46" s="831"/>
      <c r="AQ46" s="831"/>
      <c r="AR46" s="831"/>
      <c r="AS46" s="831"/>
      <c r="AT46" s="831"/>
      <c r="AU46" s="831"/>
      <c r="AV46" s="831"/>
      <c r="AW46" s="831"/>
      <c r="AX46" s="831"/>
      <c r="AY46" s="831"/>
      <c r="AZ46" s="831"/>
      <c r="BA46" s="831"/>
      <c r="BB46" s="832"/>
      <c r="BC46" s="830" t="str">
        <f>IF(Cotizador!Q17&gt;=3,IF(Cotizador!DE36=TRUE,"Amparada","No Amparada"),"")</f>
        <v/>
      </c>
      <c r="BD46" s="831"/>
      <c r="BE46" s="831"/>
      <c r="BF46" s="831"/>
      <c r="BG46" s="831"/>
      <c r="BH46" s="831"/>
      <c r="BI46" s="831"/>
      <c r="BJ46" s="831"/>
      <c r="BK46" s="831"/>
      <c r="BL46" s="831"/>
      <c r="BM46" s="831"/>
      <c r="BN46" s="831"/>
      <c r="BO46" s="831"/>
      <c r="BP46" s="832"/>
      <c r="BQ46" s="830" t="str">
        <f>IF(Cotizador!Q17&gt;=4,IF(Cotizador!DF36=TRUE,"Amparada","No Amparada"),"")</f>
        <v/>
      </c>
      <c r="BR46" s="831"/>
      <c r="BS46" s="831"/>
      <c r="BT46" s="831"/>
      <c r="BU46" s="831"/>
      <c r="BV46" s="831"/>
      <c r="BW46" s="831"/>
      <c r="BX46" s="831"/>
      <c r="BY46" s="831"/>
      <c r="BZ46" s="831"/>
      <c r="CA46" s="831"/>
      <c r="CB46" s="831"/>
      <c r="CC46" s="831"/>
      <c r="CD46" s="832"/>
      <c r="CE46" s="830" t="str">
        <f>IF(Cotizador!Q17&gt;=5,IF(Cotizador!DG36=TRUE,"Amparada","No Amparada"),"")</f>
        <v/>
      </c>
      <c r="CF46" s="831"/>
      <c r="CG46" s="831"/>
      <c r="CH46" s="831"/>
      <c r="CI46" s="831"/>
      <c r="CJ46" s="831"/>
      <c r="CK46" s="831"/>
      <c r="CL46" s="831"/>
      <c r="CM46" s="831"/>
      <c r="CN46" s="831"/>
      <c r="CO46" s="831"/>
      <c r="CP46" s="831"/>
      <c r="CQ46" s="831"/>
      <c r="CR46" s="832"/>
      <c r="CS46" s="370"/>
    </row>
    <row r="47" spans="2:97" ht="23.25" customHeight="1" x14ac:dyDescent="0.35">
      <c r="B47" s="369"/>
      <c r="C47" s="845" t="s">
        <v>187</v>
      </c>
      <c r="D47" s="846"/>
      <c r="E47" s="846"/>
      <c r="F47" s="846"/>
      <c r="G47" s="846"/>
      <c r="H47" s="846"/>
      <c r="I47" s="846"/>
      <c r="J47" s="846"/>
      <c r="K47" s="846"/>
      <c r="L47" s="846"/>
      <c r="M47" s="846"/>
      <c r="N47" s="846"/>
      <c r="O47" s="846"/>
      <c r="P47" s="846"/>
      <c r="Q47" s="846"/>
      <c r="R47" s="846"/>
      <c r="S47" s="846"/>
      <c r="T47" s="846"/>
      <c r="U47" s="846"/>
      <c r="V47" s="846"/>
      <c r="W47" s="846"/>
      <c r="X47" s="846"/>
      <c r="Y47" s="846"/>
      <c r="Z47" s="847"/>
      <c r="AA47" s="830" t="str">
        <f>IF(Cotizador!Q17&gt;=1,IF(Cotizador!DC37=TRUE,"Amparada","No Amparada"),"")</f>
        <v/>
      </c>
      <c r="AB47" s="831"/>
      <c r="AC47" s="831"/>
      <c r="AD47" s="831"/>
      <c r="AE47" s="831"/>
      <c r="AF47" s="831"/>
      <c r="AG47" s="831"/>
      <c r="AH47" s="831"/>
      <c r="AI47" s="831"/>
      <c r="AJ47" s="831"/>
      <c r="AK47" s="831"/>
      <c r="AL47" s="831"/>
      <c r="AM47" s="831"/>
      <c r="AN47" s="832"/>
      <c r="AO47" s="830" t="str">
        <f>IF(Cotizador!Q17&gt;=2,IF(Cotizador!DD37=TRUE,"Amparada","No Amparada"),"")</f>
        <v/>
      </c>
      <c r="AP47" s="831"/>
      <c r="AQ47" s="831"/>
      <c r="AR47" s="831"/>
      <c r="AS47" s="831"/>
      <c r="AT47" s="831"/>
      <c r="AU47" s="831"/>
      <c r="AV47" s="831"/>
      <c r="AW47" s="831"/>
      <c r="AX47" s="831"/>
      <c r="AY47" s="831"/>
      <c r="AZ47" s="831"/>
      <c r="BA47" s="831"/>
      <c r="BB47" s="832"/>
      <c r="BC47" s="830" t="str">
        <f>IF(Cotizador!Q17&gt;=3,IF(Cotizador!DE37=TRUE,"Amparada","No Amparada"),"")</f>
        <v/>
      </c>
      <c r="BD47" s="831"/>
      <c r="BE47" s="831"/>
      <c r="BF47" s="831"/>
      <c r="BG47" s="831"/>
      <c r="BH47" s="831"/>
      <c r="BI47" s="831"/>
      <c r="BJ47" s="831"/>
      <c r="BK47" s="831"/>
      <c r="BL47" s="831"/>
      <c r="BM47" s="831"/>
      <c r="BN47" s="831"/>
      <c r="BO47" s="831"/>
      <c r="BP47" s="832"/>
      <c r="BQ47" s="830" t="str">
        <f>IF(Cotizador!Q17&gt;=4,IF(Cotizador!DF37=TRUE,"Amparada","No Amparada"),"")</f>
        <v/>
      </c>
      <c r="BR47" s="831"/>
      <c r="BS47" s="831"/>
      <c r="BT47" s="831"/>
      <c r="BU47" s="831"/>
      <c r="BV47" s="831"/>
      <c r="BW47" s="831"/>
      <c r="BX47" s="831"/>
      <c r="BY47" s="831"/>
      <c r="BZ47" s="831"/>
      <c r="CA47" s="831"/>
      <c r="CB47" s="831"/>
      <c r="CC47" s="831"/>
      <c r="CD47" s="832"/>
      <c r="CE47" s="830" t="str">
        <f>IF(Cotizador!Q17&gt;=5,IF(Cotizador!DG37=TRUE,"Amparada","No Amparada"),"")</f>
        <v/>
      </c>
      <c r="CF47" s="831"/>
      <c r="CG47" s="831"/>
      <c r="CH47" s="831"/>
      <c r="CI47" s="831"/>
      <c r="CJ47" s="831"/>
      <c r="CK47" s="831"/>
      <c r="CL47" s="831"/>
      <c r="CM47" s="831"/>
      <c r="CN47" s="831"/>
      <c r="CO47" s="831"/>
      <c r="CP47" s="831"/>
      <c r="CQ47" s="831"/>
      <c r="CR47" s="832"/>
      <c r="CS47" s="370"/>
    </row>
    <row r="48" spans="2:97" ht="23.25" customHeight="1" x14ac:dyDescent="0.35">
      <c r="B48" s="369"/>
      <c r="C48" s="845" t="s">
        <v>193</v>
      </c>
      <c r="D48" s="846"/>
      <c r="E48" s="846"/>
      <c r="F48" s="846"/>
      <c r="G48" s="846"/>
      <c r="H48" s="846"/>
      <c r="I48" s="846"/>
      <c r="J48" s="846"/>
      <c r="K48" s="846"/>
      <c r="L48" s="846"/>
      <c r="M48" s="846"/>
      <c r="N48" s="846"/>
      <c r="O48" s="846"/>
      <c r="P48" s="846"/>
      <c r="Q48" s="846"/>
      <c r="R48" s="846"/>
      <c r="S48" s="846"/>
      <c r="T48" s="846"/>
      <c r="U48" s="846"/>
      <c r="V48" s="846"/>
      <c r="W48" s="846"/>
      <c r="X48" s="846"/>
      <c r="Y48" s="846"/>
      <c r="Z48" s="847"/>
      <c r="AA48" s="830" t="str">
        <f>IF(Cotizador!Q17&gt;=1,IF(Cotizador!DC38=TRUE,CONCATENATE("Amparada / ",TEXT(Cotizador!N38,"####,##")," MXN"),"No Amparada"),"")</f>
        <v/>
      </c>
      <c r="AB48" s="831"/>
      <c r="AC48" s="831"/>
      <c r="AD48" s="831"/>
      <c r="AE48" s="831"/>
      <c r="AF48" s="831"/>
      <c r="AG48" s="831"/>
      <c r="AH48" s="831"/>
      <c r="AI48" s="831"/>
      <c r="AJ48" s="831"/>
      <c r="AK48" s="831"/>
      <c r="AL48" s="831"/>
      <c r="AM48" s="831"/>
      <c r="AN48" s="832"/>
      <c r="AO48" s="830" t="str">
        <f>IF(Cotizador!Q17&gt;=2,IF(Cotizador!DD38=TRUE,CONCATENATE("Amparada / ",TEXT(Cotizador!Q38,"####,##")," MXN"),"No Amparada"),"")</f>
        <v/>
      </c>
      <c r="AP48" s="831"/>
      <c r="AQ48" s="831"/>
      <c r="AR48" s="831"/>
      <c r="AS48" s="831"/>
      <c r="AT48" s="831"/>
      <c r="AU48" s="831"/>
      <c r="AV48" s="831"/>
      <c r="AW48" s="831"/>
      <c r="AX48" s="831"/>
      <c r="AY48" s="831"/>
      <c r="AZ48" s="831"/>
      <c r="BA48" s="831"/>
      <c r="BB48" s="832"/>
      <c r="BC48" s="830" t="str">
        <f>IF(Cotizador!Q17&gt;=3,IF(Cotizador!DE38=TRUE,CONCATENATE("Amparada / ",TEXT(Cotizador!T38,"####,##")," MXN"),"No Amparada"),"")</f>
        <v/>
      </c>
      <c r="BD48" s="831"/>
      <c r="BE48" s="831"/>
      <c r="BF48" s="831"/>
      <c r="BG48" s="831"/>
      <c r="BH48" s="831"/>
      <c r="BI48" s="831"/>
      <c r="BJ48" s="831"/>
      <c r="BK48" s="831"/>
      <c r="BL48" s="831"/>
      <c r="BM48" s="831"/>
      <c r="BN48" s="831"/>
      <c r="BO48" s="831"/>
      <c r="BP48" s="832"/>
      <c r="BQ48" s="830" t="str">
        <f>IF(Cotizador!Q17&gt;=4,IF(Cotizador!DF38=TRUE,CONCATENATE("Amparada / ",TEXT(Cotizador!W38,"####,##")," MXN"),"No Amparada"),"")</f>
        <v/>
      </c>
      <c r="BR48" s="831"/>
      <c r="BS48" s="831"/>
      <c r="BT48" s="831"/>
      <c r="BU48" s="831"/>
      <c r="BV48" s="831"/>
      <c r="BW48" s="831"/>
      <c r="BX48" s="831"/>
      <c r="BY48" s="831"/>
      <c r="BZ48" s="831"/>
      <c r="CA48" s="831"/>
      <c r="CB48" s="831"/>
      <c r="CC48" s="831"/>
      <c r="CD48" s="832"/>
      <c r="CE48" s="830" t="str">
        <f>IF(Cotizador!Q17&gt;=5,IF(Cotizador!DG38=TRUE,CONCATENATE("Amparada / ",TEXT(Cotizador!Z38,"####,##")," MXN"),"No Amparada"),"")</f>
        <v/>
      </c>
      <c r="CF48" s="831"/>
      <c r="CG48" s="831"/>
      <c r="CH48" s="831"/>
      <c r="CI48" s="831"/>
      <c r="CJ48" s="831"/>
      <c r="CK48" s="831"/>
      <c r="CL48" s="831"/>
      <c r="CM48" s="831"/>
      <c r="CN48" s="831"/>
      <c r="CO48" s="831"/>
      <c r="CP48" s="831"/>
      <c r="CQ48" s="831"/>
      <c r="CR48" s="832"/>
      <c r="CS48" s="370"/>
    </row>
    <row r="49" spans="2:97" ht="23.25" hidden="1" customHeight="1" x14ac:dyDescent="0.35">
      <c r="B49" s="369"/>
      <c r="C49" s="845" t="s">
        <v>445</v>
      </c>
      <c r="D49" s="846"/>
      <c r="E49" s="846"/>
      <c r="F49" s="846"/>
      <c r="G49" s="846"/>
      <c r="H49" s="846"/>
      <c r="I49" s="846"/>
      <c r="J49" s="846"/>
      <c r="K49" s="846"/>
      <c r="L49" s="846"/>
      <c r="M49" s="846"/>
      <c r="N49" s="846"/>
      <c r="O49" s="846"/>
      <c r="P49" s="846"/>
      <c r="Q49" s="846"/>
      <c r="R49" s="846"/>
      <c r="S49" s="846"/>
      <c r="T49" s="846"/>
      <c r="U49" s="846"/>
      <c r="V49" s="846"/>
      <c r="W49" s="846"/>
      <c r="X49" s="846"/>
      <c r="Y49" s="846"/>
      <c r="Z49" s="847"/>
      <c r="AA49" s="830" t="str">
        <f>IF(Cotizador!Q17&gt;=1,IF(Cotizador!DC39=TRUE,"Amparada","No Amparada"),"")</f>
        <v/>
      </c>
      <c r="AB49" s="831"/>
      <c r="AC49" s="831"/>
      <c r="AD49" s="831"/>
      <c r="AE49" s="831"/>
      <c r="AF49" s="831"/>
      <c r="AG49" s="831"/>
      <c r="AH49" s="831"/>
      <c r="AI49" s="831"/>
      <c r="AJ49" s="831"/>
      <c r="AK49" s="831"/>
      <c r="AL49" s="831"/>
      <c r="AM49" s="831"/>
      <c r="AN49" s="832"/>
      <c r="AO49" s="830" t="str">
        <f>IF(Cotizador!Q17&gt;=2,IF(Cotizador!DD39=TRUE,"Amparada","No Amparada"),"")</f>
        <v/>
      </c>
      <c r="AP49" s="831"/>
      <c r="AQ49" s="831"/>
      <c r="AR49" s="831"/>
      <c r="AS49" s="831"/>
      <c r="AT49" s="831"/>
      <c r="AU49" s="831"/>
      <c r="AV49" s="831"/>
      <c r="AW49" s="831"/>
      <c r="AX49" s="831"/>
      <c r="AY49" s="831"/>
      <c r="AZ49" s="831"/>
      <c r="BA49" s="831"/>
      <c r="BB49" s="832"/>
      <c r="BC49" s="830" t="str">
        <f>IF(Cotizador!Q17&gt;=3,IF(Cotizador!DE39=TRUE,"Amparada","No Amparada"),"")</f>
        <v/>
      </c>
      <c r="BD49" s="831"/>
      <c r="BE49" s="831"/>
      <c r="BF49" s="831"/>
      <c r="BG49" s="831"/>
      <c r="BH49" s="831"/>
      <c r="BI49" s="831"/>
      <c r="BJ49" s="831"/>
      <c r="BK49" s="831"/>
      <c r="BL49" s="831"/>
      <c r="BM49" s="831"/>
      <c r="BN49" s="831"/>
      <c r="BO49" s="831"/>
      <c r="BP49" s="832"/>
      <c r="BQ49" s="830" t="str">
        <f>IF(Cotizador!Q17&gt;=4,IF(Cotizador!DF39=TRUE,"Amparada","No Amparada"),"")</f>
        <v/>
      </c>
      <c r="BR49" s="831"/>
      <c r="BS49" s="831"/>
      <c r="BT49" s="831"/>
      <c r="BU49" s="831"/>
      <c r="BV49" s="831"/>
      <c r="BW49" s="831"/>
      <c r="BX49" s="831"/>
      <c r="BY49" s="831"/>
      <c r="BZ49" s="831"/>
      <c r="CA49" s="831"/>
      <c r="CB49" s="831"/>
      <c r="CC49" s="831"/>
      <c r="CD49" s="832"/>
      <c r="CE49" s="830" t="str">
        <f>IF(Cotizador!Q17&gt;=5,IF(Cotizador!DG39=TRUE,"Amparada","No Amparada"),"")</f>
        <v/>
      </c>
      <c r="CF49" s="831"/>
      <c r="CG49" s="831"/>
      <c r="CH49" s="831"/>
      <c r="CI49" s="831"/>
      <c r="CJ49" s="831"/>
      <c r="CK49" s="831"/>
      <c r="CL49" s="831"/>
      <c r="CM49" s="831"/>
      <c r="CN49" s="831"/>
      <c r="CO49" s="831"/>
      <c r="CP49" s="831"/>
      <c r="CQ49" s="831"/>
      <c r="CR49" s="832"/>
      <c r="CS49" s="370"/>
    </row>
    <row r="50" spans="2:97" ht="23.25" customHeight="1" x14ac:dyDescent="0.35">
      <c r="B50" s="369"/>
      <c r="C50" s="845" t="s">
        <v>188</v>
      </c>
      <c r="D50" s="846"/>
      <c r="E50" s="846"/>
      <c r="F50" s="846"/>
      <c r="G50" s="846"/>
      <c r="H50" s="846"/>
      <c r="I50" s="846"/>
      <c r="J50" s="846"/>
      <c r="K50" s="846"/>
      <c r="L50" s="846"/>
      <c r="M50" s="846"/>
      <c r="N50" s="846"/>
      <c r="O50" s="846"/>
      <c r="P50" s="846"/>
      <c r="Q50" s="846"/>
      <c r="R50" s="846"/>
      <c r="S50" s="846"/>
      <c r="T50" s="846"/>
      <c r="U50" s="846"/>
      <c r="V50" s="846"/>
      <c r="W50" s="846"/>
      <c r="X50" s="846"/>
      <c r="Y50" s="846"/>
      <c r="Z50" s="847"/>
      <c r="AA50" s="830" t="str">
        <f>IF(Cotizador!Q17&gt;=1,IF(Cotizador!DC40=TRUE,"Amparada","No Amparada"),"")</f>
        <v/>
      </c>
      <c r="AB50" s="831"/>
      <c r="AC50" s="831"/>
      <c r="AD50" s="831"/>
      <c r="AE50" s="831"/>
      <c r="AF50" s="831"/>
      <c r="AG50" s="831"/>
      <c r="AH50" s="831"/>
      <c r="AI50" s="831"/>
      <c r="AJ50" s="831"/>
      <c r="AK50" s="831"/>
      <c r="AL50" s="831"/>
      <c r="AM50" s="831"/>
      <c r="AN50" s="832"/>
      <c r="AO50" s="830" t="str">
        <f>IF(Cotizador!Q17&gt;=2,IF(Cotizador!DD40=TRUE,"Amparada","No Amparada"),"")</f>
        <v/>
      </c>
      <c r="AP50" s="831"/>
      <c r="AQ50" s="831"/>
      <c r="AR50" s="831"/>
      <c r="AS50" s="831"/>
      <c r="AT50" s="831"/>
      <c r="AU50" s="831"/>
      <c r="AV50" s="831"/>
      <c r="AW50" s="831"/>
      <c r="AX50" s="831"/>
      <c r="AY50" s="831"/>
      <c r="AZ50" s="831"/>
      <c r="BA50" s="831"/>
      <c r="BB50" s="832"/>
      <c r="BC50" s="830" t="str">
        <f>IF(Cotizador!Q17&gt;=3,IF(Cotizador!DE40=TRUE,"Amparada","No Amparada"),"")</f>
        <v/>
      </c>
      <c r="BD50" s="831"/>
      <c r="BE50" s="831"/>
      <c r="BF50" s="831"/>
      <c r="BG50" s="831"/>
      <c r="BH50" s="831"/>
      <c r="BI50" s="831"/>
      <c r="BJ50" s="831"/>
      <c r="BK50" s="831"/>
      <c r="BL50" s="831"/>
      <c r="BM50" s="831"/>
      <c r="BN50" s="831"/>
      <c r="BO50" s="831"/>
      <c r="BP50" s="832"/>
      <c r="BQ50" s="830" t="str">
        <f>IF(Cotizador!Q17&gt;=4,IF(Cotizador!DF40=TRUE,"Amparada","No Amparada"),"")</f>
        <v/>
      </c>
      <c r="BR50" s="831"/>
      <c r="BS50" s="831"/>
      <c r="BT50" s="831"/>
      <c r="BU50" s="831"/>
      <c r="BV50" s="831"/>
      <c r="BW50" s="831"/>
      <c r="BX50" s="831"/>
      <c r="BY50" s="831"/>
      <c r="BZ50" s="831"/>
      <c r="CA50" s="831"/>
      <c r="CB50" s="831"/>
      <c r="CC50" s="831"/>
      <c r="CD50" s="832"/>
      <c r="CE50" s="830" t="str">
        <f>IF(Cotizador!Q17&gt;=5,IF(Cotizador!DG40=TRUE,"Amparada","No Amparada"),"")</f>
        <v/>
      </c>
      <c r="CF50" s="831"/>
      <c r="CG50" s="831"/>
      <c r="CH50" s="831"/>
      <c r="CI50" s="831"/>
      <c r="CJ50" s="831"/>
      <c r="CK50" s="831"/>
      <c r="CL50" s="831"/>
      <c r="CM50" s="831"/>
      <c r="CN50" s="831"/>
      <c r="CO50" s="831"/>
      <c r="CP50" s="831"/>
      <c r="CQ50" s="831"/>
      <c r="CR50" s="832"/>
      <c r="CS50" s="370"/>
    </row>
    <row r="51" spans="2:97" ht="23.25" hidden="1" customHeight="1" x14ac:dyDescent="0.35">
      <c r="B51" s="369"/>
      <c r="C51" s="845" t="s">
        <v>208</v>
      </c>
      <c r="D51" s="846"/>
      <c r="E51" s="846"/>
      <c r="F51" s="846"/>
      <c r="G51" s="846"/>
      <c r="H51" s="846"/>
      <c r="I51" s="846"/>
      <c r="J51" s="846"/>
      <c r="K51" s="846"/>
      <c r="L51" s="846"/>
      <c r="M51" s="846"/>
      <c r="N51" s="846"/>
      <c r="O51" s="846"/>
      <c r="P51" s="846"/>
      <c r="Q51" s="846"/>
      <c r="R51" s="846"/>
      <c r="S51" s="846"/>
      <c r="T51" s="846"/>
      <c r="U51" s="846"/>
      <c r="V51" s="846"/>
      <c r="W51" s="846"/>
      <c r="X51" s="846"/>
      <c r="Y51" s="846"/>
      <c r="Z51" s="847"/>
      <c r="AA51" s="830" t="str">
        <f>IF(Cotizador!Q17&gt;=1,IF(Cotizador!DC41=TRUE,"Amparada","No Amparada"),"")</f>
        <v/>
      </c>
      <c r="AB51" s="831"/>
      <c r="AC51" s="831"/>
      <c r="AD51" s="831"/>
      <c r="AE51" s="831"/>
      <c r="AF51" s="831"/>
      <c r="AG51" s="831"/>
      <c r="AH51" s="831"/>
      <c r="AI51" s="831"/>
      <c r="AJ51" s="831"/>
      <c r="AK51" s="831"/>
      <c r="AL51" s="831"/>
      <c r="AM51" s="831"/>
      <c r="AN51" s="832"/>
      <c r="AO51" s="830" t="str">
        <f>IF(Cotizador!Q17&gt;=2,IF(Cotizador!DD41=TRUE,"Amparada","No Amparada"),"")</f>
        <v/>
      </c>
      <c r="AP51" s="831"/>
      <c r="AQ51" s="831"/>
      <c r="AR51" s="831"/>
      <c r="AS51" s="831"/>
      <c r="AT51" s="831"/>
      <c r="AU51" s="831"/>
      <c r="AV51" s="831"/>
      <c r="AW51" s="831"/>
      <c r="AX51" s="831"/>
      <c r="AY51" s="831"/>
      <c r="AZ51" s="831"/>
      <c r="BA51" s="831"/>
      <c r="BB51" s="832"/>
      <c r="BC51" s="830" t="str">
        <f>IF(Cotizador!Q17&gt;=3,IF(Cotizador!DE41=TRUE,"Amparada","No Amparada"),"")</f>
        <v/>
      </c>
      <c r="BD51" s="831"/>
      <c r="BE51" s="831"/>
      <c r="BF51" s="831"/>
      <c r="BG51" s="831"/>
      <c r="BH51" s="831"/>
      <c r="BI51" s="831"/>
      <c r="BJ51" s="831"/>
      <c r="BK51" s="831"/>
      <c r="BL51" s="831"/>
      <c r="BM51" s="831"/>
      <c r="BN51" s="831"/>
      <c r="BO51" s="831"/>
      <c r="BP51" s="832"/>
      <c r="BQ51" s="830" t="str">
        <f>IF(Cotizador!Q17&gt;=4,IF(Cotizador!DF41=TRUE,"Amparada","No Amparada"),"")</f>
        <v/>
      </c>
      <c r="BR51" s="831"/>
      <c r="BS51" s="831"/>
      <c r="BT51" s="831"/>
      <c r="BU51" s="831"/>
      <c r="BV51" s="831"/>
      <c r="BW51" s="831"/>
      <c r="BX51" s="831"/>
      <c r="BY51" s="831"/>
      <c r="BZ51" s="831"/>
      <c r="CA51" s="831"/>
      <c r="CB51" s="831"/>
      <c r="CC51" s="831"/>
      <c r="CD51" s="832"/>
      <c r="CE51" s="830" t="str">
        <f>IF(Cotizador!Q17&gt;=5,IF(Cotizador!DG41=TRUE,"Amparada","No Amparada"),"")</f>
        <v/>
      </c>
      <c r="CF51" s="831"/>
      <c r="CG51" s="831"/>
      <c r="CH51" s="831"/>
      <c r="CI51" s="831"/>
      <c r="CJ51" s="831"/>
      <c r="CK51" s="831"/>
      <c r="CL51" s="831"/>
      <c r="CM51" s="831"/>
      <c r="CN51" s="831"/>
      <c r="CO51" s="831"/>
      <c r="CP51" s="831"/>
      <c r="CQ51" s="831"/>
      <c r="CR51" s="832"/>
      <c r="CS51" s="370"/>
    </row>
    <row r="52" spans="2:97" ht="23.25" customHeight="1" x14ac:dyDescent="0.35">
      <c r="B52" s="369"/>
      <c r="C52" s="845" t="s">
        <v>465</v>
      </c>
      <c r="D52" s="846"/>
      <c r="E52" s="846"/>
      <c r="F52" s="846"/>
      <c r="G52" s="846"/>
      <c r="H52" s="846"/>
      <c r="I52" s="846"/>
      <c r="J52" s="846"/>
      <c r="K52" s="846"/>
      <c r="L52" s="846"/>
      <c r="M52" s="846"/>
      <c r="N52" s="846"/>
      <c r="O52" s="846"/>
      <c r="P52" s="846"/>
      <c r="Q52" s="846"/>
      <c r="R52" s="846"/>
      <c r="S52" s="846"/>
      <c r="T52" s="846"/>
      <c r="U52" s="846"/>
      <c r="V52" s="846"/>
      <c r="W52" s="846"/>
      <c r="X52" s="846"/>
      <c r="Y52" s="846"/>
      <c r="Z52" s="847"/>
      <c r="AA52" s="830" t="str">
        <f>IF(Cotizador!Q17&gt;=1,IF(Cotizador!DC42=TRUE,CONCATENATE("Amparada / ",Cotizador!N40),"No Amparada"),"")</f>
        <v/>
      </c>
      <c r="AB52" s="831"/>
      <c r="AC52" s="831"/>
      <c r="AD52" s="831"/>
      <c r="AE52" s="831"/>
      <c r="AF52" s="831"/>
      <c r="AG52" s="831"/>
      <c r="AH52" s="831"/>
      <c r="AI52" s="831"/>
      <c r="AJ52" s="831"/>
      <c r="AK52" s="831"/>
      <c r="AL52" s="831"/>
      <c r="AM52" s="831"/>
      <c r="AN52" s="832"/>
      <c r="AO52" s="830" t="str">
        <f>IF(Cotizador!Q17&gt;=2,IF(Cotizador!DD42=TRUE,CONCATENATE("Amparada / ",Cotizador!Q40),"No Amparada"),"")</f>
        <v/>
      </c>
      <c r="AP52" s="831"/>
      <c r="AQ52" s="831"/>
      <c r="AR52" s="831"/>
      <c r="AS52" s="831"/>
      <c r="AT52" s="831"/>
      <c r="AU52" s="831"/>
      <c r="AV52" s="831"/>
      <c r="AW52" s="831"/>
      <c r="AX52" s="831"/>
      <c r="AY52" s="831"/>
      <c r="AZ52" s="831"/>
      <c r="BA52" s="831"/>
      <c r="BB52" s="832"/>
      <c r="BC52" s="830" t="str">
        <f>IF(Cotizador!Q17&gt;=3,IF(Cotizador!DE42=TRUE,CONCATENATE("Amparada / ",Cotizador!T40),"No Amparada"),"")</f>
        <v/>
      </c>
      <c r="BD52" s="831"/>
      <c r="BE52" s="831"/>
      <c r="BF52" s="831"/>
      <c r="BG52" s="831"/>
      <c r="BH52" s="831"/>
      <c r="BI52" s="831"/>
      <c r="BJ52" s="831"/>
      <c r="BK52" s="831"/>
      <c r="BL52" s="831"/>
      <c r="BM52" s="831"/>
      <c r="BN52" s="831"/>
      <c r="BO52" s="831"/>
      <c r="BP52" s="832"/>
      <c r="BQ52" s="830" t="str">
        <f>IF(Cotizador!Q17&gt;=4,IF(Cotizador!DF42=TRUE,CONCATENATE("Amparada / ",Cotizador!W40),"No Amparada"),"")</f>
        <v/>
      </c>
      <c r="BR52" s="831"/>
      <c r="BS52" s="831"/>
      <c r="BT52" s="831"/>
      <c r="BU52" s="831"/>
      <c r="BV52" s="831"/>
      <c r="BW52" s="831"/>
      <c r="BX52" s="831"/>
      <c r="BY52" s="831"/>
      <c r="BZ52" s="831"/>
      <c r="CA52" s="831"/>
      <c r="CB52" s="831"/>
      <c r="CC52" s="831"/>
      <c r="CD52" s="832"/>
      <c r="CE52" s="830" t="str">
        <f>IF(Cotizador!Q17&gt;=5,IF(Cotizador!DG42=TRUE,CONCATENATE("Amparada / ",Cotizador!Z40),"No Amparada"),"")</f>
        <v/>
      </c>
      <c r="CF52" s="831"/>
      <c r="CG52" s="831"/>
      <c r="CH52" s="831"/>
      <c r="CI52" s="831"/>
      <c r="CJ52" s="831"/>
      <c r="CK52" s="831"/>
      <c r="CL52" s="831"/>
      <c r="CM52" s="831"/>
      <c r="CN52" s="831"/>
      <c r="CO52" s="831"/>
      <c r="CP52" s="831"/>
      <c r="CQ52" s="831"/>
      <c r="CR52" s="832"/>
      <c r="CS52" s="370"/>
    </row>
    <row r="53" spans="2:97" ht="23.25" customHeight="1" x14ac:dyDescent="0.35">
      <c r="B53" s="371"/>
      <c r="C53" s="372"/>
      <c r="D53" s="372"/>
      <c r="E53" s="372"/>
      <c r="F53" s="372"/>
      <c r="G53" s="372"/>
      <c r="H53" s="372"/>
      <c r="I53" s="372"/>
      <c r="J53" s="372"/>
      <c r="K53" s="372"/>
      <c r="L53" s="372"/>
      <c r="M53" s="372"/>
      <c r="N53" s="372"/>
      <c r="O53" s="372"/>
      <c r="P53" s="372"/>
      <c r="Q53" s="372"/>
      <c r="R53" s="372"/>
      <c r="S53" s="372"/>
      <c r="T53" s="372"/>
      <c r="U53" s="372"/>
      <c r="V53" s="372"/>
      <c r="W53" s="372"/>
      <c r="X53" s="372"/>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2"/>
      <c r="BC53" s="372"/>
      <c r="BD53" s="372"/>
      <c r="BE53" s="372"/>
      <c r="BF53" s="372"/>
      <c r="BG53" s="372"/>
      <c r="BH53" s="372"/>
      <c r="BI53" s="372"/>
      <c r="BJ53" s="372"/>
      <c r="BK53" s="372"/>
      <c r="BL53" s="372"/>
      <c r="BM53" s="372"/>
      <c r="BN53" s="372"/>
      <c r="BO53" s="372"/>
      <c r="BP53" s="372"/>
      <c r="BQ53" s="372"/>
      <c r="BR53" s="372"/>
      <c r="BS53" s="372"/>
      <c r="BT53" s="372"/>
      <c r="BU53" s="372"/>
      <c r="BV53" s="372"/>
      <c r="BW53" s="372"/>
      <c r="BX53" s="372"/>
      <c r="BY53" s="372"/>
      <c r="BZ53" s="372"/>
      <c r="CA53" s="372"/>
      <c r="CB53" s="372"/>
      <c r="CC53" s="372"/>
      <c r="CD53" s="372"/>
      <c r="CE53" s="372"/>
      <c r="CF53" s="372"/>
      <c r="CG53" s="372"/>
      <c r="CH53" s="372"/>
      <c r="CI53" s="372"/>
      <c r="CJ53" s="372"/>
      <c r="CK53" s="372"/>
      <c r="CL53" s="372"/>
      <c r="CM53" s="372"/>
      <c r="CN53" s="372"/>
      <c r="CO53" s="372"/>
      <c r="CP53" s="372"/>
      <c r="CQ53" s="372"/>
      <c r="CR53" s="372"/>
      <c r="CS53" s="373"/>
    </row>
    <row r="54" spans="2:97" ht="23.25" customHeight="1" x14ac:dyDescent="0.35">
      <c r="B54" s="833" t="s">
        <v>298</v>
      </c>
      <c r="C54" s="834"/>
      <c r="D54" s="834"/>
      <c r="E54" s="834"/>
      <c r="F54" s="834"/>
      <c r="G54" s="834"/>
      <c r="H54" s="834"/>
      <c r="I54" s="834"/>
      <c r="J54" s="834"/>
      <c r="K54" s="834"/>
      <c r="L54" s="834"/>
      <c r="M54" s="834"/>
      <c r="N54" s="834"/>
      <c r="O54" s="834"/>
      <c r="P54" s="834"/>
      <c r="Q54" s="834"/>
      <c r="R54" s="834"/>
      <c r="S54" s="834"/>
      <c r="T54" s="834"/>
      <c r="U54" s="834"/>
      <c r="V54" s="834"/>
      <c r="W54" s="834"/>
      <c r="X54" s="834"/>
      <c r="Y54" s="834"/>
      <c r="Z54" s="834"/>
      <c r="AA54" s="834"/>
      <c r="AB54" s="834"/>
      <c r="AC54" s="834"/>
      <c r="AD54" s="834"/>
      <c r="AE54" s="834"/>
      <c r="AF54" s="834"/>
      <c r="AG54" s="834"/>
      <c r="AH54" s="834"/>
      <c r="AI54" s="834"/>
      <c r="AJ54" s="834"/>
      <c r="AK54" s="834"/>
      <c r="AL54" s="834"/>
      <c r="AM54" s="834"/>
      <c r="AN54" s="834"/>
      <c r="AO54" s="834"/>
      <c r="AP54" s="834"/>
      <c r="AQ54" s="834"/>
      <c r="AR54" s="834"/>
      <c r="AS54" s="834"/>
      <c r="AT54" s="834"/>
      <c r="AU54" s="834"/>
      <c r="AV54" s="834"/>
      <c r="AW54" s="834"/>
      <c r="AX54" s="834"/>
      <c r="AY54" s="834"/>
      <c r="AZ54" s="834"/>
      <c r="BA54" s="834"/>
      <c r="BB54" s="834"/>
      <c r="BC54" s="834"/>
      <c r="BD54" s="834"/>
      <c r="BE54" s="834"/>
      <c r="BF54" s="834"/>
      <c r="BG54" s="834"/>
      <c r="BH54" s="834"/>
      <c r="BI54" s="834"/>
      <c r="BJ54" s="834"/>
      <c r="BK54" s="834"/>
      <c r="BL54" s="834"/>
      <c r="BM54" s="834"/>
      <c r="BN54" s="834"/>
      <c r="BO54" s="834"/>
      <c r="BP54" s="834"/>
      <c r="BQ54" s="834"/>
      <c r="BR54" s="834"/>
      <c r="BS54" s="834"/>
      <c r="BT54" s="834"/>
      <c r="BU54" s="834"/>
      <c r="BV54" s="834"/>
      <c r="BW54" s="834"/>
      <c r="BX54" s="834"/>
      <c r="BY54" s="834"/>
      <c r="BZ54" s="834"/>
      <c r="CA54" s="834"/>
      <c r="CB54" s="834"/>
      <c r="CC54" s="834"/>
      <c r="CD54" s="834"/>
      <c r="CE54" s="834"/>
      <c r="CF54" s="834"/>
      <c r="CG54" s="834"/>
      <c r="CH54" s="834"/>
      <c r="CI54" s="834"/>
      <c r="CJ54" s="834"/>
      <c r="CK54" s="834"/>
      <c r="CL54" s="834"/>
      <c r="CM54" s="834"/>
      <c r="CN54" s="834"/>
      <c r="CO54" s="834"/>
      <c r="CP54" s="834"/>
      <c r="CQ54" s="834"/>
      <c r="CR54" s="834"/>
      <c r="CS54" s="835"/>
    </row>
    <row r="55" spans="2:97" ht="23.25" customHeight="1" thickBot="1" x14ac:dyDescent="0.4">
      <c r="B55" s="369"/>
      <c r="C55" s="377"/>
      <c r="D55" s="368"/>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8"/>
      <c r="AI55" s="368"/>
      <c r="AJ55" s="368"/>
      <c r="AK55" s="368"/>
      <c r="AL55" s="368"/>
      <c r="AM55" s="368"/>
      <c r="AN55" s="368"/>
      <c r="AO55" s="368"/>
      <c r="AP55" s="368"/>
      <c r="AQ55" s="368"/>
      <c r="AR55" s="368"/>
      <c r="AS55" s="368"/>
      <c r="AT55" s="368"/>
      <c r="AU55" s="368"/>
      <c r="AV55" s="368"/>
      <c r="AW55" s="368"/>
      <c r="AX55" s="368"/>
      <c r="AY55" s="368"/>
      <c r="AZ55" s="368"/>
      <c r="BA55" s="368"/>
      <c r="BB55" s="368"/>
      <c r="BC55" s="368"/>
      <c r="BD55" s="368"/>
      <c r="BE55" s="368"/>
      <c r="BF55" s="368"/>
      <c r="BG55" s="368"/>
      <c r="BH55" s="368"/>
      <c r="BI55" s="368"/>
      <c r="BJ55" s="368"/>
      <c r="BK55" s="368"/>
      <c r="BL55" s="368"/>
      <c r="BM55" s="368"/>
      <c r="BN55" s="368"/>
      <c r="BO55" s="368"/>
      <c r="BP55" s="368"/>
      <c r="BQ55" s="368"/>
      <c r="BR55" s="368"/>
      <c r="BS55" s="368"/>
      <c r="BT55" s="368"/>
      <c r="BU55" s="368"/>
      <c r="BV55" s="368"/>
      <c r="BW55" s="368"/>
      <c r="BX55" s="368"/>
      <c r="BY55" s="368"/>
      <c r="BZ55" s="368"/>
      <c r="CA55" s="368"/>
      <c r="CB55" s="368"/>
      <c r="CC55" s="368"/>
      <c r="CD55" s="368"/>
      <c r="CE55" s="368"/>
      <c r="CF55" s="368"/>
      <c r="CG55" s="368"/>
      <c r="CH55" s="368"/>
      <c r="CI55" s="368"/>
      <c r="CJ55" s="368"/>
      <c r="CK55" s="368"/>
      <c r="CL55" s="368"/>
      <c r="CM55" s="368"/>
      <c r="CN55" s="368"/>
      <c r="CO55" s="368"/>
      <c r="CP55" s="368"/>
      <c r="CQ55" s="368"/>
      <c r="CR55" s="368"/>
      <c r="CS55" s="370"/>
    </row>
    <row r="56" spans="2:97" ht="23.25" customHeight="1" thickBot="1" x14ac:dyDescent="0.4">
      <c r="B56" s="369"/>
      <c r="C56" s="812" t="s">
        <v>289</v>
      </c>
      <c r="D56" s="813"/>
      <c r="E56" s="813"/>
      <c r="F56" s="813"/>
      <c r="G56" s="813"/>
      <c r="H56" s="813"/>
      <c r="I56" s="813"/>
      <c r="J56" s="813"/>
      <c r="K56" s="813"/>
      <c r="L56" s="813"/>
      <c r="M56" s="813"/>
      <c r="N56" s="813"/>
      <c r="O56" s="813"/>
      <c r="P56" s="813"/>
      <c r="Q56" s="813"/>
      <c r="R56" s="813"/>
      <c r="S56" s="813"/>
      <c r="T56" s="813"/>
      <c r="U56" s="813"/>
      <c r="V56" s="813"/>
      <c r="W56" s="813"/>
      <c r="X56" s="813"/>
      <c r="Y56" s="813"/>
      <c r="Z56" s="813"/>
      <c r="AA56" s="813"/>
      <c r="AB56" s="813"/>
      <c r="AC56" s="813"/>
      <c r="AD56" s="813"/>
      <c r="AE56" s="813"/>
      <c r="AF56" s="813"/>
      <c r="AG56" s="813"/>
      <c r="AH56" s="813"/>
      <c r="AI56" s="813"/>
      <c r="AJ56" s="813"/>
      <c r="AK56" s="813"/>
      <c r="AL56" s="813"/>
      <c r="AM56" s="813"/>
      <c r="AN56" s="813"/>
      <c r="AO56" s="813"/>
      <c r="AP56" s="813"/>
      <c r="AQ56" s="813"/>
      <c r="AR56" s="813"/>
      <c r="AS56" s="813"/>
      <c r="AT56" s="813"/>
      <c r="AU56" s="813"/>
      <c r="AV56" s="813"/>
      <c r="AW56" s="813"/>
      <c r="AX56" s="813"/>
      <c r="AY56" s="813"/>
      <c r="AZ56" s="813"/>
      <c r="BA56" s="813"/>
      <c r="BB56" s="813"/>
      <c r="BC56" s="813"/>
      <c r="BD56" s="813"/>
      <c r="BE56" s="813"/>
      <c r="BF56" s="813"/>
      <c r="BG56" s="813"/>
      <c r="BH56" s="813"/>
      <c r="BI56" s="813"/>
      <c r="BJ56" s="813"/>
      <c r="BK56" s="813"/>
      <c r="BL56" s="813"/>
      <c r="BM56" s="813"/>
      <c r="BN56" s="813"/>
      <c r="BO56" s="813"/>
      <c r="BP56" s="813"/>
      <c r="BQ56" s="813"/>
      <c r="BR56" s="813"/>
      <c r="BS56" s="813"/>
      <c r="BT56" s="813"/>
      <c r="BU56" s="813"/>
      <c r="BV56" s="813"/>
      <c r="BW56" s="813"/>
      <c r="BX56" s="813"/>
      <c r="BY56" s="813"/>
      <c r="BZ56" s="813"/>
      <c r="CA56" s="813"/>
      <c r="CB56" s="813"/>
      <c r="CC56" s="813"/>
      <c r="CD56" s="813"/>
      <c r="CE56" s="813"/>
      <c r="CF56" s="813"/>
      <c r="CG56" s="813"/>
      <c r="CH56" s="813"/>
      <c r="CI56" s="813"/>
      <c r="CJ56" s="813"/>
      <c r="CK56" s="813"/>
      <c r="CL56" s="813"/>
      <c r="CM56" s="813"/>
      <c r="CN56" s="813"/>
      <c r="CO56" s="813"/>
      <c r="CP56" s="813"/>
      <c r="CQ56" s="813"/>
      <c r="CR56" s="814"/>
      <c r="CS56" s="378"/>
    </row>
    <row r="57" spans="2:97" ht="23.25" customHeight="1" x14ac:dyDescent="0.35">
      <c r="B57" s="369"/>
      <c r="C57" s="815" t="s">
        <v>195</v>
      </c>
      <c r="D57" s="816"/>
      <c r="E57" s="816"/>
      <c r="F57" s="816"/>
      <c r="G57" s="816"/>
      <c r="H57" s="816"/>
      <c r="I57" s="816"/>
      <c r="J57" s="816"/>
      <c r="K57" s="816"/>
      <c r="L57" s="816"/>
      <c r="M57" s="817" t="s">
        <v>299</v>
      </c>
      <c r="N57" s="818"/>
      <c r="O57" s="818"/>
      <c r="P57" s="818"/>
      <c r="Q57" s="818"/>
      <c r="R57" s="818"/>
      <c r="S57" s="818"/>
      <c r="T57" s="818"/>
      <c r="U57" s="818"/>
      <c r="V57" s="818"/>
      <c r="W57" s="818"/>
      <c r="X57" s="818"/>
      <c r="Y57" s="818"/>
      <c r="Z57" s="818"/>
      <c r="AA57" s="818"/>
      <c r="AB57" s="818"/>
      <c r="AC57" s="818"/>
      <c r="AD57" s="818"/>
      <c r="AE57" s="818"/>
      <c r="AF57" s="818"/>
      <c r="AG57" s="818"/>
      <c r="AH57" s="818"/>
      <c r="AI57" s="818"/>
      <c r="AJ57" s="818"/>
      <c r="AK57" s="818"/>
      <c r="AL57" s="818"/>
      <c r="AM57" s="818"/>
      <c r="AN57" s="819"/>
      <c r="AO57" s="817" t="s">
        <v>300</v>
      </c>
      <c r="AP57" s="818"/>
      <c r="AQ57" s="818"/>
      <c r="AR57" s="818"/>
      <c r="AS57" s="818"/>
      <c r="AT57" s="818"/>
      <c r="AU57" s="818"/>
      <c r="AV57" s="818"/>
      <c r="AW57" s="818"/>
      <c r="AX57" s="818"/>
      <c r="AY57" s="818"/>
      <c r="AZ57" s="818"/>
      <c r="BA57" s="818"/>
      <c r="BB57" s="818"/>
      <c r="BC57" s="818"/>
      <c r="BD57" s="818"/>
      <c r="BE57" s="818"/>
      <c r="BF57" s="818"/>
      <c r="BG57" s="818"/>
      <c r="BH57" s="818"/>
      <c r="BI57" s="818"/>
      <c r="BJ57" s="818"/>
      <c r="BK57" s="818"/>
      <c r="BL57" s="818"/>
      <c r="BM57" s="818"/>
      <c r="BN57" s="818"/>
      <c r="BO57" s="818"/>
      <c r="BP57" s="820"/>
      <c r="BQ57" s="817" t="s">
        <v>301</v>
      </c>
      <c r="BR57" s="818"/>
      <c r="BS57" s="818"/>
      <c r="BT57" s="818"/>
      <c r="BU57" s="818"/>
      <c r="BV57" s="818"/>
      <c r="BW57" s="818"/>
      <c r="BX57" s="818"/>
      <c r="BY57" s="818"/>
      <c r="BZ57" s="818"/>
      <c r="CA57" s="818"/>
      <c r="CB57" s="818"/>
      <c r="CC57" s="818"/>
      <c r="CD57" s="818"/>
      <c r="CE57" s="818"/>
      <c r="CF57" s="818"/>
      <c r="CG57" s="818"/>
      <c r="CH57" s="818"/>
      <c r="CI57" s="818"/>
      <c r="CJ57" s="818"/>
      <c r="CK57" s="818"/>
      <c r="CL57" s="818"/>
      <c r="CM57" s="818"/>
      <c r="CN57" s="818"/>
      <c r="CO57" s="818"/>
      <c r="CP57" s="818"/>
      <c r="CQ57" s="818"/>
      <c r="CR57" s="820"/>
      <c r="CS57" s="370"/>
    </row>
    <row r="58" spans="2:97" ht="23.25" customHeight="1" x14ac:dyDescent="0.35">
      <c r="B58" s="369"/>
      <c r="C58" s="815"/>
      <c r="D58" s="816"/>
      <c r="E58" s="816"/>
      <c r="F58" s="816"/>
      <c r="G58" s="816"/>
      <c r="H58" s="816"/>
      <c r="I58" s="816"/>
      <c r="J58" s="816"/>
      <c r="K58" s="816"/>
      <c r="L58" s="816"/>
      <c r="M58" s="821" t="s">
        <v>302</v>
      </c>
      <c r="N58" s="822"/>
      <c r="O58" s="822"/>
      <c r="P58" s="822"/>
      <c r="Q58" s="822"/>
      <c r="R58" s="822"/>
      <c r="S58" s="822"/>
      <c r="T58" s="822"/>
      <c r="U58" s="822"/>
      <c r="V58" s="822"/>
      <c r="W58" s="822"/>
      <c r="X58" s="822"/>
      <c r="Y58" s="822"/>
      <c r="Z58" s="823"/>
      <c r="AA58" s="822" t="s">
        <v>303</v>
      </c>
      <c r="AB58" s="822"/>
      <c r="AC58" s="822"/>
      <c r="AD58" s="822"/>
      <c r="AE58" s="822"/>
      <c r="AF58" s="822"/>
      <c r="AG58" s="822"/>
      <c r="AH58" s="822"/>
      <c r="AI58" s="822"/>
      <c r="AJ58" s="822"/>
      <c r="AK58" s="822"/>
      <c r="AL58" s="822"/>
      <c r="AM58" s="822"/>
      <c r="AN58" s="823"/>
      <c r="AO58" s="821" t="s">
        <v>302</v>
      </c>
      <c r="AP58" s="822"/>
      <c r="AQ58" s="822"/>
      <c r="AR58" s="822"/>
      <c r="AS58" s="822"/>
      <c r="AT58" s="822"/>
      <c r="AU58" s="822"/>
      <c r="AV58" s="822"/>
      <c r="AW58" s="822"/>
      <c r="AX58" s="822"/>
      <c r="AY58" s="822"/>
      <c r="AZ58" s="822"/>
      <c r="BA58" s="822"/>
      <c r="BB58" s="823"/>
      <c r="BC58" s="822" t="s">
        <v>303</v>
      </c>
      <c r="BD58" s="822"/>
      <c r="BE58" s="822"/>
      <c r="BF58" s="822"/>
      <c r="BG58" s="822"/>
      <c r="BH58" s="822"/>
      <c r="BI58" s="822"/>
      <c r="BJ58" s="822"/>
      <c r="BK58" s="822"/>
      <c r="BL58" s="822"/>
      <c r="BM58" s="822"/>
      <c r="BN58" s="822"/>
      <c r="BO58" s="822"/>
      <c r="BP58" s="824"/>
      <c r="BQ58" s="821" t="s">
        <v>302</v>
      </c>
      <c r="BR58" s="822"/>
      <c r="BS58" s="822"/>
      <c r="BT58" s="822"/>
      <c r="BU58" s="822"/>
      <c r="BV58" s="822"/>
      <c r="BW58" s="822"/>
      <c r="BX58" s="822"/>
      <c r="BY58" s="822"/>
      <c r="BZ58" s="822"/>
      <c r="CA58" s="822"/>
      <c r="CB58" s="822"/>
      <c r="CC58" s="822"/>
      <c r="CD58" s="823"/>
      <c r="CE58" s="822" t="s">
        <v>303</v>
      </c>
      <c r="CF58" s="822"/>
      <c r="CG58" s="822"/>
      <c r="CH58" s="822"/>
      <c r="CI58" s="822"/>
      <c r="CJ58" s="822"/>
      <c r="CK58" s="822"/>
      <c r="CL58" s="822"/>
      <c r="CM58" s="822"/>
      <c r="CN58" s="822"/>
      <c r="CO58" s="822"/>
      <c r="CP58" s="822"/>
      <c r="CQ58" s="822"/>
      <c r="CR58" s="824"/>
      <c r="CS58" s="370"/>
    </row>
    <row r="59" spans="2:97" ht="23.25" customHeight="1" x14ac:dyDescent="0.35">
      <c r="B59" s="369"/>
      <c r="C59" s="815"/>
      <c r="D59" s="816"/>
      <c r="E59" s="816"/>
      <c r="F59" s="816"/>
      <c r="G59" s="816"/>
      <c r="H59" s="816"/>
      <c r="I59" s="816"/>
      <c r="J59" s="816"/>
      <c r="K59" s="816"/>
      <c r="L59" s="816"/>
      <c r="M59" s="825" t="s">
        <v>100</v>
      </c>
      <c r="N59" s="826"/>
      <c r="O59" s="826"/>
      <c r="P59" s="826"/>
      <c r="Q59" s="826"/>
      <c r="R59" s="826"/>
      <c r="S59" s="826"/>
      <c r="T59" s="826" t="s">
        <v>101</v>
      </c>
      <c r="U59" s="826"/>
      <c r="V59" s="826"/>
      <c r="W59" s="826"/>
      <c r="X59" s="826"/>
      <c r="Y59" s="826"/>
      <c r="Z59" s="827"/>
      <c r="AA59" s="828" t="s">
        <v>100</v>
      </c>
      <c r="AB59" s="826"/>
      <c r="AC59" s="826"/>
      <c r="AD59" s="826"/>
      <c r="AE59" s="826"/>
      <c r="AF59" s="826"/>
      <c r="AG59" s="826"/>
      <c r="AH59" s="826" t="s">
        <v>101</v>
      </c>
      <c r="AI59" s="826"/>
      <c r="AJ59" s="826"/>
      <c r="AK59" s="826"/>
      <c r="AL59" s="826"/>
      <c r="AM59" s="826"/>
      <c r="AN59" s="827"/>
      <c r="AO59" s="825" t="s">
        <v>100</v>
      </c>
      <c r="AP59" s="826"/>
      <c r="AQ59" s="826"/>
      <c r="AR59" s="826"/>
      <c r="AS59" s="826"/>
      <c r="AT59" s="826"/>
      <c r="AU59" s="826"/>
      <c r="AV59" s="826" t="s">
        <v>101</v>
      </c>
      <c r="AW59" s="826"/>
      <c r="AX59" s="826"/>
      <c r="AY59" s="826"/>
      <c r="AZ59" s="826"/>
      <c r="BA59" s="826"/>
      <c r="BB59" s="827"/>
      <c r="BC59" s="828" t="s">
        <v>100</v>
      </c>
      <c r="BD59" s="826"/>
      <c r="BE59" s="826"/>
      <c r="BF59" s="826"/>
      <c r="BG59" s="826"/>
      <c r="BH59" s="826"/>
      <c r="BI59" s="826"/>
      <c r="BJ59" s="826" t="s">
        <v>101</v>
      </c>
      <c r="BK59" s="826"/>
      <c r="BL59" s="826"/>
      <c r="BM59" s="826"/>
      <c r="BN59" s="826"/>
      <c r="BO59" s="826"/>
      <c r="BP59" s="829"/>
      <c r="BQ59" s="825" t="s">
        <v>100</v>
      </c>
      <c r="BR59" s="826"/>
      <c r="BS59" s="826"/>
      <c r="BT59" s="826"/>
      <c r="BU59" s="826"/>
      <c r="BV59" s="826"/>
      <c r="BW59" s="826"/>
      <c r="BX59" s="826" t="s">
        <v>101</v>
      </c>
      <c r="BY59" s="826"/>
      <c r="BZ59" s="826"/>
      <c r="CA59" s="826"/>
      <c r="CB59" s="826"/>
      <c r="CC59" s="826"/>
      <c r="CD59" s="827"/>
      <c r="CE59" s="828" t="s">
        <v>100</v>
      </c>
      <c r="CF59" s="826"/>
      <c r="CG59" s="826"/>
      <c r="CH59" s="826"/>
      <c r="CI59" s="826"/>
      <c r="CJ59" s="826"/>
      <c r="CK59" s="826"/>
      <c r="CL59" s="826" t="s">
        <v>101</v>
      </c>
      <c r="CM59" s="826"/>
      <c r="CN59" s="826"/>
      <c r="CO59" s="826"/>
      <c r="CP59" s="826"/>
      <c r="CQ59" s="826"/>
      <c r="CR59" s="829"/>
      <c r="CS59" s="370"/>
    </row>
    <row r="60" spans="2:97" ht="23.25" customHeight="1" x14ac:dyDescent="0.35">
      <c r="B60" s="369"/>
      <c r="C60" s="776" t="s">
        <v>102</v>
      </c>
      <c r="D60" s="777"/>
      <c r="E60" s="777"/>
      <c r="F60" s="777"/>
      <c r="G60" s="777"/>
      <c r="H60" s="777"/>
      <c r="I60" s="777"/>
      <c r="J60" s="777"/>
      <c r="K60" s="777"/>
      <c r="L60" s="778"/>
      <c r="M60" s="800">
        <f>IF(Cotizador!$Q$17&gt;=1,TARIFA!N9,0)</f>
        <v>0</v>
      </c>
      <c r="N60" s="801"/>
      <c r="O60" s="801"/>
      <c r="P60" s="801"/>
      <c r="Q60" s="801"/>
      <c r="R60" s="801"/>
      <c r="S60" s="802"/>
      <c r="T60" s="803">
        <f>IF(Cotizador!$Q$17&gt;=1,TARIFA!O9,0)</f>
        <v>0</v>
      </c>
      <c r="U60" s="801"/>
      <c r="V60" s="801"/>
      <c r="W60" s="801"/>
      <c r="X60" s="801"/>
      <c r="Y60" s="801"/>
      <c r="Z60" s="801"/>
      <c r="AA60" s="804">
        <f>IF(Cotizador!$Q$17&gt;=1,TARIFA!P9,0)</f>
        <v>0</v>
      </c>
      <c r="AB60" s="801"/>
      <c r="AC60" s="801"/>
      <c r="AD60" s="801"/>
      <c r="AE60" s="801"/>
      <c r="AF60" s="801"/>
      <c r="AG60" s="802"/>
      <c r="AH60" s="803">
        <f>IF(Cotizador!$Q$17&gt;=1,TARIFA!Q9,0)</f>
        <v>0</v>
      </c>
      <c r="AI60" s="801"/>
      <c r="AJ60" s="801"/>
      <c r="AK60" s="801"/>
      <c r="AL60" s="801"/>
      <c r="AM60" s="801"/>
      <c r="AN60" s="801"/>
      <c r="AO60" s="805">
        <f>IF(Cotizador!$Q$17&gt;=1,TARIFA!R9,0)</f>
        <v>0</v>
      </c>
      <c r="AP60" s="806"/>
      <c r="AQ60" s="806"/>
      <c r="AR60" s="806"/>
      <c r="AS60" s="806"/>
      <c r="AT60" s="806"/>
      <c r="AU60" s="807"/>
      <c r="AV60" s="808">
        <f>IF(Cotizador!$Q$17&gt;=1,TARIFA!S9,0)</f>
        <v>0</v>
      </c>
      <c r="AW60" s="806"/>
      <c r="AX60" s="806"/>
      <c r="AY60" s="806"/>
      <c r="AZ60" s="806"/>
      <c r="BA60" s="806"/>
      <c r="BB60" s="806"/>
      <c r="BC60" s="809">
        <f>IF(Cotizador!$Q$17&gt;=1,TARIFA!T9,0)</f>
        <v>0</v>
      </c>
      <c r="BD60" s="806"/>
      <c r="BE60" s="806"/>
      <c r="BF60" s="806"/>
      <c r="BG60" s="806"/>
      <c r="BH60" s="806"/>
      <c r="BI60" s="807"/>
      <c r="BJ60" s="808">
        <f>IF(Cotizador!$Q$17&gt;=1,TARIFA!U9,0)</f>
        <v>0</v>
      </c>
      <c r="BK60" s="806"/>
      <c r="BL60" s="806"/>
      <c r="BM60" s="806"/>
      <c r="BN60" s="806"/>
      <c r="BO60" s="806"/>
      <c r="BP60" s="810"/>
      <c r="BQ60" s="800">
        <f>IF(Cotizador!$Q$17&gt;=1,TARIFA!V9,0)</f>
        <v>0</v>
      </c>
      <c r="BR60" s="801"/>
      <c r="BS60" s="801"/>
      <c r="BT60" s="801"/>
      <c r="BU60" s="801"/>
      <c r="BV60" s="801"/>
      <c r="BW60" s="802"/>
      <c r="BX60" s="803">
        <f>IF(Cotizador!$Q$17&gt;=1,TARIFA!W9,0)</f>
        <v>0</v>
      </c>
      <c r="BY60" s="801"/>
      <c r="BZ60" s="801"/>
      <c r="CA60" s="801"/>
      <c r="CB60" s="801"/>
      <c r="CC60" s="801"/>
      <c r="CD60" s="801"/>
      <c r="CE60" s="804">
        <f>IF(Cotizador!$Q$17&gt;=1,TARIFA!X9,0)</f>
        <v>0</v>
      </c>
      <c r="CF60" s="801"/>
      <c r="CG60" s="801"/>
      <c r="CH60" s="801"/>
      <c r="CI60" s="801"/>
      <c r="CJ60" s="801"/>
      <c r="CK60" s="802"/>
      <c r="CL60" s="803">
        <f>IF(Cotizador!$Q$17&gt;=1,TARIFA!Y9,0)</f>
        <v>0</v>
      </c>
      <c r="CM60" s="801"/>
      <c r="CN60" s="801"/>
      <c r="CO60" s="801"/>
      <c r="CP60" s="801"/>
      <c r="CQ60" s="801"/>
      <c r="CR60" s="811"/>
      <c r="CS60" s="370"/>
    </row>
    <row r="61" spans="2:97" ht="23.25" customHeight="1" x14ac:dyDescent="0.35">
      <c r="B61" s="369"/>
      <c r="C61" s="788" t="s">
        <v>103</v>
      </c>
      <c r="D61" s="789"/>
      <c r="E61" s="789"/>
      <c r="F61" s="789"/>
      <c r="G61" s="789"/>
      <c r="H61" s="789"/>
      <c r="I61" s="789"/>
      <c r="J61" s="789"/>
      <c r="K61" s="789"/>
      <c r="L61" s="790"/>
      <c r="M61" s="791">
        <f>IF(Cotizador!$Q$17&gt;=1,TARIFA!N10,0)</f>
        <v>0</v>
      </c>
      <c r="N61" s="792"/>
      <c r="O61" s="792"/>
      <c r="P61" s="792"/>
      <c r="Q61" s="792"/>
      <c r="R61" s="792"/>
      <c r="S61" s="793"/>
      <c r="T61" s="794">
        <f>IF(Cotizador!$Q$17&gt;=1,TARIFA!O10,0)</f>
        <v>0</v>
      </c>
      <c r="U61" s="792"/>
      <c r="V61" s="792"/>
      <c r="W61" s="792"/>
      <c r="X61" s="792"/>
      <c r="Y61" s="792"/>
      <c r="Z61" s="792"/>
      <c r="AA61" s="795">
        <f>IF(Cotizador!$Q$17&gt;=1,TARIFA!P10,0)</f>
        <v>0</v>
      </c>
      <c r="AB61" s="792"/>
      <c r="AC61" s="792"/>
      <c r="AD61" s="792"/>
      <c r="AE61" s="792"/>
      <c r="AF61" s="792"/>
      <c r="AG61" s="793"/>
      <c r="AH61" s="794">
        <f>IF(Cotizador!$Q$17&gt;=1,TARIFA!Q10,0)</f>
        <v>0</v>
      </c>
      <c r="AI61" s="792"/>
      <c r="AJ61" s="792"/>
      <c r="AK61" s="792"/>
      <c r="AL61" s="792"/>
      <c r="AM61" s="792"/>
      <c r="AN61" s="792"/>
      <c r="AO61" s="788">
        <f>IF(Cotizador!$Q$17&gt;=1,TARIFA!R10,0)</f>
        <v>0</v>
      </c>
      <c r="AP61" s="789"/>
      <c r="AQ61" s="789"/>
      <c r="AR61" s="789"/>
      <c r="AS61" s="789"/>
      <c r="AT61" s="789"/>
      <c r="AU61" s="796"/>
      <c r="AV61" s="797">
        <f>IF(Cotizador!$Q$17&gt;=1,TARIFA!S10,0)</f>
        <v>0</v>
      </c>
      <c r="AW61" s="789"/>
      <c r="AX61" s="789"/>
      <c r="AY61" s="789"/>
      <c r="AZ61" s="789"/>
      <c r="BA61" s="789"/>
      <c r="BB61" s="789"/>
      <c r="BC61" s="798">
        <f>IF(Cotizador!$Q$17&gt;=1,TARIFA!T10,0)</f>
        <v>0</v>
      </c>
      <c r="BD61" s="789"/>
      <c r="BE61" s="789"/>
      <c r="BF61" s="789"/>
      <c r="BG61" s="789"/>
      <c r="BH61" s="789"/>
      <c r="BI61" s="796"/>
      <c r="BJ61" s="797">
        <f>IF(Cotizador!$Q$17&gt;=1,TARIFA!U10,0)</f>
        <v>0</v>
      </c>
      <c r="BK61" s="789"/>
      <c r="BL61" s="789"/>
      <c r="BM61" s="789"/>
      <c r="BN61" s="789"/>
      <c r="BO61" s="789"/>
      <c r="BP61" s="790"/>
      <c r="BQ61" s="791">
        <f>IF(Cotizador!$Q$17&gt;=1,TARIFA!V10,0)</f>
        <v>0</v>
      </c>
      <c r="BR61" s="792"/>
      <c r="BS61" s="792"/>
      <c r="BT61" s="792"/>
      <c r="BU61" s="792"/>
      <c r="BV61" s="792"/>
      <c r="BW61" s="793"/>
      <c r="BX61" s="794">
        <f>IF(Cotizador!$Q$17&gt;=1,TARIFA!W10,0)</f>
        <v>0</v>
      </c>
      <c r="BY61" s="792"/>
      <c r="BZ61" s="792"/>
      <c r="CA61" s="792"/>
      <c r="CB61" s="792"/>
      <c r="CC61" s="792"/>
      <c r="CD61" s="792"/>
      <c r="CE61" s="795">
        <f>IF(Cotizador!$Q$17&gt;=1,TARIFA!X10,0)</f>
        <v>0</v>
      </c>
      <c r="CF61" s="792"/>
      <c r="CG61" s="792"/>
      <c r="CH61" s="792"/>
      <c r="CI61" s="792"/>
      <c r="CJ61" s="792"/>
      <c r="CK61" s="793"/>
      <c r="CL61" s="794">
        <f>IF(Cotizador!$Q$17&gt;=1,TARIFA!Y10,0)</f>
        <v>0</v>
      </c>
      <c r="CM61" s="792"/>
      <c r="CN61" s="792"/>
      <c r="CO61" s="792"/>
      <c r="CP61" s="792"/>
      <c r="CQ61" s="792"/>
      <c r="CR61" s="799"/>
      <c r="CS61" s="370"/>
    </row>
    <row r="62" spans="2:97" ht="23.25" customHeight="1" x14ac:dyDescent="0.35">
      <c r="B62" s="369"/>
      <c r="C62" s="776" t="s">
        <v>104</v>
      </c>
      <c r="D62" s="777"/>
      <c r="E62" s="777"/>
      <c r="F62" s="777"/>
      <c r="G62" s="777"/>
      <c r="H62" s="777"/>
      <c r="I62" s="777"/>
      <c r="J62" s="777"/>
      <c r="K62" s="777"/>
      <c r="L62" s="778"/>
      <c r="M62" s="779">
        <f>IF(Cotizador!$Q$17&gt;=1,TARIFA!N11,0)</f>
        <v>0</v>
      </c>
      <c r="N62" s="780"/>
      <c r="O62" s="780"/>
      <c r="P62" s="780"/>
      <c r="Q62" s="780"/>
      <c r="R62" s="780"/>
      <c r="S62" s="781"/>
      <c r="T62" s="782">
        <f>IF(Cotizador!$Q$17&gt;=1,TARIFA!O11,0)</f>
        <v>0</v>
      </c>
      <c r="U62" s="780"/>
      <c r="V62" s="780"/>
      <c r="W62" s="780"/>
      <c r="X62" s="780"/>
      <c r="Y62" s="780"/>
      <c r="Z62" s="780"/>
      <c r="AA62" s="783">
        <f>IF(Cotizador!$Q$17&gt;=1,TARIFA!P11,0)</f>
        <v>0</v>
      </c>
      <c r="AB62" s="780"/>
      <c r="AC62" s="780"/>
      <c r="AD62" s="780"/>
      <c r="AE62" s="780"/>
      <c r="AF62" s="780"/>
      <c r="AG62" s="781"/>
      <c r="AH62" s="782">
        <f>IF(Cotizador!$Q$17&gt;=1,TARIFA!Q11,0)</f>
        <v>0</v>
      </c>
      <c r="AI62" s="780"/>
      <c r="AJ62" s="780"/>
      <c r="AK62" s="780"/>
      <c r="AL62" s="780"/>
      <c r="AM62" s="780"/>
      <c r="AN62" s="780"/>
      <c r="AO62" s="776">
        <f>IF(Cotizador!$Q$17&gt;=1,TARIFA!R11,0)</f>
        <v>0</v>
      </c>
      <c r="AP62" s="777"/>
      <c r="AQ62" s="777"/>
      <c r="AR62" s="777"/>
      <c r="AS62" s="777"/>
      <c r="AT62" s="777"/>
      <c r="AU62" s="784"/>
      <c r="AV62" s="785">
        <f>IF(Cotizador!$Q$17&gt;=1,TARIFA!S11,0)</f>
        <v>0</v>
      </c>
      <c r="AW62" s="777"/>
      <c r="AX62" s="777"/>
      <c r="AY62" s="777"/>
      <c r="AZ62" s="777"/>
      <c r="BA62" s="777"/>
      <c r="BB62" s="777"/>
      <c r="BC62" s="786">
        <f>IF(Cotizador!$Q$17&gt;=1,TARIFA!T11,0)</f>
        <v>0</v>
      </c>
      <c r="BD62" s="777"/>
      <c r="BE62" s="777"/>
      <c r="BF62" s="777"/>
      <c r="BG62" s="777"/>
      <c r="BH62" s="777"/>
      <c r="BI62" s="784"/>
      <c r="BJ62" s="785">
        <f>IF(Cotizador!$Q$17&gt;=1,TARIFA!U11,0)</f>
        <v>0</v>
      </c>
      <c r="BK62" s="777"/>
      <c r="BL62" s="777"/>
      <c r="BM62" s="777"/>
      <c r="BN62" s="777"/>
      <c r="BO62" s="777"/>
      <c r="BP62" s="778"/>
      <c r="BQ62" s="779">
        <f>IF(Cotizador!$Q$17&gt;=1,TARIFA!V11,0)</f>
        <v>0</v>
      </c>
      <c r="BR62" s="780"/>
      <c r="BS62" s="780"/>
      <c r="BT62" s="780"/>
      <c r="BU62" s="780"/>
      <c r="BV62" s="780"/>
      <c r="BW62" s="781"/>
      <c r="BX62" s="782">
        <f>IF(Cotizador!$Q$17&gt;=1,TARIFA!W11,0)</f>
        <v>0</v>
      </c>
      <c r="BY62" s="780"/>
      <c r="BZ62" s="780"/>
      <c r="CA62" s="780"/>
      <c r="CB62" s="780"/>
      <c r="CC62" s="780"/>
      <c r="CD62" s="780"/>
      <c r="CE62" s="783">
        <f>IF(Cotizador!$Q$17&gt;=1,TARIFA!X11,0)</f>
        <v>0</v>
      </c>
      <c r="CF62" s="780"/>
      <c r="CG62" s="780"/>
      <c r="CH62" s="780"/>
      <c r="CI62" s="780"/>
      <c r="CJ62" s="780"/>
      <c r="CK62" s="781"/>
      <c r="CL62" s="782">
        <f>IF(Cotizador!$Q$17&gt;=1,TARIFA!Y11,0)</f>
        <v>0</v>
      </c>
      <c r="CM62" s="780"/>
      <c r="CN62" s="780"/>
      <c r="CO62" s="780"/>
      <c r="CP62" s="780"/>
      <c r="CQ62" s="780"/>
      <c r="CR62" s="787"/>
      <c r="CS62" s="370"/>
    </row>
    <row r="63" spans="2:97" ht="23.25" customHeight="1" x14ac:dyDescent="0.35">
      <c r="B63" s="369"/>
      <c r="C63" s="788" t="s">
        <v>105</v>
      </c>
      <c r="D63" s="789"/>
      <c r="E63" s="789"/>
      <c r="F63" s="789"/>
      <c r="G63" s="789"/>
      <c r="H63" s="789"/>
      <c r="I63" s="789"/>
      <c r="J63" s="789"/>
      <c r="K63" s="789"/>
      <c r="L63" s="790"/>
      <c r="M63" s="791">
        <f>IF(Cotizador!$Q$17&gt;=1,TARIFA!N12,0)</f>
        <v>0</v>
      </c>
      <c r="N63" s="792"/>
      <c r="O63" s="792"/>
      <c r="P63" s="792"/>
      <c r="Q63" s="792"/>
      <c r="R63" s="792"/>
      <c r="S63" s="793"/>
      <c r="T63" s="794">
        <f>IF(Cotizador!$Q$17&gt;=1,TARIFA!O12,0)</f>
        <v>0</v>
      </c>
      <c r="U63" s="792"/>
      <c r="V63" s="792"/>
      <c r="W63" s="792"/>
      <c r="X63" s="792"/>
      <c r="Y63" s="792"/>
      <c r="Z63" s="792"/>
      <c r="AA63" s="795">
        <f>IF(Cotizador!$Q$17&gt;=1,TARIFA!P12,0)</f>
        <v>0</v>
      </c>
      <c r="AB63" s="792"/>
      <c r="AC63" s="792"/>
      <c r="AD63" s="792"/>
      <c r="AE63" s="792"/>
      <c r="AF63" s="792"/>
      <c r="AG63" s="793"/>
      <c r="AH63" s="794">
        <f>IF(Cotizador!$Q$17&gt;=1,TARIFA!Q12,0)</f>
        <v>0</v>
      </c>
      <c r="AI63" s="792"/>
      <c r="AJ63" s="792"/>
      <c r="AK63" s="792"/>
      <c r="AL63" s="792"/>
      <c r="AM63" s="792"/>
      <c r="AN63" s="792"/>
      <c r="AO63" s="788">
        <f>IF(Cotizador!$Q$17&gt;=1,TARIFA!R12,0)</f>
        <v>0</v>
      </c>
      <c r="AP63" s="789"/>
      <c r="AQ63" s="789"/>
      <c r="AR63" s="789"/>
      <c r="AS63" s="789"/>
      <c r="AT63" s="789"/>
      <c r="AU63" s="796"/>
      <c r="AV63" s="797">
        <f>IF(Cotizador!$Q$17&gt;=1,TARIFA!S12,0)</f>
        <v>0</v>
      </c>
      <c r="AW63" s="789"/>
      <c r="AX63" s="789"/>
      <c r="AY63" s="789"/>
      <c r="AZ63" s="789"/>
      <c r="BA63" s="789"/>
      <c r="BB63" s="789"/>
      <c r="BC63" s="798">
        <f>IF(Cotizador!$Q$17&gt;=1,TARIFA!T12,0)</f>
        <v>0</v>
      </c>
      <c r="BD63" s="789"/>
      <c r="BE63" s="789"/>
      <c r="BF63" s="789"/>
      <c r="BG63" s="789"/>
      <c r="BH63" s="789"/>
      <c r="BI63" s="796"/>
      <c r="BJ63" s="797">
        <f>IF(Cotizador!$Q$17&gt;=1,TARIFA!U12,0)</f>
        <v>0</v>
      </c>
      <c r="BK63" s="789"/>
      <c r="BL63" s="789"/>
      <c r="BM63" s="789"/>
      <c r="BN63" s="789"/>
      <c r="BO63" s="789"/>
      <c r="BP63" s="790"/>
      <c r="BQ63" s="791">
        <f>IF(Cotizador!$Q$17&gt;=1,TARIFA!V12,0)</f>
        <v>0</v>
      </c>
      <c r="BR63" s="792"/>
      <c r="BS63" s="792"/>
      <c r="BT63" s="792"/>
      <c r="BU63" s="792"/>
      <c r="BV63" s="792"/>
      <c r="BW63" s="793"/>
      <c r="BX63" s="794">
        <f>IF(Cotizador!$Q$17&gt;=1,TARIFA!W12,0)</f>
        <v>0</v>
      </c>
      <c r="BY63" s="792"/>
      <c r="BZ63" s="792"/>
      <c r="CA63" s="792"/>
      <c r="CB63" s="792"/>
      <c r="CC63" s="792"/>
      <c r="CD63" s="792"/>
      <c r="CE63" s="795">
        <f>IF(Cotizador!$Q$17&gt;=1,TARIFA!X12,0)</f>
        <v>0</v>
      </c>
      <c r="CF63" s="792"/>
      <c r="CG63" s="792"/>
      <c r="CH63" s="792"/>
      <c r="CI63" s="792"/>
      <c r="CJ63" s="792"/>
      <c r="CK63" s="793"/>
      <c r="CL63" s="794">
        <f>IF(Cotizador!$Q$17&gt;=1,TARIFA!Y12,0)</f>
        <v>0</v>
      </c>
      <c r="CM63" s="792"/>
      <c r="CN63" s="792"/>
      <c r="CO63" s="792"/>
      <c r="CP63" s="792"/>
      <c r="CQ63" s="792"/>
      <c r="CR63" s="799"/>
      <c r="CS63" s="370"/>
    </row>
    <row r="64" spans="2:97" ht="23.25" customHeight="1" x14ac:dyDescent="0.35">
      <c r="B64" s="369"/>
      <c r="C64" s="776" t="s">
        <v>106</v>
      </c>
      <c r="D64" s="777"/>
      <c r="E64" s="777"/>
      <c r="F64" s="777"/>
      <c r="G64" s="777"/>
      <c r="H64" s="777"/>
      <c r="I64" s="777"/>
      <c r="J64" s="777"/>
      <c r="K64" s="777"/>
      <c r="L64" s="778"/>
      <c r="M64" s="779">
        <f>IF(Cotizador!$Q$17&gt;=1,TARIFA!N13,0)</f>
        <v>0</v>
      </c>
      <c r="N64" s="780"/>
      <c r="O64" s="780"/>
      <c r="P64" s="780"/>
      <c r="Q64" s="780"/>
      <c r="R64" s="780"/>
      <c r="S64" s="781"/>
      <c r="T64" s="782">
        <f>IF(Cotizador!$Q$17&gt;=1,TARIFA!O13,0)</f>
        <v>0</v>
      </c>
      <c r="U64" s="780"/>
      <c r="V64" s="780"/>
      <c r="W64" s="780"/>
      <c r="X64" s="780"/>
      <c r="Y64" s="780"/>
      <c r="Z64" s="780"/>
      <c r="AA64" s="783">
        <f>IF(Cotizador!$Q$17&gt;=1,TARIFA!P13,0)</f>
        <v>0</v>
      </c>
      <c r="AB64" s="780"/>
      <c r="AC64" s="780"/>
      <c r="AD64" s="780"/>
      <c r="AE64" s="780"/>
      <c r="AF64" s="780"/>
      <c r="AG64" s="781"/>
      <c r="AH64" s="782">
        <f>IF(Cotizador!$Q$17&gt;=1,TARIFA!Q13,0)</f>
        <v>0</v>
      </c>
      <c r="AI64" s="780"/>
      <c r="AJ64" s="780"/>
      <c r="AK64" s="780"/>
      <c r="AL64" s="780"/>
      <c r="AM64" s="780"/>
      <c r="AN64" s="780"/>
      <c r="AO64" s="776">
        <f>IF(Cotizador!$Q$17&gt;=1,TARIFA!R13,0)</f>
        <v>0</v>
      </c>
      <c r="AP64" s="777"/>
      <c r="AQ64" s="777"/>
      <c r="AR64" s="777"/>
      <c r="AS64" s="777"/>
      <c r="AT64" s="777"/>
      <c r="AU64" s="784"/>
      <c r="AV64" s="785">
        <f>IF(Cotizador!$Q$17&gt;=1,TARIFA!S13,0)</f>
        <v>0</v>
      </c>
      <c r="AW64" s="777"/>
      <c r="AX64" s="777"/>
      <c r="AY64" s="777"/>
      <c r="AZ64" s="777"/>
      <c r="BA64" s="777"/>
      <c r="BB64" s="777"/>
      <c r="BC64" s="786">
        <f>IF(Cotizador!$Q$17&gt;=1,TARIFA!T13,0)</f>
        <v>0</v>
      </c>
      <c r="BD64" s="777"/>
      <c r="BE64" s="777"/>
      <c r="BF64" s="777"/>
      <c r="BG64" s="777"/>
      <c r="BH64" s="777"/>
      <c r="BI64" s="784"/>
      <c r="BJ64" s="785">
        <f>IF(Cotizador!$Q$17&gt;=1,TARIFA!U13,0)</f>
        <v>0</v>
      </c>
      <c r="BK64" s="777"/>
      <c r="BL64" s="777"/>
      <c r="BM64" s="777"/>
      <c r="BN64" s="777"/>
      <c r="BO64" s="777"/>
      <c r="BP64" s="778"/>
      <c r="BQ64" s="779">
        <f>IF(Cotizador!$Q$17&gt;=1,TARIFA!V13,0)</f>
        <v>0</v>
      </c>
      <c r="BR64" s="780"/>
      <c r="BS64" s="780"/>
      <c r="BT64" s="780"/>
      <c r="BU64" s="780"/>
      <c r="BV64" s="780"/>
      <c r="BW64" s="781"/>
      <c r="BX64" s="782">
        <f>IF(Cotizador!$Q$17&gt;=1,TARIFA!W13,0)</f>
        <v>0</v>
      </c>
      <c r="BY64" s="780"/>
      <c r="BZ64" s="780"/>
      <c r="CA64" s="780"/>
      <c r="CB64" s="780"/>
      <c r="CC64" s="780"/>
      <c r="CD64" s="780"/>
      <c r="CE64" s="783">
        <f>IF(Cotizador!$Q$17&gt;=1,TARIFA!X13,0)</f>
        <v>0</v>
      </c>
      <c r="CF64" s="780"/>
      <c r="CG64" s="780"/>
      <c r="CH64" s="780"/>
      <c r="CI64" s="780"/>
      <c r="CJ64" s="780"/>
      <c r="CK64" s="781"/>
      <c r="CL64" s="782">
        <f>IF(Cotizador!$Q$17&gt;=1,TARIFA!Y13,0)</f>
        <v>0</v>
      </c>
      <c r="CM64" s="780"/>
      <c r="CN64" s="780"/>
      <c r="CO64" s="780"/>
      <c r="CP64" s="780"/>
      <c r="CQ64" s="780"/>
      <c r="CR64" s="787"/>
      <c r="CS64" s="370"/>
    </row>
    <row r="65" spans="2:97" ht="23.25" customHeight="1" x14ac:dyDescent="0.35">
      <c r="B65" s="369"/>
      <c r="C65" s="788" t="s">
        <v>107</v>
      </c>
      <c r="D65" s="789"/>
      <c r="E65" s="789"/>
      <c r="F65" s="789"/>
      <c r="G65" s="789"/>
      <c r="H65" s="789"/>
      <c r="I65" s="789"/>
      <c r="J65" s="789"/>
      <c r="K65" s="789"/>
      <c r="L65" s="790"/>
      <c r="M65" s="791">
        <f>IF(Cotizador!$Q$17&gt;=1,TARIFA!N14,0)</f>
        <v>0</v>
      </c>
      <c r="N65" s="792"/>
      <c r="O65" s="792"/>
      <c r="P65" s="792"/>
      <c r="Q65" s="792"/>
      <c r="R65" s="792"/>
      <c r="S65" s="793"/>
      <c r="T65" s="794">
        <f>IF(Cotizador!$Q$17&gt;=1,TARIFA!O14,0)</f>
        <v>0</v>
      </c>
      <c r="U65" s="792"/>
      <c r="V65" s="792"/>
      <c r="W65" s="792"/>
      <c r="X65" s="792"/>
      <c r="Y65" s="792"/>
      <c r="Z65" s="792"/>
      <c r="AA65" s="795">
        <f>IF(Cotizador!$Q$17&gt;=1,TARIFA!P14,0)</f>
        <v>0</v>
      </c>
      <c r="AB65" s="792"/>
      <c r="AC65" s="792"/>
      <c r="AD65" s="792"/>
      <c r="AE65" s="792"/>
      <c r="AF65" s="792"/>
      <c r="AG65" s="793"/>
      <c r="AH65" s="794">
        <f>IF(Cotizador!$Q$17&gt;=1,TARIFA!Q14,0)</f>
        <v>0</v>
      </c>
      <c r="AI65" s="792"/>
      <c r="AJ65" s="792"/>
      <c r="AK65" s="792"/>
      <c r="AL65" s="792"/>
      <c r="AM65" s="792"/>
      <c r="AN65" s="792"/>
      <c r="AO65" s="788">
        <f>IF(Cotizador!$Q$17&gt;=1,TARIFA!R14,0)</f>
        <v>0</v>
      </c>
      <c r="AP65" s="789"/>
      <c r="AQ65" s="789"/>
      <c r="AR65" s="789"/>
      <c r="AS65" s="789"/>
      <c r="AT65" s="789"/>
      <c r="AU65" s="796"/>
      <c r="AV65" s="797">
        <f>IF(Cotizador!$Q$17&gt;=1,TARIFA!S14,0)</f>
        <v>0</v>
      </c>
      <c r="AW65" s="789"/>
      <c r="AX65" s="789"/>
      <c r="AY65" s="789"/>
      <c r="AZ65" s="789"/>
      <c r="BA65" s="789"/>
      <c r="BB65" s="789"/>
      <c r="BC65" s="798">
        <f>IF(Cotizador!$Q$17&gt;=1,TARIFA!T14,0)</f>
        <v>0</v>
      </c>
      <c r="BD65" s="789"/>
      <c r="BE65" s="789"/>
      <c r="BF65" s="789"/>
      <c r="BG65" s="789"/>
      <c r="BH65" s="789"/>
      <c r="BI65" s="796"/>
      <c r="BJ65" s="797">
        <f>IF(Cotizador!$Q$17&gt;=1,TARIFA!U14,0)</f>
        <v>0</v>
      </c>
      <c r="BK65" s="789"/>
      <c r="BL65" s="789"/>
      <c r="BM65" s="789"/>
      <c r="BN65" s="789"/>
      <c r="BO65" s="789"/>
      <c r="BP65" s="790"/>
      <c r="BQ65" s="791">
        <f>IF(Cotizador!$Q$17&gt;=1,TARIFA!V14,0)</f>
        <v>0</v>
      </c>
      <c r="BR65" s="792"/>
      <c r="BS65" s="792"/>
      <c r="BT65" s="792"/>
      <c r="BU65" s="792"/>
      <c r="BV65" s="792"/>
      <c r="BW65" s="793"/>
      <c r="BX65" s="794">
        <f>IF(Cotizador!$Q$17&gt;=1,TARIFA!W14,0)</f>
        <v>0</v>
      </c>
      <c r="BY65" s="792"/>
      <c r="BZ65" s="792"/>
      <c r="CA65" s="792"/>
      <c r="CB65" s="792"/>
      <c r="CC65" s="792"/>
      <c r="CD65" s="792"/>
      <c r="CE65" s="795">
        <f>IF(Cotizador!$Q$17&gt;=1,TARIFA!X14,0)</f>
        <v>0</v>
      </c>
      <c r="CF65" s="792"/>
      <c r="CG65" s="792"/>
      <c r="CH65" s="792"/>
      <c r="CI65" s="792"/>
      <c r="CJ65" s="792"/>
      <c r="CK65" s="793"/>
      <c r="CL65" s="794">
        <f>IF(Cotizador!$Q$17&gt;=1,TARIFA!Y14,0)</f>
        <v>0</v>
      </c>
      <c r="CM65" s="792"/>
      <c r="CN65" s="792"/>
      <c r="CO65" s="792"/>
      <c r="CP65" s="792"/>
      <c r="CQ65" s="792"/>
      <c r="CR65" s="799"/>
      <c r="CS65" s="370"/>
    </row>
    <row r="66" spans="2:97" ht="23.25" customHeight="1" x14ac:dyDescent="0.35">
      <c r="B66" s="369"/>
      <c r="C66" s="776" t="s">
        <v>108</v>
      </c>
      <c r="D66" s="777"/>
      <c r="E66" s="777"/>
      <c r="F66" s="777"/>
      <c r="G66" s="777"/>
      <c r="H66" s="777"/>
      <c r="I66" s="777"/>
      <c r="J66" s="777"/>
      <c r="K66" s="777"/>
      <c r="L66" s="778"/>
      <c r="M66" s="779">
        <f>IF(Cotizador!$Q$17&gt;=1,TARIFA!N15,0)</f>
        <v>0</v>
      </c>
      <c r="N66" s="780"/>
      <c r="O66" s="780"/>
      <c r="P66" s="780"/>
      <c r="Q66" s="780"/>
      <c r="R66" s="780"/>
      <c r="S66" s="781"/>
      <c r="T66" s="782">
        <f>IF(Cotizador!$Q$17&gt;=1,TARIFA!O15,0)</f>
        <v>0</v>
      </c>
      <c r="U66" s="780"/>
      <c r="V66" s="780"/>
      <c r="W66" s="780"/>
      <c r="X66" s="780"/>
      <c r="Y66" s="780"/>
      <c r="Z66" s="780"/>
      <c r="AA66" s="783">
        <f>IF(Cotizador!$Q$17&gt;=1,TARIFA!P15,0)</f>
        <v>0</v>
      </c>
      <c r="AB66" s="780"/>
      <c r="AC66" s="780"/>
      <c r="AD66" s="780"/>
      <c r="AE66" s="780"/>
      <c r="AF66" s="780"/>
      <c r="AG66" s="781"/>
      <c r="AH66" s="782">
        <f>IF(Cotizador!$Q$17&gt;=1,TARIFA!Q15,0)</f>
        <v>0</v>
      </c>
      <c r="AI66" s="780"/>
      <c r="AJ66" s="780"/>
      <c r="AK66" s="780"/>
      <c r="AL66" s="780"/>
      <c r="AM66" s="780"/>
      <c r="AN66" s="780"/>
      <c r="AO66" s="776">
        <f>IF(Cotizador!$Q$17&gt;=1,TARIFA!R15,0)</f>
        <v>0</v>
      </c>
      <c r="AP66" s="777"/>
      <c r="AQ66" s="777"/>
      <c r="AR66" s="777"/>
      <c r="AS66" s="777"/>
      <c r="AT66" s="777"/>
      <c r="AU66" s="784"/>
      <c r="AV66" s="785">
        <f>IF(Cotizador!$Q$17&gt;=1,TARIFA!S15,0)</f>
        <v>0</v>
      </c>
      <c r="AW66" s="777"/>
      <c r="AX66" s="777"/>
      <c r="AY66" s="777"/>
      <c r="AZ66" s="777"/>
      <c r="BA66" s="777"/>
      <c r="BB66" s="777"/>
      <c r="BC66" s="786">
        <f>IF(Cotizador!$Q$17&gt;=1,TARIFA!T15,0)</f>
        <v>0</v>
      </c>
      <c r="BD66" s="777"/>
      <c r="BE66" s="777"/>
      <c r="BF66" s="777"/>
      <c r="BG66" s="777"/>
      <c r="BH66" s="777"/>
      <c r="BI66" s="784"/>
      <c r="BJ66" s="785">
        <f>IF(Cotizador!$Q$17&gt;=1,TARIFA!U15,0)</f>
        <v>0</v>
      </c>
      <c r="BK66" s="777"/>
      <c r="BL66" s="777"/>
      <c r="BM66" s="777"/>
      <c r="BN66" s="777"/>
      <c r="BO66" s="777"/>
      <c r="BP66" s="778"/>
      <c r="BQ66" s="779">
        <f>IF(Cotizador!$Q$17&gt;=1,TARIFA!V15,0)</f>
        <v>0</v>
      </c>
      <c r="BR66" s="780"/>
      <c r="BS66" s="780"/>
      <c r="BT66" s="780"/>
      <c r="BU66" s="780"/>
      <c r="BV66" s="780"/>
      <c r="BW66" s="781"/>
      <c r="BX66" s="782">
        <f>IF(Cotizador!$Q$17&gt;=1,TARIFA!W15,0)</f>
        <v>0</v>
      </c>
      <c r="BY66" s="780"/>
      <c r="BZ66" s="780"/>
      <c r="CA66" s="780"/>
      <c r="CB66" s="780"/>
      <c r="CC66" s="780"/>
      <c r="CD66" s="780"/>
      <c r="CE66" s="783">
        <f>IF(Cotizador!$Q$17&gt;=1,TARIFA!X15,0)</f>
        <v>0</v>
      </c>
      <c r="CF66" s="780"/>
      <c r="CG66" s="780"/>
      <c r="CH66" s="780"/>
      <c r="CI66" s="780"/>
      <c r="CJ66" s="780"/>
      <c r="CK66" s="781"/>
      <c r="CL66" s="782">
        <f>IF(Cotizador!$Q$17&gt;=1,TARIFA!Y15,0)</f>
        <v>0</v>
      </c>
      <c r="CM66" s="780"/>
      <c r="CN66" s="780"/>
      <c r="CO66" s="780"/>
      <c r="CP66" s="780"/>
      <c r="CQ66" s="780"/>
      <c r="CR66" s="787"/>
      <c r="CS66" s="370"/>
    </row>
    <row r="67" spans="2:97" ht="23.25" customHeight="1" x14ac:dyDescent="0.35">
      <c r="B67" s="369"/>
      <c r="C67" s="788" t="s">
        <v>109</v>
      </c>
      <c r="D67" s="789"/>
      <c r="E67" s="789"/>
      <c r="F67" s="789"/>
      <c r="G67" s="789"/>
      <c r="H67" s="789"/>
      <c r="I67" s="789"/>
      <c r="J67" s="789"/>
      <c r="K67" s="789"/>
      <c r="L67" s="790"/>
      <c r="M67" s="791">
        <f>IF(Cotizador!$Q$17&gt;=1,TARIFA!N16,0)</f>
        <v>0</v>
      </c>
      <c r="N67" s="792"/>
      <c r="O67" s="792"/>
      <c r="P67" s="792"/>
      <c r="Q67" s="792"/>
      <c r="R67" s="792"/>
      <c r="S67" s="793"/>
      <c r="T67" s="794">
        <f>IF(Cotizador!$Q$17&gt;=1,TARIFA!O16,0)</f>
        <v>0</v>
      </c>
      <c r="U67" s="792"/>
      <c r="V67" s="792"/>
      <c r="W67" s="792"/>
      <c r="X67" s="792"/>
      <c r="Y67" s="792"/>
      <c r="Z67" s="792"/>
      <c r="AA67" s="795">
        <f>IF(Cotizador!$Q$17&gt;=1,TARIFA!P16,0)</f>
        <v>0</v>
      </c>
      <c r="AB67" s="792"/>
      <c r="AC67" s="792"/>
      <c r="AD67" s="792"/>
      <c r="AE67" s="792"/>
      <c r="AF67" s="792"/>
      <c r="AG67" s="793"/>
      <c r="AH67" s="794">
        <f>IF(Cotizador!$Q$17&gt;=1,TARIFA!Q16,0)</f>
        <v>0</v>
      </c>
      <c r="AI67" s="792"/>
      <c r="AJ67" s="792"/>
      <c r="AK67" s="792"/>
      <c r="AL67" s="792"/>
      <c r="AM67" s="792"/>
      <c r="AN67" s="792"/>
      <c r="AO67" s="788">
        <f>IF(Cotizador!$Q$17&gt;=1,TARIFA!R16,0)</f>
        <v>0</v>
      </c>
      <c r="AP67" s="789"/>
      <c r="AQ67" s="789"/>
      <c r="AR67" s="789"/>
      <c r="AS67" s="789"/>
      <c r="AT67" s="789"/>
      <c r="AU67" s="796"/>
      <c r="AV67" s="797">
        <f>IF(Cotizador!$Q$17&gt;=1,TARIFA!S16,0)</f>
        <v>0</v>
      </c>
      <c r="AW67" s="789"/>
      <c r="AX67" s="789"/>
      <c r="AY67" s="789"/>
      <c r="AZ67" s="789"/>
      <c r="BA67" s="789"/>
      <c r="BB67" s="789"/>
      <c r="BC67" s="798">
        <f>IF(Cotizador!$Q$17&gt;=1,TARIFA!T16,0)</f>
        <v>0</v>
      </c>
      <c r="BD67" s="789"/>
      <c r="BE67" s="789"/>
      <c r="BF67" s="789"/>
      <c r="BG67" s="789"/>
      <c r="BH67" s="789"/>
      <c r="BI67" s="796"/>
      <c r="BJ67" s="797">
        <f>IF(Cotizador!$Q$17&gt;=1,TARIFA!U16,0)</f>
        <v>0</v>
      </c>
      <c r="BK67" s="789"/>
      <c r="BL67" s="789"/>
      <c r="BM67" s="789"/>
      <c r="BN67" s="789"/>
      <c r="BO67" s="789"/>
      <c r="BP67" s="790"/>
      <c r="BQ67" s="791">
        <f>IF(Cotizador!$Q$17&gt;=1,TARIFA!V16,0)</f>
        <v>0</v>
      </c>
      <c r="BR67" s="792"/>
      <c r="BS67" s="792"/>
      <c r="BT67" s="792"/>
      <c r="BU67" s="792"/>
      <c r="BV67" s="792"/>
      <c r="BW67" s="793"/>
      <c r="BX67" s="794">
        <f>IF(Cotizador!$Q$17&gt;=1,TARIFA!W16,0)</f>
        <v>0</v>
      </c>
      <c r="BY67" s="792"/>
      <c r="BZ67" s="792"/>
      <c r="CA67" s="792"/>
      <c r="CB67" s="792"/>
      <c r="CC67" s="792"/>
      <c r="CD67" s="792"/>
      <c r="CE67" s="795">
        <f>IF(Cotizador!$Q$17&gt;=1,TARIFA!X16,0)</f>
        <v>0</v>
      </c>
      <c r="CF67" s="792"/>
      <c r="CG67" s="792"/>
      <c r="CH67" s="792"/>
      <c r="CI67" s="792"/>
      <c r="CJ67" s="792"/>
      <c r="CK67" s="793"/>
      <c r="CL67" s="794">
        <f>IF(Cotizador!$Q$17&gt;=1,TARIFA!Y16,0)</f>
        <v>0</v>
      </c>
      <c r="CM67" s="792"/>
      <c r="CN67" s="792"/>
      <c r="CO67" s="792"/>
      <c r="CP67" s="792"/>
      <c r="CQ67" s="792"/>
      <c r="CR67" s="799"/>
      <c r="CS67" s="370"/>
    </row>
    <row r="68" spans="2:97" ht="23.25" customHeight="1" x14ac:dyDescent="0.35">
      <c r="B68" s="369"/>
      <c r="C68" s="776" t="s">
        <v>110</v>
      </c>
      <c r="D68" s="777"/>
      <c r="E68" s="777"/>
      <c r="F68" s="777"/>
      <c r="G68" s="777"/>
      <c r="H68" s="777"/>
      <c r="I68" s="777"/>
      <c r="J68" s="777"/>
      <c r="K68" s="777"/>
      <c r="L68" s="778"/>
      <c r="M68" s="779">
        <f>IF(Cotizador!$Q$17&gt;=1,TARIFA!N17,0)</f>
        <v>0</v>
      </c>
      <c r="N68" s="780"/>
      <c r="O68" s="780"/>
      <c r="P68" s="780"/>
      <c r="Q68" s="780"/>
      <c r="R68" s="780"/>
      <c r="S68" s="781"/>
      <c r="T68" s="782">
        <f>IF(Cotizador!$Q$17&gt;=1,TARIFA!O17,0)</f>
        <v>0</v>
      </c>
      <c r="U68" s="780"/>
      <c r="V68" s="780"/>
      <c r="W68" s="780"/>
      <c r="X68" s="780"/>
      <c r="Y68" s="780"/>
      <c r="Z68" s="780"/>
      <c r="AA68" s="783">
        <f>IF(Cotizador!$Q$17&gt;=1,TARIFA!P17,0)</f>
        <v>0</v>
      </c>
      <c r="AB68" s="780"/>
      <c r="AC68" s="780"/>
      <c r="AD68" s="780"/>
      <c r="AE68" s="780"/>
      <c r="AF68" s="780"/>
      <c r="AG68" s="781"/>
      <c r="AH68" s="782">
        <f>IF(Cotizador!$Q$17&gt;=1,TARIFA!Q17,0)</f>
        <v>0</v>
      </c>
      <c r="AI68" s="780"/>
      <c r="AJ68" s="780"/>
      <c r="AK68" s="780"/>
      <c r="AL68" s="780"/>
      <c r="AM68" s="780"/>
      <c r="AN68" s="780"/>
      <c r="AO68" s="776">
        <f>IF(Cotizador!$Q$17&gt;=1,TARIFA!R17,0)</f>
        <v>0</v>
      </c>
      <c r="AP68" s="777"/>
      <c r="AQ68" s="777"/>
      <c r="AR68" s="777"/>
      <c r="AS68" s="777"/>
      <c r="AT68" s="777"/>
      <c r="AU68" s="784"/>
      <c r="AV68" s="785">
        <f>IF(Cotizador!$Q$17&gt;=1,TARIFA!S17,0)</f>
        <v>0</v>
      </c>
      <c r="AW68" s="777"/>
      <c r="AX68" s="777"/>
      <c r="AY68" s="777"/>
      <c r="AZ68" s="777"/>
      <c r="BA68" s="777"/>
      <c r="BB68" s="777"/>
      <c r="BC68" s="786">
        <f>IF(Cotizador!$Q$17&gt;=1,TARIFA!T17,0)</f>
        <v>0</v>
      </c>
      <c r="BD68" s="777"/>
      <c r="BE68" s="777"/>
      <c r="BF68" s="777"/>
      <c r="BG68" s="777"/>
      <c r="BH68" s="777"/>
      <c r="BI68" s="784"/>
      <c r="BJ68" s="785">
        <f>IF(Cotizador!$Q$17&gt;=1,TARIFA!U17,0)</f>
        <v>0</v>
      </c>
      <c r="BK68" s="777"/>
      <c r="BL68" s="777"/>
      <c r="BM68" s="777"/>
      <c r="BN68" s="777"/>
      <c r="BO68" s="777"/>
      <c r="BP68" s="778"/>
      <c r="BQ68" s="779">
        <f>IF(Cotizador!$Q$17&gt;=1,TARIFA!V17,0)</f>
        <v>0</v>
      </c>
      <c r="BR68" s="780"/>
      <c r="BS68" s="780"/>
      <c r="BT68" s="780"/>
      <c r="BU68" s="780"/>
      <c r="BV68" s="780"/>
      <c r="BW68" s="781"/>
      <c r="BX68" s="782">
        <f>IF(Cotizador!$Q$17&gt;=1,TARIFA!W17,0)</f>
        <v>0</v>
      </c>
      <c r="BY68" s="780"/>
      <c r="BZ68" s="780"/>
      <c r="CA68" s="780"/>
      <c r="CB68" s="780"/>
      <c r="CC68" s="780"/>
      <c r="CD68" s="780"/>
      <c r="CE68" s="783">
        <f>IF(Cotizador!$Q$17&gt;=1,TARIFA!X17,0)</f>
        <v>0</v>
      </c>
      <c r="CF68" s="780"/>
      <c r="CG68" s="780"/>
      <c r="CH68" s="780"/>
      <c r="CI68" s="780"/>
      <c r="CJ68" s="780"/>
      <c r="CK68" s="781"/>
      <c r="CL68" s="782">
        <f>IF(Cotizador!$Q$17&gt;=1,TARIFA!Y17,0)</f>
        <v>0</v>
      </c>
      <c r="CM68" s="780"/>
      <c r="CN68" s="780"/>
      <c r="CO68" s="780"/>
      <c r="CP68" s="780"/>
      <c r="CQ68" s="780"/>
      <c r="CR68" s="787"/>
      <c r="CS68" s="370"/>
    </row>
    <row r="69" spans="2:97" ht="23.25" customHeight="1" x14ac:dyDescent="0.35">
      <c r="B69" s="369"/>
      <c r="C69" s="788" t="s">
        <v>111</v>
      </c>
      <c r="D69" s="789"/>
      <c r="E69" s="789"/>
      <c r="F69" s="789"/>
      <c r="G69" s="789"/>
      <c r="H69" s="789"/>
      <c r="I69" s="789"/>
      <c r="J69" s="789"/>
      <c r="K69" s="789"/>
      <c r="L69" s="790"/>
      <c r="M69" s="791">
        <f>IF(Cotizador!$Q$17&gt;=1,TARIFA!N18,0)</f>
        <v>0</v>
      </c>
      <c r="N69" s="792"/>
      <c r="O69" s="792"/>
      <c r="P69" s="792"/>
      <c r="Q69" s="792"/>
      <c r="R69" s="792"/>
      <c r="S69" s="793"/>
      <c r="T69" s="794">
        <f>IF(Cotizador!$Q$17&gt;=1,TARIFA!O18,0)</f>
        <v>0</v>
      </c>
      <c r="U69" s="792"/>
      <c r="V69" s="792"/>
      <c r="W69" s="792"/>
      <c r="X69" s="792"/>
      <c r="Y69" s="792"/>
      <c r="Z69" s="792"/>
      <c r="AA69" s="795">
        <f>IF(Cotizador!$Q$17&gt;=1,TARIFA!P18,0)</f>
        <v>0</v>
      </c>
      <c r="AB69" s="792"/>
      <c r="AC69" s="792"/>
      <c r="AD69" s="792"/>
      <c r="AE69" s="792"/>
      <c r="AF69" s="792"/>
      <c r="AG69" s="793"/>
      <c r="AH69" s="794">
        <f>IF(Cotizador!$Q$17&gt;=1,TARIFA!Q18,0)</f>
        <v>0</v>
      </c>
      <c r="AI69" s="792"/>
      <c r="AJ69" s="792"/>
      <c r="AK69" s="792"/>
      <c r="AL69" s="792"/>
      <c r="AM69" s="792"/>
      <c r="AN69" s="792"/>
      <c r="AO69" s="788">
        <f>IF(Cotizador!$Q$17&gt;=1,TARIFA!R18,0)</f>
        <v>0</v>
      </c>
      <c r="AP69" s="789"/>
      <c r="AQ69" s="789"/>
      <c r="AR69" s="789"/>
      <c r="AS69" s="789"/>
      <c r="AT69" s="789"/>
      <c r="AU69" s="796"/>
      <c r="AV69" s="797">
        <f>IF(Cotizador!$Q$17&gt;=1,TARIFA!S18,0)</f>
        <v>0</v>
      </c>
      <c r="AW69" s="789"/>
      <c r="AX69" s="789"/>
      <c r="AY69" s="789"/>
      <c r="AZ69" s="789"/>
      <c r="BA69" s="789"/>
      <c r="BB69" s="789"/>
      <c r="BC69" s="798">
        <f>IF(Cotizador!$Q$17&gt;=1,TARIFA!T18,0)</f>
        <v>0</v>
      </c>
      <c r="BD69" s="789"/>
      <c r="BE69" s="789"/>
      <c r="BF69" s="789"/>
      <c r="BG69" s="789"/>
      <c r="BH69" s="789"/>
      <c r="BI69" s="796"/>
      <c r="BJ69" s="797">
        <f>IF(Cotizador!$Q$17&gt;=1,TARIFA!U18,0)</f>
        <v>0</v>
      </c>
      <c r="BK69" s="789"/>
      <c r="BL69" s="789"/>
      <c r="BM69" s="789"/>
      <c r="BN69" s="789"/>
      <c r="BO69" s="789"/>
      <c r="BP69" s="790"/>
      <c r="BQ69" s="791">
        <f>IF(Cotizador!$Q$17&gt;=1,TARIFA!V18,0)</f>
        <v>0</v>
      </c>
      <c r="BR69" s="792"/>
      <c r="BS69" s="792"/>
      <c r="BT69" s="792"/>
      <c r="BU69" s="792"/>
      <c r="BV69" s="792"/>
      <c r="BW69" s="793"/>
      <c r="BX69" s="794">
        <f>IF(Cotizador!$Q$17&gt;=1,TARIFA!W18,0)</f>
        <v>0</v>
      </c>
      <c r="BY69" s="792"/>
      <c r="BZ69" s="792"/>
      <c r="CA69" s="792"/>
      <c r="CB69" s="792"/>
      <c r="CC69" s="792"/>
      <c r="CD69" s="792"/>
      <c r="CE69" s="795">
        <f>IF(Cotizador!$Q$17&gt;=1,TARIFA!X18,0)</f>
        <v>0</v>
      </c>
      <c r="CF69" s="792"/>
      <c r="CG69" s="792"/>
      <c r="CH69" s="792"/>
      <c r="CI69" s="792"/>
      <c r="CJ69" s="792"/>
      <c r="CK69" s="793"/>
      <c r="CL69" s="794">
        <f>IF(Cotizador!$Q$17&gt;=1,TARIFA!Y18,0)</f>
        <v>0</v>
      </c>
      <c r="CM69" s="792"/>
      <c r="CN69" s="792"/>
      <c r="CO69" s="792"/>
      <c r="CP69" s="792"/>
      <c r="CQ69" s="792"/>
      <c r="CR69" s="799"/>
      <c r="CS69" s="370"/>
    </row>
    <row r="70" spans="2:97" ht="23.25" customHeight="1" x14ac:dyDescent="0.35">
      <c r="B70" s="369"/>
      <c r="C70" s="776" t="s">
        <v>112</v>
      </c>
      <c r="D70" s="777"/>
      <c r="E70" s="777"/>
      <c r="F70" s="777"/>
      <c r="G70" s="777"/>
      <c r="H70" s="777"/>
      <c r="I70" s="777"/>
      <c r="J70" s="777"/>
      <c r="K70" s="777"/>
      <c r="L70" s="778"/>
      <c r="M70" s="779">
        <f>IF(Cotizador!$Q$17&gt;=1,TARIFA!N19,0)</f>
        <v>0</v>
      </c>
      <c r="N70" s="780"/>
      <c r="O70" s="780"/>
      <c r="P70" s="780"/>
      <c r="Q70" s="780"/>
      <c r="R70" s="780"/>
      <c r="S70" s="781"/>
      <c r="T70" s="782">
        <f>IF(Cotizador!$Q$17&gt;=1,TARIFA!O19,0)</f>
        <v>0</v>
      </c>
      <c r="U70" s="780"/>
      <c r="V70" s="780"/>
      <c r="W70" s="780"/>
      <c r="X70" s="780"/>
      <c r="Y70" s="780"/>
      <c r="Z70" s="780"/>
      <c r="AA70" s="783">
        <f>IF(Cotizador!$Q$17&gt;=1,TARIFA!P19,0)</f>
        <v>0</v>
      </c>
      <c r="AB70" s="780"/>
      <c r="AC70" s="780"/>
      <c r="AD70" s="780"/>
      <c r="AE70" s="780"/>
      <c r="AF70" s="780"/>
      <c r="AG70" s="781"/>
      <c r="AH70" s="782">
        <f>IF(Cotizador!$Q$17&gt;=1,TARIFA!Q19,0)</f>
        <v>0</v>
      </c>
      <c r="AI70" s="780"/>
      <c r="AJ70" s="780"/>
      <c r="AK70" s="780"/>
      <c r="AL70" s="780"/>
      <c r="AM70" s="780"/>
      <c r="AN70" s="780"/>
      <c r="AO70" s="776">
        <f>IF(Cotizador!$Q$17&gt;=1,TARIFA!R19,0)</f>
        <v>0</v>
      </c>
      <c r="AP70" s="777"/>
      <c r="AQ70" s="777"/>
      <c r="AR70" s="777"/>
      <c r="AS70" s="777"/>
      <c r="AT70" s="777"/>
      <c r="AU70" s="784"/>
      <c r="AV70" s="785">
        <f>IF(Cotizador!$Q$17&gt;=1,TARIFA!S19,0)</f>
        <v>0</v>
      </c>
      <c r="AW70" s="777"/>
      <c r="AX70" s="777"/>
      <c r="AY70" s="777"/>
      <c r="AZ70" s="777"/>
      <c r="BA70" s="777"/>
      <c r="BB70" s="777"/>
      <c r="BC70" s="786">
        <f>IF(Cotizador!$Q$17&gt;=1,TARIFA!T19,0)</f>
        <v>0</v>
      </c>
      <c r="BD70" s="777"/>
      <c r="BE70" s="777"/>
      <c r="BF70" s="777"/>
      <c r="BG70" s="777"/>
      <c r="BH70" s="777"/>
      <c r="BI70" s="784"/>
      <c r="BJ70" s="785">
        <f>IF(Cotizador!$Q$17&gt;=1,TARIFA!U19,0)</f>
        <v>0</v>
      </c>
      <c r="BK70" s="777"/>
      <c r="BL70" s="777"/>
      <c r="BM70" s="777"/>
      <c r="BN70" s="777"/>
      <c r="BO70" s="777"/>
      <c r="BP70" s="778"/>
      <c r="BQ70" s="779">
        <f>IF(Cotizador!$Q$17&gt;=1,TARIFA!V19,0)</f>
        <v>0</v>
      </c>
      <c r="BR70" s="780"/>
      <c r="BS70" s="780"/>
      <c r="BT70" s="780"/>
      <c r="BU70" s="780"/>
      <c r="BV70" s="780"/>
      <c r="BW70" s="781"/>
      <c r="BX70" s="782">
        <f>IF(Cotizador!$Q$17&gt;=1,TARIFA!W19,0)</f>
        <v>0</v>
      </c>
      <c r="BY70" s="780"/>
      <c r="BZ70" s="780"/>
      <c r="CA70" s="780"/>
      <c r="CB70" s="780"/>
      <c r="CC70" s="780"/>
      <c r="CD70" s="780"/>
      <c r="CE70" s="783">
        <f>IF(Cotizador!$Q$17&gt;=1,TARIFA!X19,0)</f>
        <v>0</v>
      </c>
      <c r="CF70" s="780"/>
      <c r="CG70" s="780"/>
      <c r="CH70" s="780"/>
      <c r="CI70" s="780"/>
      <c r="CJ70" s="780"/>
      <c r="CK70" s="781"/>
      <c r="CL70" s="782">
        <f>IF(Cotizador!$Q$17&gt;=1,TARIFA!Y19,0)</f>
        <v>0</v>
      </c>
      <c r="CM70" s="780"/>
      <c r="CN70" s="780"/>
      <c r="CO70" s="780"/>
      <c r="CP70" s="780"/>
      <c r="CQ70" s="780"/>
      <c r="CR70" s="787"/>
      <c r="CS70" s="370"/>
    </row>
    <row r="71" spans="2:97" ht="23.25" customHeight="1" x14ac:dyDescent="0.35">
      <c r="B71" s="369"/>
      <c r="C71" s="788" t="s">
        <v>113</v>
      </c>
      <c r="D71" s="789"/>
      <c r="E71" s="789"/>
      <c r="F71" s="789"/>
      <c r="G71" s="789"/>
      <c r="H71" s="789"/>
      <c r="I71" s="789"/>
      <c r="J71" s="789"/>
      <c r="K71" s="789"/>
      <c r="L71" s="790"/>
      <c r="M71" s="791">
        <f>IF(Cotizador!$Q$17&gt;=1,TARIFA!N20,0)</f>
        <v>0</v>
      </c>
      <c r="N71" s="792"/>
      <c r="O71" s="792"/>
      <c r="P71" s="792"/>
      <c r="Q71" s="792"/>
      <c r="R71" s="792"/>
      <c r="S71" s="793"/>
      <c r="T71" s="794">
        <f>IF(Cotizador!$Q$17&gt;=1,TARIFA!O20,0)</f>
        <v>0</v>
      </c>
      <c r="U71" s="792"/>
      <c r="V71" s="792"/>
      <c r="W71" s="792"/>
      <c r="X71" s="792"/>
      <c r="Y71" s="792"/>
      <c r="Z71" s="792"/>
      <c r="AA71" s="795">
        <f>IF(Cotizador!$Q$17&gt;=1,TARIFA!P20,0)</f>
        <v>0</v>
      </c>
      <c r="AB71" s="792"/>
      <c r="AC71" s="792"/>
      <c r="AD71" s="792"/>
      <c r="AE71" s="792"/>
      <c r="AF71" s="792"/>
      <c r="AG71" s="793"/>
      <c r="AH71" s="794">
        <f>IF(Cotizador!$Q$17&gt;=1,TARIFA!Q20,0)</f>
        <v>0</v>
      </c>
      <c r="AI71" s="792"/>
      <c r="AJ71" s="792"/>
      <c r="AK71" s="792"/>
      <c r="AL71" s="792"/>
      <c r="AM71" s="792"/>
      <c r="AN71" s="792"/>
      <c r="AO71" s="788">
        <f>IF(Cotizador!$Q$17&gt;=1,TARIFA!R20,0)</f>
        <v>0</v>
      </c>
      <c r="AP71" s="789"/>
      <c r="AQ71" s="789"/>
      <c r="AR71" s="789"/>
      <c r="AS71" s="789"/>
      <c r="AT71" s="789"/>
      <c r="AU71" s="796"/>
      <c r="AV71" s="797">
        <f>IF(Cotizador!$Q$17&gt;=1,TARIFA!S20,0)</f>
        <v>0</v>
      </c>
      <c r="AW71" s="789"/>
      <c r="AX71" s="789"/>
      <c r="AY71" s="789"/>
      <c r="AZ71" s="789"/>
      <c r="BA71" s="789"/>
      <c r="BB71" s="789"/>
      <c r="BC71" s="798">
        <f>IF(Cotizador!$Q$17&gt;=1,TARIFA!T20,0)</f>
        <v>0</v>
      </c>
      <c r="BD71" s="789"/>
      <c r="BE71" s="789"/>
      <c r="BF71" s="789"/>
      <c r="BG71" s="789"/>
      <c r="BH71" s="789"/>
      <c r="BI71" s="796"/>
      <c r="BJ71" s="797">
        <f>IF(Cotizador!$Q$17&gt;=1,TARIFA!U20,0)</f>
        <v>0</v>
      </c>
      <c r="BK71" s="789"/>
      <c r="BL71" s="789"/>
      <c r="BM71" s="789"/>
      <c r="BN71" s="789"/>
      <c r="BO71" s="789"/>
      <c r="BP71" s="790"/>
      <c r="BQ71" s="791">
        <f>IF(Cotizador!$Q$17&gt;=1,TARIFA!V20,0)</f>
        <v>0</v>
      </c>
      <c r="BR71" s="792"/>
      <c r="BS71" s="792"/>
      <c r="BT71" s="792"/>
      <c r="BU71" s="792"/>
      <c r="BV71" s="792"/>
      <c r="BW71" s="793"/>
      <c r="BX71" s="794">
        <f>IF(Cotizador!$Q$17&gt;=1,TARIFA!W20,0)</f>
        <v>0</v>
      </c>
      <c r="BY71" s="792"/>
      <c r="BZ71" s="792"/>
      <c r="CA71" s="792"/>
      <c r="CB71" s="792"/>
      <c r="CC71" s="792"/>
      <c r="CD71" s="792"/>
      <c r="CE71" s="795">
        <f>IF(Cotizador!$Q$17&gt;=1,TARIFA!X20,0)</f>
        <v>0</v>
      </c>
      <c r="CF71" s="792"/>
      <c r="CG71" s="792"/>
      <c r="CH71" s="792"/>
      <c r="CI71" s="792"/>
      <c r="CJ71" s="792"/>
      <c r="CK71" s="793"/>
      <c r="CL71" s="794">
        <f>IF(Cotizador!$Q$17&gt;=1,TARIFA!Y20,0)</f>
        <v>0</v>
      </c>
      <c r="CM71" s="792"/>
      <c r="CN71" s="792"/>
      <c r="CO71" s="792"/>
      <c r="CP71" s="792"/>
      <c r="CQ71" s="792"/>
      <c r="CR71" s="799"/>
      <c r="CS71" s="370"/>
    </row>
    <row r="72" spans="2:97" ht="23.25" customHeight="1" x14ac:dyDescent="0.35">
      <c r="B72" s="369"/>
      <c r="C72" s="776" t="s">
        <v>114</v>
      </c>
      <c r="D72" s="777"/>
      <c r="E72" s="777"/>
      <c r="F72" s="777"/>
      <c r="G72" s="777"/>
      <c r="H72" s="777"/>
      <c r="I72" s="777"/>
      <c r="J72" s="777"/>
      <c r="K72" s="777"/>
      <c r="L72" s="778"/>
      <c r="M72" s="779">
        <f>IF(Cotizador!$Q$17&gt;=1,TARIFA!N21,0)</f>
        <v>0</v>
      </c>
      <c r="N72" s="780"/>
      <c r="O72" s="780"/>
      <c r="P72" s="780"/>
      <c r="Q72" s="780"/>
      <c r="R72" s="780"/>
      <c r="S72" s="781"/>
      <c r="T72" s="782">
        <f>IF(Cotizador!$Q$17&gt;=1,TARIFA!O21,0)</f>
        <v>0</v>
      </c>
      <c r="U72" s="780"/>
      <c r="V72" s="780"/>
      <c r="W72" s="780"/>
      <c r="X72" s="780"/>
      <c r="Y72" s="780"/>
      <c r="Z72" s="780"/>
      <c r="AA72" s="783">
        <f>IF(Cotizador!$Q$17&gt;=1,TARIFA!P21,0)</f>
        <v>0</v>
      </c>
      <c r="AB72" s="780"/>
      <c r="AC72" s="780"/>
      <c r="AD72" s="780"/>
      <c r="AE72" s="780"/>
      <c r="AF72" s="780"/>
      <c r="AG72" s="781"/>
      <c r="AH72" s="782">
        <f>IF(Cotizador!$Q$17&gt;=1,TARIFA!Q21,0)</f>
        <v>0</v>
      </c>
      <c r="AI72" s="780"/>
      <c r="AJ72" s="780"/>
      <c r="AK72" s="780"/>
      <c r="AL72" s="780"/>
      <c r="AM72" s="780"/>
      <c r="AN72" s="780"/>
      <c r="AO72" s="776">
        <f>IF(Cotizador!$Q$17&gt;=1,TARIFA!R21,0)</f>
        <v>0</v>
      </c>
      <c r="AP72" s="777"/>
      <c r="AQ72" s="777"/>
      <c r="AR72" s="777"/>
      <c r="AS72" s="777"/>
      <c r="AT72" s="777"/>
      <c r="AU72" s="784"/>
      <c r="AV72" s="785">
        <f>IF(Cotizador!$Q$17&gt;=1,TARIFA!S21,0)</f>
        <v>0</v>
      </c>
      <c r="AW72" s="777"/>
      <c r="AX72" s="777"/>
      <c r="AY72" s="777"/>
      <c r="AZ72" s="777"/>
      <c r="BA72" s="777"/>
      <c r="BB72" s="777"/>
      <c r="BC72" s="786">
        <f>IF(Cotizador!$Q$17&gt;=1,TARIFA!T21,0)</f>
        <v>0</v>
      </c>
      <c r="BD72" s="777"/>
      <c r="BE72" s="777"/>
      <c r="BF72" s="777"/>
      <c r="BG72" s="777"/>
      <c r="BH72" s="777"/>
      <c r="BI72" s="784"/>
      <c r="BJ72" s="785">
        <f>IF(Cotizador!$Q$17&gt;=1,TARIFA!U21,0)</f>
        <v>0</v>
      </c>
      <c r="BK72" s="777"/>
      <c r="BL72" s="777"/>
      <c r="BM72" s="777"/>
      <c r="BN72" s="777"/>
      <c r="BO72" s="777"/>
      <c r="BP72" s="778"/>
      <c r="BQ72" s="779">
        <f>IF(Cotizador!$Q$17&gt;=1,TARIFA!V21,0)</f>
        <v>0</v>
      </c>
      <c r="BR72" s="780"/>
      <c r="BS72" s="780"/>
      <c r="BT72" s="780"/>
      <c r="BU72" s="780"/>
      <c r="BV72" s="780"/>
      <c r="BW72" s="781"/>
      <c r="BX72" s="782">
        <f>IF(Cotizador!$Q$17&gt;=1,TARIFA!W21,0)</f>
        <v>0</v>
      </c>
      <c r="BY72" s="780"/>
      <c r="BZ72" s="780"/>
      <c r="CA72" s="780"/>
      <c r="CB72" s="780"/>
      <c r="CC72" s="780"/>
      <c r="CD72" s="780"/>
      <c r="CE72" s="783">
        <f>IF(Cotizador!$Q$17&gt;=1,TARIFA!X21,0)</f>
        <v>0</v>
      </c>
      <c r="CF72" s="780"/>
      <c r="CG72" s="780"/>
      <c r="CH72" s="780"/>
      <c r="CI72" s="780"/>
      <c r="CJ72" s="780"/>
      <c r="CK72" s="781"/>
      <c r="CL72" s="782">
        <f>IF(Cotizador!$Q$17&gt;=1,TARIFA!Y21,0)</f>
        <v>0</v>
      </c>
      <c r="CM72" s="780"/>
      <c r="CN72" s="780"/>
      <c r="CO72" s="780"/>
      <c r="CP72" s="780"/>
      <c r="CQ72" s="780"/>
      <c r="CR72" s="787"/>
      <c r="CS72" s="370"/>
    </row>
    <row r="73" spans="2:97" ht="23.25" customHeight="1" x14ac:dyDescent="0.35">
      <c r="B73" s="369"/>
      <c r="C73" s="788" t="s">
        <v>115</v>
      </c>
      <c r="D73" s="789"/>
      <c r="E73" s="789"/>
      <c r="F73" s="789"/>
      <c r="G73" s="789"/>
      <c r="H73" s="789"/>
      <c r="I73" s="789"/>
      <c r="J73" s="789"/>
      <c r="K73" s="789"/>
      <c r="L73" s="790"/>
      <c r="M73" s="791">
        <f>IF(Cotizador!$Q$17&gt;=1,TARIFA!N22,0)</f>
        <v>0</v>
      </c>
      <c r="N73" s="792"/>
      <c r="O73" s="792"/>
      <c r="P73" s="792"/>
      <c r="Q73" s="792"/>
      <c r="R73" s="792"/>
      <c r="S73" s="793"/>
      <c r="T73" s="794">
        <f>IF(Cotizador!$Q$17&gt;=1,TARIFA!O22,0)</f>
        <v>0</v>
      </c>
      <c r="U73" s="792"/>
      <c r="V73" s="792"/>
      <c r="W73" s="792"/>
      <c r="X73" s="792"/>
      <c r="Y73" s="792"/>
      <c r="Z73" s="792"/>
      <c r="AA73" s="795">
        <f>IF(Cotizador!$Q$17&gt;=1,TARIFA!P22,0)</f>
        <v>0</v>
      </c>
      <c r="AB73" s="792"/>
      <c r="AC73" s="792"/>
      <c r="AD73" s="792"/>
      <c r="AE73" s="792"/>
      <c r="AF73" s="792"/>
      <c r="AG73" s="793"/>
      <c r="AH73" s="794">
        <f>IF(Cotizador!$Q$17&gt;=1,TARIFA!Q22,0)</f>
        <v>0</v>
      </c>
      <c r="AI73" s="792"/>
      <c r="AJ73" s="792"/>
      <c r="AK73" s="792"/>
      <c r="AL73" s="792"/>
      <c r="AM73" s="792"/>
      <c r="AN73" s="792"/>
      <c r="AO73" s="788">
        <f>IF(Cotizador!$Q$17&gt;=1,TARIFA!R22,0)</f>
        <v>0</v>
      </c>
      <c r="AP73" s="789"/>
      <c r="AQ73" s="789"/>
      <c r="AR73" s="789"/>
      <c r="AS73" s="789"/>
      <c r="AT73" s="789"/>
      <c r="AU73" s="796"/>
      <c r="AV73" s="797">
        <f>IF(Cotizador!$Q$17&gt;=1,TARIFA!S22,0)</f>
        <v>0</v>
      </c>
      <c r="AW73" s="789"/>
      <c r="AX73" s="789"/>
      <c r="AY73" s="789"/>
      <c r="AZ73" s="789"/>
      <c r="BA73" s="789"/>
      <c r="BB73" s="789"/>
      <c r="BC73" s="798">
        <f>IF(Cotizador!$Q$17&gt;=1,TARIFA!T22,0)</f>
        <v>0</v>
      </c>
      <c r="BD73" s="789"/>
      <c r="BE73" s="789"/>
      <c r="BF73" s="789"/>
      <c r="BG73" s="789"/>
      <c r="BH73" s="789"/>
      <c r="BI73" s="796"/>
      <c r="BJ73" s="797">
        <f>IF(Cotizador!$Q$17&gt;=1,TARIFA!U22,0)</f>
        <v>0</v>
      </c>
      <c r="BK73" s="789"/>
      <c r="BL73" s="789"/>
      <c r="BM73" s="789"/>
      <c r="BN73" s="789"/>
      <c r="BO73" s="789"/>
      <c r="BP73" s="790"/>
      <c r="BQ73" s="791">
        <f>IF(Cotizador!$Q$17&gt;=1,TARIFA!V22,0)</f>
        <v>0</v>
      </c>
      <c r="BR73" s="792"/>
      <c r="BS73" s="792"/>
      <c r="BT73" s="792"/>
      <c r="BU73" s="792"/>
      <c r="BV73" s="792"/>
      <c r="BW73" s="793"/>
      <c r="BX73" s="794">
        <f>IF(Cotizador!$Q$17&gt;=1,TARIFA!W22,0)</f>
        <v>0</v>
      </c>
      <c r="BY73" s="792"/>
      <c r="BZ73" s="792"/>
      <c r="CA73" s="792"/>
      <c r="CB73" s="792"/>
      <c r="CC73" s="792"/>
      <c r="CD73" s="792"/>
      <c r="CE73" s="795">
        <f>IF(Cotizador!$Q$17&gt;=1,TARIFA!X22,0)</f>
        <v>0</v>
      </c>
      <c r="CF73" s="792"/>
      <c r="CG73" s="792"/>
      <c r="CH73" s="792"/>
      <c r="CI73" s="792"/>
      <c r="CJ73" s="792"/>
      <c r="CK73" s="793"/>
      <c r="CL73" s="794">
        <f>IF(Cotizador!$Q$17&gt;=1,TARIFA!Y22,0)</f>
        <v>0</v>
      </c>
      <c r="CM73" s="792"/>
      <c r="CN73" s="792"/>
      <c r="CO73" s="792"/>
      <c r="CP73" s="792"/>
      <c r="CQ73" s="792"/>
      <c r="CR73" s="799"/>
      <c r="CS73" s="370"/>
    </row>
    <row r="74" spans="2:97" ht="23.25" customHeight="1" x14ac:dyDescent="0.35">
      <c r="B74" s="369"/>
      <c r="C74" s="776" t="s">
        <v>116</v>
      </c>
      <c r="D74" s="777"/>
      <c r="E74" s="777"/>
      <c r="F74" s="777"/>
      <c r="G74" s="777"/>
      <c r="H74" s="777"/>
      <c r="I74" s="777"/>
      <c r="J74" s="777"/>
      <c r="K74" s="777"/>
      <c r="L74" s="778"/>
      <c r="M74" s="779">
        <f>IF(Cotizador!$Q$17&gt;=1,TARIFA!N23,0)</f>
        <v>0</v>
      </c>
      <c r="N74" s="780"/>
      <c r="O74" s="780"/>
      <c r="P74" s="780"/>
      <c r="Q74" s="780"/>
      <c r="R74" s="780"/>
      <c r="S74" s="781"/>
      <c r="T74" s="782">
        <f>IF(Cotizador!$Q$17&gt;=1,TARIFA!O23,0)</f>
        <v>0</v>
      </c>
      <c r="U74" s="780"/>
      <c r="V74" s="780"/>
      <c r="W74" s="780"/>
      <c r="X74" s="780"/>
      <c r="Y74" s="780"/>
      <c r="Z74" s="780"/>
      <c r="AA74" s="783">
        <f>IF(Cotizador!$Q$17&gt;=1,TARIFA!P23,0)</f>
        <v>0</v>
      </c>
      <c r="AB74" s="780"/>
      <c r="AC74" s="780"/>
      <c r="AD74" s="780"/>
      <c r="AE74" s="780"/>
      <c r="AF74" s="780"/>
      <c r="AG74" s="781"/>
      <c r="AH74" s="782">
        <f>IF(Cotizador!$Q$17&gt;=1,TARIFA!Q23,0)</f>
        <v>0</v>
      </c>
      <c r="AI74" s="780"/>
      <c r="AJ74" s="780"/>
      <c r="AK74" s="780"/>
      <c r="AL74" s="780"/>
      <c r="AM74" s="780"/>
      <c r="AN74" s="780"/>
      <c r="AO74" s="776">
        <f>IF(Cotizador!$Q$17&gt;=1,TARIFA!R23,0)</f>
        <v>0</v>
      </c>
      <c r="AP74" s="777"/>
      <c r="AQ74" s="777"/>
      <c r="AR74" s="777"/>
      <c r="AS74" s="777"/>
      <c r="AT74" s="777"/>
      <c r="AU74" s="784"/>
      <c r="AV74" s="785">
        <f>IF(Cotizador!$Q$17&gt;=1,TARIFA!S23,0)</f>
        <v>0</v>
      </c>
      <c r="AW74" s="777"/>
      <c r="AX74" s="777"/>
      <c r="AY74" s="777"/>
      <c r="AZ74" s="777"/>
      <c r="BA74" s="777"/>
      <c r="BB74" s="777"/>
      <c r="BC74" s="786">
        <f>IF(Cotizador!$Q$17&gt;=1,TARIFA!T23,0)</f>
        <v>0</v>
      </c>
      <c r="BD74" s="777"/>
      <c r="BE74" s="777"/>
      <c r="BF74" s="777"/>
      <c r="BG74" s="777"/>
      <c r="BH74" s="777"/>
      <c r="BI74" s="784"/>
      <c r="BJ74" s="785">
        <f>IF(Cotizador!$Q$17&gt;=1,TARIFA!U23,0)</f>
        <v>0</v>
      </c>
      <c r="BK74" s="777"/>
      <c r="BL74" s="777"/>
      <c r="BM74" s="777"/>
      <c r="BN74" s="777"/>
      <c r="BO74" s="777"/>
      <c r="BP74" s="778"/>
      <c r="BQ74" s="779">
        <f>IF(Cotizador!$Q$17&gt;=1,TARIFA!V23,0)</f>
        <v>0</v>
      </c>
      <c r="BR74" s="780"/>
      <c r="BS74" s="780"/>
      <c r="BT74" s="780"/>
      <c r="BU74" s="780"/>
      <c r="BV74" s="780"/>
      <c r="BW74" s="781"/>
      <c r="BX74" s="782">
        <f>IF(Cotizador!$Q$17&gt;=1,TARIFA!W23,0)</f>
        <v>0</v>
      </c>
      <c r="BY74" s="780"/>
      <c r="BZ74" s="780"/>
      <c r="CA74" s="780"/>
      <c r="CB74" s="780"/>
      <c r="CC74" s="780"/>
      <c r="CD74" s="780"/>
      <c r="CE74" s="783">
        <f>IF(Cotizador!$Q$17&gt;=1,TARIFA!X23,0)</f>
        <v>0</v>
      </c>
      <c r="CF74" s="780"/>
      <c r="CG74" s="780"/>
      <c r="CH74" s="780"/>
      <c r="CI74" s="780"/>
      <c r="CJ74" s="780"/>
      <c r="CK74" s="781"/>
      <c r="CL74" s="782">
        <f>IF(Cotizador!$Q$17&gt;=1,TARIFA!Y23,0)</f>
        <v>0</v>
      </c>
      <c r="CM74" s="780"/>
      <c r="CN74" s="780"/>
      <c r="CO74" s="780"/>
      <c r="CP74" s="780"/>
      <c r="CQ74" s="780"/>
      <c r="CR74" s="787"/>
      <c r="CS74" s="370"/>
    </row>
    <row r="75" spans="2:97" ht="23.25" customHeight="1" x14ac:dyDescent="0.35">
      <c r="B75" s="369"/>
      <c r="C75" s="788" t="s">
        <v>117</v>
      </c>
      <c r="D75" s="789"/>
      <c r="E75" s="789"/>
      <c r="F75" s="789"/>
      <c r="G75" s="789"/>
      <c r="H75" s="789"/>
      <c r="I75" s="789"/>
      <c r="J75" s="789"/>
      <c r="K75" s="789"/>
      <c r="L75" s="790"/>
      <c r="M75" s="791">
        <f>IF(Cotizador!$Q$17&gt;=1,TARIFA!N24,0)</f>
        <v>0</v>
      </c>
      <c r="N75" s="792"/>
      <c r="O75" s="792"/>
      <c r="P75" s="792"/>
      <c r="Q75" s="792"/>
      <c r="R75" s="792"/>
      <c r="S75" s="793"/>
      <c r="T75" s="794">
        <f>IF(Cotizador!$Q$17&gt;=1,TARIFA!O24,0)</f>
        <v>0</v>
      </c>
      <c r="U75" s="792"/>
      <c r="V75" s="792"/>
      <c r="W75" s="792"/>
      <c r="X75" s="792"/>
      <c r="Y75" s="792"/>
      <c r="Z75" s="792"/>
      <c r="AA75" s="795">
        <f>IF(Cotizador!$Q$17&gt;=1,TARIFA!P24,0)</f>
        <v>0</v>
      </c>
      <c r="AB75" s="792"/>
      <c r="AC75" s="792"/>
      <c r="AD75" s="792"/>
      <c r="AE75" s="792"/>
      <c r="AF75" s="792"/>
      <c r="AG75" s="793"/>
      <c r="AH75" s="794">
        <f>IF(Cotizador!$Q$17&gt;=1,TARIFA!Q24,0)</f>
        <v>0</v>
      </c>
      <c r="AI75" s="792"/>
      <c r="AJ75" s="792"/>
      <c r="AK75" s="792"/>
      <c r="AL75" s="792"/>
      <c r="AM75" s="792"/>
      <c r="AN75" s="792"/>
      <c r="AO75" s="788">
        <f>IF(Cotizador!$Q$17&gt;=1,TARIFA!R24,0)</f>
        <v>0</v>
      </c>
      <c r="AP75" s="789"/>
      <c r="AQ75" s="789"/>
      <c r="AR75" s="789"/>
      <c r="AS75" s="789"/>
      <c r="AT75" s="789"/>
      <c r="AU75" s="796"/>
      <c r="AV75" s="797">
        <f>IF(Cotizador!$Q$17&gt;=1,TARIFA!S24,0)</f>
        <v>0</v>
      </c>
      <c r="AW75" s="789"/>
      <c r="AX75" s="789"/>
      <c r="AY75" s="789"/>
      <c r="AZ75" s="789"/>
      <c r="BA75" s="789"/>
      <c r="BB75" s="789"/>
      <c r="BC75" s="798">
        <f>IF(Cotizador!$Q$17&gt;=1,TARIFA!T24,0)</f>
        <v>0</v>
      </c>
      <c r="BD75" s="789"/>
      <c r="BE75" s="789"/>
      <c r="BF75" s="789"/>
      <c r="BG75" s="789"/>
      <c r="BH75" s="789"/>
      <c r="BI75" s="796"/>
      <c r="BJ75" s="797">
        <f>IF(Cotizador!$Q$17&gt;=1,TARIFA!U24,0)</f>
        <v>0</v>
      </c>
      <c r="BK75" s="789"/>
      <c r="BL75" s="789"/>
      <c r="BM75" s="789"/>
      <c r="BN75" s="789"/>
      <c r="BO75" s="789"/>
      <c r="BP75" s="790"/>
      <c r="BQ75" s="791">
        <f>IF(Cotizador!$Q$17&gt;=1,TARIFA!V24,0)</f>
        <v>0</v>
      </c>
      <c r="BR75" s="792"/>
      <c r="BS75" s="792"/>
      <c r="BT75" s="792"/>
      <c r="BU75" s="792"/>
      <c r="BV75" s="792"/>
      <c r="BW75" s="793"/>
      <c r="BX75" s="794">
        <f>IF(Cotizador!$Q$17&gt;=1,TARIFA!W24,0)</f>
        <v>0</v>
      </c>
      <c r="BY75" s="792"/>
      <c r="BZ75" s="792"/>
      <c r="CA75" s="792"/>
      <c r="CB75" s="792"/>
      <c r="CC75" s="792"/>
      <c r="CD75" s="792"/>
      <c r="CE75" s="795">
        <f>IF(Cotizador!$Q$17&gt;=1,TARIFA!X24,0)</f>
        <v>0</v>
      </c>
      <c r="CF75" s="792"/>
      <c r="CG75" s="792"/>
      <c r="CH75" s="792"/>
      <c r="CI75" s="792"/>
      <c r="CJ75" s="792"/>
      <c r="CK75" s="793"/>
      <c r="CL75" s="794">
        <f>IF(Cotizador!$Q$17&gt;=1,TARIFA!Y24,0)</f>
        <v>0</v>
      </c>
      <c r="CM75" s="792"/>
      <c r="CN75" s="792"/>
      <c r="CO75" s="792"/>
      <c r="CP75" s="792"/>
      <c r="CQ75" s="792"/>
      <c r="CR75" s="799"/>
      <c r="CS75" s="370"/>
    </row>
    <row r="76" spans="2:97" ht="23.25" customHeight="1" x14ac:dyDescent="0.35">
      <c r="B76" s="369"/>
      <c r="C76" s="776" t="s">
        <v>118</v>
      </c>
      <c r="D76" s="777"/>
      <c r="E76" s="777"/>
      <c r="F76" s="777"/>
      <c r="G76" s="777"/>
      <c r="H76" s="777"/>
      <c r="I76" s="777"/>
      <c r="J76" s="777"/>
      <c r="K76" s="777"/>
      <c r="L76" s="778"/>
      <c r="M76" s="779">
        <f>IF(Cotizador!$Q$17&gt;=1,TARIFA!N25,0)</f>
        <v>0</v>
      </c>
      <c r="N76" s="780"/>
      <c r="O76" s="780"/>
      <c r="P76" s="780"/>
      <c r="Q76" s="780"/>
      <c r="R76" s="780"/>
      <c r="S76" s="781"/>
      <c r="T76" s="782">
        <f>IF(Cotizador!$Q$17&gt;=1,TARIFA!O25,0)</f>
        <v>0</v>
      </c>
      <c r="U76" s="780"/>
      <c r="V76" s="780"/>
      <c r="W76" s="780"/>
      <c r="X76" s="780"/>
      <c r="Y76" s="780"/>
      <c r="Z76" s="780"/>
      <c r="AA76" s="783">
        <f>IF(Cotizador!$Q$17&gt;=1,TARIFA!P25,0)</f>
        <v>0</v>
      </c>
      <c r="AB76" s="780"/>
      <c r="AC76" s="780"/>
      <c r="AD76" s="780"/>
      <c r="AE76" s="780"/>
      <c r="AF76" s="780"/>
      <c r="AG76" s="781"/>
      <c r="AH76" s="782">
        <f>IF(Cotizador!$Q$17&gt;=1,TARIFA!Q25,0)</f>
        <v>0</v>
      </c>
      <c r="AI76" s="780"/>
      <c r="AJ76" s="780"/>
      <c r="AK76" s="780"/>
      <c r="AL76" s="780"/>
      <c r="AM76" s="780"/>
      <c r="AN76" s="780"/>
      <c r="AO76" s="776">
        <f>IF(Cotizador!$Q$17&gt;=1,TARIFA!R25,0)</f>
        <v>0</v>
      </c>
      <c r="AP76" s="777"/>
      <c r="AQ76" s="777"/>
      <c r="AR76" s="777"/>
      <c r="AS76" s="777"/>
      <c r="AT76" s="777"/>
      <c r="AU76" s="784"/>
      <c r="AV76" s="785">
        <f>IF(Cotizador!$Q$17&gt;=1,TARIFA!S25,0)</f>
        <v>0</v>
      </c>
      <c r="AW76" s="777"/>
      <c r="AX76" s="777"/>
      <c r="AY76" s="777"/>
      <c r="AZ76" s="777"/>
      <c r="BA76" s="777"/>
      <c r="BB76" s="777"/>
      <c r="BC76" s="786">
        <f>IF(Cotizador!$Q$17&gt;=1,TARIFA!T25,0)</f>
        <v>0</v>
      </c>
      <c r="BD76" s="777"/>
      <c r="BE76" s="777"/>
      <c r="BF76" s="777"/>
      <c r="BG76" s="777"/>
      <c r="BH76" s="777"/>
      <c r="BI76" s="784"/>
      <c r="BJ76" s="785">
        <f>IF(Cotizador!$Q$17&gt;=1,TARIFA!U25,0)</f>
        <v>0</v>
      </c>
      <c r="BK76" s="777"/>
      <c r="BL76" s="777"/>
      <c r="BM76" s="777"/>
      <c r="BN76" s="777"/>
      <c r="BO76" s="777"/>
      <c r="BP76" s="778"/>
      <c r="BQ76" s="779">
        <f>IF(Cotizador!$Q$17&gt;=1,TARIFA!V25,0)</f>
        <v>0</v>
      </c>
      <c r="BR76" s="780"/>
      <c r="BS76" s="780"/>
      <c r="BT76" s="780"/>
      <c r="BU76" s="780"/>
      <c r="BV76" s="780"/>
      <c r="BW76" s="781"/>
      <c r="BX76" s="782">
        <f>IF(Cotizador!$Q$17&gt;=1,TARIFA!W25,0)</f>
        <v>0</v>
      </c>
      <c r="BY76" s="780"/>
      <c r="BZ76" s="780"/>
      <c r="CA76" s="780"/>
      <c r="CB76" s="780"/>
      <c r="CC76" s="780"/>
      <c r="CD76" s="780"/>
      <c r="CE76" s="783">
        <f>IF(Cotizador!$Q$17&gt;=1,TARIFA!X25,0)</f>
        <v>0</v>
      </c>
      <c r="CF76" s="780"/>
      <c r="CG76" s="780"/>
      <c r="CH76" s="780"/>
      <c r="CI76" s="780"/>
      <c r="CJ76" s="780"/>
      <c r="CK76" s="781"/>
      <c r="CL76" s="782">
        <f>IF(Cotizador!$Q$17&gt;=1,TARIFA!Y25,0)</f>
        <v>0</v>
      </c>
      <c r="CM76" s="780"/>
      <c r="CN76" s="780"/>
      <c r="CO76" s="780"/>
      <c r="CP76" s="780"/>
      <c r="CQ76" s="780"/>
      <c r="CR76" s="787"/>
      <c r="CS76" s="370"/>
    </row>
    <row r="77" spans="2:97" ht="23.25" customHeight="1" x14ac:dyDescent="0.35">
      <c r="B77" s="369"/>
      <c r="C77" s="788" t="s">
        <v>119</v>
      </c>
      <c r="D77" s="789"/>
      <c r="E77" s="789"/>
      <c r="F77" s="789"/>
      <c r="G77" s="789"/>
      <c r="H77" s="789"/>
      <c r="I77" s="789"/>
      <c r="J77" s="789"/>
      <c r="K77" s="789"/>
      <c r="L77" s="790"/>
      <c r="M77" s="791">
        <f>IF(Cotizador!$Q$17&gt;=1,TARIFA!N26,0)</f>
        <v>0</v>
      </c>
      <c r="N77" s="792"/>
      <c r="O77" s="792"/>
      <c r="P77" s="792"/>
      <c r="Q77" s="792"/>
      <c r="R77" s="792"/>
      <c r="S77" s="793"/>
      <c r="T77" s="794">
        <f>IF(Cotizador!$Q$17&gt;=1,TARIFA!O26,0)</f>
        <v>0</v>
      </c>
      <c r="U77" s="792"/>
      <c r="V77" s="792"/>
      <c r="W77" s="792"/>
      <c r="X77" s="792"/>
      <c r="Y77" s="792"/>
      <c r="Z77" s="792"/>
      <c r="AA77" s="795">
        <f>IF(Cotizador!$Q$17&gt;=1,TARIFA!P26,0)</f>
        <v>0</v>
      </c>
      <c r="AB77" s="792"/>
      <c r="AC77" s="792"/>
      <c r="AD77" s="792"/>
      <c r="AE77" s="792"/>
      <c r="AF77" s="792"/>
      <c r="AG77" s="793"/>
      <c r="AH77" s="794">
        <f>IF(Cotizador!$Q$17&gt;=1,TARIFA!Q26,0)</f>
        <v>0</v>
      </c>
      <c r="AI77" s="792"/>
      <c r="AJ77" s="792"/>
      <c r="AK77" s="792"/>
      <c r="AL77" s="792"/>
      <c r="AM77" s="792"/>
      <c r="AN77" s="792"/>
      <c r="AO77" s="788">
        <f>IF(Cotizador!$Q$17&gt;=1,TARIFA!R26,0)</f>
        <v>0</v>
      </c>
      <c r="AP77" s="789"/>
      <c r="AQ77" s="789"/>
      <c r="AR77" s="789"/>
      <c r="AS77" s="789"/>
      <c r="AT77" s="789"/>
      <c r="AU77" s="796"/>
      <c r="AV77" s="797">
        <f>IF(Cotizador!$Q$17&gt;=1,TARIFA!S26,0)</f>
        <v>0</v>
      </c>
      <c r="AW77" s="789"/>
      <c r="AX77" s="789"/>
      <c r="AY77" s="789"/>
      <c r="AZ77" s="789"/>
      <c r="BA77" s="789"/>
      <c r="BB77" s="789"/>
      <c r="BC77" s="798">
        <f>IF(Cotizador!$Q$17&gt;=1,TARIFA!T26,0)</f>
        <v>0</v>
      </c>
      <c r="BD77" s="789"/>
      <c r="BE77" s="789"/>
      <c r="BF77" s="789"/>
      <c r="BG77" s="789"/>
      <c r="BH77" s="789"/>
      <c r="BI77" s="796"/>
      <c r="BJ77" s="797">
        <f>IF(Cotizador!$Q$17&gt;=1,TARIFA!U26,0)</f>
        <v>0</v>
      </c>
      <c r="BK77" s="789"/>
      <c r="BL77" s="789"/>
      <c r="BM77" s="789"/>
      <c r="BN77" s="789"/>
      <c r="BO77" s="789"/>
      <c r="BP77" s="790"/>
      <c r="BQ77" s="791">
        <f>IF(Cotizador!$Q$17&gt;=1,TARIFA!V26,0)</f>
        <v>0</v>
      </c>
      <c r="BR77" s="792"/>
      <c r="BS77" s="792"/>
      <c r="BT77" s="792"/>
      <c r="BU77" s="792"/>
      <c r="BV77" s="792"/>
      <c r="BW77" s="793"/>
      <c r="BX77" s="794">
        <f>IF(Cotizador!$Q$17&gt;=1,TARIFA!W26,0)</f>
        <v>0</v>
      </c>
      <c r="BY77" s="792"/>
      <c r="BZ77" s="792"/>
      <c r="CA77" s="792"/>
      <c r="CB77" s="792"/>
      <c r="CC77" s="792"/>
      <c r="CD77" s="792"/>
      <c r="CE77" s="795">
        <f>IF(Cotizador!$Q$17&gt;=1,TARIFA!X26,0)</f>
        <v>0</v>
      </c>
      <c r="CF77" s="792"/>
      <c r="CG77" s="792"/>
      <c r="CH77" s="792"/>
      <c r="CI77" s="792"/>
      <c r="CJ77" s="792"/>
      <c r="CK77" s="793"/>
      <c r="CL77" s="794">
        <f>IF(Cotizador!$Q$17&gt;=1,TARIFA!Y26,0)</f>
        <v>0</v>
      </c>
      <c r="CM77" s="792"/>
      <c r="CN77" s="792"/>
      <c r="CO77" s="792"/>
      <c r="CP77" s="792"/>
      <c r="CQ77" s="792"/>
      <c r="CR77" s="799"/>
      <c r="CS77" s="370"/>
    </row>
    <row r="78" spans="2:97" ht="23.25" customHeight="1" x14ac:dyDescent="0.35">
      <c r="B78" s="369"/>
      <c r="C78" s="776" t="s">
        <v>120</v>
      </c>
      <c r="D78" s="777"/>
      <c r="E78" s="777"/>
      <c r="F78" s="777"/>
      <c r="G78" s="777"/>
      <c r="H78" s="777"/>
      <c r="I78" s="777"/>
      <c r="J78" s="777"/>
      <c r="K78" s="777"/>
      <c r="L78" s="778"/>
      <c r="M78" s="779">
        <f>IF(Cotizador!$Q$17&gt;=1,TARIFA!N27,0)</f>
        <v>0</v>
      </c>
      <c r="N78" s="780"/>
      <c r="O78" s="780"/>
      <c r="P78" s="780"/>
      <c r="Q78" s="780"/>
      <c r="R78" s="780"/>
      <c r="S78" s="781"/>
      <c r="T78" s="782">
        <f>IF(Cotizador!$Q$17&gt;=1,TARIFA!O27,0)</f>
        <v>0</v>
      </c>
      <c r="U78" s="780"/>
      <c r="V78" s="780"/>
      <c r="W78" s="780"/>
      <c r="X78" s="780"/>
      <c r="Y78" s="780"/>
      <c r="Z78" s="780"/>
      <c r="AA78" s="783">
        <f>IF(Cotizador!$Q$17&gt;=1,TARIFA!P27,0)</f>
        <v>0</v>
      </c>
      <c r="AB78" s="780"/>
      <c r="AC78" s="780"/>
      <c r="AD78" s="780"/>
      <c r="AE78" s="780"/>
      <c r="AF78" s="780"/>
      <c r="AG78" s="781"/>
      <c r="AH78" s="782">
        <f>IF(Cotizador!$Q$17&gt;=1,TARIFA!Q27,0)</f>
        <v>0</v>
      </c>
      <c r="AI78" s="780"/>
      <c r="AJ78" s="780"/>
      <c r="AK78" s="780"/>
      <c r="AL78" s="780"/>
      <c r="AM78" s="780"/>
      <c r="AN78" s="780"/>
      <c r="AO78" s="776">
        <f>IF(Cotizador!$Q$17&gt;=1,TARIFA!R27,0)</f>
        <v>0</v>
      </c>
      <c r="AP78" s="777"/>
      <c r="AQ78" s="777"/>
      <c r="AR78" s="777"/>
      <c r="AS78" s="777"/>
      <c r="AT78" s="777"/>
      <c r="AU78" s="784"/>
      <c r="AV78" s="785">
        <f>IF(Cotizador!$Q$17&gt;=1,TARIFA!S27,0)</f>
        <v>0</v>
      </c>
      <c r="AW78" s="777"/>
      <c r="AX78" s="777"/>
      <c r="AY78" s="777"/>
      <c r="AZ78" s="777"/>
      <c r="BA78" s="777"/>
      <c r="BB78" s="777"/>
      <c r="BC78" s="786">
        <f>IF(Cotizador!$Q$17&gt;=1,TARIFA!T27,0)</f>
        <v>0</v>
      </c>
      <c r="BD78" s="777"/>
      <c r="BE78" s="777"/>
      <c r="BF78" s="777"/>
      <c r="BG78" s="777"/>
      <c r="BH78" s="777"/>
      <c r="BI78" s="784"/>
      <c r="BJ78" s="785">
        <f>IF(Cotizador!$Q$17&gt;=1,TARIFA!U27,0)</f>
        <v>0</v>
      </c>
      <c r="BK78" s="777"/>
      <c r="BL78" s="777"/>
      <c r="BM78" s="777"/>
      <c r="BN78" s="777"/>
      <c r="BO78" s="777"/>
      <c r="BP78" s="778"/>
      <c r="BQ78" s="779">
        <f>IF(Cotizador!$Q$17&gt;=1,TARIFA!V27,0)</f>
        <v>0</v>
      </c>
      <c r="BR78" s="780"/>
      <c r="BS78" s="780"/>
      <c r="BT78" s="780"/>
      <c r="BU78" s="780"/>
      <c r="BV78" s="780"/>
      <c r="BW78" s="781"/>
      <c r="BX78" s="782">
        <f>IF(Cotizador!$Q$17&gt;=1,TARIFA!W27,0)</f>
        <v>0</v>
      </c>
      <c r="BY78" s="780"/>
      <c r="BZ78" s="780"/>
      <c r="CA78" s="780"/>
      <c r="CB78" s="780"/>
      <c r="CC78" s="780"/>
      <c r="CD78" s="780"/>
      <c r="CE78" s="783">
        <f>IF(Cotizador!$Q$17&gt;=1,TARIFA!X27,0)</f>
        <v>0</v>
      </c>
      <c r="CF78" s="780"/>
      <c r="CG78" s="780"/>
      <c r="CH78" s="780"/>
      <c r="CI78" s="780"/>
      <c r="CJ78" s="780"/>
      <c r="CK78" s="781"/>
      <c r="CL78" s="782">
        <f>IF(Cotizador!$Q$17&gt;=1,TARIFA!Y27,0)</f>
        <v>0</v>
      </c>
      <c r="CM78" s="780"/>
      <c r="CN78" s="780"/>
      <c r="CO78" s="780"/>
      <c r="CP78" s="780"/>
      <c r="CQ78" s="780"/>
      <c r="CR78" s="787"/>
      <c r="CS78" s="370"/>
    </row>
    <row r="79" spans="2:97" ht="23.25" customHeight="1" x14ac:dyDescent="0.35">
      <c r="B79" s="369"/>
      <c r="C79" s="788" t="s">
        <v>164</v>
      </c>
      <c r="D79" s="789"/>
      <c r="E79" s="789"/>
      <c r="F79" s="789"/>
      <c r="G79" s="789"/>
      <c r="H79" s="789"/>
      <c r="I79" s="789"/>
      <c r="J79" s="789"/>
      <c r="K79" s="789"/>
      <c r="L79" s="790"/>
      <c r="M79" s="791">
        <f>IF(Cotizador!$Q$17&gt;=1,TARIFA!N28,0)</f>
        <v>0</v>
      </c>
      <c r="N79" s="792"/>
      <c r="O79" s="792"/>
      <c r="P79" s="792"/>
      <c r="Q79" s="792"/>
      <c r="R79" s="792"/>
      <c r="S79" s="793"/>
      <c r="T79" s="794">
        <f>IF(Cotizador!$Q$17&gt;=1,TARIFA!O28,0)</f>
        <v>0</v>
      </c>
      <c r="U79" s="792"/>
      <c r="V79" s="792"/>
      <c r="W79" s="792"/>
      <c r="X79" s="792"/>
      <c r="Y79" s="792"/>
      <c r="Z79" s="792"/>
      <c r="AA79" s="795">
        <f>IF(Cotizador!$Q$17&gt;=1,TARIFA!P28,0)</f>
        <v>0</v>
      </c>
      <c r="AB79" s="792"/>
      <c r="AC79" s="792"/>
      <c r="AD79" s="792"/>
      <c r="AE79" s="792"/>
      <c r="AF79" s="792"/>
      <c r="AG79" s="793"/>
      <c r="AH79" s="794">
        <f>IF(Cotizador!$Q$17&gt;=1,TARIFA!Q28,0)</f>
        <v>0</v>
      </c>
      <c r="AI79" s="792"/>
      <c r="AJ79" s="792"/>
      <c r="AK79" s="792"/>
      <c r="AL79" s="792"/>
      <c r="AM79" s="792"/>
      <c r="AN79" s="792"/>
      <c r="AO79" s="788">
        <f>IF(Cotizador!$Q$17&gt;=1,TARIFA!R28,0)</f>
        <v>0</v>
      </c>
      <c r="AP79" s="789"/>
      <c r="AQ79" s="789"/>
      <c r="AR79" s="789"/>
      <c r="AS79" s="789"/>
      <c r="AT79" s="789"/>
      <c r="AU79" s="796"/>
      <c r="AV79" s="797">
        <f>IF(Cotizador!$Q$17&gt;=1,TARIFA!S28,0)</f>
        <v>0</v>
      </c>
      <c r="AW79" s="789"/>
      <c r="AX79" s="789"/>
      <c r="AY79" s="789"/>
      <c r="AZ79" s="789"/>
      <c r="BA79" s="789"/>
      <c r="BB79" s="789"/>
      <c r="BC79" s="798">
        <f>IF(Cotizador!$Q$17&gt;=1,TARIFA!T28,0)</f>
        <v>0</v>
      </c>
      <c r="BD79" s="789"/>
      <c r="BE79" s="789"/>
      <c r="BF79" s="789"/>
      <c r="BG79" s="789"/>
      <c r="BH79" s="789"/>
      <c r="BI79" s="796"/>
      <c r="BJ79" s="797">
        <f>IF(Cotizador!$Q$17&gt;=1,TARIFA!U28,0)</f>
        <v>0</v>
      </c>
      <c r="BK79" s="789"/>
      <c r="BL79" s="789"/>
      <c r="BM79" s="789"/>
      <c r="BN79" s="789"/>
      <c r="BO79" s="789"/>
      <c r="BP79" s="790"/>
      <c r="BQ79" s="791">
        <f>IF(Cotizador!$Q$17&gt;=1,TARIFA!V28,0)</f>
        <v>0</v>
      </c>
      <c r="BR79" s="792"/>
      <c r="BS79" s="792"/>
      <c r="BT79" s="792"/>
      <c r="BU79" s="792"/>
      <c r="BV79" s="792"/>
      <c r="BW79" s="793"/>
      <c r="BX79" s="794">
        <f>IF(Cotizador!$Q$17&gt;=1,TARIFA!W28,0)</f>
        <v>0</v>
      </c>
      <c r="BY79" s="792"/>
      <c r="BZ79" s="792"/>
      <c r="CA79" s="792"/>
      <c r="CB79" s="792"/>
      <c r="CC79" s="792"/>
      <c r="CD79" s="792"/>
      <c r="CE79" s="795">
        <f>IF(Cotizador!$Q$17&gt;=1,TARIFA!X28,0)</f>
        <v>0</v>
      </c>
      <c r="CF79" s="792"/>
      <c r="CG79" s="792"/>
      <c r="CH79" s="792"/>
      <c r="CI79" s="792"/>
      <c r="CJ79" s="792"/>
      <c r="CK79" s="793"/>
      <c r="CL79" s="794">
        <f>IF(Cotizador!$Q$17&gt;=1,TARIFA!Y28,0)</f>
        <v>0</v>
      </c>
      <c r="CM79" s="792"/>
      <c r="CN79" s="792"/>
      <c r="CO79" s="792"/>
      <c r="CP79" s="792"/>
      <c r="CQ79" s="792"/>
      <c r="CR79" s="799"/>
      <c r="CS79" s="370"/>
    </row>
    <row r="80" spans="2:97" ht="23.25" customHeight="1" x14ac:dyDescent="0.35">
      <c r="B80" s="369"/>
      <c r="C80" s="758" t="s">
        <v>264</v>
      </c>
      <c r="D80" s="759"/>
      <c r="E80" s="759"/>
      <c r="F80" s="759"/>
      <c r="G80" s="759"/>
      <c r="H80" s="759"/>
      <c r="I80" s="759"/>
      <c r="J80" s="759"/>
      <c r="K80" s="759"/>
      <c r="L80" s="760"/>
      <c r="M80" s="761">
        <f>IF(Cotizador!$Q$17&gt;=1,TARIFA!N29,0)</f>
        <v>0</v>
      </c>
      <c r="N80" s="762"/>
      <c r="O80" s="762"/>
      <c r="P80" s="762"/>
      <c r="Q80" s="762"/>
      <c r="R80" s="762"/>
      <c r="S80" s="763"/>
      <c r="T80" s="764">
        <f>IF(Cotizador!$Q$17&gt;=1,TARIFA!O29,0)</f>
        <v>0</v>
      </c>
      <c r="U80" s="762"/>
      <c r="V80" s="762"/>
      <c r="W80" s="762"/>
      <c r="X80" s="762"/>
      <c r="Y80" s="762"/>
      <c r="Z80" s="762"/>
      <c r="AA80" s="765">
        <f>IF(Cotizador!$Q$17&gt;=1,TARIFA!P29,0)</f>
        <v>0</v>
      </c>
      <c r="AB80" s="762"/>
      <c r="AC80" s="762"/>
      <c r="AD80" s="762"/>
      <c r="AE80" s="762"/>
      <c r="AF80" s="762"/>
      <c r="AG80" s="763"/>
      <c r="AH80" s="764">
        <f>IF(Cotizador!$Q$17&gt;=1,TARIFA!Q29,0)</f>
        <v>0</v>
      </c>
      <c r="AI80" s="762"/>
      <c r="AJ80" s="762"/>
      <c r="AK80" s="762"/>
      <c r="AL80" s="762"/>
      <c r="AM80" s="762"/>
      <c r="AN80" s="762"/>
      <c r="AO80" s="758">
        <f>IF(Cotizador!$Q$17&gt;=1,TARIFA!R29,0)</f>
        <v>0</v>
      </c>
      <c r="AP80" s="759"/>
      <c r="AQ80" s="759"/>
      <c r="AR80" s="759"/>
      <c r="AS80" s="759"/>
      <c r="AT80" s="759"/>
      <c r="AU80" s="766"/>
      <c r="AV80" s="767">
        <f>IF(Cotizador!$Q$17&gt;=1,TARIFA!S29,0)</f>
        <v>0</v>
      </c>
      <c r="AW80" s="759"/>
      <c r="AX80" s="759"/>
      <c r="AY80" s="759"/>
      <c r="AZ80" s="759"/>
      <c r="BA80" s="759"/>
      <c r="BB80" s="759"/>
      <c r="BC80" s="768">
        <f>IF(Cotizador!$Q$17&gt;=1,TARIFA!T29,0)</f>
        <v>0</v>
      </c>
      <c r="BD80" s="759"/>
      <c r="BE80" s="759"/>
      <c r="BF80" s="759"/>
      <c r="BG80" s="759"/>
      <c r="BH80" s="759"/>
      <c r="BI80" s="766"/>
      <c r="BJ80" s="767">
        <f>IF(Cotizador!$Q$17&gt;=1,TARIFA!U29,0)</f>
        <v>0</v>
      </c>
      <c r="BK80" s="759"/>
      <c r="BL80" s="759"/>
      <c r="BM80" s="759"/>
      <c r="BN80" s="759"/>
      <c r="BO80" s="759"/>
      <c r="BP80" s="760"/>
      <c r="BQ80" s="761">
        <f>IF(Cotizador!$Q$17&gt;=1,TARIFA!V29,0)</f>
        <v>0</v>
      </c>
      <c r="BR80" s="762"/>
      <c r="BS80" s="762"/>
      <c r="BT80" s="762"/>
      <c r="BU80" s="762"/>
      <c r="BV80" s="762"/>
      <c r="BW80" s="763"/>
      <c r="BX80" s="764">
        <f>IF(Cotizador!$Q$17&gt;=1,TARIFA!W29,0)</f>
        <v>0</v>
      </c>
      <c r="BY80" s="762"/>
      <c r="BZ80" s="762"/>
      <c r="CA80" s="762"/>
      <c r="CB80" s="762"/>
      <c r="CC80" s="762"/>
      <c r="CD80" s="762"/>
      <c r="CE80" s="765">
        <f>IF(Cotizador!$Q$17&gt;=1,TARIFA!X29,0)</f>
        <v>0</v>
      </c>
      <c r="CF80" s="762"/>
      <c r="CG80" s="762"/>
      <c r="CH80" s="762"/>
      <c r="CI80" s="762"/>
      <c r="CJ80" s="762"/>
      <c r="CK80" s="763"/>
      <c r="CL80" s="764">
        <f>IF(Cotizador!$Q$17&gt;=1,TARIFA!Y29,0)</f>
        <v>0</v>
      </c>
      <c r="CM80" s="762"/>
      <c r="CN80" s="762"/>
      <c r="CO80" s="762"/>
      <c r="CP80" s="762"/>
      <c r="CQ80" s="762"/>
      <c r="CR80" s="769"/>
      <c r="CS80" s="370"/>
    </row>
    <row r="81" spans="2:97" ht="23.25" customHeight="1" x14ac:dyDescent="0.35">
      <c r="B81" s="369"/>
      <c r="C81" s="735" t="s">
        <v>304</v>
      </c>
      <c r="D81" s="736"/>
      <c r="E81" s="736"/>
      <c r="F81" s="736"/>
      <c r="G81" s="736"/>
      <c r="H81" s="736"/>
      <c r="I81" s="736"/>
      <c r="J81" s="736"/>
      <c r="K81" s="736"/>
      <c r="L81" s="736"/>
      <c r="M81" s="736"/>
      <c r="N81" s="736"/>
      <c r="O81" s="736"/>
      <c r="P81" s="736"/>
      <c r="Q81" s="736"/>
      <c r="R81" s="736"/>
      <c r="S81" s="736"/>
      <c r="T81" s="736"/>
      <c r="U81" s="736"/>
      <c r="V81" s="736"/>
      <c r="W81" s="736"/>
      <c r="X81" s="736"/>
      <c r="Y81" s="736"/>
      <c r="Z81" s="736"/>
      <c r="AA81" s="736"/>
      <c r="AB81" s="736"/>
      <c r="AC81" s="736"/>
      <c r="AD81" s="736"/>
      <c r="AE81" s="736"/>
      <c r="AF81" s="736"/>
      <c r="AG81" s="736"/>
      <c r="AH81" s="736"/>
      <c r="AI81" s="736"/>
      <c r="AJ81" s="736"/>
      <c r="AK81" s="736"/>
      <c r="AL81" s="736"/>
      <c r="AM81" s="736"/>
      <c r="AN81" s="737"/>
      <c r="AO81" s="770">
        <f>SUM(AO60:AU80)</f>
        <v>0</v>
      </c>
      <c r="AP81" s="771"/>
      <c r="AQ81" s="771"/>
      <c r="AR81" s="771"/>
      <c r="AS81" s="771"/>
      <c r="AT81" s="771"/>
      <c r="AU81" s="771"/>
      <c r="AV81" s="771">
        <f>SUM(AV60:BB80)</f>
        <v>0</v>
      </c>
      <c r="AW81" s="771"/>
      <c r="AX81" s="771"/>
      <c r="AY81" s="771"/>
      <c r="AZ81" s="771"/>
      <c r="BA81" s="771"/>
      <c r="BB81" s="771"/>
      <c r="BC81" s="771">
        <f>SUM(BC60:BI80)</f>
        <v>0</v>
      </c>
      <c r="BD81" s="771"/>
      <c r="BE81" s="771"/>
      <c r="BF81" s="771"/>
      <c r="BG81" s="771"/>
      <c r="BH81" s="771"/>
      <c r="BI81" s="771"/>
      <c r="BJ81" s="771">
        <f>SUM(BJ60:BP80)</f>
        <v>0</v>
      </c>
      <c r="BK81" s="771"/>
      <c r="BL81" s="771"/>
      <c r="BM81" s="771"/>
      <c r="BN81" s="771"/>
      <c r="BO81" s="771"/>
      <c r="BP81" s="772"/>
      <c r="BQ81" s="773">
        <f>SUM(BQ60:BW80)</f>
        <v>0</v>
      </c>
      <c r="BR81" s="774"/>
      <c r="BS81" s="774"/>
      <c r="BT81" s="774"/>
      <c r="BU81" s="774"/>
      <c r="BV81" s="774"/>
      <c r="BW81" s="774"/>
      <c r="BX81" s="774">
        <f>SUM(BX60:CD80)</f>
        <v>0</v>
      </c>
      <c r="BY81" s="774"/>
      <c r="BZ81" s="774"/>
      <c r="CA81" s="774"/>
      <c r="CB81" s="774"/>
      <c r="CC81" s="774"/>
      <c r="CD81" s="774"/>
      <c r="CE81" s="774">
        <f>SUM(CE60:CK80)</f>
        <v>0</v>
      </c>
      <c r="CF81" s="774"/>
      <c r="CG81" s="774"/>
      <c r="CH81" s="774"/>
      <c r="CI81" s="774"/>
      <c r="CJ81" s="774"/>
      <c r="CK81" s="774"/>
      <c r="CL81" s="774">
        <f>SUM(CL60:CR80)</f>
        <v>0</v>
      </c>
      <c r="CM81" s="774"/>
      <c r="CN81" s="774"/>
      <c r="CO81" s="774"/>
      <c r="CP81" s="774"/>
      <c r="CQ81" s="774"/>
      <c r="CR81" s="775"/>
      <c r="CS81" s="370"/>
    </row>
    <row r="82" spans="2:97" ht="23.25" customHeight="1" x14ac:dyDescent="0.35">
      <c r="B82" s="369"/>
      <c r="C82" s="735" t="s">
        <v>304</v>
      </c>
      <c r="D82" s="736"/>
      <c r="E82" s="736"/>
      <c r="F82" s="736"/>
      <c r="G82" s="736"/>
      <c r="H82" s="736"/>
      <c r="I82" s="736"/>
      <c r="J82" s="736"/>
      <c r="K82" s="736"/>
      <c r="L82" s="736"/>
      <c r="M82" s="736"/>
      <c r="N82" s="736"/>
      <c r="O82" s="736"/>
      <c r="P82" s="736"/>
      <c r="Q82" s="736"/>
      <c r="R82" s="736"/>
      <c r="S82" s="736"/>
      <c r="T82" s="736"/>
      <c r="U82" s="736"/>
      <c r="V82" s="736"/>
      <c r="W82" s="736"/>
      <c r="X82" s="736"/>
      <c r="Y82" s="736"/>
      <c r="Z82" s="736"/>
      <c r="AA82" s="736"/>
      <c r="AB82" s="736"/>
      <c r="AC82" s="736"/>
      <c r="AD82" s="736"/>
      <c r="AE82" s="736"/>
      <c r="AF82" s="736"/>
      <c r="AG82" s="736"/>
      <c r="AH82" s="736"/>
      <c r="AI82" s="736"/>
      <c r="AJ82" s="736"/>
      <c r="AK82" s="736"/>
      <c r="AL82" s="736"/>
      <c r="AM82" s="736"/>
      <c r="AN82" s="737"/>
      <c r="AO82" s="738">
        <f>AO81+AV81</f>
        <v>0</v>
      </c>
      <c r="AP82" s="739"/>
      <c r="AQ82" s="739"/>
      <c r="AR82" s="739"/>
      <c r="AS82" s="739"/>
      <c r="AT82" s="739"/>
      <c r="AU82" s="739"/>
      <c r="AV82" s="739"/>
      <c r="AW82" s="739"/>
      <c r="AX82" s="739"/>
      <c r="AY82" s="739"/>
      <c r="AZ82" s="739"/>
      <c r="BA82" s="739"/>
      <c r="BB82" s="739"/>
      <c r="BC82" s="739">
        <f>BC81+BJ81</f>
        <v>0</v>
      </c>
      <c r="BD82" s="739"/>
      <c r="BE82" s="739"/>
      <c r="BF82" s="739"/>
      <c r="BG82" s="739"/>
      <c r="BH82" s="739"/>
      <c r="BI82" s="739"/>
      <c r="BJ82" s="739"/>
      <c r="BK82" s="739"/>
      <c r="BL82" s="739"/>
      <c r="BM82" s="739"/>
      <c r="BN82" s="739"/>
      <c r="BO82" s="739"/>
      <c r="BP82" s="740"/>
      <c r="BQ82" s="741">
        <f>BQ81+BX81</f>
        <v>0</v>
      </c>
      <c r="BR82" s="742"/>
      <c r="BS82" s="742"/>
      <c r="BT82" s="742"/>
      <c r="BU82" s="742"/>
      <c r="BV82" s="742"/>
      <c r="BW82" s="742"/>
      <c r="BX82" s="742"/>
      <c r="BY82" s="742"/>
      <c r="BZ82" s="742"/>
      <c r="CA82" s="742"/>
      <c r="CB82" s="742"/>
      <c r="CC82" s="742"/>
      <c r="CD82" s="742"/>
      <c r="CE82" s="742">
        <f>CE81+CL81</f>
        <v>0</v>
      </c>
      <c r="CF82" s="742"/>
      <c r="CG82" s="742"/>
      <c r="CH82" s="742"/>
      <c r="CI82" s="742"/>
      <c r="CJ82" s="742"/>
      <c r="CK82" s="742"/>
      <c r="CL82" s="742"/>
      <c r="CM82" s="742"/>
      <c r="CN82" s="742"/>
      <c r="CO82" s="742"/>
      <c r="CP82" s="742"/>
      <c r="CQ82" s="742"/>
      <c r="CR82" s="743"/>
      <c r="CS82" s="370"/>
    </row>
    <row r="83" spans="2:97" ht="23.25" customHeight="1" thickBot="1" x14ac:dyDescent="0.4">
      <c r="B83" s="369"/>
      <c r="C83" s="744" t="s">
        <v>305</v>
      </c>
      <c r="D83" s="745"/>
      <c r="E83" s="745"/>
      <c r="F83" s="745"/>
      <c r="G83" s="745"/>
      <c r="H83" s="745"/>
      <c r="I83" s="745"/>
      <c r="J83" s="745"/>
      <c r="K83" s="745"/>
      <c r="L83" s="745"/>
      <c r="M83" s="745"/>
      <c r="N83" s="745"/>
      <c r="O83" s="745"/>
      <c r="P83" s="745"/>
      <c r="Q83" s="745"/>
      <c r="R83" s="745"/>
      <c r="S83" s="745"/>
      <c r="T83" s="745"/>
      <c r="U83" s="745"/>
      <c r="V83" s="745"/>
      <c r="W83" s="745"/>
      <c r="X83" s="745"/>
      <c r="Y83" s="745"/>
      <c r="Z83" s="745"/>
      <c r="AA83" s="745"/>
      <c r="AB83" s="745"/>
      <c r="AC83" s="745"/>
      <c r="AD83" s="745"/>
      <c r="AE83" s="745"/>
      <c r="AF83" s="745"/>
      <c r="AG83" s="745"/>
      <c r="AH83" s="745"/>
      <c r="AI83" s="745"/>
      <c r="AJ83" s="745"/>
      <c r="AK83" s="745"/>
      <c r="AL83" s="745"/>
      <c r="AM83" s="745"/>
      <c r="AN83" s="746"/>
      <c r="AO83" s="747">
        <f>AO82+BC82</f>
        <v>0</v>
      </c>
      <c r="AP83" s="748"/>
      <c r="AQ83" s="748"/>
      <c r="AR83" s="748"/>
      <c r="AS83" s="748"/>
      <c r="AT83" s="748"/>
      <c r="AU83" s="748"/>
      <c r="AV83" s="748"/>
      <c r="AW83" s="748"/>
      <c r="AX83" s="748"/>
      <c r="AY83" s="748"/>
      <c r="AZ83" s="748"/>
      <c r="BA83" s="748"/>
      <c r="BB83" s="748"/>
      <c r="BC83" s="748"/>
      <c r="BD83" s="748"/>
      <c r="BE83" s="748"/>
      <c r="BF83" s="748"/>
      <c r="BG83" s="748"/>
      <c r="BH83" s="748"/>
      <c r="BI83" s="748"/>
      <c r="BJ83" s="748"/>
      <c r="BK83" s="748"/>
      <c r="BL83" s="748"/>
      <c r="BM83" s="748"/>
      <c r="BN83" s="748"/>
      <c r="BO83" s="748"/>
      <c r="BP83" s="749"/>
      <c r="BQ83" s="750">
        <f>BQ82+CE82</f>
        <v>0</v>
      </c>
      <c r="BR83" s="751"/>
      <c r="BS83" s="751"/>
      <c r="BT83" s="751"/>
      <c r="BU83" s="751"/>
      <c r="BV83" s="751"/>
      <c r="BW83" s="751"/>
      <c r="BX83" s="751"/>
      <c r="BY83" s="751"/>
      <c r="BZ83" s="751"/>
      <c r="CA83" s="751"/>
      <c r="CB83" s="751"/>
      <c r="CC83" s="751"/>
      <c r="CD83" s="751"/>
      <c r="CE83" s="751"/>
      <c r="CF83" s="751"/>
      <c r="CG83" s="751"/>
      <c r="CH83" s="751"/>
      <c r="CI83" s="751"/>
      <c r="CJ83" s="751"/>
      <c r="CK83" s="751"/>
      <c r="CL83" s="751"/>
      <c r="CM83" s="751"/>
      <c r="CN83" s="751"/>
      <c r="CO83" s="751"/>
      <c r="CP83" s="751"/>
      <c r="CQ83" s="751"/>
      <c r="CR83" s="752"/>
      <c r="CS83" s="370"/>
    </row>
    <row r="84" spans="2:97" ht="23.25" customHeight="1" thickBot="1" x14ac:dyDescent="0.4">
      <c r="B84" s="369"/>
      <c r="C84" s="377"/>
      <c r="D84" s="368"/>
      <c r="E84" s="368"/>
      <c r="F84" s="368"/>
      <c r="G84" s="368"/>
      <c r="H84" s="368"/>
      <c r="I84" s="368"/>
      <c r="J84" s="368"/>
      <c r="K84" s="368"/>
      <c r="L84" s="368"/>
      <c r="M84" s="368"/>
      <c r="N84" s="368"/>
      <c r="O84" s="368"/>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Q84" s="368"/>
      <c r="AR84" s="368"/>
      <c r="AS84" s="368"/>
      <c r="AT84" s="368"/>
      <c r="AU84" s="368"/>
      <c r="AV84" s="368"/>
      <c r="AW84" s="368"/>
      <c r="AX84" s="368"/>
      <c r="AY84" s="368"/>
      <c r="AZ84" s="368"/>
      <c r="BA84" s="368"/>
      <c r="BB84" s="368"/>
      <c r="BC84" s="368"/>
      <c r="BD84" s="368"/>
      <c r="BE84" s="368"/>
      <c r="BF84" s="368"/>
      <c r="BG84" s="368"/>
      <c r="BH84" s="368"/>
      <c r="BI84" s="368"/>
      <c r="BJ84" s="368"/>
      <c r="BK84" s="368"/>
      <c r="BL84" s="368"/>
      <c r="BM84" s="368"/>
      <c r="BN84" s="368"/>
      <c r="BO84" s="368"/>
      <c r="BP84" s="368"/>
      <c r="BQ84" s="368"/>
      <c r="BR84" s="368"/>
      <c r="BS84" s="368"/>
      <c r="BT84" s="368"/>
      <c r="BU84" s="368"/>
      <c r="BV84" s="368"/>
      <c r="BW84" s="368"/>
      <c r="BX84" s="368"/>
      <c r="BY84" s="368"/>
      <c r="BZ84" s="368"/>
      <c r="CA84" s="368"/>
      <c r="CB84" s="368"/>
      <c r="CC84" s="368"/>
      <c r="CD84" s="368"/>
      <c r="CE84" s="368"/>
      <c r="CF84" s="368"/>
      <c r="CG84" s="368"/>
      <c r="CH84" s="368"/>
      <c r="CI84" s="368"/>
      <c r="CJ84" s="368"/>
      <c r="CK84" s="368"/>
      <c r="CL84" s="368"/>
      <c r="CM84" s="368"/>
      <c r="CN84" s="368"/>
      <c r="CO84" s="368"/>
      <c r="CP84" s="368"/>
      <c r="CQ84" s="368"/>
      <c r="CR84" s="368"/>
      <c r="CS84" s="370"/>
    </row>
    <row r="85" spans="2:97" ht="23.25" customHeight="1" thickBot="1" x14ac:dyDescent="0.4">
      <c r="B85" s="369"/>
      <c r="C85" s="812" t="s">
        <v>306</v>
      </c>
      <c r="D85" s="813"/>
      <c r="E85" s="813"/>
      <c r="F85" s="813"/>
      <c r="G85" s="813"/>
      <c r="H85" s="813"/>
      <c r="I85" s="813"/>
      <c r="J85" s="813"/>
      <c r="K85" s="813"/>
      <c r="L85" s="813"/>
      <c r="M85" s="813"/>
      <c r="N85" s="813"/>
      <c r="O85" s="813"/>
      <c r="P85" s="813"/>
      <c r="Q85" s="813"/>
      <c r="R85" s="813"/>
      <c r="S85" s="813"/>
      <c r="T85" s="813"/>
      <c r="U85" s="813"/>
      <c r="V85" s="813"/>
      <c r="W85" s="813"/>
      <c r="X85" s="813"/>
      <c r="Y85" s="813"/>
      <c r="Z85" s="813"/>
      <c r="AA85" s="813"/>
      <c r="AB85" s="813"/>
      <c r="AC85" s="813"/>
      <c r="AD85" s="813"/>
      <c r="AE85" s="813"/>
      <c r="AF85" s="813"/>
      <c r="AG85" s="813"/>
      <c r="AH85" s="813"/>
      <c r="AI85" s="813"/>
      <c r="AJ85" s="813"/>
      <c r="AK85" s="813"/>
      <c r="AL85" s="813"/>
      <c r="AM85" s="813"/>
      <c r="AN85" s="813"/>
      <c r="AO85" s="813"/>
      <c r="AP85" s="813"/>
      <c r="AQ85" s="813"/>
      <c r="AR85" s="813"/>
      <c r="AS85" s="813"/>
      <c r="AT85" s="813"/>
      <c r="AU85" s="813"/>
      <c r="AV85" s="813"/>
      <c r="AW85" s="813"/>
      <c r="AX85" s="813"/>
      <c r="AY85" s="813"/>
      <c r="AZ85" s="813"/>
      <c r="BA85" s="813"/>
      <c r="BB85" s="813"/>
      <c r="BC85" s="813"/>
      <c r="BD85" s="813"/>
      <c r="BE85" s="813"/>
      <c r="BF85" s="813"/>
      <c r="BG85" s="813"/>
      <c r="BH85" s="813"/>
      <c r="BI85" s="813"/>
      <c r="BJ85" s="813"/>
      <c r="BK85" s="813"/>
      <c r="BL85" s="813"/>
      <c r="BM85" s="813"/>
      <c r="BN85" s="813"/>
      <c r="BO85" s="813"/>
      <c r="BP85" s="813"/>
      <c r="BQ85" s="813"/>
      <c r="BR85" s="813"/>
      <c r="BS85" s="813"/>
      <c r="BT85" s="813"/>
      <c r="BU85" s="813"/>
      <c r="BV85" s="813"/>
      <c r="BW85" s="813"/>
      <c r="BX85" s="813"/>
      <c r="BY85" s="813"/>
      <c r="BZ85" s="813"/>
      <c r="CA85" s="813"/>
      <c r="CB85" s="813"/>
      <c r="CC85" s="813"/>
      <c r="CD85" s="813"/>
      <c r="CE85" s="813"/>
      <c r="CF85" s="813"/>
      <c r="CG85" s="813"/>
      <c r="CH85" s="813"/>
      <c r="CI85" s="813"/>
      <c r="CJ85" s="813"/>
      <c r="CK85" s="813"/>
      <c r="CL85" s="813"/>
      <c r="CM85" s="813"/>
      <c r="CN85" s="813"/>
      <c r="CO85" s="813"/>
      <c r="CP85" s="813"/>
      <c r="CQ85" s="813"/>
      <c r="CR85" s="814"/>
      <c r="CS85" s="370"/>
    </row>
    <row r="86" spans="2:97" ht="23.25" customHeight="1" x14ac:dyDescent="0.35">
      <c r="B86" s="369"/>
      <c r="C86" s="815" t="s">
        <v>195</v>
      </c>
      <c r="D86" s="816"/>
      <c r="E86" s="816"/>
      <c r="F86" s="816"/>
      <c r="G86" s="816"/>
      <c r="H86" s="816"/>
      <c r="I86" s="816"/>
      <c r="J86" s="816"/>
      <c r="K86" s="816"/>
      <c r="L86" s="816"/>
      <c r="M86" s="817" t="s">
        <v>299</v>
      </c>
      <c r="N86" s="818"/>
      <c r="O86" s="818"/>
      <c r="P86" s="818"/>
      <c r="Q86" s="818"/>
      <c r="R86" s="818"/>
      <c r="S86" s="818"/>
      <c r="T86" s="818"/>
      <c r="U86" s="818"/>
      <c r="V86" s="818"/>
      <c r="W86" s="818"/>
      <c r="X86" s="818"/>
      <c r="Y86" s="818"/>
      <c r="Z86" s="818"/>
      <c r="AA86" s="818"/>
      <c r="AB86" s="818"/>
      <c r="AC86" s="818"/>
      <c r="AD86" s="818"/>
      <c r="AE86" s="818"/>
      <c r="AF86" s="818"/>
      <c r="AG86" s="818"/>
      <c r="AH86" s="818"/>
      <c r="AI86" s="818"/>
      <c r="AJ86" s="818"/>
      <c r="AK86" s="818"/>
      <c r="AL86" s="818"/>
      <c r="AM86" s="818"/>
      <c r="AN86" s="819"/>
      <c r="AO86" s="817" t="s">
        <v>300</v>
      </c>
      <c r="AP86" s="818"/>
      <c r="AQ86" s="818"/>
      <c r="AR86" s="818"/>
      <c r="AS86" s="818"/>
      <c r="AT86" s="818"/>
      <c r="AU86" s="818"/>
      <c r="AV86" s="818"/>
      <c r="AW86" s="818"/>
      <c r="AX86" s="818"/>
      <c r="AY86" s="818"/>
      <c r="AZ86" s="818"/>
      <c r="BA86" s="818"/>
      <c r="BB86" s="818"/>
      <c r="BC86" s="818"/>
      <c r="BD86" s="818"/>
      <c r="BE86" s="818"/>
      <c r="BF86" s="818"/>
      <c r="BG86" s="818"/>
      <c r="BH86" s="818"/>
      <c r="BI86" s="818"/>
      <c r="BJ86" s="818"/>
      <c r="BK86" s="818"/>
      <c r="BL86" s="818"/>
      <c r="BM86" s="818"/>
      <c r="BN86" s="818"/>
      <c r="BO86" s="818"/>
      <c r="BP86" s="820"/>
      <c r="BQ86" s="817" t="s">
        <v>301</v>
      </c>
      <c r="BR86" s="818"/>
      <c r="BS86" s="818"/>
      <c r="BT86" s="818"/>
      <c r="BU86" s="818"/>
      <c r="BV86" s="818"/>
      <c r="BW86" s="818"/>
      <c r="BX86" s="818"/>
      <c r="BY86" s="818"/>
      <c r="BZ86" s="818"/>
      <c r="CA86" s="818"/>
      <c r="CB86" s="818"/>
      <c r="CC86" s="818"/>
      <c r="CD86" s="818"/>
      <c r="CE86" s="818"/>
      <c r="CF86" s="818"/>
      <c r="CG86" s="818"/>
      <c r="CH86" s="818"/>
      <c r="CI86" s="818"/>
      <c r="CJ86" s="818"/>
      <c r="CK86" s="818"/>
      <c r="CL86" s="818"/>
      <c r="CM86" s="818"/>
      <c r="CN86" s="818"/>
      <c r="CO86" s="818"/>
      <c r="CP86" s="818"/>
      <c r="CQ86" s="818"/>
      <c r="CR86" s="820"/>
      <c r="CS86" s="370"/>
    </row>
    <row r="87" spans="2:97" ht="23.25" customHeight="1" x14ac:dyDescent="0.35">
      <c r="B87" s="369"/>
      <c r="C87" s="815"/>
      <c r="D87" s="816"/>
      <c r="E87" s="816"/>
      <c r="F87" s="816"/>
      <c r="G87" s="816"/>
      <c r="H87" s="816"/>
      <c r="I87" s="816"/>
      <c r="J87" s="816"/>
      <c r="K87" s="816"/>
      <c r="L87" s="816"/>
      <c r="M87" s="821" t="s">
        <v>302</v>
      </c>
      <c r="N87" s="822"/>
      <c r="O87" s="822"/>
      <c r="P87" s="822"/>
      <c r="Q87" s="822"/>
      <c r="R87" s="822"/>
      <c r="S87" s="822"/>
      <c r="T87" s="822"/>
      <c r="U87" s="822"/>
      <c r="V87" s="822"/>
      <c r="W87" s="822"/>
      <c r="X87" s="822"/>
      <c r="Y87" s="822"/>
      <c r="Z87" s="823"/>
      <c r="AA87" s="822" t="s">
        <v>303</v>
      </c>
      <c r="AB87" s="822"/>
      <c r="AC87" s="822"/>
      <c r="AD87" s="822"/>
      <c r="AE87" s="822"/>
      <c r="AF87" s="822"/>
      <c r="AG87" s="822"/>
      <c r="AH87" s="822"/>
      <c r="AI87" s="822"/>
      <c r="AJ87" s="822"/>
      <c r="AK87" s="822"/>
      <c r="AL87" s="822"/>
      <c r="AM87" s="822"/>
      <c r="AN87" s="823"/>
      <c r="AO87" s="821" t="s">
        <v>302</v>
      </c>
      <c r="AP87" s="822"/>
      <c r="AQ87" s="822"/>
      <c r="AR87" s="822"/>
      <c r="AS87" s="822"/>
      <c r="AT87" s="822"/>
      <c r="AU87" s="822"/>
      <c r="AV87" s="822"/>
      <c r="AW87" s="822"/>
      <c r="AX87" s="822"/>
      <c r="AY87" s="822"/>
      <c r="AZ87" s="822"/>
      <c r="BA87" s="822"/>
      <c r="BB87" s="823"/>
      <c r="BC87" s="822" t="s">
        <v>303</v>
      </c>
      <c r="BD87" s="822"/>
      <c r="BE87" s="822"/>
      <c r="BF87" s="822"/>
      <c r="BG87" s="822"/>
      <c r="BH87" s="822"/>
      <c r="BI87" s="822"/>
      <c r="BJ87" s="822"/>
      <c r="BK87" s="822"/>
      <c r="BL87" s="822"/>
      <c r="BM87" s="822"/>
      <c r="BN87" s="822"/>
      <c r="BO87" s="822"/>
      <c r="BP87" s="824"/>
      <c r="BQ87" s="821" t="s">
        <v>302</v>
      </c>
      <c r="BR87" s="822"/>
      <c r="BS87" s="822"/>
      <c r="BT87" s="822"/>
      <c r="BU87" s="822"/>
      <c r="BV87" s="822"/>
      <c r="BW87" s="822"/>
      <c r="BX87" s="822"/>
      <c r="BY87" s="822"/>
      <c r="BZ87" s="822"/>
      <c r="CA87" s="822"/>
      <c r="CB87" s="822"/>
      <c r="CC87" s="822"/>
      <c r="CD87" s="823"/>
      <c r="CE87" s="822" t="s">
        <v>303</v>
      </c>
      <c r="CF87" s="822"/>
      <c r="CG87" s="822"/>
      <c r="CH87" s="822"/>
      <c r="CI87" s="822"/>
      <c r="CJ87" s="822"/>
      <c r="CK87" s="822"/>
      <c r="CL87" s="822"/>
      <c r="CM87" s="822"/>
      <c r="CN87" s="822"/>
      <c r="CO87" s="822"/>
      <c r="CP87" s="822"/>
      <c r="CQ87" s="822"/>
      <c r="CR87" s="824"/>
      <c r="CS87" s="370"/>
    </row>
    <row r="88" spans="2:97" ht="23.25" customHeight="1" x14ac:dyDescent="0.35">
      <c r="B88" s="369"/>
      <c r="C88" s="815"/>
      <c r="D88" s="816"/>
      <c r="E88" s="816"/>
      <c r="F88" s="816"/>
      <c r="G88" s="816"/>
      <c r="H88" s="816"/>
      <c r="I88" s="816"/>
      <c r="J88" s="816"/>
      <c r="K88" s="816"/>
      <c r="L88" s="816"/>
      <c r="M88" s="825" t="s">
        <v>100</v>
      </c>
      <c r="N88" s="826"/>
      <c r="O88" s="826"/>
      <c r="P88" s="826"/>
      <c r="Q88" s="826"/>
      <c r="R88" s="826"/>
      <c r="S88" s="826"/>
      <c r="T88" s="826" t="s">
        <v>101</v>
      </c>
      <c r="U88" s="826"/>
      <c r="V88" s="826"/>
      <c r="W88" s="826"/>
      <c r="X88" s="826"/>
      <c r="Y88" s="826"/>
      <c r="Z88" s="827"/>
      <c r="AA88" s="828" t="s">
        <v>100</v>
      </c>
      <c r="AB88" s="826"/>
      <c r="AC88" s="826"/>
      <c r="AD88" s="826"/>
      <c r="AE88" s="826"/>
      <c r="AF88" s="826"/>
      <c r="AG88" s="826"/>
      <c r="AH88" s="826" t="s">
        <v>101</v>
      </c>
      <c r="AI88" s="826"/>
      <c r="AJ88" s="826"/>
      <c r="AK88" s="826"/>
      <c r="AL88" s="826"/>
      <c r="AM88" s="826"/>
      <c r="AN88" s="827"/>
      <c r="AO88" s="825" t="s">
        <v>100</v>
      </c>
      <c r="AP88" s="826"/>
      <c r="AQ88" s="826"/>
      <c r="AR88" s="826"/>
      <c r="AS88" s="826"/>
      <c r="AT88" s="826"/>
      <c r="AU88" s="826"/>
      <c r="AV88" s="826" t="s">
        <v>101</v>
      </c>
      <c r="AW88" s="826"/>
      <c r="AX88" s="826"/>
      <c r="AY88" s="826"/>
      <c r="AZ88" s="826"/>
      <c r="BA88" s="826"/>
      <c r="BB88" s="827"/>
      <c r="BC88" s="828" t="s">
        <v>100</v>
      </c>
      <c r="BD88" s="826"/>
      <c r="BE88" s="826"/>
      <c r="BF88" s="826"/>
      <c r="BG88" s="826"/>
      <c r="BH88" s="826"/>
      <c r="BI88" s="826"/>
      <c r="BJ88" s="826" t="s">
        <v>101</v>
      </c>
      <c r="BK88" s="826"/>
      <c r="BL88" s="826"/>
      <c r="BM88" s="826"/>
      <c r="BN88" s="826"/>
      <c r="BO88" s="826"/>
      <c r="BP88" s="829"/>
      <c r="BQ88" s="825" t="s">
        <v>100</v>
      </c>
      <c r="BR88" s="826"/>
      <c r="BS88" s="826"/>
      <c r="BT88" s="826"/>
      <c r="BU88" s="826"/>
      <c r="BV88" s="826"/>
      <c r="BW88" s="826"/>
      <c r="BX88" s="826" t="s">
        <v>101</v>
      </c>
      <c r="BY88" s="826"/>
      <c r="BZ88" s="826"/>
      <c r="CA88" s="826"/>
      <c r="CB88" s="826"/>
      <c r="CC88" s="826"/>
      <c r="CD88" s="827"/>
      <c r="CE88" s="828" t="s">
        <v>100</v>
      </c>
      <c r="CF88" s="826"/>
      <c r="CG88" s="826"/>
      <c r="CH88" s="826"/>
      <c r="CI88" s="826"/>
      <c r="CJ88" s="826"/>
      <c r="CK88" s="826"/>
      <c r="CL88" s="826" t="s">
        <v>101</v>
      </c>
      <c r="CM88" s="826"/>
      <c r="CN88" s="826"/>
      <c r="CO88" s="826"/>
      <c r="CP88" s="826"/>
      <c r="CQ88" s="826"/>
      <c r="CR88" s="829"/>
      <c r="CS88" s="370"/>
    </row>
    <row r="89" spans="2:97" ht="23.25" customHeight="1" x14ac:dyDescent="0.35">
      <c r="B89" s="369"/>
      <c r="C89" s="776" t="s">
        <v>102</v>
      </c>
      <c r="D89" s="777"/>
      <c r="E89" s="777"/>
      <c r="F89" s="777"/>
      <c r="G89" s="777"/>
      <c r="H89" s="777"/>
      <c r="I89" s="777"/>
      <c r="J89" s="777"/>
      <c r="K89" s="777"/>
      <c r="L89" s="778"/>
      <c r="M89" s="800">
        <f>IF(Cotizador!$Q$17&gt;=2,TARIFA!N43,0)</f>
        <v>0</v>
      </c>
      <c r="N89" s="801"/>
      <c r="O89" s="801"/>
      <c r="P89" s="801"/>
      <c r="Q89" s="801"/>
      <c r="R89" s="801"/>
      <c r="S89" s="802"/>
      <c r="T89" s="803">
        <f>IF(Cotizador!$Q$17&gt;=2,TARIFA!O43,0)</f>
        <v>0</v>
      </c>
      <c r="U89" s="801"/>
      <c r="V89" s="801"/>
      <c r="W89" s="801"/>
      <c r="X89" s="801"/>
      <c r="Y89" s="801"/>
      <c r="Z89" s="801"/>
      <c r="AA89" s="804">
        <f>IF(Cotizador!$Q$17&gt;=2,TARIFA!P43,0)</f>
        <v>0</v>
      </c>
      <c r="AB89" s="801"/>
      <c r="AC89" s="801"/>
      <c r="AD89" s="801"/>
      <c r="AE89" s="801"/>
      <c r="AF89" s="801"/>
      <c r="AG89" s="802"/>
      <c r="AH89" s="803">
        <f>IF(Cotizador!$Q$17&gt;=2,TARIFA!Q43,0)</f>
        <v>0</v>
      </c>
      <c r="AI89" s="801"/>
      <c r="AJ89" s="801"/>
      <c r="AK89" s="801"/>
      <c r="AL89" s="801"/>
      <c r="AM89" s="801"/>
      <c r="AN89" s="801"/>
      <c r="AO89" s="805">
        <f>IF(Cotizador!$Q$17&gt;=2,TARIFA!R43,0)</f>
        <v>0</v>
      </c>
      <c r="AP89" s="806"/>
      <c r="AQ89" s="806"/>
      <c r="AR89" s="806"/>
      <c r="AS89" s="806"/>
      <c r="AT89" s="806"/>
      <c r="AU89" s="807"/>
      <c r="AV89" s="808">
        <f>IF(Cotizador!$Q$17&gt;=2,TARIFA!S43,0)</f>
        <v>0</v>
      </c>
      <c r="AW89" s="806"/>
      <c r="AX89" s="806"/>
      <c r="AY89" s="806"/>
      <c r="AZ89" s="806"/>
      <c r="BA89" s="806"/>
      <c r="BB89" s="806"/>
      <c r="BC89" s="809">
        <f>IF(Cotizador!$Q$17&gt;=2,TARIFA!T43,0)</f>
        <v>0</v>
      </c>
      <c r="BD89" s="806"/>
      <c r="BE89" s="806"/>
      <c r="BF89" s="806"/>
      <c r="BG89" s="806"/>
      <c r="BH89" s="806"/>
      <c r="BI89" s="807"/>
      <c r="BJ89" s="808">
        <f>IF(Cotizador!$Q$17&gt;=2,TARIFA!U43,0)</f>
        <v>0</v>
      </c>
      <c r="BK89" s="806"/>
      <c r="BL89" s="806"/>
      <c r="BM89" s="806"/>
      <c r="BN89" s="806"/>
      <c r="BO89" s="806"/>
      <c r="BP89" s="810"/>
      <c r="BQ89" s="800">
        <f>IF(Cotizador!$Q$17&gt;=2,TARIFA!V43,0)</f>
        <v>0</v>
      </c>
      <c r="BR89" s="801"/>
      <c r="BS89" s="801"/>
      <c r="BT89" s="801"/>
      <c r="BU89" s="801"/>
      <c r="BV89" s="801"/>
      <c r="BW89" s="802"/>
      <c r="BX89" s="803">
        <f>IF(Cotizador!$Q$17&gt;=2,TARIFA!W43,0)</f>
        <v>0</v>
      </c>
      <c r="BY89" s="801"/>
      <c r="BZ89" s="801"/>
      <c r="CA89" s="801"/>
      <c r="CB89" s="801"/>
      <c r="CC89" s="801"/>
      <c r="CD89" s="801"/>
      <c r="CE89" s="804">
        <f>IF(Cotizador!$Q$17&gt;=2,TARIFA!X43,0)</f>
        <v>0</v>
      </c>
      <c r="CF89" s="801"/>
      <c r="CG89" s="801"/>
      <c r="CH89" s="801"/>
      <c r="CI89" s="801"/>
      <c r="CJ89" s="801"/>
      <c r="CK89" s="802"/>
      <c r="CL89" s="803">
        <f>IF(Cotizador!$Q$17&gt;=2,TARIFA!Y43,0)</f>
        <v>0</v>
      </c>
      <c r="CM89" s="801"/>
      <c r="CN89" s="801"/>
      <c r="CO89" s="801"/>
      <c r="CP89" s="801"/>
      <c r="CQ89" s="801"/>
      <c r="CR89" s="811"/>
      <c r="CS89" s="370"/>
    </row>
    <row r="90" spans="2:97" ht="23.25" customHeight="1" x14ac:dyDescent="0.35">
      <c r="B90" s="369"/>
      <c r="C90" s="788" t="s">
        <v>103</v>
      </c>
      <c r="D90" s="789"/>
      <c r="E90" s="789"/>
      <c r="F90" s="789"/>
      <c r="G90" s="789"/>
      <c r="H90" s="789"/>
      <c r="I90" s="789"/>
      <c r="J90" s="789"/>
      <c r="K90" s="789"/>
      <c r="L90" s="790"/>
      <c r="M90" s="791">
        <f>IF(Cotizador!$Q$17&gt;=2,TARIFA!N44,0)</f>
        <v>0</v>
      </c>
      <c r="N90" s="792"/>
      <c r="O90" s="792"/>
      <c r="P90" s="792"/>
      <c r="Q90" s="792"/>
      <c r="R90" s="792"/>
      <c r="S90" s="793"/>
      <c r="T90" s="794">
        <f>IF(Cotizador!$Q$17&gt;=2,TARIFA!O44,0)</f>
        <v>0</v>
      </c>
      <c r="U90" s="792"/>
      <c r="V90" s="792"/>
      <c r="W90" s="792"/>
      <c r="X90" s="792"/>
      <c r="Y90" s="792"/>
      <c r="Z90" s="792"/>
      <c r="AA90" s="795">
        <f>IF(Cotizador!$Q$17&gt;=2,TARIFA!P44,0)</f>
        <v>0</v>
      </c>
      <c r="AB90" s="792"/>
      <c r="AC90" s="792"/>
      <c r="AD90" s="792"/>
      <c r="AE90" s="792"/>
      <c r="AF90" s="792"/>
      <c r="AG90" s="793"/>
      <c r="AH90" s="794">
        <f>IF(Cotizador!$Q$17&gt;=2,TARIFA!Q44,0)</f>
        <v>0</v>
      </c>
      <c r="AI90" s="792"/>
      <c r="AJ90" s="792"/>
      <c r="AK90" s="792"/>
      <c r="AL90" s="792"/>
      <c r="AM90" s="792"/>
      <c r="AN90" s="792"/>
      <c r="AO90" s="788">
        <f>IF(Cotizador!$Q$17&gt;=2,TARIFA!R44,0)</f>
        <v>0</v>
      </c>
      <c r="AP90" s="789"/>
      <c r="AQ90" s="789"/>
      <c r="AR90" s="789"/>
      <c r="AS90" s="789"/>
      <c r="AT90" s="789"/>
      <c r="AU90" s="796"/>
      <c r="AV90" s="797">
        <f>IF(Cotizador!$Q$17&gt;=2,TARIFA!S44,0)</f>
        <v>0</v>
      </c>
      <c r="AW90" s="789"/>
      <c r="AX90" s="789"/>
      <c r="AY90" s="789"/>
      <c r="AZ90" s="789"/>
      <c r="BA90" s="789"/>
      <c r="BB90" s="789"/>
      <c r="BC90" s="798">
        <f>IF(Cotizador!$Q$17&gt;=2,TARIFA!T44,0)</f>
        <v>0</v>
      </c>
      <c r="BD90" s="789"/>
      <c r="BE90" s="789"/>
      <c r="BF90" s="789"/>
      <c r="BG90" s="789"/>
      <c r="BH90" s="789"/>
      <c r="BI90" s="796"/>
      <c r="BJ90" s="797">
        <f>IF(Cotizador!$Q$17&gt;=2,TARIFA!U44,0)</f>
        <v>0</v>
      </c>
      <c r="BK90" s="789"/>
      <c r="BL90" s="789"/>
      <c r="BM90" s="789"/>
      <c r="BN90" s="789"/>
      <c r="BO90" s="789"/>
      <c r="BP90" s="790"/>
      <c r="BQ90" s="791">
        <f>IF(Cotizador!$Q$17&gt;=2,TARIFA!V44,0)</f>
        <v>0</v>
      </c>
      <c r="BR90" s="792"/>
      <c r="BS90" s="792"/>
      <c r="BT90" s="792"/>
      <c r="BU90" s="792"/>
      <c r="BV90" s="792"/>
      <c r="BW90" s="793"/>
      <c r="BX90" s="794">
        <f>IF(Cotizador!$Q$17&gt;=2,TARIFA!W44,0)</f>
        <v>0</v>
      </c>
      <c r="BY90" s="792"/>
      <c r="BZ90" s="792"/>
      <c r="CA90" s="792"/>
      <c r="CB90" s="792"/>
      <c r="CC90" s="792"/>
      <c r="CD90" s="792"/>
      <c r="CE90" s="795">
        <f>IF(Cotizador!$Q$17&gt;=2,TARIFA!X44,0)</f>
        <v>0</v>
      </c>
      <c r="CF90" s="792"/>
      <c r="CG90" s="792"/>
      <c r="CH90" s="792"/>
      <c r="CI90" s="792"/>
      <c r="CJ90" s="792"/>
      <c r="CK90" s="793"/>
      <c r="CL90" s="794">
        <f>IF(Cotizador!$Q$17&gt;=2,TARIFA!Y44,0)</f>
        <v>0</v>
      </c>
      <c r="CM90" s="792"/>
      <c r="CN90" s="792"/>
      <c r="CO90" s="792"/>
      <c r="CP90" s="792"/>
      <c r="CQ90" s="792"/>
      <c r="CR90" s="799"/>
      <c r="CS90" s="370"/>
    </row>
    <row r="91" spans="2:97" ht="23.25" customHeight="1" x14ac:dyDescent="0.35">
      <c r="B91" s="369"/>
      <c r="C91" s="776" t="s">
        <v>104</v>
      </c>
      <c r="D91" s="777"/>
      <c r="E91" s="777"/>
      <c r="F91" s="777"/>
      <c r="G91" s="777"/>
      <c r="H91" s="777"/>
      <c r="I91" s="777"/>
      <c r="J91" s="777"/>
      <c r="K91" s="777"/>
      <c r="L91" s="778"/>
      <c r="M91" s="779">
        <f>IF(Cotizador!$Q$17&gt;=2,TARIFA!N45,0)</f>
        <v>0</v>
      </c>
      <c r="N91" s="780"/>
      <c r="O91" s="780"/>
      <c r="P91" s="780"/>
      <c r="Q91" s="780"/>
      <c r="R91" s="780"/>
      <c r="S91" s="781"/>
      <c r="T91" s="782">
        <f>IF(Cotizador!$Q$17&gt;=2,TARIFA!O45,0)</f>
        <v>0</v>
      </c>
      <c r="U91" s="780"/>
      <c r="V91" s="780"/>
      <c r="W91" s="780"/>
      <c r="X91" s="780"/>
      <c r="Y91" s="780"/>
      <c r="Z91" s="780"/>
      <c r="AA91" s="783">
        <f>IF(Cotizador!$Q$17&gt;=2,TARIFA!P45,0)</f>
        <v>0</v>
      </c>
      <c r="AB91" s="780"/>
      <c r="AC91" s="780"/>
      <c r="AD91" s="780"/>
      <c r="AE91" s="780"/>
      <c r="AF91" s="780"/>
      <c r="AG91" s="781"/>
      <c r="AH91" s="782">
        <f>IF(Cotizador!$Q$17&gt;=2,TARIFA!Q45,0)</f>
        <v>0</v>
      </c>
      <c r="AI91" s="780"/>
      <c r="AJ91" s="780"/>
      <c r="AK91" s="780"/>
      <c r="AL91" s="780"/>
      <c r="AM91" s="780"/>
      <c r="AN91" s="780"/>
      <c r="AO91" s="776">
        <f>IF(Cotizador!$Q$17&gt;=2,TARIFA!R45,0)</f>
        <v>0</v>
      </c>
      <c r="AP91" s="777"/>
      <c r="AQ91" s="777"/>
      <c r="AR91" s="777"/>
      <c r="AS91" s="777"/>
      <c r="AT91" s="777"/>
      <c r="AU91" s="784"/>
      <c r="AV91" s="785">
        <f>IF(Cotizador!$Q$17&gt;=2,TARIFA!S45,0)</f>
        <v>0</v>
      </c>
      <c r="AW91" s="777"/>
      <c r="AX91" s="777"/>
      <c r="AY91" s="777"/>
      <c r="AZ91" s="777"/>
      <c r="BA91" s="777"/>
      <c r="BB91" s="777"/>
      <c r="BC91" s="786">
        <f>IF(Cotizador!$Q$17&gt;=2,TARIFA!T45,0)</f>
        <v>0</v>
      </c>
      <c r="BD91" s="777"/>
      <c r="BE91" s="777"/>
      <c r="BF91" s="777"/>
      <c r="BG91" s="777"/>
      <c r="BH91" s="777"/>
      <c r="BI91" s="784"/>
      <c r="BJ91" s="785">
        <f>IF(Cotizador!$Q$17&gt;=2,TARIFA!U45,0)</f>
        <v>0</v>
      </c>
      <c r="BK91" s="777"/>
      <c r="BL91" s="777"/>
      <c r="BM91" s="777"/>
      <c r="BN91" s="777"/>
      <c r="BO91" s="777"/>
      <c r="BP91" s="778"/>
      <c r="BQ91" s="779">
        <f>IF(Cotizador!$Q$17&gt;=2,TARIFA!V45,0)</f>
        <v>0</v>
      </c>
      <c r="BR91" s="780"/>
      <c r="BS91" s="780"/>
      <c r="BT91" s="780"/>
      <c r="BU91" s="780"/>
      <c r="BV91" s="780"/>
      <c r="BW91" s="781"/>
      <c r="BX91" s="782">
        <f>IF(Cotizador!$Q$17&gt;=2,TARIFA!W45,0)</f>
        <v>0</v>
      </c>
      <c r="BY91" s="780"/>
      <c r="BZ91" s="780"/>
      <c r="CA91" s="780"/>
      <c r="CB91" s="780"/>
      <c r="CC91" s="780"/>
      <c r="CD91" s="780"/>
      <c r="CE91" s="783">
        <f>IF(Cotizador!$Q$17&gt;=2,TARIFA!X45,0)</f>
        <v>0</v>
      </c>
      <c r="CF91" s="780"/>
      <c r="CG91" s="780"/>
      <c r="CH91" s="780"/>
      <c r="CI91" s="780"/>
      <c r="CJ91" s="780"/>
      <c r="CK91" s="781"/>
      <c r="CL91" s="782">
        <f>IF(Cotizador!$Q$17&gt;=2,TARIFA!Y45,0)</f>
        <v>0</v>
      </c>
      <c r="CM91" s="780"/>
      <c r="CN91" s="780"/>
      <c r="CO91" s="780"/>
      <c r="CP91" s="780"/>
      <c r="CQ91" s="780"/>
      <c r="CR91" s="787"/>
      <c r="CS91" s="370"/>
    </row>
    <row r="92" spans="2:97" ht="23.25" customHeight="1" x14ac:dyDescent="0.35">
      <c r="B92" s="369"/>
      <c r="C92" s="788" t="s">
        <v>105</v>
      </c>
      <c r="D92" s="789"/>
      <c r="E92" s="789"/>
      <c r="F92" s="789"/>
      <c r="G92" s="789"/>
      <c r="H92" s="789"/>
      <c r="I92" s="789"/>
      <c r="J92" s="789"/>
      <c r="K92" s="789"/>
      <c r="L92" s="790"/>
      <c r="M92" s="791">
        <f>IF(Cotizador!$Q$17&gt;=2,TARIFA!N46,0)</f>
        <v>0</v>
      </c>
      <c r="N92" s="792"/>
      <c r="O92" s="792"/>
      <c r="P92" s="792"/>
      <c r="Q92" s="792"/>
      <c r="R92" s="792"/>
      <c r="S92" s="793"/>
      <c r="T92" s="794">
        <f>IF(Cotizador!$Q$17&gt;=2,TARIFA!O46,0)</f>
        <v>0</v>
      </c>
      <c r="U92" s="792"/>
      <c r="V92" s="792"/>
      <c r="W92" s="792"/>
      <c r="X92" s="792"/>
      <c r="Y92" s="792"/>
      <c r="Z92" s="792"/>
      <c r="AA92" s="795">
        <f>IF(Cotizador!$Q$17&gt;=2,TARIFA!P46,0)</f>
        <v>0</v>
      </c>
      <c r="AB92" s="792"/>
      <c r="AC92" s="792"/>
      <c r="AD92" s="792"/>
      <c r="AE92" s="792"/>
      <c r="AF92" s="792"/>
      <c r="AG92" s="793"/>
      <c r="AH92" s="794">
        <f>IF(Cotizador!$Q$17&gt;=2,TARIFA!Q46,0)</f>
        <v>0</v>
      </c>
      <c r="AI92" s="792"/>
      <c r="AJ92" s="792"/>
      <c r="AK92" s="792"/>
      <c r="AL92" s="792"/>
      <c r="AM92" s="792"/>
      <c r="AN92" s="792"/>
      <c r="AO92" s="788">
        <f>IF(Cotizador!$Q$17&gt;=2,TARIFA!R46,0)</f>
        <v>0</v>
      </c>
      <c r="AP92" s="789"/>
      <c r="AQ92" s="789"/>
      <c r="AR92" s="789"/>
      <c r="AS92" s="789"/>
      <c r="AT92" s="789"/>
      <c r="AU92" s="796"/>
      <c r="AV92" s="797">
        <f>IF(Cotizador!$Q$17&gt;=2,TARIFA!S46,0)</f>
        <v>0</v>
      </c>
      <c r="AW92" s="789"/>
      <c r="AX92" s="789"/>
      <c r="AY92" s="789"/>
      <c r="AZ92" s="789"/>
      <c r="BA92" s="789"/>
      <c r="BB92" s="789"/>
      <c r="BC92" s="798">
        <f>IF(Cotizador!$Q$17&gt;=2,TARIFA!T46,0)</f>
        <v>0</v>
      </c>
      <c r="BD92" s="789"/>
      <c r="BE92" s="789"/>
      <c r="BF92" s="789"/>
      <c r="BG92" s="789"/>
      <c r="BH92" s="789"/>
      <c r="BI92" s="796"/>
      <c r="BJ92" s="797">
        <f>IF(Cotizador!$Q$17&gt;=2,TARIFA!U46,0)</f>
        <v>0</v>
      </c>
      <c r="BK92" s="789"/>
      <c r="BL92" s="789"/>
      <c r="BM92" s="789"/>
      <c r="BN92" s="789"/>
      <c r="BO92" s="789"/>
      <c r="BP92" s="790"/>
      <c r="BQ92" s="791">
        <f>IF(Cotizador!$Q$17&gt;=2,TARIFA!V46,0)</f>
        <v>0</v>
      </c>
      <c r="BR92" s="792"/>
      <c r="BS92" s="792"/>
      <c r="BT92" s="792"/>
      <c r="BU92" s="792"/>
      <c r="BV92" s="792"/>
      <c r="BW92" s="793"/>
      <c r="BX92" s="794">
        <f>IF(Cotizador!$Q$17&gt;=2,TARIFA!W46,0)</f>
        <v>0</v>
      </c>
      <c r="BY92" s="792"/>
      <c r="BZ92" s="792"/>
      <c r="CA92" s="792"/>
      <c r="CB92" s="792"/>
      <c r="CC92" s="792"/>
      <c r="CD92" s="792"/>
      <c r="CE92" s="795">
        <f>IF(Cotizador!$Q$17&gt;=2,TARIFA!X46,0)</f>
        <v>0</v>
      </c>
      <c r="CF92" s="792"/>
      <c r="CG92" s="792"/>
      <c r="CH92" s="792"/>
      <c r="CI92" s="792"/>
      <c r="CJ92" s="792"/>
      <c r="CK92" s="793"/>
      <c r="CL92" s="794">
        <f>IF(Cotizador!$Q$17&gt;=2,TARIFA!Y46,0)</f>
        <v>0</v>
      </c>
      <c r="CM92" s="792"/>
      <c r="CN92" s="792"/>
      <c r="CO92" s="792"/>
      <c r="CP92" s="792"/>
      <c r="CQ92" s="792"/>
      <c r="CR92" s="799"/>
      <c r="CS92" s="370"/>
    </row>
    <row r="93" spans="2:97" ht="23.25" customHeight="1" x14ac:dyDescent="0.35">
      <c r="B93" s="369"/>
      <c r="C93" s="776" t="s">
        <v>106</v>
      </c>
      <c r="D93" s="777"/>
      <c r="E93" s="777"/>
      <c r="F93" s="777"/>
      <c r="G93" s="777"/>
      <c r="H93" s="777"/>
      <c r="I93" s="777"/>
      <c r="J93" s="777"/>
      <c r="K93" s="777"/>
      <c r="L93" s="778"/>
      <c r="M93" s="779">
        <f>IF(Cotizador!$Q$17&gt;=2,TARIFA!N47,0)</f>
        <v>0</v>
      </c>
      <c r="N93" s="780"/>
      <c r="O93" s="780"/>
      <c r="P93" s="780"/>
      <c r="Q93" s="780"/>
      <c r="R93" s="780"/>
      <c r="S93" s="781"/>
      <c r="T93" s="782">
        <f>IF(Cotizador!$Q$17&gt;=2,TARIFA!O47,0)</f>
        <v>0</v>
      </c>
      <c r="U93" s="780"/>
      <c r="V93" s="780"/>
      <c r="W93" s="780"/>
      <c r="X93" s="780"/>
      <c r="Y93" s="780"/>
      <c r="Z93" s="780"/>
      <c r="AA93" s="783">
        <f>IF(Cotizador!$Q$17&gt;=2,TARIFA!P47,0)</f>
        <v>0</v>
      </c>
      <c r="AB93" s="780"/>
      <c r="AC93" s="780"/>
      <c r="AD93" s="780"/>
      <c r="AE93" s="780"/>
      <c r="AF93" s="780"/>
      <c r="AG93" s="781"/>
      <c r="AH93" s="782">
        <f>IF(Cotizador!$Q$17&gt;=2,TARIFA!Q47,0)</f>
        <v>0</v>
      </c>
      <c r="AI93" s="780"/>
      <c r="AJ93" s="780"/>
      <c r="AK93" s="780"/>
      <c r="AL93" s="780"/>
      <c r="AM93" s="780"/>
      <c r="AN93" s="780"/>
      <c r="AO93" s="776">
        <f>IF(Cotizador!$Q$17&gt;=2,TARIFA!R47,0)</f>
        <v>0</v>
      </c>
      <c r="AP93" s="777"/>
      <c r="AQ93" s="777"/>
      <c r="AR93" s="777"/>
      <c r="AS93" s="777"/>
      <c r="AT93" s="777"/>
      <c r="AU93" s="784"/>
      <c r="AV93" s="785">
        <f>IF(Cotizador!$Q$17&gt;=2,TARIFA!S47,0)</f>
        <v>0</v>
      </c>
      <c r="AW93" s="777"/>
      <c r="AX93" s="777"/>
      <c r="AY93" s="777"/>
      <c r="AZ93" s="777"/>
      <c r="BA93" s="777"/>
      <c r="BB93" s="777"/>
      <c r="BC93" s="786">
        <f>IF(Cotizador!$Q$17&gt;=2,TARIFA!T47,0)</f>
        <v>0</v>
      </c>
      <c r="BD93" s="777"/>
      <c r="BE93" s="777"/>
      <c r="BF93" s="777"/>
      <c r="BG93" s="777"/>
      <c r="BH93" s="777"/>
      <c r="BI93" s="784"/>
      <c r="BJ93" s="785">
        <f>IF(Cotizador!$Q$17&gt;=2,TARIFA!U47,0)</f>
        <v>0</v>
      </c>
      <c r="BK93" s="777"/>
      <c r="BL93" s="777"/>
      <c r="BM93" s="777"/>
      <c r="BN93" s="777"/>
      <c r="BO93" s="777"/>
      <c r="BP93" s="778"/>
      <c r="BQ93" s="779">
        <f>IF(Cotizador!$Q$17&gt;=2,TARIFA!V47,0)</f>
        <v>0</v>
      </c>
      <c r="BR93" s="780"/>
      <c r="BS93" s="780"/>
      <c r="BT93" s="780"/>
      <c r="BU93" s="780"/>
      <c r="BV93" s="780"/>
      <c r="BW93" s="781"/>
      <c r="BX93" s="782">
        <f>IF(Cotizador!$Q$17&gt;=2,TARIFA!W47,0)</f>
        <v>0</v>
      </c>
      <c r="BY93" s="780"/>
      <c r="BZ93" s="780"/>
      <c r="CA93" s="780"/>
      <c r="CB93" s="780"/>
      <c r="CC93" s="780"/>
      <c r="CD93" s="780"/>
      <c r="CE93" s="783">
        <f>IF(Cotizador!$Q$17&gt;=2,TARIFA!X47,0)</f>
        <v>0</v>
      </c>
      <c r="CF93" s="780"/>
      <c r="CG93" s="780"/>
      <c r="CH93" s="780"/>
      <c r="CI93" s="780"/>
      <c r="CJ93" s="780"/>
      <c r="CK93" s="781"/>
      <c r="CL93" s="782">
        <f>IF(Cotizador!$Q$17&gt;=2,TARIFA!Y47,0)</f>
        <v>0</v>
      </c>
      <c r="CM93" s="780"/>
      <c r="CN93" s="780"/>
      <c r="CO93" s="780"/>
      <c r="CP93" s="780"/>
      <c r="CQ93" s="780"/>
      <c r="CR93" s="787"/>
      <c r="CS93" s="370"/>
    </row>
    <row r="94" spans="2:97" ht="23.25" customHeight="1" x14ac:dyDescent="0.35">
      <c r="B94" s="369"/>
      <c r="C94" s="788" t="s">
        <v>107</v>
      </c>
      <c r="D94" s="789"/>
      <c r="E94" s="789"/>
      <c r="F94" s="789"/>
      <c r="G94" s="789"/>
      <c r="H94" s="789"/>
      <c r="I94" s="789"/>
      <c r="J94" s="789"/>
      <c r="K94" s="789"/>
      <c r="L94" s="790"/>
      <c r="M94" s="791">
        <f>IF(Cotizador!$Q$17&gt;=2,TARIFA!N48,0)</f>
        <v>0</v>
      </c>
      <c r="N94" s="792"/>
      <c r="O94" s="792"/>
      <c r="P94" s="792"/>
      <c r="Q94" s="792"/>
      <c r="R94" s="792"/>
      <c r="S94" s="793"/>
      <c r="T94" s="794">
        <f>IF(Cotizador!$Q$17&gt;=2,TARIFA!O48,0)</f>
        <v>0</v>
      </c>
      <c r="U94" s="792"/>
      <c r="V94" s="792"/>
      <c r="W94" s="792"/>
      <c r="X94" s="792"/>
      <c r="Y94" s="792"/>
      <c r="Z94" s="792"/>
      <c r="AA94" s="795">
        <f>IF(Cotizador!$Q$17&gt;=2,TARIFA!P48,0)</f>
        <v>0</v>
      </c>
      <c r="AB94" s="792"/>
      <c r="AC94" s="792"/>
      <c r="AD94" s="792"/>
      <c r="AE94" s="792"/>
      <c r="AF94" s="792"/>
      <c r="AG94" s="793"/>
      <c r="AH94" s="794">
        <f>IF(Cotizador!$Q$17&gt;=2,TARIFA!Q48,0)</f>
        <v>0</v>
      </c>
      <c r="AI94" s="792"/>
      <c r="AJ94" s="792"/>
      <c r="AK94" s="792"/>
      <c r="AL94" s="792"/>
      <c r="AM94" s="792"/>
      <c r="AN94" s="792"/>
      <c r="AO94" s="788">
        <f>IF(Cotizador!$Q$17&gt;=2,TARIFA!R48,0)</f>
        <v>0</v>
      </c>
      <c r="AP94" s="789"/>
      <c r="AQ94" s="789"/>
      <c r="AR94" s="789"/>
      <c r="AS94" s="789"/>
      <c r="AT94" s="789"/>
      <c r="AU94" s="796"/>
      <c r="AV94" s="797">
        <f>IF(Cotizador!$Q$17&gt;=2,TARIFA!S48,0)</f>
        <v>0</v>
      </c>
      <c r="AW94" s="789"/>
      <c r="AX94" s="789"/>
      <c r="AY94" s="789"/>
      <c r="AZ94" s="789"/>
      <c r="BA94" s="789"/>
      <c r="BB94" s="789"/>
      <c r="BC94" s="798">
        <f>IF(Cotizador!$Q$17&gt;=2,TARIFA!T48,0)</f>
        <v>0</v>
      </c>
      <c r="BD94" s="789"/>
      <c r="BE94" s="789"/>
      <c r="BF94" s="789"/>
      <c r="BG94" s="789"/>
      <c r="BH94" s="789"/>
      <c r="BI94" s="796"/>
      <c r="BJ94" s="797">
        <f>IF(Cotizador!$Q$17&gt;=2,TARIFA!U48,0)</f>
        <v>0</v>
      </c>
      <c r="BK94" s="789"/>
      <c r="BL94" s="789"/>
      <c r="BM94" s="789"/>
      <c r="BN94" s="789"/>
      <c r="BO94" s="789"/>
      <c r="BP94" s="790"/>
      <c r="BQ94" s="791">
        <f>IF(Cotizador!$Q$17&gt;=2,TARIFA!V48,0)</f>
        <v>0</v>
      </c>
      <c r="BR94" s="792"/>
      <c r="BS94" s="792"/>
      <c r="BT94" s="792"/>
      <c r="BU94" s="792"/>
      <c r="BV94" s="792"/>
      <c r="BW94" s="793"/>
      <c r="BX94" s="794">
        <f>IF(Cotizador!$Q$17&gt;=2,TARIFA!W48,0)</f>
        <v>0</v>
      </c>
      <c r="BY94" s="792"/>
      <c r="BZ94" s="792"/>
      <c r="CA94" s="792"/>
      <c r="CB94" s="792"/>
      <c r="CC94" s="792"/>
      <c r="CD94" s="792"/>
      <c r="CE94" s="795">
        <f>IF(Cotizador!$Q$17&gt;=2,TARIFA!X48,0)</f>
        <v>0</v>
      </c>
      <c r="CF94" s="792"/>
      <c r="CG94" s="792"/>
      <c r="CH94" s="792"/>
      <c r="CI94" s="792"/>
      <c r="CJ94" s="792"/>
      <c r="CK94" s="793"/>
      <c r="CL94" s="794">
        <f>IF(Cotizador!$Q$17&gt;=2,TARIFA!Y48,0)</f>
        <v>0</v>
      </c>
      <c r="CM94" s="792"/>
      <c r="CN94" s="792"/>
      <c r="CO94" s="792"/>
      <c r="CP94" s="792"/>
      <c r="CQ94" s="792"/>
      <c r="CR94" s="799"/>
      <c r="CS94" s="370"/>
    </row>
    <row r="95" spans="2:97" ht="23.25" customHeight="1" x14ac:dyDescent="0.35">
      <c r="B95" s="369"/>
      <c r="C95" s="776" t="s">
        <v>108</v>
      </c>
      <c r="D95" s="777"/>
      <c r="E95" s="777"/>
      <c r="F95" s="777"/>
      <c r="G95" s="777"/>
      <c r="H95" s="777"/>
      <c r="I95" s="777"/>
      <c r="J95" s="777"/>
      <c r="K95" s="777"/>
      <c r="L95" s="778"/>
      <c r="M95" s="779">
        <f>IF(Cotizador!$Q$17&gt;=2,TARIFA!N49,0)</f>
        <v>0</v>
      </c>
      <c r="N95" s="780"/>
      <c r="O95" s="780"/>
      <c r="P95" s="780"/>
      <c r="Q95" s="780"/>
      <c r="R95" s="780"/>
      <c r="S95" s="781"/>
      <c r="T95" s="782">
        <f>IF(Cotizador!$Q$17&gt;=2,TARIFA!O49,0)</f>
        <v>0</v>
      </c>
      <c r="U95" s="780"/>
      <c r="V95" s="780"/>
      <c r="W95" s="780"/>
      <c r="X95" s="780"/>
      <c r="Y95" s="780"/>
      <c r="Z95" s="780"/>
      <c r="AA95" s="783">
        <f>IF(Cotizador!$Q$17&gt;=2,TARIFA!P49,0)</f>
        <v>0</v>
      </c>
      <c r="AB95" s="780"/>
      <c r="AC95" s="780"/>
      <c r="AD95" s="780"/>
      <c r="AE95" s="780"/>
      <c r="AF95" s="780"/>
      <c r="AG95" s="781"/>
      <c r="AH95" s="782">
        <f>IF(Cotizador!$Q$17&gt;=2,TARIFA!Q49,0)</f>
        <v>0</v>
      </c>
      <c r="AI95" s="780"/>
      <c r="AJ95" s="780"/>
      <c r="AK95" s="780"/>
      <c r="AL95" s="780"/>
      <c r="AM95" s="780"/>
      <c r="AN95" s="780"/>
      <c r="AO95" s="776">
        <f>IF(Cotizador!$Q$17&gt;=2,TARIFA!R49,0)</f>
        <v>0</v>
      </c>
      <c r="AP95" s="777"/>
      <c r="AQ95" s="777"/>
      <c r="AR95" s="777"/>
      <c r="AS95" s="777"/>
      <c r="AT95" s="777"/>
      <c r="AU95" s="784"/>
      <c r="AV95" s="785">
        <f>IF(Cotizador!$Q$17&gt;=2,TARIFA!S49,0)</f>
        <v>0</v>
      </c>
      <c r="AW95" s="777"/>
      <c r="AX95" s="777"/>
      <c r="AY95" s="777"/>
      <c r="AZ95" s="777"/>
      <c r="BA95" s="777"/>
      <c r="BB95" s="777"/>
      <c r="BC95" s="786">
        <f>IF(Cotizador!$Q$17&gt;=2,TARIFA!T49,0)</f>
        <v>0</v>
      </c>
      <c r="BD95" s="777"/>
      <c r="BE95" s="777"/>
      <c r="BF95" s="777"/>
      <c r="BG95" s="777"/>
      <c r="BH95" s="777"/>
      <c r="BI95" s="784"/>
      <c r="BJ95" s="785">
        <f>IF(Cotizador!$Q$17&gt;=2,TARIFA!U49,0)</f>
        <v>0</v>
      </c>
      <c r="BK95" s="777"/>
      <c r="BL95" s="777"/>
      <c r="BM95" s="777"/>
      <c r="BN95" s="777"/>
      <c r="BO95" s="777"/>
      <c r="BP95" s="778"/>
      <c r="BQ95" s="779">
        <f>IF(Cotizador!$Q$17&gt;=2,TARIFA!V49,0)</f>
        <v>0</v>
      </c>
      <c r="BR95" s="780"/>
      <c r="BS95" s="780"/>
      <c r="BT95" s="780"/>
      <c r="BU95" s="780"/>
      <c r="BV95" s="780"/>
      <c r="BW95" s="781"/>
      <c r="BX95" s="782">
        <f>IF(Cotizador!$Q$17&gt;=2,TARIFA!W49,0)</f>
        <v>0</v>
      </c>
      <c r="BY95" s="780"/>
      <c r="BZ95" s="780"/>
      <c r="CA95" s="780"/>
      <c r="CB95" s="780"/>
      <c r="CC95" s="780"/>
      <c r="CD95" s="780"/>
      <c r="CE95" s="783">
        <f>IF(Cotizador!$Q$17&gt;=2,TARIFA!X49,0)</f>
        <v>0</v>
      </c>
      <c r="CF95" s="780"/>
      <c r="CG95" s="780"/>
      <c r="CH95" s="780"/>
      <c r="CI95" s="780"/>
      <c r="CJ95" s="780"/>
      <c r="CK95" s="781"/>
      <c r="CL95" s="782">
        <f>IF(Cotizador!$Q$17&gt;=2,TARIFA!Y49,0)</f>
        <v>0</v>
      </c>
      <c r="CM95" s="780"/>
      <c r="CN95" s="780"/>
      <c r="CO95" s="780"/>
      <c r="CP95" s="780"/>
      <c r="CQ95" s="780"/>
      <c r="CR95" s="787"/>
      <c r="CS95" s="370"/>
    </row>
    <row r="96" spans="2:97" ht="23.25" customHeight="1" x14ac:dyDescent="0.35">
      <c r="B96" s="369"/>
      <c r="C96" s="788" t="s">
        <v>109</v>
      </c>
      <c r="D96" s="789"/>
      <c r="E96" s="789"/>
      <c r="F96" s="789"/>
      <c r="G96" s="789"/>
      <c r="H96" s="789"/>
      <c r="I96" s="789"/>
      <c r="J96" s="789"/>
      <c r="K96" s="789"/>
      <c r="L96" s="790"/>
      <c r="M96" s="791">
        <f>IF(Cotizador!$Q$17&gt;=2,TARIFA!N50,0)</f>
        <v>0</v>
      </c>
      <c r="N96" s="792"/>
      <c r="O96" s="792"/>
      <c r="P96" s="792"/>
      <c r="Q96" s="792"/>
      <c r="R96" s="792"/>
      <c r="S96" s="793"/>
      <c r="T96" s="794">
        <f>IF(Cotizador!$Q$17&gt;=2,TARIFA!O50,0)</f>
        <v>0</v>
      </c>
      <c r="U96" s="792"/>
      <c r="V96" s="792"/>
      <c r="W96" s="792"/>
      <c r="X96" s="792"/>
      <c r="Y96" s="792"/>
      <c r="Z96" s="792"/>
      <c r="AA96" s="795">
        <f>IF(Cotizador!$Q$17&gt;=2,TARIFA!P50,0)</f>
        <v>0</v>
      </c>
      <c r="AB96" s="792"/>
      <c r="AC96" s="792"/>
      <c r="AD96" s="792"/>
      <c r="AE96" s="792"/>
      <c r="AF96" s="792"/>
      <c r="AG96" s="793"/>
      <c r="AH96" s="794">
        <f>IF(Cotizador!$Q$17&gt;=2,TARIFA!Q50,0)</f>
        <v>0</v>
      </c>
      <c r="AI96" s="792"/>
      <c r="AJ96" s="792"/>
      <c r="AK96" s="792"/>
      <c r="AL96" s="792"/>
      <c r="AM96" s="792"/>
      <c r="AN96" s="792"/>
      <c r="AO96" s="788">
        <f>IF(Cotizador!$Q$17&gt;=2,TARIFA!R50,0)</f>
        <v>0</v>
      </c>
      <c r="AP96" s="789"/>
      <c r="AQ96" s="789"/>
      <c r="AR96" s="789"/>
      <c r="AS96" s="789"/>
      <c r="AT96" s="789"/>
      <c r="AU96" s="796"/>
      <c r="AV96" s="797">
        <f>IF(Cotizador!$Q$17&gt;=2,TARIFA!S50,0)</f>
        <v>0</v>
      </c>
      <c r="AW96" s="789"/>
      <c r="AX96" s="789"/>
      <c r="AY96" s="789"/>
      <c r="AZ96" s="789"/>
      <c r="BA96" s="789"/>
      <c r="BB96" s="789"/>
      <c r="BC96" s="798">
        <f>IF(Cotizador!$Q$17&gt;=2,TARIFA!T50,0)</f>
        <v>0</v>
      </c>
      <c r="BD96" s="789"/>
      <c r="BE96" s="789"/>
      <c r="BF96" s="789"/>
      <c r="BG96" s="789"/>
      <c r="BH96" s="789"/>
      <c r="BI96" s="796"/>
      <c r="BJ96" s="797">
        <f>IF(Cotizador!$Q$17&gt;=2,TARIFA!U50,0)</f>
        <v>0</v>
      </c>
      <c r="BK96" s="789"/>
      <c r="BL96" s="789"/>
      <c r="BM96" s="789"/>
      <c r="BN96" s="789"/>
      <c r="BO96" s="789"/>
      <c r="BP96" s="790"/>
      <c r="BQ96" s="791">
        <f>IF(Cotizador!$Q$17&gt;=2,TARIFA!V50,0)</f>
        <v>0</v>
      </c>
      <c r="BR96" s="792"/>
      <c r="BS96" s="792"/>
      <c r="BT96" s="792"/>
      <c r="BU96" s="792"/>
      <c r="BV96" s="792"/>
      <c r="BW96" s="793"/>
      <c r="BX96" s="794">
        <f>IF(Cotizador!$Q$17&gt;=2,TARIFA!W50,0)</f>
        <v>0</v>
      </c>
      <c r="BY96" s="792"/>
      <c r="BZ96" s="792"/>
      <c r="CA96" s="792"/>
      <c r="CB96" s="792"/>
      <c r="CC96" s="792"/>
      <c r="CD96" s="792"/>
      <c r="CE96" s="795">
        <f>IF(Cotizador!$Q$17&gt;=2,TARIFA!X50,0)</f>
        <v>0</v>
      </c>
      <c r="CF96" s="792"/>
      <c r="CG96" s="792"/>
      <c r="CH96" s="792"/>
      <c r="CI96" s="792"/>
      <c r="CJ96" s="792"/>
      <c r="CK96" s="793"/>
      <c r="CL96" s="794">
        <f>IF(Cotizador!$Q$17&gt;=2,TARIFA!Y50,0)</f>
        <v>0</v>
      </c>
      <c r="CM96" s="792"/>
      <c r="CN96" s="792"/>
      <c r="CO96" s="792"/>
      <c r="CP96" s="792"/>
      <c r="CQ96" s="792"/>
      <c r="CR96" s="799"/>
      <c r="CS96" s="370"/>
    </row>
    <row r="97" spans="2:97" ht="23.25" customHeight="1" x14ac:dyDescent="0.35">
      <c r="B97" s="369"/>
      <c r="C97" s="776" t="s">
        <v>110</v>
      </c>
      <c r="D97" s="777"/>
      <c r="E97" s="777"/>
      <c r="F97" s="777"/>
      <c r="G97" s="777"/>
      <c r="H97" s="777"/>
      <c r="I97" s="777"/>
      <c r="J97" s="777"/>
      <c r="K97" s="777"/>
      <c r="L97" s="778"/>
      <c r="M97" s="779">
        <f>IF(Cotizador!$Q$17&gt;=2,TARIFA!N51,0)</f>
        <v>0</v>
      </c>
      <c r="N97" s="780"/>
      <c r="O97" s="780"/>
      <c r="P97" s="780"/>
      <c r="Q97" s="780"/>
      <c r="R97" s="780"/>
      <c r="S97" s="781"/>
      <c r="T97" s="782">
        <f>IF(Cotizador!$Q$17&gt;=2,TARIFA!O51,0)</f>
        <v>0</v>
      </c>
      <c r="U97" s="780"/>
      <c r="V97" s="780"/>
      <c r="W97" s="780"/>
      <c r="X97" s="780"/>
      <c r="Y97" s="780"/>
      <c r="Z97" s="780"/>
      <c r="AA97" s="783">
        <f>IF(Cotizador!$Q$17&gt;=2,TARIFA!P51,0)</f>
        <v>0</v>
      </c>
      <c r="AB97" s="780"/>
      <c r="AC97" s="780"/>
      <c r="AD97" s="780"/>
      <c r="AE97" s="780"/>
      <c r="AF97" s="780"/>
      <c r="AG97" s="781"/>
      <c r="AH97" s="782">
        <f>IF(Cotizador!$Q$17&gt;=2,TARIFA!Q51,0)</f>
        <v>0</v>
      </c>
      <c r="AI97" s="780"/>
      <c r="AJ97" s="780"/>
      <c r="AK97" s="780"/>
      <c r="AL97" s="780"/>
      <c r="AM97" s="780"/>
      <c r="AN97" s="780"/>
      <c r="AO97" s="776">
        <f>IF(Cotizador!$Q$17&gt;=2,TARIFA!R51,0)</f>
        <v>0</v>
      </c>
      <c r="AP97" s="777"/>
      <c r="AQ97" s="777"/>
      <c r="AR97" s="777"/>
      <c r="AS97" s="777"/>
      <c r="AT97" s="777"/>
      <c r="AU97" s="784"/>
      <c r="AV97" s="785">
        <f>IF(Cotizador!$Q$17&gt;=2,TARIFA!S51,0)</f>
        <v>0</v>
      </c>
      <c r="AW97" s="777"/>
      <c r="AX97" s="777"/>
      <c r="AY97" s="777"/>
      <c r="AZ97" s="777"/>
      <c r="BA97" s="777"/>
      <c r="BB97" s="777"/>
      <c r="BC97" s="786">
        <f>IF(Cotizador!$Q$17&gt;=2,TARIFA!T51,0)</f>
        <v>0</v>
      </c>
      <c r="BD97" s="777"/>
      <c r="BE97" s="777"/>
      <c r="BF97" s="777"/>
      <c r="BG97" s="777"/>
      <c r="BH97" s="777"/>
      <c r="BI97" s="784"/>
      <c r="BJ97" s="785">
        <f>IF(Cotizador!$Q$17&gt;=2,TARIFA!U51,0)</f>
        <v>0</v>
      </c>
      <c r="BK97" s="777"/>
      <c r="BL97" s="777"/>
      <c r="BM97" s="777"/>
      <c r="BN97" s="777"/>
      <c r="BO97" s="777"/>
      <c r="BP97" s="778"/>
      <c r="BQ97" s="779">
        <f>IF(Cotizador!$Q$17&gt;=2,TARIFA!V51,0)</f>
        <v>0</v>
      </c>
      <c r="BR97" s="780"/>
      <c r="BS97" s="780"/>
      <c r="BT97" s="780"/>
      <c r="BU97" s="780"/>
      <c r="BV97" s="780"/>
      <c r="BW97" s="781"/>
      <c r="BX97" s="782">
        <f>IF(Cotizador!$Q$17&gt;=2,TARIFA!W51,0)</f>
        <v>0</v>
      </c>
      <c r="BY97" s="780"/>
      <c r="BZ97" s="780"/>
      <c r="CA97" s="780"/>
      <c r="CB97" s="780"/>
      <c r="CC97" s="780"/>
      <c r="CD97" s="780"/>
      <c r="CE97" s="783">
        <f>IF(Cotizador!$Q$17&gt;=2,TARIFA!X51,0)</f>
        <v>0</v>
      </c>
      <c r="CF97" s="780"/>
      <c r="CG97" s="780"/>
      <c r="CH97" s="780"/>
      <c r="CI97" s="780"/>
      <c r="CJ97" s="780"/>
      <c r="CK97" s="781"/>
      <c r="CL97" s="782">
        <f>IF(Cotizador!$Q$17&gt;=2,TARIFA!Y51,0)</f>
        <v>0</v>
      </c>
      <c r="CM97" s="780"/>
      <c r="CN97" s="780"/>
      <c r="CO97" s="780"/>
      <c r="CP97" s="780"/>
      <c r="CQ97" s="780"/>
      <c r="CR97" s="787"/>
      <c r="CS97" s="370"/>
    </row>
    <row r="98" spans="2:97" ht="23.25" customHeight="1" x14ac:dyDescent="0.35">
      <c r="B98" s="369"/>
      <c r="C98" s="788" t="s">
        <v>111</v>
      </c>
      <c r="D98" s="789"/>
      <c r="E98" s="789"/>
      <c r="F98" s="789"/>
      <c r="G98" s="789"/>
      <c r="H98" s="789"/>
      <c r="I98" s="789"/>
      <c r="J98" s="789"/>
      <c r="K98" s="789"/>
      <c r="L98" s="790"/>
      <c r="M98" s="791">
        <f>IF(Cotizador!$Q$17&gt;=2,TARIFA!N52,0)</f>
        <v>0</v>
      </c>
      <c r="N98" s="792"/>
      <c r="O98" s="792"/>
      <c r="P98" s="792"/>
      <c r="Q98" s="792"/>
      <c r="R98" s="792"/>
      <c r="S98" s="793"/>
      <c r="T98" s="794">
        <f>IF(Cotizador!$Q$17&gt;=2,TARIFA!O52,0)</f>
        <v>0</v>
      </c>
      <c r="U98" s="792"/>
      <c r="V98" s="792"/>
      <c r="W98" s="792"/>
      <c r="X98" s="792"/>
      <c r="Y98" s="792"/>
      <c r="Z98" s="792"/>
      <c r="AA98" s="795">
        <f>IF(Cotizador!$Q$17&gt;=2,TARIFA!P52,0)</f>
        <v>0</v>
      </c>
      <c r="AB98" s="792"/>
      <c r="AC98" s="792"/>
      <c r="AD98" s="792"/>
      <c r="AE98" s="792"/>
      <c r="AF98" s="792"/>
      <c r="AG98" s="793"/>
      <c r="AH98" s="794">
        <f>IF(Cotizador!$Q$17&gt;=2,TARIFA!Q52,0)</f>
        <v>0</v>
      </c>
      <c r="AI98" s="792"/>
      <c r="AJ98" s="792"/>
      <c r="AK98" s="792"/>
      <c r="AL98" s="792"/>
      <c r="AM98" s="792"/>
      <c r="AN98" s="792"/>
      <c r="AO98" s="788">
        <f>IF(Cotizador!$Q$17&gt;=2,TARIFA!R52,0)</f>
        <v>0</v>
      </c>
      <c r="AP98" s="789"/>
      <c r="AQ98" s="789"/>
      <c r="AR98" s="789"/>
      <c r="AS98" s="789"/>
      <c r="AT98" s="789"/>
      <c r="AU98" s="796"/>
      <c r="AV98" s="797">
        <f>IF(Cotizador!$Q$17&gt;=2,TARIFA!S52,0)</f>
        <v>0</v>
      </c>
      <c r="AW98" s="789"/>
      <c r="AX98" s="789"/>
      <c r="AY98" s="789"/>
      <c r="AZ98" s="789"/>
      <c r="BA98" s="789"/>
      <c r="BB98" s="789"/>
      <c r="BC98" s="798">
        <f>IF(Cotizador!$Q$17&gt;=2,TARIFA!T52,0)</f>
        <v>0</v>
      </c>
      <c r="BD98" s="789"/>
      <c r="BE98" s="789"/>
      <c r="BF98" s="789"/>
      <c r="BG98" s="789"/>
      <c r="BH98" s="789"/>
      <c r="BI98" s="796"/>
      <c r="BJ98" s="797">
        <f>IF(Cotizador!$Q$17&gt;=2,TARIFA!U52,0)</f>
        <v>0</v>
      </c>
      <c r="BK98" s="789"/>
      <c r="BL98" s="789"/>
      <c r="BM98" s="789"/>
      <c r="BN98" s="789"/>
      <c r="BO98" s="789"/>
      <c r="BP98" s="790"/>
      <c r="BQ98" s="791">
        <f>IF(Cotizador!$Q$17&gt;=2,TARIFA!V52,0)</f>
        <v>0</v>
      </c>
      <c r="BR98" s="792"/>
      <c r="BS98" s="792"/>
      <c r="BT98" s="792"/>
      <c r="BU98" s="792"/>
      <c r="BV98" s="792"/>
      <c r="BW98" s="793"/>
      <c r="BX98" s="794">
        <f>IF(Cotizador!$Q$17&gt;=2,TARIFA!W52,0)</f>
        <v>0</v>
      </c>
      <c r="BY98" s="792"/>
      <c r="BZ98" s="792"/>
      <c r="CA98" s="792"/>
      <c r="CB98" s="792"/>
      <c r="CC98" s="792"/>
      <c r="CD98" s="792"/>
      <c r="CE98" s="795">
        <f>IF(Cotizador!$Q$17&gt;=2,TARIFA!X52,0)</f>
        <v>0</v>
      </c>
      <c r="CF98" s="792"/>
      <c r="CG98" s="792"/>
      <c r="CH98" s="792"/>
      <c r="CI98" s="792"/>
      <c r="CJ98" s="792"/>
      <c r="CK98" s="793"/>
      <c r="CL98" s="794">
        <f>IF(Cotizador!$Q$17&gt;=2,TARIFA!Y52,0)</f>
        <v>0</v>
      </c>
      <c r="CM98" s="792"/>
      <c r="CN98" s="792"/>
      <c r="CO98" s="792"/>
      <c r="CP98" s="792"/>
      <c r="CQ98" s="792"/>
      <c r="CR98" s="799"/>
      <c r="CS98" s="370"/>
    </row>
    <row r="99" spans="2:97" ht="23.25" customHeight="1" x14ac:dyDescent="0.35">
      <c r="B99" s="369"/>
      <c r="C99" s="776" t="s">
        <v>112</v>
      </c>
      <c r="D99" s="777"/>
      <c r="E99" s="777"/>
      <c r="F99" s="777"/>
      <c r="G99" s="777"/>
      <c r="H99" s="777"/>
      <c r="I99" s="777"/>
      <c r="J99" s="777"/>
      <c r="K99" s="777"/>
      <c r="L99" s="778"/>
      <c r="M99" s="779">
        <f>IF(Cotizador!$Q$17&gt;=2,TARIFA!N53,0)</f>
        <v>0</v>
      </c>
      <c r="N99" s="780"/>
      <c r="O99" s="780"/>
      <c r="P99" s="780"/>
      <c r="Q99" s="780"/>
      <c r="R99" s="780"/>
      <c r="S99" s="781"/>
      <c r="T99" s="782">
        <f>IF(Cotizador!$Q$17&gt;=2,TARIFA!O53,0)</f>
        <v>0</v>
      </c>
      <c r="U99" s="780"/>
      <c r="V99" s="780"/>
      <c r="W99" s="780"/>
      <c r="X99" s="780"/>
      <c r="Y99" s="780"/>
      <c r="Z99" s="780"/>
      <c r="AA99" s="783">
        <f>IF(Cotizador!$Q$17&gt;=2,TARIFA!P53,0)</f>
        <v>0</v>
      </c>
      <c r="AB99" s="780"/>
      <c r="AC99" s="780"/>
      <c r="AD99" s="780"/>
      <c r="AE99" s="780"/>
      <c r="AF99" s="780"/>
      <c r="AG99" s="781"/>
      <c r="AH99" s="782">
        <f>IF(Cotizador!$Q$17&gt;=2,TARIFA!Q53,0)</f>
        <v>0</v>
      </c>
      <c r="AI99" s="780"/>
      <c r="AJ99" s="780"/>
      <c r="AK99" s="780"/>
      <c r="AL99" s="780"/>
      <c r="AM99" s="780"/>
      <c r="AN99" s="780"/>
      <c r="AO99" s="776">
        <f>IF(Cotizador!$Q$17&gt;=2,TARIFA!R53,0)</f>
        <v>0</v>
      </c>
      <c r="AP99" s="777"/>
      <c r="AQ99" s="777"/>
      <c r="AR99" s="777"/>
      <c r="AS99" s="777"/>
      <c r="AT99" s="777"/>
      <c r="AU99" s="784"/>
      <c r="AV99" s="785">
        <f>IF(Cotizador!$Q$17&gt;=2,TARIFA!S53,0)</f>
        <v>0</v>
      </c>
      <c r="AW99" s="777"/>
      <c r="AX99" s="777"/>
      <c r="AY99" s="777"/>
      <c r="AZ99" s="777"/>
      <c r="BA99" s="777"/>
      <c r="BB99" s="777"/>
      <c r="BC99" s="786">
        <f>IF(Cotizador!$Q$17&gt;=2,TARIFA!T53,0)</f>
        <v>0</v>
      </c>
      <c r="BD99" s="777"/>
      <c r="BE99" s="777"/>
      <c r="BF99" s="777"/>
      <c r="BG99" s="777"/>
      <c r="BH99" s="777"/>
      <c r="BI99" s="784"/>
      <c r="BJ99" s="785">
        <f>IF(Cotizador!$Q$17&gt;=2,TARIFA!U53,0)</f>
        <v>0</v>
      </c>
      <c r="BK99" s="777"/>
      <c r="BL99" s="777"/>
      <c r="BM99" s="777"/>
      <c r="BN99" s="777"/>
      <c r="BO99" s="777"/>
      <c r="BP99" s="778"/>
      <c r="BQ99" s="779">
        <f>IF(Cotizador!$Q$17&gt;=2,TARIFA!V53,0)</f>
        <v>0</v>
      </c>
      <c r="BR99" s="780"/>
      <c r="BS99" s="780"/>
      <c r="BT99" s="780"/>
      <c r="BU99" s="780"/>
      <c r="BV99" s="780"/>
      <c r="BW99" s="781"/>
      <c r="BX99" s="782">
        <f>IF(Cotizador!$Q$17&gt;=2,TARIFA!W53,0)</f>
        <v>0</v>
      </c>
      <c r="BY99" s="780"/>
      <c r="BZ99" s="780"/>
      <c r="CA99" s="780"/>
      <c r="CB99" s="780"/>
      <c r="CC99" s="780"/>
      <c r="CD99" s="780"/>
      <c r="CE99" s="783">
        <f>IF(Cotizador!$Q$17&gt;=2,TARIFA!X53,0)</f>
        <v>0</v>
      </c>
      <c r="CF99" s="780"/>
      <c r="CG99" s="780"/>
      <c r="CH99" s="780"/>
      <c r="CI99" s="780"/>
      <c r="CJ99" s="780"/>
      <c r="CK99" s="781"/>
      <c r="CL99" s="782">
        <f>IF(Cotizador!$Q$17&gt;=2,TARIFA!Y53,0)</f>
        <v>0</v>
      </c>
      <c r="CM99" s="780"/>
      <c r="CN99" s="780"/>
      <c r="CO99" s="780"/>
      <c r="CP99" s="780"/>
      <c r="CQ99" s="780"/>
      <c r="CR99" s="787"/>
      <c r="CS99" s="370"/>
    </row>
    <row r="100" spans="2:97" ht="23.25" customHeight="1" x14ac:dyDescent="0.35">
      <c r="B100" s="369"/>
      <c r="C100" s="788" t="s">
        <v>113</v>
      </c>
      <c r="D100" s="789"/>
      <c r="E100" s="789"/>
      <c r="F100" s="789"/>
      <c r="G100" s="789"/>
      <c r="H100" s="789"/>
      <c r="I100" s="789"/>
      <c r="J100" s="789"/>
      <c r="K100" s="789"/>
      <c r="L100" s="790"/>
      <c r="M100" s="791">
        <f>IF(Cotizador!$Q$17&gt;=2,TARIFA!N54,0)</f>
        <v>0</v>
      </c>
      <c r="N100" s="792"/>
      <c r="O100" s="792"/>
      <c r="P100" s="792"/>
      <c r="Q100" s="792"/>
      <c r="R100" s="792"/>
      <c r="S100" s="793"/>
      <c r="T100" s="794">
        <f>IF(Cotizador!$Q$17&gt;=2,TARIFA!O54,0)</f>
        <v>0</v>
      </c>
      <c r="U100" s="792"/>
      <c r="V100" s="792"/>
      <c r="W100" s="792"/>
      <c r="X100" s="792"/>
      <c r="Y100" s="792"/>
      <c r="Z100" s="792"/>
      <c r="AA100" s="795">
        <f>IF(Cotizador!$Q$17&gt;=2,TARIFA!P54,0)</f>
        <v>0</v>
      </c>
      <c r="AB100" s="792"/>
      <c r="AC100" s="792"/>
      <c r="AD100" s="792"/>
      <c r="AE100" s="792"/>
      <c r="AF100" s="792"/>
      <c r="AG100" s="793"/>
      <c r="AH100" s="794">
        <f>IF(Cotizador!$Q$17&gt;=2,TARIFA!Q54,0)</f>
        <v>0</v>
      </c>
      <c r="AI100" s="792"/>
      <c r="AJ100" s="792"/>
      <c r="AK100" s="792"/>
      <c r="AL100" s="792"/>
      <c r="AM100" s="792"/>
      <c r="AN100" s="792"/>
      <c r="AO100" s="788">
        <f>IF(Cotizador!$Q$17&gt;=2,TARIFA!R54,0)</f>
        <v>0</v>
      </c>
      <c r="AP100" s="789"/>
      <c r="AQ100" s="789"/>
      <c r="AR100" s="789"/>
      <c r="AS100" s="789"/>
      <c r="AT100" s="789"/>
      <c r="AU100" s="796"/>
      <c r="AV100" s="797">
        <f>IF(Cotizador!$Q$17&gt;=2,TARIFA!S54,0)</f>
        <v>0</v>
      </c>
      <c r="AW100" s="789"/>
      <c r="AX100" s="789"/>
      <c r="AY100" s="789"/>
      <c r="AZ100" s="789"/>
      <c r="BA100" s="789"/>
      <c r="BB100" s="789"/>
      <c r="BC100" s="798">
        <f>IF(Cotizador!$Q$17&gt;=2,TARIFA!T54,0)</f>
        <v>0</v>
      </c>
      <c r="BD100" s="789"/>
      <c r="BE100" s="789"/>
      <c r="BF100" s="789"/>
      <c r="BG100" s="789"/>
      <c r="BH100" s="789"/>
      <c r="BI100" s="796"/>
      <c r="BJ100" s="797">
        <f>IF(Cotizador!$Q$17&gt;=2,TARIFA!U54,0)</f>
        <v>0</v>
      </c>
      <c r="BK100" s="789"/>
      <c r="BL100" s="789"/>
      <c r="BM100" s="789"/>
      <c r="BN100" s="789"/>
      <c r="BO100" s="789"/>
      <c r="BP100" s="790"/>
      <c r="BQ100" s="791">
        <f>IF(Cotizador!$Q$17&gt;=2,TARIFA!V54,0)</f>
        <v>0</v>
      </c>
      <c r="BR100" s="792"/>
      <c r="BS100" s="792"/>
      <c r="BT100" s="792"/>
      <c r="BU100" s="792"/>
      <c r="BV100" s="792"/>
      <c r="BW100" s="793"/>
      <c r="BX100" s="794">
        <f>IF(Cotizador!$Q$17&gt;=2,TARIFA!W54,0)</f>
        <v>0</v>
      </c>
      <c r="BY100" s="792"/>
      <c r="BZ100" s="792"/>
      <c r="CA100" s="792"/>
      <c r="CB100" s="792"/>
      <c r="CC100" s="792"/>
      <c r="CD100" s="792"/>
      <c r="CE100" s="795">
        <f>IF(Cotizador!$Q$17&gt;=2,TARIFA!X54,0)</f>
        <v>0</v>
      </c>
      <c r="CF100" s="792"/>
      <c r="CG100" s="792"/>
      <c r="CH100" s="792"/>
      <c r="CI100" s="792"/>
      <c r="CJ100" s="792"/>
      <c r="CK100" s="793"/>
      <c r="CL100" s="794">
        <f>IF(Cotizador!$Q$17&gt;=2,TARIFA!Y54,0)</f>
        <v>0</v>
      </c>
      <c r="CM100" s="792"/>
      <c r="CN100" s="792"/>
      <c r="CO100" s="792"/>
      <c r="CP100" s="792"/>
      <c r="CQ100" s="792"/>
      <c r="CR100" s="799"/>
      <c r="CS100" s="370"/>
    </row>
    <row r="101" spans="2:97" ht="23.25" customHeight="1" x14ac:dyDescent="0.35">
      <c r="B101" s="369"/>
      <c r="C101" s="776" t="s">
        <v>114</v>
      </c>
      <c r="D101" s="777"/>
      <c r="E101" s="777"/>
      <c r="F101" s="777"/>
      <c r="G101" s="777"/>
      <c r="H101" s="777"/>
      <c r="I101" s="777"/>
      <c r="J101" s="777"/>
      <c r="K101" s="777"/>
      <c r="L101" s="778"/>
      <c r="M101" s="779">
        <f>IF(Cotizador!$Q$17&gt;=2,TARIFA!N55,0)</f>
        <v>0</v>
      </c>
      <c r="N101" s="780"/>
      <c r="O101" s="780"/>
      <c r="P101" s="780"/>
      <c r="Q101" s="780"/>
      <c r="R101" s="780"/>
      <c r="S101" s="781"/>
      <c r="T101" s="782">
        <f>IF(Cotizador!$Q$17&gt;=2,TARIFA!O55,0)</f>
        <v>0</v>
      </c>
      <c r="U101" s="780"/>
      <c r="V101" s="780"/>
      <c r="W101" s="780"/>
      <c r="X101" s="780"/>
      <c r="Y101" s="780"/>
      <c r="Z101" s="780"/>
      <c r="AA101" s="783">
        <f>IF(Cotizador!$Q$17&gt;=2,TARIFA!P55,0)</f>
        <v>0</v>
      </c>
      <c r="AB101" s="780"/>
      <c r="AC101" s="780"/>
      <c r="AD101" s="780"/>
      <c r="AE101" s="780"/>
      <c r="AF101" s="780"/>
      <c r="AG101" s="781"/>
      <c r="AH101" s="782">
        <f>IF(Cotizador!$Q$17&gt;=2,TARIFA!Q55,0)</f>
        <v>0</v>
      </c>
      <c r="AI101" s="780"/>
      <c r="AJ101" s="780"/>
      <c r="AK101" s="780"/>
      <c r="AL101" s="780"/>
      <c r="AM101" s="780"/>
      <c r="AN101" s="780"/>
      <c r="AO101" s="776">
        <f>IF(Cotizador!$Q$17&gt;=2,TARIFA!R55,0)</f>
        <v>0</v>
      </c>
      <c r="AP101" s="777"/>
      <c r="AQ101" s="777"/>
      <c r="AR101" s="777"/>
      <c r="AS101" s="777"/>
      <c r="AT101" s="777"/>
      <c r="AU101" s="784"/>
      <c r="AV101" s="785">
        <f>IF(Cotizador!$Q$17&gt;=2,TARIFA!S55,0)</f>
        <v>0</v>
      </c>
      <c r="AW101" s="777"/>
      <c r="AX101" s="777"/>
      <c r="AY101" s="777"/>
      <c r="AZ101" s="777"/>
      <c r="BA101" s="777"/>
      <c r="BB101" s="777"/>
      <c r="BC101" s="786">
        <f>IF(Cotizador!$Q$17&gt;=2,TARIFA!T55,0)</f>
        <v>0</v>
      </c>
      <c r="BD101" s="777"/>
      <c r="BE101" s="777"/>
      <c r="BF101" s="777"/>
      <c r="BG101" s="777"/>
      <c r="BH101" s="777"/>
      <c r="BI101" s="784"/>
      <c r="BJ101" s="785">
        <f>IF(Cotizador!$Q$17&gt;=2,TARIFA!U55,0)</f>
        <v>0</v>
      </c>
      <c r="BK101" s="777"/>
      <c r="BL101" s="777"/>
      <c r="BM101" s="777"/>
      <c r="BN101" s="777"/>
      <c r="BO101" s="777"/>
      <c r="BP101" s="778"/>
      <c r="BQ101" s="779">
        <f>IF(Cotizador!$Q$17&gt;=2,TARIFA!V55,0)</f>
        <v>0</v>
      </c>
      <c r="BR101" s="780"/>
      <c r="BS101" s="780"/>
      <c r="BT101" s="780"/>
      <c r="BU101" s="780"/>
      <c r="BV101" s="780"/>
      <c r="BW101" s="781"/>
      <c r="BX101" s="782">
        <f>IF(Cotizador!$Q$17&gt;=2,TARIFA!W55,0)</f>
        <v>0</v>
      </c>
      <c r="BY101" s="780"/>
      <c r="BZ101" s="780"/>
      <c r="CA101" s="780"/>
      <c r="CB101" s="780"/>
      <c r="CC101" s="780"/>
      <c r="CD101" s="780"/>
      <c r="CE101" s="783">
        <f>IF(Cotizador!$Q$17&gt;=2,TARIFA!X55,0)</f>
        <v>0</v>
      </c>
      <c r="CF101" s="780"/>
      <c r="CG101" s="780"/>
      <c r="CH101" s="780"/>
      <c r="CI101" s="780"/>
      <c r="CJ101" s="780"/>
      <c r="CK101" s="781"/>
      <c r="CL101" s="782">
        <f>IF(Cotizador!$Q$17&gt;=2,TARIFA!Y55,0)</f>
        <v>0</v>
      </c>
      <c r="CM101" s="780"/>
      <c r="CN101" s="780"/>
      <c r="CO101" s="780"/>
      <c r="CP101" s="780"/>
      <c r="CQ101" s="780"/>
      <c r="CR101" s="787"/>
      <c r="CS101" s="370"/>
    </row>
    <row r="102" spans="2:97" ht="23.25" customHeight="1" x14ac:dyDescent="0.35">
      <c r="B102" s="369"/>
      <c r="C102" s="788" t="s">
        <v>115</v>
      </c>
      <c r="D102" s="789"/>
      <c r="E102" s="789"/>
      <c r="F102" s="789"/>
      <c r="G102" s="789"/>
      <c r="H102" s="789"/>
      <c r="I102" s="789"/>
      <c r="J102" s="789"/>
      <c r="K102" s="789"/>
      <c r="L102" s="790"/>
      <c r="M102" s="791">
        <f>IF(Cotizador!$Q$17&gt;=2,TARIFA!N56,0)</f>
        <v>0</v>
      </c>
      <c r="N102" s="792"/>
      <c r="O102" s="792"/>
      <c r="P102" s="792"/>
      <c r="Q102" s="792"/>
      <c r="R102" s="792"/>
      <c r="S102" s="793"/>
      <c r="T102" s="794">
        <f>IF(Cotizador!$Q$17&gt;=2,TARIFA!O56,0)</f>
        <v>0</v>
      </c>
      <c r="U102" s="792"/>
      <c r="V102" s="792"/>
      <c r="W102" s="792"/>
      <c r="X102" s="792"/>
      <c r="Y102" s="792"/>
      <c r="Z102" s="792"/>
      <c r="AA102" s="795">
        <f>IF(Cotizador!$Q$17&gt;=2,TARIFA!P56,0)</f>
        <v>0</v>
      </c>
      <c r="AB102" s="792"/>
      <c r="AC102" s="792"/>
      <c r="AD102" s="792"/>
      <c r="AE102" s="792"/>
      <c r="AF102" s="792"/>
      <c r="AG102" s="793"/>
      <c r="AH102" s="794">
        <f>IF(Cotizador!$Q$17&gt;=2,TARIFA!Q56,0)</f>
        <v>0</v>
      </c>
      <c r="AI102" s="792"/>
      <c r="AJ102" s="792"/>
      <c r="AK102" s="792"/>
      <c r="AL102" s="792"/>
      <c r="AM102" s="792"/>
      <c r="AN102" s="792"/>
      <c r="AO102" s="788">
        <f>IF(Cotizador!$Q$17&gt;=2,TARIFA!R56,0)</f>
        <v>0</v>
      </c>
      <c r="AP102" s="789"/>
      <c r="AQ102" s="789"/>
      <c r="AR102" s="789"/>
      <c r="AS102" s="789"/>
      <c r="AT102" s="789"/>
      <c r="AU102" s="796"/>
      <c r="AV102" s="797">
        <f>IF(Cotizador!$Q$17&gt;=2,TARIFA!S56,0)</f>
        <v>0</v>
      </c>
      <c r="AW102" s="789"/>
      <c r="AX102" s="789"/>
      <c r="AY102" s="789"/>
      <c r="AZ102" s="789"/>
      <c r="BA102" s="789"/>
      <c r="BB102" s="789"/>
      <c r="BC102" s="798">
        <f>IF(Cotizador!$Q$17&gt;=2,TARIFA!T56,0)</f>
        <v>0</v>
      </c>
      <c r="BD102" s="789"/>
      <c r="BE102" s="789"/>
      <c r="BF102" s="789"/>
      <c r="BG102" s="789"/>
      <c r="BH102" s="789"/>
      <c r="BI102" s="796"/>
      <c r="BJ102" s="797">
        <f>IF(Cotizador!$Q$17&gt;=2,TARIFA!U56,0)</f>
        <v>0</v>
      </c>
      <c r="BK102" s="789"/>
      <c r="BL102" s="789"/>
      <c r="BM102" s="789"/>
      <c r="BN102" s="789"/>
      <c r="BO102" s="789"/>
      <c r="BP102" s="790"/>
      <c r="BQ102" s="791">
        <f>IF(Cotizador!$Q$17&gt;=2,TARIFA!V56,0)</f>
        <v>0</v>
      </c>
      <c r="BR102" s="792"/>
      <c r="BS102" s="792"/>
      <c r="BT102" s="792"/>
      <c r="BU102" s="792"/>
      <c r="BV102" s="792"/>
      <c r="BW102" s="793"/>
      <c r="BX102" s="794">
        <f>IF(Cotizador!$Q$17&gt;=2,TARIFA!W56,0)</f>
        <v>0</v>
      </c>
      <c r="BY102" s="792"/>
      <c r="BZ102" s="792"/>
      <c r="CA102" s="792"/>
      <c r="CB102" s="792"/>
      <c r="CC102" s="792"/>
      <c r="CD102" s="792"/>
      <c r="CE102" s="795">
        <f>IF(Cotizador!$Q$17&gt;=2,TARIFA!X56,0)</f>
        <v>0</v>
      </c>
      <c r="CF102" s="792"/>
      <c r="CG102" s="792"/>
      <c r="CH102" s="792"/>
      <c r="CI102" s="792"/>
      <c r="CJ102" s="792"/>
      <c r="CK102" s="793"/>
      <c r="CL102" s="794">
        <f>IF(Cotizador!$Q$17&gt;=2,TARIFA!Y56,0)</f>
        <v>0</v>
      </c>
      <c r="CM102" s="792"/>
      <c r="CN102" s="792"/>
      <c r="CO102" s="792"/>
      <c r="CP102" s="792"/>
      <c r="CQ102" s="792"/>
      <c r="CR102" s="799"/>
      <c r="CS102" s="370"/>
    </row>
    <row r="103" spans="2:97" ht="23.25" customHeight="1" x14ac:dyDescent="0.35">
      <c r="B103" s="369"/>
      <c r="C103" s="776" t="s">
        <v>116</v>
      </c>
      <c r="D103" s="777"/>
      <c r="E103" s="777"/>
      <c r="F103" s="777"/>
      <c r="G103" s="777"/>
      <c r="H103" s="777"/>
      <c r="I103" s="777"/>
      <c r="J103" s="777"/>
      <c r="K103" s="777"/>
      <c r="L103" s="778"/>
      <c r="M103" s="779">
        <f>IF(Cotizador!$Q$17&gt;=2,TARIFA!N57,0)</f>
        <v>0</v>
      </c>
      <c r="N103" s="780"/>
      <c r="O103" s="780"/>
      <c r="P103" s="780"/>
      <c r="Q103" s="780"/>
      <c r="R103" s="780"/>
      <c r="S103" s="781"/>
      <c r="T103" s="782">
        <f>IF(Cotizador!$Q$17&gt;=2,TARIFA!O57,0)</f>
        <v>0</v>
      </c>
      <c r="U103" s="780"/>
      <c r="V103" s="780"/>
      <c r="W103" s="780"/>
      <c r="X103" s="780"/>
      <c r="Y103" s="780"/>
      <c r="Z103" s="780"/>
      <c r="AA103" s="783">
        <f>IF(Cotizador!$Q$17&gt;=2,TARIFA!P57,0)</f>
        <v>0</v>
      </c>
      <c r="AB103" s="780"/>
      <c r="AC103" s="780"/>
      <c r="AD103" s="780"/>
      <c r="AE103" s="780"/>
      <c r="AF103" s="780"/>
      <c r="AG103" s="781"/>
      <c r="AH103" s="782">
        <f>IF(Cotizador!$Q$17&gt;=2,TARIFA!Q57,0)</f>
        <v>0</v>
      </c>
      <c r="AI103" s="780"/>
      <c r="AJ103" s="780"/>
      <c r="AK103" s="780"/>
      <c r="AL103" s="780"/>
      <c r="AM103" s="780"/>
      <c r="AN103" s="780"/>
      <c r="AO103" s="776">
        <f>IF(Cotizador!$Q$17&gt;=2,TARIFA!R57,0)</f>
        <v>0</v>
      </c>
      <c r="AP103" s="777"/>
      <c r="AQ103" s="777"/>
      <c r="AR103" s="777"/>
      <c r="AS103" s="777"/>
      <c r="AT103" s="777"/>
      <c r="AU103" s="784"/>
      <c r="AV103" s="785">
        <f>IF(Cotizador!$Q$17&gt;=2,TARIFA!S57,0)</f>
        <v>0</v>
      </c>
      <c r="AW103" s="777"/>
      <c r="AX103" s="777"/>
      <c r="AY103" s="777"/>
      <c r="AZ103" s="777"/>
      <c r="BA103" s="777"/>
      <c r="BB103" s="777"/>
      <c r="BC103" s="786">
        <f>IF(Cotizador!$Q$17&gt;=2,TARIFA!T57,0)</f>
        <v>0</v>
      </c>
      <c r="BD103" s="777"/>
      <c r="BE103" s="777"/>
      <c r="BF103" s="777"/>
      <c r="BG103" s="777"/>
      <c r="BH103" s="777"/>
      <c r="BI103" s="784"/>
      <c r="BJ103" s="785">
        <f>IF(Cotizador!$Q$17&gt;=2,TARIFA!U57,0)</f>
        <v>0</v>
      </c>
      <c r="BK103" s="777"/>
      <c r="BL103" s="777"/>
      <c r="BM103" s="777"/>
      <c r="BN103" s="777"/>
      <c r="BO103" s="777"/>
      <c r="BP103" s="778"/>
      <c r="BQ103" s="779">
        <f>IF(Cotizador!$Q$17&gt;=2,TARIFA!V57,0)</f>
        <v>0</v>
      </c>
      <c r="BR103" s="780"/>
      <c r="BS103" s="780"/>
      <c r="BT103" s="780"/>
      <c r="BU103" s="780"/>
      <c r="BV103" s="780"/>
      <c r="BW103" s="781"/>
      <c r="BX103" s="782">
        <f>IF(Cotizador!$Q$17&gt;=2,TARIFA!W57,0)</f>
        <v>0</v>
      </c>
      <c r="BY103" s="780"/>
      <c r="BZ103" s="780"/>
      <c r="CA103" s="780"/>
      <c r="CB103" s="780"/>
      <c r="CC103" s="780"/>
      <c r="CD103" s="780"/>
      <c r="CE103" s="783">
        <f>IF(Cotizador!$Q$17&gt;=2,TARIFA!X57,0)</f>
        <v>0</v>
      </c>
      <c r="CF103" s="780"/>
      <c r="CG103" s="780"/>
      <c r="CH103" s="780"/>
      <c r="CI103" s="780"/>
      <c r="CJ103" s="780"/>
      <c r="CK103" s="781"/>
      <c r="CL103" s="782">
        <f>IF(Cotizador!$Q$17&gt;=2,TARIFA!Y57,0)</f>
        <v>0</v>
      </c>
      <c r="CM103" s="780"/>
      <c r="CN103" s="780"/>
      <c r="CO103" s="780"/>
      <c r="CP103" s="780"/>
      <c r="CQ103" s="780"/>
      <c r="CR103" s="787"/>
      <c r="CS103" s="370"/>
    </row>
    <row r="104" spans="2:97" ht="23.25" customHeight="1" x14ac:dyDescent="0.35">
      <c r="B104" s="369"/>
      <c r="C104" s="788" t="s">
        <v>117</v>
      </c>
      <c r="D104" s="789"/>
      <c r="E104" s="789"/>
      <c r="F104" s="789"/>
      <c r="G104" s="789"/>
      <c r="H104" s="789"/>
      <c r="I104" s="789"/>
      <c r="J104" s="789"/>
      <c r="K104" s="789"/>
      <c r="L104" s="790"/>
      <c r="M104" s="791">
        <f>IF(Cotizador!$Q$17&gt;=2,TARIFA!N58,0)</f>
        <v>0</v>
      </c>
      <c r="N104" s="792"/>
      <c r="O104" s="792"/>
      <c r="P104" s="792"/>
      <c r="Q104" s="792"/>
      <c r="R104" s="792"/>
      <c r="S104" s="793"/>
      <c r="T104" s="794">
        <f>IF(Cotizador!$Q$17&gt;=2,TARIFA!O58,0)</f>
        <v>0</v>
      </c>
      <c r="U104" s="792"/>
      <c r="V104" s="792"/>
      <c r="W104" s="792"/>
      <c r="X104" s="792"/>
      <c r="Y104" s="792"/>
      <c r="Z104" s="792"/>
      <c r="AA104" s="795">
        <f>IF(Cotizador!$Q$17&gt;=2,TARIFA!P58,0)</f>
        <v>0</v>
      </c>
      <c r="AB104" s="792"/>
      <c r="AC104" s="792"/>
      <c r="AD104" s="792"/>
      <c r="AE104" s="792"/>
      <c r="AF104" s="792"/>
      <c r="AG104" s="793"/>
      <c r="AH104" s="794">
        <f>IF(Cotizador!$Q$17&gt;=2,TARIFA!Q58,0)</f>
        <v>0</v>
      </c>
      <c r="AI104" s="792"/>
      <c r="AJ104" s="792"/>
      <c r="AK104" s="792"/>
      <c r="AL104" s="792"/>
      <c r="AM104" s="792"/>
      <c r="AN104" s="792"/>
      <c r="AO104" s="788">
        <f>IF(Cotizador!$Q$17&gt;=2,TARIFA!R58,0)</f>
        <v>0</v>
      </c>
      <c r="AP104" s="789"/>
      <c r="AQ104" s="789"/>
      <c r="AR104" s="789"/>
      <c r="AS104" s="789"/>
      <c r="AT104" s="789"/>
      <c r="AU104" s="796"/>
      <c r="AV104" s="797">
        <f>IF(Cotizador!$Q$17&gt;=2,TARIFA!S58,0)</f>
        <v>0</v>
      </c>
      <c r="AW104" s="789"/>
      <c r="AX104" s="789"/>
      <c r="AY104" s="789"/>
      <c r="AZ104" s="789"/>
      <c r="BA104" s="789"/>
      <c r="BB104" s="789"/>
      <c r="BC104" s="798">
        <f>IF(Cotizador!$Q$17&gt;=2,TARIFA!T58,0)</f>
        <v>0</v>
      </c>
      <c r="BD104" s="789"/>
      <c r="BE104" s="789"/>
      <c r="BF104" s="789"/>
      <c r="BG104" s="789"/>
      <c r="BH104" s="789"/>
      <c r="BI104" s="796"/>
      <c r="BJ104" s="797">
        <f>IF(Cotizador!$Q$17&gt;=2,TARIFA!U58,0)</f>
        <v>0</v>
      </c>
      <c r="BK104" s="789"/>
      <c r="BL104" s="789"/>
      <c r="BM104" s="789"/>
      <c r="BN104" s="789"/>
      <c r="BO104" s="789"/>
      <c r="BP104" s="790"/>
      <c r="BQ104" s="791">
        <f>IF(Cotizador!$Q$17&gt;=2,TARIFA!V58,0)</f>
        <v>0</v>
      </c>
      <c r="BR104" s="792"/>
      <c r="BS104" s="792"/>
      <c r="BT104" s="792"/>
      <c r="BU104" s="792"/>
      <c r="BV104" s="792"/>
      <c r="BW104" s="793"/>
      <c r="BX104" s="794">
        <f>IF(Cotizador!$Q$17&gt;=2,TARIFA!W58,0)</f>
        <v>0</v>
      </c>
      <c r="BY104" s="792"/>
      <c r="BZ104" s="792"/>
      <c r="CA104" s="792"/>
      <c r="CB104" s="792"/>
      <c r="CC104" s="792"/>
      <c r="CD104" s="792"/>
      <c r="CE104" s="795">
        <f>IF(Cotizador!$Q$17&gt;=2,TARIFA!X58,0)</f>
        <v>0</v>
      </c>
      <c r="CF104" s="792"/>
      <c r="CG104" s="792"/>
      <c r="CH104" s="792"/>
      <c r="CI104" s="792"/>
      <c r="CJ104" s="792"/>
      <c r="CK104" s="793"/>
      <c r="CL104" s="794">
        <f>IF(Cotizador!$Q$17&gt;=2,TARIFA!Y58,0)</f>
        <v>0</v>
      </c>
      <c r="CM104" s="792"/>
      <c r="CN104" s="792"/>
      <c r="CO104" s="792"/>
      <c r="CP104" s="792"/>
      <c r="CQ104" s="792"/>
      <c r="CR104" s="799"/>
      <c r="CS104" s="370"/>
    </row>
    <row r="105" spans="2:97" ht="23.25" customHeight="1" x14ac:dyDescent="0.35">
      <c r="B105" s="369"/>
      <c r="C105" s="776" t="s">
        <v>118</v>
      </c>
      <c r="D105" s="777"/>
      <c r="E105" s="777"/>
      <c r="F105" s="777"/>
      <c r="G105" s="777"/>
      <c r="H105" s="777"/>
      <c r="I105" s="777"/>
      <c r="J105" s="777"/>
      <c r="K105" s="777"/>
      <c r="L105" s="778"/>
      <c r="M105" s="779">
        <f>IF(Cotizador!$Q$17&gt;=2,TARIFA!N59,0)</f>
        <v>0</v>
      </c>
      <c r="N105" s="780"/>
      <c r="O105" s="780"/>
      <c r="P105" s="780"/>
      <c r="Q105" s="780"/>
      <c r="R105" s="780"/>
      <c r="S105" s="781"/>
      <c r="T105" s="782">
        <f>IF(Cotizador!$Q$17&gt;=2,TARIFA!O59,0)</f>
        <v>0</v>
      </c>
      <c r="U105" s="780"/>
      <c r="V105" s="780"/>
      <c r="W105" s="780"/>
      <c r="X105" s="780"/>
      <c r="Y105" s="780"/>
      <c r="Z105" s="780"/>
      <c r="AA105" s="783">
        <f>IF(Cotizador!$Q$17&gt;=2,TARIFA!P59,0)</f>
        <v>0</v>
      </c>
      <c r="AB105" s="780"/>
      <c r="AC105" s="780"/>
      <c r="AD105" s="780"/>
      <c r="AE105" s="780"/>
      <c r="AF105" s="780"/>
      <c r="AG105" s="781"/>
      <c r="AH105" s="782">
        <f>IF(Cotizador!$Q$17&gt;=2,TARIFA!Q59,0)</f>
        <v>0</v>
      </c>
      <c r="AI105" s="780"/>
      <c r="AJ105" s="780"/>
      <c r="AK105" s="780"/>
      <c r="AL105" s="780"/>
      <c r="AM105" s="780"/>
      <c r="AN105" s="780"/>
      <c r="AO105" s="776">
        <f>IF(Cotizador!$Q$17&gt;=2,TARIFA!R59,0)</f>
        <v>0</v>
      </c>
      <c r="AP105" s="777"/>
      <c r="AQ105" s="777"/>
      <c r="AR105" s="777"/>
      <c r="AS105" s="777"/>
      <c r="AT105" s="777"/>
      <c r="AU105" s="784"/>
      <c r="AV105" s="785">
        <f>IF(Cotizador!$Q$17&gt;=2,TARIFA!S59,0)</f>
        <v>0</v>
      </c>
      <c r="AW105" s="777"/>
      <c r="AX105" s="777"/>
      <c r="AY105" s="777"/>
      <c r="AZ105" s="777"/>
      <c r="BA105" s="777"/>
      <c r="BB105" s="777"/>
      <c r="BC105" s="786">
        <f>IF(Cotizador!$Q$17&gt;=2,TARIFA!T59,0)</f>
        <v>0</v>
      </c>
      <c r="BD105" s="777"/>
      <c r="BE105" s="777"/>
      <c r="BF105" s="777"/>
      <c r="BG105" s="777"/>
      <c r="BH105" s="777"/>
      <c r="BI105" s="784"/>
      <c r="BJ105" s="785">
        <f>IF(Cotizador!$Q$17&gt;=2,TARIFA!U59,0)</f>
        <v>0</v>
      </c>
      <c r="BK105" s="777"/>
      <c r="BL105" s="777"/>
      <c r="BM105" s="777"/>
      <c r="BN105" s="777"/>
      <c r="BO105" s="777"/>
      <c r="BP105" s="778"/>
      <c r="BQ105" s="779">
        <f>IF(Cotizador!$Q$17&gt;=2,TARIFA!V59,0)</f>
        <v>0</v>
      </c>
      <c r="BR105" s="780"/>
      <c r="BS105" s="780"/>
      <c r="BT105" s="780"/>
      <c r="BU105" s="780"/>
      <c r="BV105" s="780"/>
      <c r="BW105" s="781"/>
      <c r="BX105" s="782">
        <f>IF(Cotizador!$Q$17&gt;=2,TARIFA!W59,0)</f>
        <v>0</v>
      </c>
      <c r="BY105" s="780"/>
      <c r="BZ105" s="780"/>
      <c r="CA105" s="780"/>
      <c r="CB105" s="780"/>
      <c r="CC105" s="780"/>
      <c r="CD105" s="780"/>
      <c r="CE105" s="783">
        <f>IF(Cotizador!$Q$17&gt;=2,TARIFA!X59,0)</f>
        <v>0</v>
      </c>
      <c r="CF105" s="780"/>
      <c r="CG105" s="780"/>
      <c r="CH105" s="780"/>
      <c r="CI105" s="780"/>
      <c r="CJ105" s="780"/>
      <c r="CK105" s="781"/>
      <c r="CL105" s="782">
        <f>IF(Cotizador!$Q$17&gt;=2,TARIFA!Y59,0)</f>
        <v>0</v>
      </c>
      <c r="CM105" s="780"/>
      <c r="CN105" s="780"/>
      <c r="CO105" s="780"/>
      <c r="CP105" s="780"/>
      <c r="CQ105" s="780"/>
      <c r="CR105" s="787"/>
      <c r="CS105" s="370"/>
    </row>
    <row r="106" spans="2:97" ht="23.25" customHeight="1" x14ac:dyDescent="0.35">
      <c r="B106" s="369"/>
      <c r="C106" s="788" t="s">
        <v>119</v>
      </c>
      <c r="D106" s="789"/>
      <c r="E106" s="789"/>
      <c r="F106" s="789"/>
      <c r="G106" s="789"/>
      <c r="H106" s="789"/>
      <c r="I106" s="789"/>
      <c r="J106" s="789"/>
      <c r="K106" s="789"/>
      <c r="L106" s="790"/>
      <c r="M106" s="791">
        <f>IF(Cotizador!$Q$17&gt;=2,TARIFA!N60,0)</f>
        <v>0</v>
      </c>
      <c r="N106" s="792"/>
      <c r="O106" s="792"/>
      <c r="P106" s="792"/>
      <c r="Q106" s="792"/>
      <c r="R106" s="792"/>
      <c r="S106" s="793"/>
      <c r="T106" s="794">
        <f>IF(Cotizador!$Q$17&gt;=2,TARIFA!O60,0)</f>
        <v>0</v>
      </c>
      <c r="U106" s="792"/>
      <c r="V106" s="792"/>
      <c r="W106" s="792"/>
      <c r="X106" s="792"/>
      <c r="Y106" s="792"/>
      <c r="Z106" s="792"/>
      <c r="AA106" s="795">
        <f>IF(Cotizador!$Q$17&gt;=2,TARIFA!P60,0)</f>
        <v>0</v>
      </c>
      <c r="AB106" s="792"/>
      <c r="AC106" s="792"/>
      <c r="AD106" s="792"/>
      <c r="AE106" s="792"/>
      <c r="AF106" s="792"/>
      <c r="AG106" s="793"/>
      <c r="AH106" s="794">
        <f>IF(Cotizador!$Q$17&gt;=2,TARIFA!Q60,0)</f>
        <v>0</v>
      </c>
      <c r="AI106" s="792"/>
      <c r="AJ106" s="792"/>
      <c r="AK106" s="792"/>
      <c r="AL106" s="792"/>
      <c r="AM106" s="792"/>
      <c r="AN106" s="792"/>
      <c r="AO106" s="788">
        <f>IF(Cotizador!$Q$17&gt;=2,TARIFA!R60,0)</f>
        <v>0</v>
      </c>
      <c r="AP106" s="789"/>
      <c r="AQ106" s="789"/>
      <c r="AR106" s="789"/>
      <c r="AS106" s="789"/>
      <c r="AT106" s="789"/>
      <c r="AU106" s="796"/>
      <c r="AV106" s="797">
        <f>IF(Cotizador!$Q$17&gt;=2,TARIFA!S60,0)</f>
        <v>0</v>
      </c>
      <c r="AW106" s="789"/>
      <c r="AX106" s="789"/>
      <c r="AY106" s="789"/>
      <c r="AZ106" s="789"/>
      <c r="BA106" s="789"/>
      <c r="BB106" s="789"/>
      <c r="BC106" s="798">
        <f>IF(Cotizador!$Q$17&gt;=2,TARIFA!T60,0)</f>
        <v>0</v>
      </c>
      <c r="BD106" s="789"/>
      <c r="BE106" s="789"/>
      <c r="BF106" s="789"/>
      <c r="BG106" s="789"/>
      <c r="BH106" s="789"/>
      <c r="BI106" s="796"/>
      <c r="BJ106" s="797">
        <f>IF(Cotizador!$Q$17&gt;=2,TARIFA!U60,0)</f>
        <v>0</v>
      </c>
      <c r="BK106" s="789"/>
      <c r="BL106" s="789"/>
      <c r="BM106" s="789"/>
      <c r="BN106" s="789"/>
      <c r="BO106" s="789"/>
      <c r="BP106" s="790"/>
      <c r="BQ106" s="791">
        <f>IF(Cotizador!$Q$17&gt;=2,TARIFA!V60,0)</f>
        <v>0</v>
      </c>
      <c r="BR106" s="792"/>
      <c r="BS106" s="792"/>
      <c r="BT106" s="792"/>
      <c r="BU106" s="792"/>
      <c r="BV106" s="792"/>
      <c r="BW106" s="793"/>
      <c r="BX106" s="794">
        <f>IF(Cotizador!$Q$17&gt;=2,TARIFA!W60,0)</f>
        <v>0</v>
      </c>
      <c r="BY106" s="792"/>
      <c r="BZ106" s="792"/>
      <c r="CA106" s="792"/>
      <c r="CB106" s="792"/>
      <c r="CC106" s="792"/>
      <c r="CD106" s="792"/>
      <c r="CE106" s="795">
        <f>IF(Cotizador!$Q$17&gt;=2,TARIFA!X60,0)</f>
        <v>0</v>
      </c>
      <c r="CF106" s="792"/>
      <c r="CG106" s="792"/>
      <c r="CH106" s="792"/>
      <c r="CI106" s="792"/>
      <c r="CJ106" s="792"/>
      <c r="CK106" s="793"/>
      <c r="CL106" s="794">
        <f>IF(Cotizador!$Q$17&gt;=2,TARIFA!Y60,0)</f>
        <v>0</v>
      </c>
      <c r="CM106" s="792"/>
      <c r="CN106" s="792"/>
      <c r="CO106" s="792"/>
      <c r="CP106" s="792"/>
      <c r="CQ106" s="792"/>
      <c r="CR106" s="799"/>
      <c r="CS106" s="370"/>
    </row>
    <row r="107" spans="2:97" ht="23.25" customHeight="1" x14ac:dyDescent="0.35">
      <c r="B107" s="369"/>
      <c r="C107" s="776" t="s">
        <v>120</v>
      </c>
      <c r="D107" s="777"/>
      <c r="E107" s="777"/>
      <c r="F107" s="777"/>
      <c r="G107" s="777"/>
      <c r="H107" s="777"/>
      <c r="I107" s="777"/>
      <c r="J107" s="777"/>
      <c r="K107" s="777"/>
      <c r="L107" s="778"/>
      <c r="M107" s="779">
        <f>IF(Cotizador!$Q$17&gt;=2,TARIFA!N61,0)</f>
        <v>0</v>
      </c>
      <c r="N107" s="780"/>
      <c r="O107" s="780"/>
      <c r="P107" s="780"/>
      <c r="Q107" s="780"/>
      <c r="R107" s="780"/>
      <c r="S107" s="781"/>
      <c r="T107" s="782">
        <f>IF(Cotizador!$Q$17&gt;=2,TARIFA!O61,0)</f>
        <v>0</v>
      </c>
      <c r="U107" s="780"/>
      <c r="V107" s="780"/>
      <c r="W107" s="780"/>
      <c r="X107" s="780"/>
      <c r="Y107" s="780"/>
      <c r="Z107" s="780"/>
      <c r="AA107" s="783">
        <f>IF(Cotizador!$Q$17&gt;=2,TARIFA!P61,0)</f>
        <v>0</v>
      </c>
      <c r="AB107" s="780"/>
      <c r="AC107" s="780"/>
      <c r="AD107" s="780"/>
      <c r="AE107" s="780"/>
      <c r="AF107" s="780"/>
      <c r="AG107" s="781"/>
      <c r="AH107" s="782">
        <f>IF(Cotizador!$Q$17&gt;=2,TARIFA!Q61,0)</f>
        <v>0</v>
      </c>
      <c r="AI107" s="780"/>
      <c r="AJ107" s="780"/>
      <c r="AK107" s="780"/>
      <c r="AL107" s="780"/>
      <c r="AM107" s="780"/>
      <c r="AN107" s="780"/>
      <c r="AO107" s="776">
        <f>IF(Cotizador!$Q$17&gt;=2,TARIFA!R61,0)</f>
        <v>0</v>
      </c>
      <c r="AP107" s="777"/>
      <c r="AQ107" s="777"/>
      <c r="AR107" s="777"/>
      <c r="AS107" s="777"/>
      <c r="AT107" s="777"/>
      <c r="AU107" s="784"/>
      <c r="AV107" s="785">
        <f>IF(Cotizador!$Q$17&gt;=2,TARIFA!S61,0)</f>
        <v>0</v>
      </c>
      <c r="AW107" s="777"/>
      <c r="AX107" s="777"/>
      <c r="AY107" s="777"/>
      <c r="AZ107" s="777"/>
      <c r="BA107" s="777"/>
      <c r="BB107" s="777"/>
      <c r="BC107" s="786">
        <f>IF(Cotizador!$Q$17&gt;=2,TARIFA!T61,0)</f>
        <v>0</v>
      </c>
      <c r="BD107" s="777"/>
      <c r="BE107" s="777"/>
      <c r="BF107" s="777"/>
      <c r="BG107" s="777"/>
      <c r="BH107" s="777"/>
      <c r="BI107" s="784"/>
      <c r="BJ107" s="785">
        <f>IF(Cotizador!$Q$17&gt;=2,TARIFA!U61,0)</f>
        <v>0</v>
      </c>
      <c r="BK107" s="777"/>
      <c r="BL107" s="777"/>
      <c r="BM107" s="777"/>
      <c r="BN107" s="777"/>
      <c r="BO107" s="777"/>
      <c r="BP107" s="778"/>
      <c r="BQ107" s="779">
        <f>IF(Cotizador!$Q$17&gt;=2,TARIFA!V61,0)</f>
        <v>0</v>
      </c>
      <c r="BR107" s="780"/>
      <c r="BS107" s="780"/>
      <c r="BT107" s="780"/>
      <c r="BU107" s="780"/>
      <c r="BV107" s="780"/>
      <c r="BW107" s="781"/>
      <c r="BX107" s="782">
        <f>IF(Cotizador!$Q$17&gt;=2,TARIFA!W61,0)</f>
        <v>0</v>
      </c>
      <c r="BY107" s="780"/>
      <c r="BZ107" s="780"/>
      <c r="CA107" s="780"/>
      <c r="CB107" s="780"/>
      <c r="CC107" s="780"/>
      <c r="CD107" s="780"/>
      <c r="CE107" s="783">
        <f>IF(Cotizador!$Q$17&gt;=2,TARIFA!X61,0)</f>
        <v>0</v>
      </c>
      <c r="CF107" s="780"/>
      <c r="CG107" s="780"/>
      <c r="CH107" s="780"/>
      <c r="CI107" s="780"/>
      <c r="CJ107" s="780"/>
      <c r="CK107" s="781"/>
      <c r="CL107" s="782">
        <f>IF(Cotizador!$Q$17&gt;=2,TARIFA!Y61,0)</f>
        <v>0</v>
      </c>
      <c r="CM107" s="780"/>
      <c r="CN107" s="780"/>
      <c r="CO107" s="780"/>
      <c r="CP107" s="780"/>
      <c r="CQ107" s="780"/>
      <c r="CR107" s="787"/>
      <c r="CS107" s="370"/>
    </row>
    <row r="108" spans="2:97" ht="23.25" customHeight="1" x14ac:dyDescent="0.35">
      <c r="B108" s="369"/>
      <c r="C108" s="788" t="s">
        <v>164</v>
      </c>
      <c r="D108" s="789"/>
      <c r="E108" s="789"/>
      <c r="F108" s="789"/>
      <c r="G108" s="789"/>
      <c r="H108" s="789"/>
      <c r="I108" s="789"/>
      <c r="J108" s="789"/>
      <c r="K108" s="789"/>
      <c r="L108" s="790"/>
      <c r="M108" s="791">
        <f>IF(Cotizador!$Q$17&gt;=2,TARIFA!N62,0)</f>
        <v>0</v>
      </c>
      <c r="N108" s="792"/>
      <c r="O108" s="792"/>
      <c r="P108" s="792"/>
      <c r="Q108" s="792"/>
      <c r="R108" s="792"/>
      <c r="S108" s="793"/>
      <c r="T108" s="794">
        <f>IF(Cotizador!$Q$17&gt;=2,TARIFA!O62,0)</f>
        <v>0</v>
      </c>
      <c r="U108" s="792"/>
      <c r="V108" s="792"/>
      <c r="W108" s="792"/>
      <c r="X108" s="792"/>
      <c r="Y108" s="792"/>
      <c r="Z108" s="792"/>
      <c r="AA108" s="795">
        <f>IF(Cotizador!$Q$17&gt;=2,TARIFA!P62,0)</f>
        <v>0</v>
      </c>
      <c r="AB108" s="792"/>
      <c r="AC108" s="792"/>
      <c r="AD108" s="792"/>
      <c r="AE108" s="792"/>
      <c r="AF108" s="792"/>
      <c r="AG108" s="793"/>
      <c r="AH108" s="794">
        <f>IF(Cotizador!$Q$17&gt;=2,TARIFA!Q62,0)</f>
        <v>0</v>
      </c>
      <c r="AI108" s="792"/>
      <c r="AJ108" s="792"/>
      <c r="AK108" s="792"/>
      <c r="AL108" s="792"/>
      <c r="AM108" s="792"/>
      <c r="AN108" s="792"/>
      <c r="AO108" s="788">
        <f>IF(Cotizador!$Q$17&gt;=2,TARIFA!R62,0)</f>
        <v>0</v>
      </c>
      <c r="AP108" s="789"/>
      <c r="AQ108" s="789"/>
      <c r="AR108" s="789"/>
      <c r="AS108" s="789"/>
      <c r="AT108" s="789"/>
      <c r="AU108" s="796"/>
      <c r="AV108" s="797">
        <f>IF(Cotizador!$Q$17&gt;=2,TARIFA!S62,0)</f>
        <v>0</v>
      </c>
      <c r="AW108" s="789"/>
      <c r="AX108" s="789"/>
      <c r="AY108" s="789"/>
      <c r="AZ108" s="789"/>
      <c r="BA108" s="789"/>
      <c r="BB108" s="789"/>
      <c r="BC108" s="798">
        <f>IF(Cotizador!$Q$17&gt;=2,TARIFA!T62,0)</f>
        <v>0</v>
      </c>
      <c r="BD108" s="789"/>
      <c r="BE108" s="789"/>
      <c r="BF108" s="789"/>
      <c r="BG108" s="789"/>
      <c r="BH108" s="789"/>
      <c r="BI108" s="796"/>
      <c r="BJ108" s="797">
        <f>IF(Cotizador!$Q$17&gt;=2,TARIFA!U62,0)</f>
        <v>0</v>
      </c>
      <c r="BK108" s="789"/>
      <c r="BL108" s="789"/>
      <c r="BM108" s="789"/>
      <c r="BN108" s="789"/>
      <c r="BO108" s="789"/>
      <c r="BP108" s="790"/>
      <c r="BQ108" s="791">
        <f>IF(Cotizador!$Q$17&gt;=2,TARIFA!V62,0)</f>
        <v>0</v>
      </c>
      <c r="BR108" s="792"/>
      <c r="BS108" s="792"/>
      <c r="BT108" s="792"/>
      <c r="BU108" s="792"/>
      <c r="BV108" s="792"/>
      <c r="BW108" s="793"/>
      <c r="BX108" s="794">
        <f>IF(Cotizador!$Q$17&gt;=2,TARIFA!W62,0)</f>
        <v>0</v>
      </c>
      <c r="BY108" s="792"/>
      <c r="BZ108" s="792"/>
      <c r="CA108" s="792"/>
      <c r="CB108" s="792"/>
      <c r="CC108" s="792"/>
      <c r="CD108" s="792"/>
      <c r="CE108" s="795">
        <f>IF(Cotizador!$Q$17&gt;=2,TARIFA!X62,0)</f>
        <v>0</v>
      </c>
      <c r="CF108" s="792"/>
      <c r="CG108" s="792"/>
      <c r="CH108" s="792"/>
      <c r="CI108" s="792"/>
      <c r="CJ108" s="792"/>
      <c r="CK108" s="793"/>
      <c r="CL108" s="794">
        <f>IF(Cotizador!$Q$17&gt;=2,TARIFA!Y62,0)</f>
        <v>0</v>
      </c>
      <c r="CM108" s="792"/>
      <c r="CN108" s="792"/>
      <c r="CO108" s="792"/>
      <c r="CP108" s="792"/>
      <c r="CQ108" s="792"/>
      <c r="CR108" s="799"/>
      <c r="CS108" s="370"/>
    </row>
    <row r="109" spans="2:97" ht="23.25" customHeight="1" x14ac:dyDescent="0.35">
      <c r="B109" s="369"/>
      <c r="C109" s="758" t="s">
        <v>264</v>
      </c>
      <c r="D109" s="759"/>
      <c r="E109" s="759"/>
      <c r="F109" s="759"/>
      <c r="G109" s="759"/>
      <c r="H109" s="759"/>
      <c r="I109" s="759"/>
      <c r="J109" s="759"/>
      <c r="K109" s="759"/>
      <c r="L109" s="760"/>
      <c r="M109" s="761">
        <f>IF(Cotizador!$Q$17&gt;=2,TARIFA!N63,0)</f>
        <v>0</v>
      </c>
      <c r="N109" s="762"/>
      <c r="O109" s="762"/>
      <c r="P109" s="762"/>
      <c r="Q109" s="762"/>
      <c r="R109" s="762"/>
      <c r="S109" s="763"/>
      <c r="T109" s="764">
        <f>IF(Cotizador!$Q$17&gt;=2,TARIFA!O63,0)</f>
        <v>0</v>
      </c>
      <c r="U109" s="762"/>
      <c r="V109" s="762"/>
      <c r="W109" s="762"/>
      <c r="X109" s="762"/>
      <c r="Y109" s="762"/>
      <c r="Z109" s="762"/>
      <c r="AA109" s="765">
        <f>IF(Cotizador!$Q$17&gt;=2,TARIFA!P63,0)</f>
        <v>0</v>
      </c>
      <c r="AB109" s="762"/>
      <c r="AC109" s="762"/>
      <c r="AD109" s="762"/>
      <c r="AE109" s="762"/>
      <c r="AF109" s="762"/>
      <c r="AG109" s="763"/>
      <c r="AH109" s="764">
        <f>IF(Cotizador!$Q$17&gt;=2,TARIFA!Q63,0)</f>
        <v>0</v>
      </c>
      <c r="AI109" s="762"/>
      <c r="AJ109" s="762"/>
      <c r="AK109" s="762"/>
      <c r="AL109" s="762"/>
      <c r="AM109" s="762"/>
      <c r="AN109" s="762"/>
      <c r="AO109" s="758">
        <f>IF(Cotizador!$Q$17&gt;=2,TARIFA!R63,0)</f>
        <v>0</v>
      </c>
      <c r="AP109" s="759"/>
      <c r="AQ109" s="759"/>
      <c r="AR109" s="759"/>
      <c r="AS109" s="759"/>
      <c r="AT109" s="759"/>
      <c r="AU109" s="766"/>
      <c r="AV109" s="767">
        <f>IF(Cotizador!$Q$17&gt;=2,TARIFA!S63,0)</f>
        <v>0</v>
      </c>
      <c r="AW109" s="759"/>
      <c r="AX109" s="759"/>
      <c r="AY109" s="759"/>
      <c r="AZ109" s="759"/>
      <c r="BA109" s="759"/>
      <c r="BB109" s="759"/>
      <c r="BC109" s="768">
        <f>IF(Cotizador!$Q$17&gt;=2,TARIFA!T63,0)</f>
        <v>0</v>
      </c>
      <c r="BD109" s="759"/>
      <c r="BE109" s="759"/>
      <c r="BF109" s="759"/>
      <c r="BG109" s="759"/>
      <c r="BH109" s="759"/>
      <c r="BI109" s="766"/>
      <c r="BJ109" s="767">
        <f>IF(Cotizador!$Q$17&gt;=2,TARIFA!U63,0)</f>
        <v>0</v>
      </c>
      <c r="BK109" s="759"/>
      <c r="BL109" s="759"/>
      <c r="BM109" s="759"/>
      <c r="BN109" s="759"/>
      <c r="BO109" s="759"/>
      <c r="BP109" s="760"/>
      <c r="BQ109" s="761">
        <f>IF(Cotizador!$Q$17&gt;=2,TARIFA!V63,0)</f>
        <v>0</v>
      </c>
      <c r="BR109" s="762"/>
      <c r="BS109" s="762"/>
      <c r="BT109" s="762"/>
      <c r="BU109" s="762"/>
      <c r="BV109" s="762"/>
      <c r="BW109" s="763"/>
      <c r="BX109" s="764">
        <f>IF(Cotizador!$Q$17&gt;=2,TARIFA!W63,0)</f>
        <v>0</v>
      </c>
      <c r="BY109" s="762"/>
      <c r="BZ109" s="762"/>
      <c r="CA109" s="762"/>
      <c r="CB109" s="762"/>
      <c r="CC109" s="762"/>
      <c r="CD109" s="762"/>
      <c r="CE109" s="765">
        <f>IF(Cotizador!$Q$17&gt;=2,TARIFA!X63,0)</f>
        <v>0</v>
      </c>
      <c r="CF109" s="762"/>
      <c r="CG109" s="762"/>
      <c r="CH109" s="762"/>
      <c r="CI109" s="762"/>
      <c r="CJ109" s="762"/>
      <c r="CK109" s="763"/>
      <c r="CL109" s="764">
        <f>IF(Cotizador!$Q$17&gt;=2,TARIFA!Y63,0)</f>
        <v>0</v>
      </c>
      <c r="CM109" s="762"/>
      <c r="CN109" s="762"/>
      <c r="CO109" s="762"/>
      <c r="CP109" s="762"/>
      <c r="CQ109" s="762"/>
      <c r="CR109" s="769"/>
      <c r="CS109" s="370"/>
    </row>
    <row r="110" spans="2:97" ht="23.25" customHeight="1" x14ac:dyDescent="0.35">
      <c r="B110" s="369"/>
      <c r="C110" s="735" t="s">
        <v>304</v>
      </c>
      <c r="D110" s="736"/>
      <c r="E110" s="736"/>
      <c r="F110" s="736"/>
      <c r="G110" s="736"/>
      <c r="H110" s="736"/>
      <c r="I110" s="736"/>
      <c r="J110" s="736"/>
      <c r="K110" s="736"/>
      <c r="L110" s="736"/>
      <c r="M110" s="736"/>
      <c r="N110" s="736"/>
      <c r="O110" s="736"/>
      <c r="P110" s="736"/>
      <c r="Q110" s="736"/>
      <c r="R110" s="736"/>
      <c r="S110" s="736"/>
      <c r="T110" s="736"/>
      <c r="U110" s="736"/>
      <c r="V110" s="736"/>
      <c r="W110" s="736"/>
      <c r="X110" s="736"/>
      <c r="Y110" s="736"/>
      <c r="Z110" s="736"/>
      <c r="AA110" s="736"/>
      <c r="AB110" s="736"/>
      <c r="AC110" s="736"/>
      <c r="AD110" s="736"/>
      <c r="AE110" s="736"/>
      <c r="AF110" s="736"/>
      <c r="AG110" s="736"/>
      <c r="AH110" s="736"/>
      <c r="AI110" s="736"/>
      <c r="AJ110" s="736"/>
      <c r="AK110" s="736"/>
      <c r="AL110" s="736"/>
      <c r="AM110" s="736"/>
      <c r="AN110" s="737"/>
      <c r="AO110" s="770">
        <f>SUM(AO89:AU109)</f>
        <v>0</v>
      </c>
      <c r="AP110" s="771"/>
      <c r="AQ110" s="771"/>
      <c r="AR110" s="771"/>
      <c r="AS110" s="771"/>
      <c r="AT110" s="771"/>
      <c r="AU110" s="771"/>
      <c r="AV110" s="771">
        <f>SUM(AV89:BB109)</f>
        <v>0</v>
      </c>
      <c r="AW110" s="771"/>
      <c r="AX110" s="771"/>
      <c r="AY110" s="771"/>
      <c r="AZ110" s="771"/>
      <c r="BA110" s="771"/>
      <c r="BB110" s="771"/>
      <c r="BC110" s="771">
        <f>SUM(BC89:BI109)</f>
        <v>0</v>
      </c>
      <c r="BD110" s="771"/>
      <c r="BE110" s="771"/>
      <c r="BF110" s="771"/>
      <c r="BG110" s="771"/>
      <c r="BH110" s="771"/>
      <c r="BI110" s="771"/>
      <c r="BJ110" s="771">
        <f>SUM(BJ89:BP109)</f>
        <v>0</v>
      </c>
      <c r="BK110" s="771"/>
      <c r="BL110" s="771"/>
      <c r="BM110" s="771"/>
      <c r="BN110" s="771"/>
      <c r="BO110" s="771"/>
      <c r="BP110" s="772"/>
      <c r="BQ110" s="773">
        <f>SUM(BQ89:BW109)</f>
        <v>0</v>
      </c>
      <c r="BR110" s="774"/>
      <c r="BS110" s="774"/>
      <c r="BT110" s="774"/>
      <c r="BU110" s="774"/>
      <c r="BV110" s="774"/>
      <c r="BW110" s="774"/>
      <c r="BX110" s="774">
        <f>SUM(BX89:CD109)</f>
        <v>0</v>
      </c>
      <c r="BY110" s="774"/>
      <c r="BZ110" s="774"/>
      <c r="CA110" s="774"/>
      <c r="CB110" s="774"/>
      <c r="CC110" s="774"/>
      <c r="CD110" s="774"/>
      <c r="CE110" s="774">
        <f>SUM(CE89:CK109)</f>
        <v>0</v>
      </c>
      <c r="CF110" s="774"/>
      <c r="CG110" s="774"/>
      <c r="CH110" s="774"/>
      <c r="CI110" s="774"/>
      <c r="CJ110" s="774"/>
      <c r="CK110" s="774"/>
      <c r="CL110" s="774">
        <f>SUM(CL89:CR109)</f>
        <v>0</v>
      </c>
      <c r="CM110" s="774"/>
      <c r="CN110" s="774"/>
      <c r="CO110" s="774"/>
      <c r="CP110" s="774"/>
      <c r="CQ110" s="774"/>
      <c r="CR110" s="775"/>
      <c r="CS110" s="370"/>
    </row>
    <row r="111" spans="2:97" ht="23.25" customHeight="1" x14ac:dyDescent="0.35">
      <c r="B111" s="369"/>
      <c r="C111" s="735" t="s">
        <v>304</v>
      </c>
      <c r="D111" s="736"/>
      <c r="E111" s="736"/>
      <c r="F111" s="736"/>
      <c r="G111" s="736"/>
      <c r="H111" s="736"/>
      <c r="I111" s="736"/>
      <c r="J111" s="736"/>
      <c r="K111" s="736"/>
      <c r="L111" s="736"/>
      <c r="M111" s="736"/>
      <c r="N111" s="736"/>
      <c r="O111" s="736"/>
      <c r="P111" s="736"/>
      <c r="Q111" s="736"/>
      <c r="R111" s="736"/>
      <c r="S111" s="736"/>
      <c r="T111" s="736"/>
      <c r="U111" s="736"/>
      <c r="V111" s="736"/>
      <c r="W111" s="736"/>
      <c r="X111" s="736"/>
      <c r="Y111" s="736"/>
      <c r="Z111" s="736"/>
      <c r="AA111" s="736"/>
      <c r="AB111" s="736"/>
      <c r="AC111" s="736"/>
      <c r="AD111" s="736"/>
      <c r="AE111" s="736"/>
      <c r="AF111" s="736"/>
      <c r="AG111" s="736"/>
      <c r="AH111" s="736"/>
      <c r="AI111" s="736"/>
      <c r="AJ111" s="736"/>
      <c r="AK111" s="736"/>
      <c r="AL111" s="736"/>
      <c r="AM111" s="736"/>
      <c r="AN111" s="737"/>
      <c r="AO111" s="738">
        <f>AO110+AV110</f>
        <v>0</v>
      </c>
      <c r="AP111" s="739"/>
      <c r="AQ111" s="739"/>
      <c r="AR111" s="739"/>
      <c r="AS111" s="739"/>
      <c r="AT111" s="739"/>
      <c r="AU111" s="739"/>
      <c r="AV111" s="739"/>
      <c r="AW111" s="739"/>
      <c r="AX111" s="739"/>
      <c r="AY111" s="739"/>
      <c r="AZ111" s="739"/>
      <c r="BA111" s="739"/>
      <c r="BB111" s="739"/>
      <c r="BC111" s="739">
        <f>BC110+BJ110</f>
        <v>0</v>
      </c>
      <c r="BD111" s="739"/>
      <c r="BE111" s="739"/>
      <c r="BF111" s="739"/>
      <c r="BG111" s="739"/>
      <c r="BH111" s="739"/>
      <c r="BI111" s="739"/>
      <c r="BJ111" s="739"/>
      <c r="BK111" s="739"/>
      <c r="BL111" s="739"/>
      <c r="BM111" s="739"/>
      <c r="BN111" s="739"/>
      <c r="BO111" s="739"/>
      <c r="BP111" s="740"/>
      <c r="BQ111" s="741">
        <f>BQ110+BX110</f>
        <v>0</v>
      </c>
      <c r="BR111" s="742"/>
      <c r="BS111" s="742"/>
      <c r="BT111" s="742"/>
      <c r="BU111" s="742"/>
      <c r="BV111" s="742"/>
      <c r="BW111" s="742"/>
      <c r="BX111" s="742"/>
      <c r="BY111" s="742"/>
      <c r="BZ111" s="742"/>
      <c r="CA111" s="742"/>
      <c r="CB111" s="742"/>
      <c r="CC111" s="742"/>
      <c r="CD111" s="742"/>
      <c r="CE111" s="742">
        <f>CE110+CL110</f>
        <v>0</v>
      </c>
      <c r="CF111" s="742"/>
      <c r="CG111" s="742"/>
      <c r="CH111" s="742"/>
      <c r="CI111" s="742"/>
      <c r="CJ111" s="742"/>
      <c r="CK111" s="742"/>
      <c r="CL111" s="742"/>
      <c r="CM111" s="742"/>
      <c r="CN111" s="742"/>
      <c r="CO111" s="742"/>
      <c r="CP111" s="742"/>
      <c r="CQ111" s="742"/>
      <c r="CR111" s="743"/>
      <c r="CS111" s="370"/>
    </row>
    <row r="112" spans="2:97" ht="23.25" customHeight="1" thickBot="1" x14ac:dyDescent="0.4">
      <c r="B112" s="369"/>
      <c r="C112" s="744" t="s">
        <v>305</v>
      </c>
      <c r="D112" s="745"/>
      <c r="E112" s="745"/>
      <c r="F112" s="745"/>
      <c r="G112" s="745"/>
      <c r="H112" s="745"/>
      <c r="I112" s="745"/>
      <c r="J112" s="745"/>
      <c r="K112" s="745"/>
      <c r="L112" s="745"/>
      <c r="M112" s="745"/>
      <c r="N112" s="745"/>
      <c r="O112" s="745"/>
      <c r="P112" s="745"/>
      <c r="Q112" s="745"/>
      <c r="R112" s="745"/>
      <c r="S112" s="745"/>
      <c r="T112" s="745"/>
      <c r="U112" s="745"/>
      <c r="V112" s="745"/>
      <c r="W112" s="745"/>
      <c r="X112" s="745"/>
      <c r="Y112" s="745"/>
      <c r="Z112" s="745"/>
      <c r="AA112" s="745"/>
      <c r="AB112" s="745"/>
      <c r="AC112" s="745"/>
      <c r="AD112" s="745"/>
      <c r="AE112" s="745"/>
      <c r="AF112" s="745"/>
      <c r="AG112" s="745"/>
      <c r="AH112" s="745"/>
      <c r="AI112" s="745"/>
      <c r="AJ112" s="745"/>
      <c r="AK112" s="745"/>
      <c r="AL112" s="745"/>
      <c r="AM112" s="745"/>
      <c r="AN112" s="746"/>
      <c r="AO112" s="747">
        <f>AO111+BC111</f>
        <v>0</v>
      </c>
      <c r="AP112" s="748"/>
      <c r="AQ112" s="748"/>
      <c r="AR112" s="748"/>
      <c r="AS112" s="748"/>
      <c r="AT112" s="748"/>
      <c r="AU112" s="748"/>
      <c r="AV112" s="748"/>
      <c r="AW112" s="748"/>
      <c r="AX112" s="748"/>
      <c r="AY112" s="748"/>
      <c r="AZ112" s="748"/>
      <c r="BA112" s="748"/>
      <c r="BB112" s="748"/>
      <c r="BC112" s="748"/>
      <c r="BD112" s="748"/>
      <c r="BE112" s="748"/>
      <c r="BF112" s="748"/>
      <c r="BG112" s="748"/>
      <c r="BH112" s="748"/>
      <c r="BI112" s="748"/>
      <c r="BJ112" s="748"/>
      <c r="BK112" s="748"/>
      <c r="BL112" s="748"/>
      <c r="BM112" s="748"/>
      <c r="BN112" s="748"/>
      <c r="BO112" s="748"/>
      <c r="BP112" s="749"/>
      <c r="BQ112" s="750">
        <f>BQ111+CE111</f>
        <v>0</v>
      </c>
      <c r="BR112" s="751"/>
      <c r="BS112" s="751"/>
      <c r="BT112" s="751"/>
      <c r="BU112" s="751"/>
      <c r="BV112" s="751"/>
      <c r="BW112" s="751"/>
      <c r="BX112" s="751"/>
      <c r="BY112" s="751"/>
      <c r="BZ112" s="751"/>
      <c r="CA112" s="751"/>
      <c r="CB112" s="751"/>
      <c r="CC112" s="751"/>
      <c r="CD112" s="751"/>
      <c r="CE112" s="751"/>
      <c r="CF112" s="751"/>
      <c r="CG112" s="751"/>
      <c r="CH112" s="751"/>
      <c r="CI112" s="751"/>
      <c r="CJ112" s="751"/>
      <c r="CK112" s="751"/>
      <c r="CL112" s="751"/>
      <c r="CM112" s="751"/>
      <c r="CN112" s="751"/>
      <c r="CO112" s="751"/>
      <c r="CP112" s="751"/>
      <c r="CQ112" s="751"/>
      <c r="CR112" s="752"/>
      <c r="CS112" s="370"/>
    </row>
    <row r="113" spans="2:97" ht="23.25" customHeight="1" thickBot="1" x14ac:dyDescent="0.4">
      <c r="B113" s="369"/>
      <c r="C113" s="377"/>
      <c r="D113" s="368"/>
      <c r="E113" s="368"/>
      <c r="F113" s="368"/>
      <c r="G113" s="368"/>
      <c r="H113" s="368"/>
      <c r="I113" s="368"/>
      <c r="J113" s="368"/>
      <c r="K113" s="368"/>
      <c r="L113" s="368"/>
      <c r="M113" s="368"/>
      <c r="N113" s="368"/>
      <c r="O113" s="368"/>
      <c r="P113" s="368"/>
      <c r="Q113" s="368"/>
      <c r="R113" s="368"/>
      <c r="S113" s="368"/>
      <c r="T113" s="368"/>
      <c r="U113" s="368"/>
      <c r="V113" s="368"/>
      <c r="W113" s="368"/>
      <c r="X113" s="368"/>
      <c r="Y113" s="368"/>
      <c r="Z113" s="368"/>
      <c r="AA113" s="368"/>
      <c r="AB113" s="368"/>
      <c r="AC113" s="368"/>
      <c r="AD113" s="368"/>
      <c r="AE113" s="368"/>
      <c r="AF113" s="368"/>
      <c r="AG113" s="368"/>
      <c r="AH113" s="368"/>
      <c r="AI113" s="368"/>
      <c r="AJ113" s="368"/>
      <c r="AK113" s="368"/>
      <c r="AL113" s="368"/>
      <c r="AM113" s="368"/>
      <c r="AN113" s="368"/>
      <c r="AO113" s="368"/>
      <c r="AP113" s="368"/>
      <c r="AQ113" s="368"/>
      <c r="AR113" s="368"/>
      <c r="AS113" s="368"/>
      <c r="AT113" s="368"/>
      <c r="AU113" s="368"/>
      <c r="AV113" s="368"/>
      <c r="AW113" s="368"/>
      <c r="AX113" s="368"/>
      <c r="AY113" s="368"/>
      <c r="AZ113" s="368"/>
      <c r="BA113" s="368"/>
      <c r="BB113" s="368"/>
      <c r="BC113" s="368"/>
      <c r="BD113" s="368"/>
      <c r="BE113" s="368"/>
      <c r="BF113" s="368"/>
      <c r="BG113" s="368"/>
      <c r="BH113" s="368"/>
      <c r="BI113" s="368"/>
      <c r="BJ113" s="368"/>
      <c r="BK113" s="368"/>
      <c r="BL113" s="368"/>
      <c r="BM113" s="368"/>
      <c r="BN113" s="368"/>
      <c r="BO113" s="368"/>
      <c r="BP113" s="368"/>
      <c r="BQ113" s="368"/>
      <c r="BR113" s="368"/>
      <c r="BS113" s="368"/>
      <c r="BT113" s="368"/>
      <c r="BU113" s="368"/>
      <c r="BV113" s="368"/>
      <c r="BW113" s="368"/>
      <c r="BX113" s="368"/>
      <c r="BY113" s="368"/>
      <c r="BZ113" s="368"/>
      <c r="CA113" s="368"/>
      <c r="CB113" s="368"/>
      <c r="CC113" s="368"/>
      <c r="CD113" s="368"/>
      <c r="CE113" s="368"/>
      <c r="CF113" s="368"/>
      <c r="CG113" s="368"/>
      <c r="CH113" s="368"/>
      <c r="CI113" s="368"/>
      <c r="CJ113" s="368"/>
      <c r="CK113" s="368"/>
      <c r="CL113" s="368"/>
      <c r="CM113" s="368"/>
      <c r="CN113" s="368"/>
      <c r="CO113" s="368"/>
      <c r="CP113" s="368"/>
      <c r="CQ113" s="368"/>
      <c r="CR113" s="368"/>
      <c r="CS113" s="370"/>
    </row>
    <row r="114" spans="2:97" ht="23.25" customHeight="1" thickBot="1" x14ac:dyDescent="0.4">
      <c r="B114" s="369"/>
      <c r="C114" s="812" t="s">
        <v>307</v>
      </c>
      <c r="D114" s="813"/>
      <c r="E114" s="813"/>
      <c r="F114" s="813"/>
      <c r="G114" s="813"/>
      <c r="H114" s="813"/>
      <c r="I114" s="813"/>
      <c r="J114" s="813"/>
      <c r="K114" s="813"/>
      <c r="L114" s="813"/>
      <c r="M114" s="813"/>
      <c r="N114" s="813"/>
      <c r="O114" s="813"/>
      <c r="P114" s="813"/>
      <c r="Q114" s="813"/>
      <c r="R114" s="813"/>
      <c r="S114" s="813"/>
      <c r="T114" s="813"/>
      <c r="U114" s="813"/>
      <c r="V114" s="813"/>
      <c r="W114" s="813"/>
      <c r="X114" s="813"/>
      <c r="Y114" s="813"/>
      <c r="Z114" s="813"/>
      <c r="AA114" s="813"/>
      <c r="AB114" s="813"/>
      <c r="AC114" s="813"/>
      <c r="AD114" s="813"/>
      <c r="AE114" s="813"/>
      <c r="AF114" s="813"/>
      <c r="AG114" s="813"/>
      <c r="AH114" s="813"/>
      <c r="AI114" s="813"/>
      <c r="AJ114" s="813"/>
      <c r="AK114" s="813"/>
      <c r="AL114" s="813"/>
      <c r="AM114" s="813"/>
      <c r="AN114" s="813"/>
      <c r="AO114" s="813"/>
      <c r="AP114" s="813"/>
      <c r="AQ114" s="813"/>
      <c r="AR114" s="813"/>
      <c r="AS114" s="813"/>
      <c r="AT114" s="813"/>
      <c r="AU114" s="813"/>
      <c r="AV114" s="813"/>
      <c r="AW114" s="813"/>
      <c r="AX114" s="813"/>
      <c r="AY114" s="813"/>
      <c r="AZ114" s="813"/>
      <c r="BA114" s="813"/>
      <c r="BB114" s="813"/>
      <c r="BC114" s="813"/>
      <c r="BD114" s="813"/>
      <c r="BE114" s="813"/>
      <c r="BF114" s="813"/>
      <c r="BG114" s="813"/>
      <c r="BH114" s="813"/>
      <c r="BI114" s="813"/>
      <c r="BJ114" s="813"/>
      <c r="BK114" s="813"/>
      <c r="BL114" s="813"/>
      <c r="BM114" s="813"/>
      <c r="BN114" s="813"/>
      <c r="BO114" s="813"/>
      <c r="BP114" s="813"/>
      <c r="BQ114" s="813"/>
      <c r="BR114" s="813"/>
      <c r="BS114" s="813"/>
      <c r="BT114" s="813"/>
      <c r="BU114" s="813"/>
      <c r="BV114" s="813"/>
      <c r="BW114" s="813"/>
      <c r="BX114" s="813"/>
      <c r="BY114" s="813"/>
      <c r="BZ114" s="813"/>
      <c r="CA114" s="813"/>
      <c r="CB114" s="813"/>
      <c r="CC114" s="813"/>
      <c r="CD114" s="813"/>
      <c r="CE114" s="813"/>
      <c r="CF114" s="813"/>
      <c r="CG114" s="813"/>
      <c r="CH114" s="813"/>
      <c r="CI114" s="813"/>
      <c r="CJ114" s="813"/>
      <c r="CK114" s="813"/>
      <c r="CL114" s="813"/>
      <c r="CM114" s="813"/>
      <c r="CN114" s="813"/>
      <c r="CO114" s="813"/>
      <c r="CP114" s="813"/>
      <c r="CQ114" s="813"/>
      <c r="CR114" s="814"/>
      <c r="CS114" s="370"/>
    </row>
    <row r="115" spans="2:97" ht="23.25" customHeight="1" x14ac:dyDescent="0.35">
      <c r="B115" s="369"/>
      <c r="C115" s="815" t="s">
        <v>195</v>
      </c>
      <c r="D115" s="816"/>
      <c r="E115" s="816"/>
      <c r="F115" s="816"/>
      <c r="G115" s="816"/>
      <c r="H115" s="816"/>
      <c r="I115" s="816"/>
      <c r="J115" s="816"/>
      <c r="K115" s="816"/>
      <c r="L115" s="816"/>
      <c r="M115" s="817" t="s">
        <v>299</v>
      </c>
      <c r="N115" s="818"/>
      <c r="O115" s="818"/>
      <c r="P115" s="818"/>
      <c r="Q115" s="818"/>
      <c r="R115" s="818"/>
      <c r="S115" s="818"/>
      <c r="T115" s="818"/>
      <c r="U115" s="818"/>
      <c r="V115" s="818"/>
      <c r="W115" s="818"/>
      <c r="X115" s="818"/>
      <c r="Y115" s="818"/>
      <c r="Z115" s="818"/>
      <c r="AA115" s="818"/>
      <c r="AB115" s="818"/>
      <c r="AC115" s="818"/>
      <c r="AD115" s="818"/>
      <c r="AE115" s="818"/>
      <c r="AF115" s="818"/>
      <c r="AG115" s="818"/>
      <c r="AH115" s="818"/>
      <c r="AI115" s="818"/>
      <c r="AJ115" s="818"/>
      <c r="AK115" s="818"/>
      <c r="AL115" s="818"/>
      <c r="AM115" s="818"/>
      <c r="AN115" s="819"/>
      <c r="AO115" s="817" t="s">
        <v>300</v>
      </c>
      <c r="AP115" s="818"/>
      <c r="AQ115" s="818"/>
      <c r="AR115" s="818"/>
      <c r="AS115" s="818"/>
      <c r="AT115" s="818"/>
      <c r="AU115" s="818"/>
      <c r="AV115" s="818"/>
      <c r="AW115" s="818"/>
      <c r="AX115" s="818"/>
      <c r="AY115" s="818"/>
      <c r="AZ115" s="818"/>
      <c r="BA115" s="818"/>
      <c r="BB115" s="818"/>
      <c r="BC115" s="818"/>
      <c r="BD115" s="818"/>
      <c r="BE115" s="818"/>
      <c r="BF115" s="818"/>
      <c r="BG115" s="818"/>
      <c r="BH115" s="818"/>
      <c r="BI115" s="818"/>
      <c r="BJ115" s="818"/>
      <c r="BK115" s="818"/>
      <c r="BL115" s="818"/>
      <c r="BM115" s="818"/>
      <c r="BN115" s="818"/>
      <c r="BO115" s="818"/>
      <c r="BP115" s="820"/>
      <c r="BQ115" s="817" t="s">
        <v>301</v>
      </c>
      <c r="BR115" s="818"/>
      <c r="BS115" s="818"/>
      <c r="BT115" s="818"/>
      <c r="BU115" s="818"/>
      <c r="BV115" s="818"/>
      <c r="BW115" s="818"/>
      <c r="BX115" s="818"/>
      <c r="BY115" s="818"/>
      <c r="BZ115" s="818"/>
      <c r="CA115" s="818"/>
      <c r="CB115" s="818"/>
      <c r="CC115" s="818"/>
      <c r="CD115" s="818"/>
      <c r="CE115" s="818"/>
      <c r="CF115" s="818"/>
      <c r="CG115" s="818"/>
      <c r="CH115" s="818"/>
      <c r="CI115" s="818"/>
      <c r="CJ115" s="818"/>
      <c r="CK115" s="818"/>
      <c r="CL115" s="818"/>
      <c r="CM115" s="818"/>
      <c r="CN115" s="818"/>
      <c r="CO115" s="818"/>
      <c r="CP115" s="818"/>
      <c r="CQ115" s="818"/>
      <c r="CR115" s="820"/>
      <c r="CS115" s="370"/>
    </row>
    <row r="116" spans="2:97" ht="23.25" customHeight="1" x14ac:dyDescent="0.35">
      <c r="B116" s="369"/>
      <c r="C116" s="815"/>
      <c r="D116" s="816"/>
      <c r="E116" s="816"/>
      <c r="F116" s="816"/>
      <c r="G116" s="816"/>
      <c r="H116" s="816"/>
      <c r="I116" s="816"/>
      <c r="J116" s="816"/>
      <c r="K116" s="816"/>
      <c r="L116" s="816"/>
      <c r="M116" s="821" t="s">
        <v>302</v>
      </c>
      <c r="N116" s="822"/>
      <c r="O116" s="822"/>
      <c r="P116" s="822"/>
      <c r="Q116" s="822"/>
      <c r="R116" s="822"/>
      <c r="S116" s="822"/>
      <c r="T116" s="822"/>
      <c r="U116" s="822"/>
      <c r="V116" s="822"/>
      <c r="W116" s="822"/>
      <c r="X116" s="822"/>
      <c r="Y116" s="822"/>
      <c r="Z116" s="823"/>
      <c r="AA116" s="822" t="s">
        <v>303</v>
      </c>
      <c r="AB116" s="822"/>
      <c r="AC116" s="822"/>
      <c r="AD116" s="822"/>
      <c r="AE116" s="822"/>
      <c r="AF116" s="822"/>
      <c r="AG116" s="822"/>
      <c r="AH116" s="822"/>
      <c r="AI116" s="822"/>
      <c r="AJ116" s="822"/>
      <c r="AK116" s="822"/>
      <c r="AL116" s="822"/>
      <c r="AM116" s="822"/>
      <c r="AN116" s="823"/>
      <c r="AO116" s="821" t="s">
        <v>302</v>
      </c>
      <c r="AP116" s="822"/>
      <c r="AQ116" s="822"/>
      <c r="AR116" s="822"/>
      <c r="AS116" s="822"/>
      <c r="AT116" s="822"/>
      <c r="AU116" s="822"/>
      <c r="AV116" s="822"/>
      <c r="AW116" s="822"/>
      <c r="AX116" s="822"/>
      <c r="AY116" s="822"/>
      <c r="AZ116" s="822"/>
      <c r="BA116" s="822"/>
      <c r="BB116" s="823"/>
      <c r="BC116" s="822" t="s">
        <v>303</v>
      </c>
      <c r="BD116" s="822"/>
      <c r="BE116" s="822"/>
      <c r="BF116" s="822"/>
      <c r="BG116" s="822"/>
      <c r="BH116" s="822"/>
      <c r="BI116" s="822"/>
      <c r="BJ116" s="822"/>
      <c r="BK116" s="822"/>
      <c r="BL116" s="822"/>
      <c r="BM116" s="822"/>
      <c r="BN116" s="822"/>
      <c r="BO116" s="822"/>
      <c r="BP116" s="824"/>
      <c r="BQ116" s="821" t="s">
        <v>302</v>
      </c>
      <c r="BR116" s="822"/>
      <c r="BS116" s="822"/>
      <c r="BT116" s="822"/>
      <c r="BU116" s="822"/>
      <c r="BV116" s="822"/>
      <c r="BW116" s="822"/>
      <c r="BX116" s="822"/>
      <c r="BY116" s="822"/>
      <c r="BZ116" s="822"/>
      <c r="CA116" s="822"/>
      <c r="CB116" s="822"/>
      <c r="CC116" s="822"/>
      <c r="CD116" s="823"/>
      <c r="CE116" s="822" t="s">
        <v>303</v>
      </c>
      <c r="CF116" s="822"/>
      <c r="CG116" s="822"/>
      <c r="CH116" s="822"/>
      <c r="CI116" s="822"/>
      <c r="CJ116" s="822"/>
      <c r="CK116" s="822"/>
      <c r="CL116" s="822"/>
      <c r="CM116" s="822"/>
      <c r="CN116" s="822"/>
      <c r="CO116" s="822"/>
      <c r="CP116" s="822"/>
      <c r="CQ116" s="822"/>
      <c r="CR116" s="824"/>
      <c r="CS116" s="370"/>
    </row>
    <row r="117" spans="2:97" ht="23.25" customHeight="1" x14ac:dyDescent="0.35">
      <c r="B117" s="369"/>
      <c r="C117" s="815"/>
      <c r="D117" s="816"/>
      <c r="E117" s="816"/>
      <c r="F117" s="816"/>
      <c r="G117" s="816"/>
      <c r="H117" s="816"/>
      <c r="I117" s="816"/>
      <c r="J117" s="816"/>
      <c r="K117" s="816"/>
      <c r="L117" s="816"/>
      <c r="M117" s="825" t="s">
        <v>100</v>
      </c>
      <c r="N117" s="826"/>
      <c r="O117" s="826"/>
      <c r="P117" s="826"/>
      <c r="Q117" s="826"/>
      <c r="R117" s="826"/>
      <c r="S117" s="826"/>
      <c r="T117" s="826" t="s">
        <v>101</v>
      </c>
      <c r="U117" s="826"/>
      <c r="V117" s="826"/>
      <c r="W117" s="826"/>
      <c r="X117" s="826"/>
      <c r="Y117" s="826"/>
      <c r="Z117" s="827"/>
      <c r="AA117" s="828" t="s">
        <v>100</v>
      </c>
      <c r="AB117" s="826"/>
      <c r="AC117" s="826"/>
      <c r="AD117" s="826"/>
      <c r="AE117" s="826"/>
      <c r="AF117" s="826"/>
      <c r="AG117" s="826"/>
      <c r="AH117" s="826" t="s">
        <v>101</v>
      </c>
      <c r="AI117" s="826"/>
      <c r="AJ117" s="826"/>
      <c r="AK117" s="826"/>
      <c r="AL117" s="826"/>
      <c r="AM117" s="826"/>
      <c r="AN117" s="827"/>
      <c r="AO117" s="825" t="s">
        <v>100</v>
      </c>
      <c r="AP117" s="826"/>
      <c r="AQ117" s="826"/>
      <c r="AR117" s="826"/>
      <c r="AS117" s="826"/>
      <c r="AT117" s="826"/>
      <c r="AU117" s="826"/>
      <c r="AV117" s="826" t="s">
        <v>101</v>
      </c>
      <c r="AW117" s="826"/>
      <c r="AX117" s="826"/>
      <c r="AY117" s="826"/>
      <c r="AZ117" s="826"/>
      <c r="BA117" s="826"/>
      <c r="BB117" s="827"/>
      <c r="BC117" s="828" t="s">
        <v>100</v>
      </c>
      <c r="BD117" s="826"/>
      <c r="BE117" s="826"/>
      <c r="BF117" s="826"/>
      <c r="BG117" s="826"/>
      <c r="BH117" s="826"/>
      <c r="BI117" s="826"/>
      <c r="BJ117" s="826" t="s">
        <v>101</v>
      </c>
      <c r="BK117" s="826"/>
      <c r="BL117" s="826"/>
      <c r="BM117" s="826"/>
      <c r="BN117" s="826"/>
      <c r="BO117" s="826"/>
      <c r="BP117" s="829"/>
      <c r="BQ117" s="825" t="s">
        <v>100</v>
      </c>
      <c r="BR117" s="826"/>
      <c r="BS117" s="826"/>
      <c r="BT117" s="826"/>
      <c r="BU117" s="826"/>
      <c r="BV117" s="826"/>
      <c r="BW117" s="826"/>
      <c r="BX117" s="826" t="s">
        <v>101</v>
      </c>
      <c r="BY117" s="826"/>
      <c r="BZ117" s="826"/>
      <c r="CA117" s="826"/>
      <c r="CB117" s="826"/>
      <c r="CC117" s="826"/>
      <c r="CD117" s="827"/>
      <c r="CE117" s="828" t="s">
        <v>100</v>
      </c>
      <c r="CF117" s="826"/>
      <c r="CG117" s="826"/>
      <c r="CH117" s="826"/>
      <c r="CI117" s="826"/>
      <c r="CJ117" s="826"/>
      <c r="CK117" s="826"/>
      <c r="CL117" s="826" t="s">
        <v>101</v>
      </c>
      <c r="CM117" s="826"/>
      <c r="CN117" s="826"/>
      <c r="CO117" s="826"/>
      <c r="CP117" s="826"/>
      <c r="CQ117" s="826"/>
      <c r="CR117" s="829"/>
      <c r="CS117" s="370"/>
    </row>
    <row r="118" spans="2:97" ht="23.25" customHeight="1" x14ac:dyDescent="0.35">
      <c r="B118" s="369"/>
      <c r="C118" s="776" t="s">
        <v>102</v>
      </c>
      <c r="D118" s="777"/>
      <c r="E118" s="777"/>
      <c r="F118" s="777"/>
      <c r="G118" s="777"/>
      <c r="H118" s="777"/>
      <c r="I118" s="777"/>
      <c r="J118" s="777"/>
      <c r="K118" s="777"/>
      <c r="L118" s="778"/>
      <c r="M118" s="800">
        <f>IF(Cotizador!$Q$17&gt;=3,TARIFA!N77,0)</f>
        <v>0</v>
      </c>
      <c r="N118" s="801"/>
      <c r="O118" s="801"/>
      <c r="P118" s="801"/>
      <c r="Q118" s="801"/>
      <c r="R118" s="801"/>
      <c r="S118" s="802"/>
      <c r="T118" s="803">
        <f>IF(Cotizador!$Q$17&gt;=3,TARIFA!O77,0)</f>
        <v>0</v>
      </c>
      <c r="U118" s="801"/>
      <c r="V118" s="801"/>
      <c r="W118" s="801"/>
      <c r="X118" s="801"/>
      <c r="Y118" s="801"/>
      <c r="Z118" s="801"/>
      <c r="AA118" s="804">
        <f>IF(Cotizador!$Q$17&gt;=3,TARIFA!P77,0)</f>
        <v>0</v>
      </c>
      <c r="AB118" s="801"/>
      <c r="AC118" s="801"/>
      <c r="AD118" s="801"/>
      <c r="AE118" s="801"/>
      <c r="AF118" s="801"/>
      <c r="AG118" s="802"/>
      <c r="AH118" s="803">
        <f>IF(Cotizador!$Q$17&gt;=3,TARIFA!Q77,0)</f>
        <v>0</v>
      </c>
      <c r="AI118" s="801"/>
      <c r="AJ118" s="801"/>
      <c r="AK118" s="801"/>
      <c r="AL118" s="801"/>
      <c r="AM118" s="801"/>
      <c r="AN118" s="801"/>
      <c r="AO118" s="805">
        <f>IF(Cotizador!$Q$17&gt;=3,TARIFA!R77,0)</f>
        <v>0</v>
      </c>
      <c r="AP118" s="806"/>
      <c r="AQ118" s="806"/>
      <c r="AR118" s="806"/>
      <c r="AS118" s="806"/>
      <c r="AT118" s="806"/>
      <c r="AU118" s="807"/>
      <c r="AV118" s="808">
        <f>IF(Cotizador!$Q$17&gt;=3,TARIFA!S77,0)</f>
        <v>0</v>
      </c>
      <c r="AW118" s="806"/>
      <c r="AX118" s="806"/>
      <c r="AY118" s="806"/>
      <c r="AZ118" s="806"/>
      <c r="BA118" s="806"/>
      <c r="BB118" s="806"/>
      <c r="BC118" s="809">
        <f>IF(Cotizador!$Q$17&gt;=3,TARIFA!T77,0)</f>
        <v>0</v>
      </c>
      <c r="BD118" s="806"/>
      <c r="BE118" s="806"/>
      <c r="BF118" s="806"/>
      <c r="BG118" s="806"/>
      <c r="BH118" s="806"/>
      <c r="BI118" s="807"/>
      <c r="BJ118" s="808">
        <f>IF(Cotizador!$Q$17&gt;=3,TARIFA!U77,0)</f>
        <v>0</v>
      </c>
      <c r="BK118" s="806"/>
      <c r="BL118" s="806"/>
      <c r="BM118" s="806"/>
      <c r="BN118" s="806"/>
      <c r="BO118" s="806"/>
      <c r="BP118" s="810"/>
      <c r="BQ118" s="800">
        <f>IF(Cotizador!$Q$17&gt;=3,TARIFA!V77,0)</f>
        <v>0</v>
      </c>
      <c r="BR118" s="801"/>
      <c r="BS118" s="801"/>
      <c r="BT118" s="801"/>
      <c r="BU118" s="801"/>
      <c r="BV118" s="801"/>
      <c r="BW118" s="802"/>
      <c r="BX118" s="803">
        <f>IF(Cotizador!$Q$17&gt;=3,TARIFA!W77,0)</f>
        <v>0</v>
      </c>
      <c r="BY118" s="801"/>
      <c r="BZ118" s="801"/>
      <c r="CA118" s="801"/>
      <c r="CB118" s="801"/>
      <c r="CC118" s="801"/>
      <c r="CD118" s="801"/>
      <c r="CE118" s="804">
        <f>IF(Cotizador!$Q$17&gt;=3,TARIFA!X77,0)</f>
        <v>0</v>
      </c>
      <c r="CF118" s="801"/>
      <c r="CG118" s="801"/>
      <c r="CH118" s="801"/>
      <c r="CI118" s="801"/>
      <c r="CJ118" s="801"/>
      <c r="CK118" s="802"/>
      <c r="CL118" s="803">
        <f>IF(Cotizador!$Q$17&gt;=3,TARIFA!Y77,0)</f>
        <v>0</v>
      </c>
      <c r="CM118" s="801"/>
      <c r="CN118" s="801"/>
      <c r="CO118" s="801"/>
      <c r="CP118" s="801"/>
      <c r="CQ118" s="801"/>
      <c r="CR118" s="811"/>
      <c r="CS118" s="370"/>
    </row>
    <row r="119" spans="2:97" ht="23.25" customHeight="1" x14ac:dyDescent="0.35">
      <c r="B119" s="369"/>
      <c r="C119" s="788" t="s">
        <v>103</v>
      </c>
      <c r="D119" s="789"/>
      <c r="E119" s="789"/>
      <c r="F119" s="789"/>
      <c r="G119" s="789"/>
      <c r="H119" s="789"/>
      <c r="I119" s="789"/>
      <c r="J119" s="789"/>
      <c r="K119" s="789"/>
      <c r="L119" s="790"/>
      <c r="M119" s="791">
        <f>IF(Cotizador!$Q$17&gt;=3,TARIFA!N78,0)</f>
        <v>0</v>
      </c>
      <c r="N119" s="792"/>
      <c r="O119" s="792"/>
      <c r="P119" s="792"/>
      <c r="Q119" s="792"/>
      <c r="R119" s="792"/>
      <c r="S119" s="793"/>
      <c r="T119" s="794">
        <f>IF(Cotizador!$Q$17&gt;=3,TARIFA!O78,0)</f>
        <v>0</v>
      </c>
      <c r="U119" s="792"/>
      <c r="V119" s="792"/>
      <c r="W119" s="792"/>
      <c r="X119" s="792"/>
      <c r="Y119" s="792"/>
      <c r="Z119" s="792"/>
      <c r="AA119" s="795">
        <f>IF(Cotizador!$Q$17&gt;=3,TARIFA!P78,0)</f>
        <v>0</v>
      </c>
      <c r="AB119" s="792"/>
      <c r="AC119" s="792"/>
      <c r="AD119" s="792"/>
      <c r="AE119" s="792"/>
      <c r="AF119" s="792"/>
      <c r="AG119" s="793"/>
      <c r="AH119" s="794">
        <f>IF(Cotizador!$Q$17&gt;=3,TARIFA!Q78,0)</f>
        <v>0</v>
      </c>
      <c r="AI119" s="792"/>
      <c r="AJ119" s="792"/>
      <c r="AK119" s="792"/>
      <c r="AL119" s="792"/>
      <c r="AM119" s="792"/>
      <c r="AN119" s="792"/>
      <c r="AO119" s="788">
        <f>IF(Cotizador!$Q$17&gt;=3,TARIFA!R78,0)</f>
        <v>0</v>
      </c>
      <c r="AP119" s="789"/>
      <c r="AQ119" s="789"/>
      <c r="AR119" s="789"/>
      <c r="AS119" s="789"/>
      <c r="AT119" s="789"/>
      <c r="AU119" s="796"/>
      <c r="AV119" s="797">
        <f>IF(Cotizador!$Q$17&gt;=3,TARIFA!S78,0)</f>
        <v>0</v>
      </c>
      <c r="AW119" s="789"/>
      <c r="AX119" s="789"/>
      <c r="AY119" s="789"/>
      <c r="AZ119" s="789"/>
      <c r="BA119" s="789"/>
      <c r="BB119" s="789"/>
      <c r="BC119" s="798">
        <f>IF(Cotizador!$Q$17&gt;=3,TARIFA!T78,0)</f>
        <v>0</v>
      </c>
      <c r="BD119" s="789"/>
      <c r="BE119" s="789"/>
      <c r="BF119" s="789"/>
      <c r="BG119" s="789"/>
      <c r="BH119" s="789"/>
      <c r="BI119" s="796"/>
      <c r="BJ119" s="797">
        <f>IF(Cotizador!$Q$17&gt;=3,TARIFA!U78,0)</f>
        <v>0</v>
      </c>
      <c r="BK119" s="789"/>
      <c r="BL119" s="789"/>
      <c r="BM119" s="789"/>
      <c r="BN119" s="789"/>
      <c r="BO119" s="789"/>
      <c r="BP119" s="790"/>
      <c r="BQ119" s="791">
        <f>IF(Cotizador!$Q$17&gt;=3,TARIFA!V78,0)</f>
        <v>0</v>
      </c>
      <c r="BR119" s="792"/>
      <c r="BS119" s="792"/>
      <c r="BT119" s="792"/>
      <c r="BU119" s="792"/>
      <c r="BV119" s="792"/>
      <c r="BW119" s="793"/>
      <c r="BX119" s="794">
        <f>IF(Cotizador!$Q$17&gt;=3,TARIFA!W78,0)</f>
        <v>0</v>
      </c>
      <c r="BY119" s="792"/>
      <c r="BZ119" s="792"/>
      <c r="CA119" s="792"/>
      <c r="CB119" s="792"/>
      <c r="CC119" s="792"/>
      <c r="CD119" s="792"/>
      <c r="CE119" s="795">
        <f>IF(Cotizador!$Q$17&gt;=3,TARIFA!X78,0)</f>
        <v>0</v>
      </c>
      <c r="CF119" s="792"/>
      <c r="CG119" s="792"/>
      <c r="CH119" s="792"/>
      <c r="CI119" s="792"/>
      <c r="CJ119" s="792"/>
      <c r="CK119" s="793"/>
      <c r="CL119" s="794">
        <f>IF(Cotizador!$Q$17&gt;=3,TARIFA!Y78,0)</f>
        <v>0</v>
      </c>
      <c r="CM119" s="792"/>
      <c r="CN119" s="792"/>
      <c r="CO119" s="792"/>
      <c r="CP119" s="792"/>
      <c r="CQ119" s="792"/>
      <c r="CR119" s="799"/>
      <c r="CS119" s="370"/>
    </row>
    <row r="120" spans="2:97" ht="23.25" customHeight="1" x14ac:dyDescent="0.35">
      <c r="B120" s="369"/>
      <c r="C120" s="776" t="s">
        <v>104</v>
      </c>
      <c r="D120" s="777"/>
      <c r="E120" s="777"/>
      <c r="F120" s="777"/>
      <c r="G120" s="777"/>
      <c r="H120" s="777"/>
      <c r="I120" s="777"/>
      <c r="J120" s="777"/>
      <c r="K120" s="777"/>
      <c r="L120" s="778"/>
      <c r="M120" s="779">
        <f>IF(Cotizador!$Q$17&gt;=3,TARIFA!N79,0)</f>
        <v>0</v>
      </c>
      <c r="N120" s="780"/>
      <c r="O120" s="780"/>
      <c r="P120" s="780"/>
      <c r="Q120" s="780"/>
      <c r="R120" s="780"/>
      <c r="S120" s="781"/>
      <c r="T120" s="782">
        <f>IF(Cotizador!$Q$17&gt;=3,TARIFA!O79,0)</f>
        <v>0</v>
      </c>
      <c r="U120" s="780"/>
      <c r="V120" s="780"/>
      <c r="W120" s="780"/>
      <c r="X120" s="780"/>
      <c r="Y120" s="780"/>
      <c r="Z120" s="780"/>
      <c r="AA120" s="783">
        <f>IF(Cotizador!$Q$17&gt;=3,TARIFA!P79,0)</f>
        <v>0</v>
      </c>
      <c r="AB120" s="780"/>
      <c r="AC120" s="780"/>
      <c r="AD120" s="780"/>
      <c r="AE120" s="780"/>
      <c r="AF120" s="780"/>
      <c r="AG120" s="781"/>
      <c r="AH120" s="782">
        <f>IF(Cotizador!$Q$17&gt;=3,TARIFA!Q79,0)</f>
        <v>0</v>
      </c>
      <c r="AI120" s="780"/>
      <c r="AJ120" s="780"/>
      <c r="AK120" s="780"/>
      <c r="AL120" s="780"/>
      <c r="AM120" s="780"/>
      <c r="AN120" s="780"/>
      <c r="AO120" s="776">
        <f>IF(Cotizador!$Q$17&gt;=3,TARIFA!R79,0)</f>
        <v>0</v>
      </c>
      <c r="AP120" s="777"/>
      <c r="AQ120" s="777"/>
      <c r="AR120" s="777"/>
      <c r="AS120" s="777"/>
      <c r="AT120" s="777"/>
      <c r="AU120" s="784"/>
      <c r="AV120" s="785">
        <f>IF(Cotizador!$Q$17&gt;=3,TARIFA!S79,0)</f>
        <v>0</v>
      </c>
      <c r="AW120" s="777"/>
      <c r="AX120" s="777"/>
      <c r="AY120" s="777"/>
      <c r="AZ120" s="777"/>
      <c r="BA120" s="777"/>
      <c r="BB120" s="777"/>
      <c r="BC120" s="786">
        <f>IF(Cotizador!$Q$17&gt;=3,TARIFA!T79,0)</f>
        <v>0</v>
      </c>
      <c r="BD120" s="777"/>
      <c r="BE120" s="777"/>
      <c r="BF120" s="777"/>
      <c r="BG120" s="777"/>
      <c r="BH120" s="777"/>
      <c r="BI120" s="784"/>
      <c r="BJ120" s="785">
        <f>IF(Cotizador!$Q$17&gt;=3,TARIFA!U79,0)</f>
        <v>0</v>
      </c>
      <c r="BK120" s="777"/>
      <c r="BL120" s="777"/>
      <c r="BM120" s="777"/>
      <c r="BN120" s="777"/>
      <c r="BO120" s="777"/>
      <c r="BP120" s="778"/>
      <c r="BQ120" s="779">
        <f>IF(Cotizador!$Q$17&gt;=3,TARIFA!V79,0)</f>
        <v>0</v>
      </c>
      <c r="BR120" s="780"/>
      <c r="BS120" s="780"/>
      <c r="BT120" s="780"/>
      <c r="BU120" s="780"/>
      <c r="BV120" s="780"/>
      <c r="BW120" s="781"/>
      <c r="BX120" s="782">
        <f>IF(Cotizador!$Q$17&gt;=3,TARIFA!W79,0)</f>
        <v>0</v>
      </c>
      <c r="BY120" s="780"/>
      <c r="BZ120" s="780"/>
      <c r="CA120" s="780"/>
      <c r="CB120" s="780"/>
      <c r="CC120" s="780"/>
      <c r="CD120" s="780"/>
      <c r="CE120" s="783">
        <f>IF(Cotizador!$Q$17&gt;=3,TARIFA!X79,0)</f>
        <v>0</v>
      </c>
      <c r="CF120" s="780"/>
      <c r="CG120" s="780"/>
      <c r="CH120" s="780"/>
      <c r="CI120" s="780"/>
      <c r="CJ120" s="780"/>
      <c r="CK120" s="781"/>
      <c r="CL120" s="782">
        <f>IF(Cotizador!$Q$17&gt;=3,TARIFA!Y79,0)</f>
        <v>0</v>
      </c>
      <c r="CM120" s="780"/>
      <c r="CN120" s="780"/>
      <c r="CO120" s="780"/>
      <c r="CP120" s="780"/>
      <c r="CQ120" s="780"/>
      <c r="CR120" s="787"/>
      <c r="CS120" s="370"/>
    </row>
    <row r="121" spans="2:97" ht="23.25" customHeight="1" x14ac:dyDescent="0.35">
      <c r="B121" s="369"/>
      <c r="C121" s="788" t="s">
        <v>105</v>
      </c>
      <c r="D121" s="789"/>
      <c r="E121" s="789"/>
      <c r="F121" s="789"/>
      <c r="G121" s="789"/>
      <c r="H121" s="789"/>
      <c r="I121" s="789"/>
      <c r="J121" s="789"/>
      <c r="K121" s="789"/>
      <c r="L121" s="790"/>
      <c r="M121" s="791">
        <f>IF(Cotizador!$Q$17&gt;=3,TARIFA!N80,0)</f>
        <v>0</v>
      </c>
      <c r="N121" s="792"/>
      <c r="O121" s="792"/>
      <c r="P121" s="792"/>
      <c r="Q121" s="792"/>
      <c r="R121" s="792"/>
      <c r="S121" s="793"/>
      <c r="T121" s="794">
        <f>IF(Cotizador!$Q$17&gt;=3,TARIFA!O80,0)</f>
        <v>0</v>
      </c>
      <c r="U121" s="792"/>
      <c r="V121" s="792"/>
      <c r="W121" s="792"/>
      <c r="X121" s="792"/>
      <c r="Y121" s="792"/>
      <c r="Z121" s="792"/>
      <c r="AA121" s="795">
        <f>IF(Cotizador!$Q$17&gt;=3,TARIFA!P80,0)</f>
        <v>0</v>
      </c>
      <c r="AB121" s="792"/>
      <c r="AC121" s="792"/>
      <c r="AD121" s="792"/>
      <c r="AE121" s="792"/>
      <c r="AF121" s="792"/>
      <c r="AG121" s="793"/>
      <c r="AH121" s="794">
        <f>IF(Cotizador!$Q$17&gt;=3,TARIFA!Q80,0)</f>
        <v>0</v>
      </c>
      <c r="AI121" s="792"/>
      <c r="AJ121" s="792"/>
      <c r="AK121" s="792"/>
      <c r="AL121" s="792"/>
      <c r="AM121" s="792"/>
      <c r="AN121" s="792"/>
      <c r="AO121" s="788">
        <f>IF(Cotizador!$Q$17&gt;=3,TARIFA!R80,0)</f>
        <v>0</v>
      </c>
      <c r="AP121" s="789"/>
      <c r="AQ121" s="789"/>
      <c r="AR121" s="789"/>
      <c r="AS121" s="789"/>
      <c r="AT121" s="789"/>
      <c r="AU121" s="796"/>
      <c r="AV121" s="797">
        <f>IF(Cotizador!$Q$17&gt;=3,TARIFA!S80,0)</f>
        <v>0</v>
      </c>
      <c r="AW121" s="789"/>
      <c r="AX121" s="789"/>
      <c r="AY121" s="789"/>
      <c r="AZ121" s="789"/>
      <c r="BA121" s="789"/>
      <c r="BB121" s="789"/>
      <c r="BC121" s="798">
        <f>IF(Cotizador!$Q$17&gt;=3,TARIFA!T80,0)</f>
        <v>0</v>
      </c>
      <c r="BD121" s="789"/>
      <c r="BE121" s="789"/>
      <c r="BF121" s="789"/>
      <c r="BG121" s="789"/>
      <c r="BH121" s="789"/>
      <c r="BI121" s="796"/>
      <c r="BJ121" s="797">
        <f>IF(Cotizador!$Q$17&gt;=3,TARIFA!U80,0)</f>
        <v>0</v>
      </c>
      <c r="BK121" s="789"/>
      <c r="BL121" s="789"/>
      <c r="BM121" s="789"/>
      <c r="BN121" s="789"/>
      <c r="BO121" s="789"/>
      <c r="BP121" s="790"/>
      <c r="BQ121" s="791">
        <f>IF(Cotizador!$Q$17&gt;=3,TARIFA!V80,0)</f>
        <v>0</v>
      </c>
      <c r="BR121" s="792"/>
      <c r="BS121" s="792"/>
      <c r="BT121" s="792"/>
      <c r="BU121" s="792"/>
      <c r="BV121" s="792"/>
      <c r="BW121" s="793"/>
      <c r="BX121" s="794">
        <f>IF(Cotizador!$Q$17&gt;=3,TARIFA!W80,0)</f>
        <v>0</v>
      </c>
      <c r="BY121" s="792"/>
      <c r="BZ121" s="792"/>
      <c r="CA121" s="792"/>
      <c r="CB121" s="792"/>
      <c r="CC121" s="792"/>
      <c r="CD121" s="792"/>
      <c r="CE121" s="795">
        <f>IF(Cotizador!$Q$17&gt;=3,TARIFA!X80,0)</f>
        <v>0</v>
      </c>
      <c r="CF121" s="792"/>
      <c r="CG121" s="792"/>
      <c r="CH121" s="792"/>
      <c r="CI121" s="792"/>
      <c r="CJ121" s="792"/>
      <c r="CK121" s="793"/>
      <c r="CL121" s="794">
        <f>IF(Cotizador!$Q$17&gt;=3,TARIFA!Y80,0)</f>
        <v>0</v>
      </c>
      <c r="CM121" s="792"/>
      <c r="CN121" s="792"/>
      <c r="CO121" s="792"/>
      <c r="CP121" s="792"/>
      <c r="CQ121" s="792"/>
      <c r="CR121" s="799"/>
      <c r="CS121" s="370"/>
    </row>
    <row r="122" spans="2:97" ht="23.25" customHeight="1" x14ac:dyDescent="0.35">
      <c r="B122" s="369"/>
      <c r="C122" s="776" t="s">
        <v>106</v>
      </c>
      <c r="D122" s="777"/>
      <c r="E122" s="777"/>
      <c r="F122" s="777"/>
      <c r="G122" s="777"/>
      <c r="H122" s="777"/>
      <c r="I122" s="777"/>
      <c r="J122" s="777"/>
      <c r="K122" s="777"/>
      <c r="L122" s="778"/>
      <c r="M122" s="779">
        <f>IF(Cotizador!$Q$17&gt;=3,TARIFA!N81,0)</f>
        <v>0</v>
      </c>
      <c r="N122" s="780"/>
      <c r="O122" s="780"/>
      <c r="P122" s="780"/>
      <c r="Q122" s="780"/>
      <c r="R122" s="780"/>
      <c r="S122" s="781"/>
      <c r="T122" s="782">
        <f>IF(Cotizador!$Q$17&gt;=3,TARIFA!O81,0)</f>
        <v>0</v>
      </c>
      <c r="U122" s="780"/>
      <c r="V122" s="780"/>
      <c r="W122" s="780"/>
      <c r="X122" s="780"/>
      <c r="Y122" s="780"/>
      <c r="Z122" s="780"/>
      <c r="AA122" s="783">
        <f>IF(Cotizador!$Q$17&gt;=3,TARIFA!P81,0)</f>
        <v>0</v>
      </c>
      <c r="AB122" s="780"/>
      <c r="AC122" s="780"/>
      <c r="AD122" s="780"/>
      <c r="AE122" s="780"/>
      <c r="AF122" s="780"/>
      <c r="AG122" s="781"/>
      <c r="AH122" s="782">
        <f>IF(Cotizador!$Q$17&gt;=3,TARIFA!Q81,0)</f>
        <v>0</v>
      </c>
      <c r="AI122" s="780"/>
      <c r="AJ122" s="780"/>
      <c r="AK122" s="780"/>
      <c r="AL122" s="780"/>
      <c r="AM122" s="780"/>
      <c r="AN122" s="780"/>
      <c r="AO122" s="776">
        <f>IF(Cotizador!$Q$17&gt;=3,TARIFA!R81,0)</f>
        <v>0</v>
      </c>
      <c r="AP122" s="777"/>
      <c r="AQ122" s="777"/>
      <c r="AR122" s="777"/>
      <c r="AS122" s="777"/>
      <c r="AT122" s="777"/>
      <c r="AU122" s="784"/>
      <c r="AV122" s="785">
        <f>IF(Cotizador!$Q$17&gt;=3,TARIFA!S81,0)</f>
        <v>0</v>
      </c>
      <c r="AW122" s="777"/>
      <c r="AX122" s="777"/>
      <c r="AY122" s="777"/>
      <c r="AZ122" s="777"/>
      <c r="BA122" s="777"/>
      <c r="BB122" s="777"/>
      <c r="BC122" s="786">
        <f>IF(Cotizador!$Q$17&gt;=3,TARIFA!T81,0)</f>
        <v>0</v>
      </c>
      <c r="BD122" s="777"/>
      <c r="BE122" s="777"/>
      <c r="BF122" s="777"/>
      <c r="BG122" s="777"/>
      <c r="BH122" s="777"/>
      <c r="BI122" s="784"/>
      <c r="BJ122" s="785">
        <f>IF(Cotizador!$Q$17&gt;=3,TARIFA!U81,0)</f>
        <v>0</v>
      </c>
      <c r="BK122" s="777"/>
      <c r="BL122" s="777"/>
      <c r="BM122" s="777"/>
      <c r="BN122" s="777"/>
      <c r="BO122" s="777"/>
      <c r="BP122" s="778"/>
      <c r="BQ122" s="779">
        <f>IF(Cotizador!$Q$17&gt;=3,TARIFA!V81,0)</f>
        <v>0</v>
      </c>
      <c r="BR122" s="780"/>
      <c r="BS122" s="780"/>
      <c r="BT122" s="780"/>
      <c r="BU122" s="780"/>
      <c r="BV122" s="780"/>
      <c r="BW122" s="781"/>
      <c r="BX122" s="782">
        <f>IF(Cotizador!$Q$17&gt;=3,TARIFA!W81,0)</f>
        <v>0</v>
      </c>
      <c r="BY122" s="780"/>
      <c r="BZ122" s="780"/>
      <c r="CA122" s="780"/>
      <c r="CB122" s="780"/>
      <c r="CC122" s="780"/>
      <c r="CD122" s="780"/>
      <c r="CE122" s="783">
        <f>IF(Cotizador!$Q$17&gt;=3,TARIFA!X81,0)</f>
        <v>0</v>
      </c>
      <c r="CF122" s="780"/>
      <c r="CG122" s="780"/>
      <c r="CH122" s="780"/>
      <c r="CI122" s="780"/>
      <c r="CJ122" s="780"/>
      <c r="CK122" s="781"/>
      <c r="CL122" s="782">
        <f>IF(Cotizador!$Q$17&gt;=3,TARIFA!Y81,0)</f>
        <v>0</v>
      </c>
      <c r="CM122" s="780"/>
      <c r="CN122" s="780"/>
      <c r="CO122" s="780"/>
      <c r="CP122" s="780"/>
      <c r="CQ122" s="780"/>
      <c r="CR122" s="787"/>
      <c r="CS122" s="370"/>
    </row>
    <row r="123" spans="2:97" ht="23.25" customHeight="1" x14ac:dyDescent="0.35">
      <c r="B123" s="369"/>
      <c r="C123" s="788" t="s">
        <v>107</v>
      </c>
      <c r="D123" s="789"/>
      <c r="E123" s="789"/>
      <c r="F123" s="789"/>
      <c r="G123" s="789"/>
      <c r="H123" s="789"/>
      <c r="I123" s="789"/>
      <c r="J123" s="789"/>
      <c r="K123" s="789"/>
      <c r="L123" s="790"/>
      <c r="M123" s="791">
        <f>IF(Cotizador!$Q$17&gt;=3,TARIFA!N82,0)</f>
        <v>0</v>
      </c>
      <c r="N123" s="792"/>
      <c r="O123" s="792"/>
      <c r="P123" s="792"/>
      <c r="Q123" s="792"/>
      <c r="R123" s="792"/>
      <c r="S123" s="793"/>
      <c r="T123" s="794">
        <f>IF(Cotizador!$Q$17&gt;=3,TARIFA!O82,0)</f>
        <v>0</v>
      </c>
      <c r="U123" s="792"/>
      <c r="V123" s="792"/>
      <c r="W123" s="792"/>
      <c r="X123" s="792"/>
      <c r="Y123" s="792"/>
      <c r="Z123" s="792"/>
      <c r="AA123" s="795">
        <f>IF(Cotizador!$Q$17&gt;=3,TARIFA!P82,0)</f>
        <v>0</v>
      </c>
      <c r="AB123" s="792"/>
      <c r="AC123" s="792"/>
      <c r="AD123" s="792"/>
      <c r="AE123" s="792"/>
      <c r="AF123" s="792"/>
      <c r="AG123" s="793"/>
      <c r="AH123" s="794">
        <f>IF(Cotizador!$Q$17&gt;=3,TARIFA!Q82,0)</f>
        <v>0</v>
      </c>
      <c r="AI123" s="792"/>
      <c r="AJ123" s="792"/>
      <c r="AK123" s="792"/>
      <c r="AL123" s="792"/>
      <c r="AM123" s="792"/>
      <c r="AN123" s="792"/>
      <c r="AO123" s="788">
        <f>IF(Cotizador!$Q$17&gt;=3,TARIFA!R82,0)</f>
        <v>0</v>
      </c>
      <c r="AP123" s="789"/>
      <c r="AQ123" s="789"/>
      <c r="AR123" s="789"/>
      <c r="AS123" s="789"/>
      <c r="AT123" s="789"/>
      <c r="AU123" s="796"/>
      <c r="AV123" s="797">
        <f>IF(Cotizador!$Q$17&gt;=3,TARIFA!S82,0)</f>
        <v>0</v>
      </c>
      <c r="AW123" s="789"/>
      <c r="AX123" s="789"/>
      <c r="AY123" s="789"/>
      <c r="AZ123" s="789"/>
      <c r="BA123" s="789"/>
      <c r="BB123" s="789"/>
      <c r="BC123" s="798">
        <f>IF(Cotizador!$Q$17&gt;=3,TARIFA!T82,0)</f>
        <v>0</v>
      </c>
      <c r="BD123" s="789"/>
      <c r="BE123" s="789"/>
      <c r="BF123" s="789"/>
      <c r="BG123" s="789"/>
      <c r="BH123" s="789"/>
      <c r="BI123" s="796"/>
      <c r="BJ123" s="797">
        <f>IF(Cotizador!$Q$17&gt;=3,TARIFA!U82,0)</f>
        <v>0</v>
      </c>
      <c r="BK123" s="789"/>
      <c r="BL123" s="789"/>
      <c r="BM123" s="789"/>
      <c r="BN123" s="789"/>
      <c r="BO123" s="789"/>
      <c r="BP123" s="790"/>
      <c r="BQ123" s="791">
        <f>IF(Cotizador!$Q$17&gt;=3,TARIFA!V82,0)</f>
        <v>0</v>
      </c>
      <c r="BR123" s="792"/>
      <c r="BS123" s="792"/>
      <c r="BT123" s="792"/>
      <c r="BU123" s="792"/>
      <c r="BV123" s="792"/>
      <c r="BW123" s="793"/>
      <c r="BX123" s="794">
        <f>IF(Cotizador!$Q$17&gt;=3,TARIFA!W82,0)</f>
        <v>0</v>
      </c>
      <c r="BY123" s="792"/>
      <c r="BZ123" s="792"/>
      <c r="CA123" s="792"/>
      <c r="CB123" s="792"/>
      <c r="CC123" s="792"/>
      <c r="CD123" s="792"/>
      <c r="CE123" s="795">
        <f>IF(Cotizador!$Q$17&gt;=3,TARIFA!X82,0)</f>
        <v>0</v>
      </c>
      <c r="CF123" s="792"/>
      <c r="CG123" s="792"/>
      <c r="CH123" s="792"/>
      <c r="CI123" s="792"/>
      <c r="CJ123" s="792"/>
      <c r="CK123" s="793"/>
      <c r="CL123" s="794">
        <f>IF(Cotizador!$Q$17&gt;=3,TARIFA!Y82,0)</f>
        <v>0</v>
      </c>
      <c r="CM123" s="792"/>
      <c r="CN123" s="792"/>
      <c r="CO123" s="792"/>
      <c r="CP123" s="792"/>
      <c r="CQ123" s="792"/>
      <c r="CR123" s="799"/>
      <c r="CS123" s="370"/>
    </row>
    <row r="124" spans="2:97" ht="23.25" customHeight="1" x14ac:dyDescent="0.35">
      <c r="B124" s="369"/>
      <c r="C124" s="776" t="s">
        <v>108</v>
      </c>
      <c r="D124" s="777"/>
      <c r="E124" s="777"/>
      <c r="F124" s="777"/>
      <c r="G124" s="777"/>
      <c r="H124" s="777"/>
      <c r="I124" s="777"/>
      <c r="J124" s="777"/>
      <c r="K124" s="777"/>
      <c r="L124" s="778"/>
      <c r="M124" s="779">
        <f>IF(Cotizador!$Q$17&gt;=3,TARIFA!N83,0)</f>
        <v>0</v>
      </c>
      <c r="N124" s="780"/>
      <c r="O124" s="780"/>
      <c r="P124" s="780"/>
      <c r="Q124" s="780"/>
      <c r="R124" s="780"/>
      <c r="S124" s="781"/>
      <c r="T124" s="782">
        <f>IF(Cotizador!$Q$17&gt;=3,TARIFA!O83,0)</f>
        <v>0</v>
      </c>
      <c r="U124" s="780"/>
      <c r="V124" s="780"/>
      <c r="W124" s="780"/>
      <c r="X124" s="780"/>
      <c r="Y124" s="780"/>
      <c r="Z124" s="780"/>
      <c r="AA124" s="783">
        <f>IF(Cotizador!$Q$17&gt;=3,TARIFA!P83,0)</f>
        <v>0</v>
      </c>
      <c r="AB124" s="780"/>
      <c r="AC124" s="780"/>
      <c r="AD124" s="780"/>
      <c r="AE124" s="780"/>
      <c r="AF124" s="780"/>
      <c r="AG124" s="781"/>
      <c r="AH124" s="782">
        <f>IF(Cotizador!$Q$17&gt;=3,TARIFA!Q83,0)</f>
        <v>0</v>
      </c>
      <c r="AI124" s="780"/>
      <c r="AJ124" s="780"/>
      <c r="AK124" s="780"/>
      <c r="AL124" s="780"/>
      <c r="AM124" s="780"/>
      <c r="AN124" s="780"/>
      <c r="AO124" s="776">
        <f>IF(Cotizador!$Q$17&gt;=3,TARIFA!R83,0)</f>
        <v>0</v>
      </c>
      <c r="AP124" s="777"/>
      <c r="AQ124" s="777"/>
      <c r="AR124" s="777"/>
      <c r="AS124" s="777"/>
      <c r="AT124" s="777"/>
      <c r="AU124" s="784"/>
      <c r="AV124" s="785">
        <f>IF(Cotizador!$Q$17&gt;=3,TARIFA!S83,0)</f>
        <v>0</v>
      </c>
      <c r="AW124" s="777"/>
      <c r="AX124" s="777"/>
      <c r="AY124" s="777"/>
      <c r="AZ124" s="777"/>
      <c r="BA124" s="777"/>
      <c r="BB124" s="777"/>
      <c r="BC124" s="786">
        <f>IF(Cotizador!$Q$17&gt;=3,TARIFA!T83,0)</f>
        <v>0</v>
      </c>
      <c r="BD124" s="777"/>
      <c r="BE124" s="777"/>
      <c r="BF124" s="777"/>
      <c r="BG124" s="777"/>
      <c r="BH124" s="777"/>
      <c r="BI124" s="784"/>
      <c r="BJ124" s="785">
        <f>IF(Cotizador!$Q$17&gt;=3,TARIFA!U83,0)</f>
        <v>0</v>
      </c>
      <c r="BK124" s="777"/>
      <c r="BL124" s="777"/>
      <c r="BM124" s="777"/>
      <c r="BN124" s="777"/>
      <c r="BO124" s="777"/>
      <c r="BP124" s="778"/>
      <c r="BQ124" s="779">
        <f>IF(Cotizador!$Q$17&gt;=3,TARIFA!V83,0)</f>
        <v>0</v>
      </c>
      <c r="BR124" s="780"/>
      <c r="BS124" s="780"/>
      <c r="BT124" s="780"/>
      <c r="BU124" s="780"/>
      <c r="BV124" s="780"/>
      <c r="BW124" s="781"/>
      <c r="BX124" s="782">
        <f>IF(Cotizador!$Q$17&gt;=3,TARIFA!W83,0)</f>
        <v>0</v>
      </c>
      <c r="BY124" s="780"/>
      <c r="BZ124" s="780"/>
      <c r="CA124" s="780"/>
      <c r="CB124" s="780"/>
      <c r="CC124" s="780"/>
      <c r="CD124" s="780"/>
      <c r="CE124" s="783">
        <f>IF(Cotizador!$Q$17&gt;=3,TARIFA!X83,0)</f>
        <v>0</v>
      </c>
      <c r="CF124" s="780"/>
      <c r="CG124" s="780"/>
      <c r="CH124" s="780"/>
      <c r="CI124" s="780"/>
      <c r="CJ124" s="780"/>
      <c r="CK124" s="781"/>
      <c r="CL124" s="782">
        <f>IF(Cotizador!$Q$17&gt;=3,TARIFA!Y83,0)</f>
        <v>0</v>
      </c>
      <c r="CM124" s="780"/>
      <c r="CN124" s="780"/>
      <c r="CO124" s="780"/>
      <c r="CP124" s="780"/>
      <c r="CQ124" s="780"/>
      <c r="CR124" s="787"/>
      <c r="CS124" s="370"/>
    </row>
    <row r="125" spans="2:97" ht="23.25" customHeight="1" x14ac:dyDescent="0.35">
      <c r="B125" s="369"/>
      <c r="C125" s="788" t="s">
        <v>109</v>
      </c>
      <c r="D125" s="789"/>
      <c r="E125" s="789"/>
      <c r="F125" s="789"/>
      <c r="G125" s="789"/>
      <c r="H125" s="789"/>
      <c r="I125" s="789"/>
      <c r="J125" s="789"/>
      <c r="K125" s="789"/>
      <c r="L125" s="790"/>
      <c r="M125" s="791">
        <f>IF(Cotizador!$Q$17&gt;=3,TARIFA!N84,0)</f>
        <v>0</v>
      </c>
      <c r="N125" s="792"/>
      <c r="O125" s="792"/>
      <c r="P125" s="792"/>
      <c r="Q125" s="792"/>
      <c r="R125" s="792"/>
      <c r="S125" s="793"/>
      <c r="T125" s="794">
        <f>IF(Cotizador!$Q$17&gt;=3,TARIFA!O84,0)</f>
        <v>0</v>
      </c>
      <c r="U125" s="792"/>
      <c r="V125" s="792"/>
      <c r="W125" s="792"/>
      <c r="X125" s="792"/>
      <c r="Y125" s="792"/>
      <c r="Z125" s="792"/>
      <c r="AA125" s="795">
        <f>IF(Cotizador!$Q$17&gt;=3,TARIFA!P84,0)</f>
        <v>0</v>
      </c>
      <c r="AB125" s="792"/>
      <c r="AC125" s="792"/>
      <c r="AD125" s="792"/>
      <c r="AE125" s="792"/>
      <c r="AF125" s="792"/>
      <c r="AG125" s="793"/>
      <c r="AH125" s="794">
        <f>IF(Cotizador!$Q$17&gt;=3,TARIFA!Q84,0)</f>
        <v>0</v>
      </c>
      <c r="AI125" s="792"/>
      <c r="AJ125" s="792"/>
      <c r="AK125" s="792"/>
      <c r="AL125" s="792"/>
      <c r="AM125" s="792"/>
      <c r="AN125" s="792"/>
      <c r="AO125" s="788">
        <f>IF(Cotizador!$Q$17&gt;=3,TARIFA!R84,0)</f>
        <v>0</v>
      </c>
      <c r="AP125" s="789"/>
      <c r="AQ125" s="789"/>
      <c r="AR125" s="789"/>
      <c r="AS125" s="789"/>
      <c r="AT125" s="789"/>
      <c r="AU125" s="796"/>
      <c r="AV125" s="797">
        <f>IF(Cotizador!$Q$17&gt;=3,TARIFA!S84,0)</f>
        <v>0</v>
      </c>
      <c r="AW125" s="789"/>
      <c r="AX125" s="789"/>
      <c r="AY125" s="789"/>
      <c r="AZ125" s="789"/>
      <c r="BA125" s="789"/>
      <c r="BB125" s="789"/>
      <c r="BC125" s="798">
        <f>IF(Cotizador!$Q$17&gt;=3,TARIFA!T84,0)</f>
        <v>0</v>
      </c>
      <c r="BD125" s="789"/>
      <c r="BE125" s="789"/>
      <c r="BF125" s="789"/>
      <c r="BG125" s="789"/>
      <c r="BH125" s="789"/>
      <c r="BI125" s="796"/>
      <c r="BJ125" s="797">
        <f>IF(Cotizador!$Q$17&gt;=3,TARIFA!U84,0)</f>
        <v>0</v>
      </c>
      <c r="BK125" s="789"/>
      <c r="BL125" s="789"/>
      <c r="BM125" s="789"/>
      <c r="BN125" s="789"/>
      <c r="BO125" s="789"/>
      <c r="BP125" s="790"/>
      <c r="BQ125" s="791">
        <f>IF(Cotizador!$Q$17&gt;=3,TARIFA!V84,0)</f>
        <v>0</v>
      </c>
      <c r="BR125" s="792"/>
      <c r="BS125" s="792"/>
      <c r="BT125" s="792"/>
      <c r="BU125" s="792"/>
      <c r="BV125" s="792"/>
      <c r="BW125" s="793"/>
      <c r="BX125" s="794">
        <f>IF(Cotizador!$Q$17&gt;=3,TARIFA!W84,0)</f>
        <v>0</v>
      </c>
      <c r="BY125" s="792"/>
      <c r="BZ125" s="792"/>
      <c r="CA125" s="792"/>
      <c r="CB125" s="792"/>
      <c r="CC125" s="792"/>
      <c r="CD125" s="792"/>
      <c r="CE125" s="795">
        <f>IF(Cotizador!$Q$17&gt;=3,TARIFA!X84,0)</f>
        <v>0</v>
      </c>
      <c r="CF125" s="792"/>
      <c r="CG125" s="792"/>
      <c r="CH125" s="792"/>
      <c r="CI125" s="792"/>
      <c r="CJ125" s="792"/>
      <c r="CK125" s="793"/>
      <c r="CL125" s="794">
        <f>IF(Cotizador!$Q$17&gt;=3,TARIFA!Y84,0)</f>
        <v>0</v>
      </c>
      <c r="CM125" s="792"/>
      <c r="CN125" s="792"/>
      <c r="CO125" s="792"/>
      <c r="CP125" s="792"/>
      <c r="CQ125" s="792"/>
      <c r="CR125" s="799"/>
      <c r="CS125" s="370"/>
    </row>
    <row r="126" spans="2:97" ht="23.25" customHeight="1" x14ac:dyDescent="0.35">
      <c r="B126" s="369"/>
      <c r="C126" s="776" t="s">
        <v>110</v>
      </c>
      <c r="D126" s="777"/>
      <c r="E126" s="777"/>
      <c r="F126" s="777"/>
      <c r="G126" s="777"/>
      <c r="H126" s="777"/>
      <c r="I126" s="777"/>
      <c r="J126" s="777"/>
      <c r="K126" s="777"/>
      <c r="L126" s="778"/>
      <c r="M126" s="779">
        <f>IF(Cotizador!$Q$17&gt;=3,TARIFA!N85,0)</f>
        <v>0</v>
      </c>
      <c r="N126" s="780"/>
      <c r="O126" s="780"/>
      <c r="P126" s="780"/>
      <c r="Q126" s="780"/>
      <c r="R126" s="780"/>
      <c r="S126" s="781"/>
      <c r="T126" s="782">
        <f>IF(Cotizador!$Q$17&gt;=3,TARIFA!O85,0)</f>
        <v>0</v>
      </c>
      <c r="U126" s="780"/>
      <c r="V126" s="780"/>
      <c r="W126" s="780"/>
      <c r="X126" s="780"/>
      <c r="Y126" s="780"/>
      <c r="Z126" s="780"/>
      <c r="AA126" s="783">
        <f>IF(Cotizador!$Q$17&gt;=3,TARIFA!P85,0)</f>
        <v>0</v>
      </c>
      <c r="AB126" s="780"/>
      <c r="AC126" s="780"/>
      <c r="AD126" s="780"/>
      <c r="AE126" s="780"/>
      <c r="AF126" s="780"/>
      <c r="AG126" s="781"/>
      <c r="AH126" s="782">
        <f>IF(Cotizador!$Q$17&gt;=3,TARIFA!Q85,0)</f>
        <v>0</v>
      </c>
      <c r="AI126" s="780"/>
      <c r="AJ126" s="780"/>
      <c r="AK126" s="780"/>
      <c r="AL126" s="780"/>
      <c r="AM126" s="780"/>
      <c r="AN126" s="780"/>
      <c r="AO126" s="776">
        <f>IF(Cotizador!$Q$17&gt;=3,TARIFA!R85,0)</f>
        <v>0</v>
      </c>
      <c r="AP126" s="777"/>
      <c r="AQ126" s="777"/>
      <c r="AR126" s="777"/>
      <c r="AS126" s="777"/>
      <c r="AT126" s="777"/>
      <c r="AU126" s="784"/>
      <c r="AV126" s="785">
        <f>IF(Cotizador!$Q$17&gt;=3,TARIFA!S85,0)</f>
        <v>0</v>
      </c>
      <c r="AW126" s="777"/>
      <c r="AX126" s="777"/>
      <c r="AY126" s="777"/>
      <c r="AZ126" s="777"/>
      <c r="BA126" s="777"/>
      <c r="BB126" s="777"/>
      <c r="BC126" s="786">
        <f>IF(Cotizador!$Q$17&gt;=3,TARIFA!T85,0)</f>
        <v>0</v>
      </c>
      <c r="BD126" s="777"/>
      <c r="BE126" s="777"/>
      <c r="BF126" s="777"/>
      <c r="BG126" s="777"/>
      <c r="BH126" s="777"/>
      <c r="BI126" s="784"/>
      <c r="BJ126" s="785">
        <f>IF(Cotizador!$Q$17&gt;=3,TARIFA!U85,0)</f>
        <v>0</v>
      </c>
      <c r="BK126" s="777"/>
      <c r="BL126" s="777"/>
      <c r="BM126" s="777"/>
      <c r="BN126" s="777"/>
      <c r="BO126" s="777"/>
      <c r="BP126" s="778"/>
      <c r="BQ126" s="779">
        <f>IF(Cotizador!$Q$17&gt;=3,TARIFA!V85,0)</f>
        <v>0</v>
      </c>
      <c r="BR126" s="780"/>
      <c r="BS126" s="780"/>
      <c r="BT126" s="780"/>
      <c r="BU126" s="780"/>
      <c r="BV126" s="780"/>
      <c r="BW126" s="781"/>
      <c r="BX126" s="782">
        <f>IF(Cotizador!$Q$17&gt;=3,TARIFA!W85,0)</f>
        <v>0</v>
      </c>
      <c r="BY126" s="780"/>
      <c r="BZ126" s="780"/>
      <c r="CA126" s="780"/>
      <c r="CB126" s="780"/>
      <c r="CC126" s="780"/>
      <c r="CD126" s="780"/>
      <c r="CE126" s="783">
        <f>IF(Cotizador!$Q$17&gt;=3,TARIFA!X85,0)</f>
        <v>0</v>
      </c>
      <c r="CF126" s="780"/>
      <c r="CG126" s="780"/>
      <c r="CH126" s="780"/>
      <c r="CI126" s="780"/>
      <c r="CJ126" s="780"/>
      <c r="CK126" s="781"/>
      <c r="CL126" s="782">
        <f>IF(Cotizador!$Q$17&gt;=3,TARIFA!Y85,0)</f>
        <v>0</v>
      </c>
      <c r="CM126" s="780"/>
      <c r="CN126" s="780"/>
      <c r="CO126" s="780"/>
      <c r="CP126" s="780"/>
      <c r="CQ126" s="780"/>
      <c r="CR126" s="787"/>
      <c r="CS126" s="370"/>
    </row>
    <row r="127" spans="2:97" ht="23.25" customHeight="1" x14ac:dyDescent="0.35">
      <c r="B127" s="369"/>
      <c r="C127" s="788" t="s">
        <v>111</v>
      </c>
      <c r="D127" s="789"/>
      <c r="E127" s="789"/>
      <c r="F127" s="789"/>
      <c r="G127" s="789"/>
      <c r="H127" s="789"/>
      <c r="I127" s="789"/>
      <c r="J127" s="789"/>
      <c r="K127" s="789"/>
      <c r="L127" s="790"/>
      <c r="M127" s="791">
        <f>IF(Cotizador!$Q$17&gt;=3,TARIFA!N86,0)</f>
        <v>0</v>
      </c>
      <c r="N127" s="792"/>
      <c r="O127" s="792"/>
      <c r="P127" s="792"/>
      <c r="Q127" s="792"/>
      <c r="R127" s="792"/>
      <c r="S127" s="793"/>
      <c r="T127" s="794">
        <f>IF(Cotizador!$Q$17&gt;=3,TARIFA!O86,0)</f>
        <v>0</v>
      </c>
      <c r="U127" s="792"/>
      <c r="V127" s="792"/>
      <c r="W127" s="792"/>
      <c r="X127" s="792"/>
      <c r="Y127" s="792"/>
      <c r="Z127" s="792"/>
      <c r="AA127" s="795">
        <f>IF(Cotizador!$Q$17&gt;=3,TARIFA!P86,0)</f>
        <v>0</v>
      </c>
      <c r="AB127" s="792"/>
      <c r="AC127" s="792"/>
      <c r="AD127" s="792"/>
      <c r="AE127" s="792"/>
      <c r="AF127" s="792"/>
      <c r="AG127" s="793"/>
      <c r="AH127" s="794">
        <f>IF(Cotizador!$Q$17&gt;=3,TARIFA!Q86,0)</f>
        <v>0</v>
      </c>
      <c r="AI127" s="792"/>
      <c r="AJ127" s="792"/>
      <c r="AK127" s="792"/>
      <c r="AL127" s="792"/>
      <c r="AM127" s="792"/>
      <c r="AN127" s="792"/>
      <c r="AO127" s="788">
        <f>IF(Cotizador!$Q$17&gt;=3,TARIFA!R86,0)</f>
        <v>0</v>
      </c>
      <c r="AP127" s="789"/>
      <c r="AQ127" s="789"/>
      <c r="AR127" s="789"/>
      <c r="AS127" s="789"/>
      <c r="AT127" s="789"/>
      <c r="AU127" s="796"/>
      <c r="AV127" s="797">
        <f>IF(Cotizador!$Q$17&gt;=3,TARIFA!S86,0)</f>
        <v>0</v>
      </c>
      <c r="AW127" s="789"/>
      <c r="AX127" s="789"/>
      <c r="AY127" s="789"/>
      <c r="AZ127" s="789"/>
      <c r="BA127" s="789"/>
      <c r="BB127" s="789"/>
      <c r="BC127" s="798">
        <f>IF(Cotizador!$Q$17&gt;=3,TARIFA!T86,0)</f>
        <v>0</v>
      </c>
      <c r="BD127" s="789"/>
      <c r="BE127" s="789"/>
      <c r="BF127" s="789"/>
      <c r="BG127" s="789"/>
      <c r="BH127" s="789"/>
      <c r="BI127" s="796"/>
      <c r="BJ127" s="797">
        <f>IF(Cotizador!$Q$17&gt;=3,TARIFA!U86,0)</f>
        <v>0</v>
      </c>
      <c r="BK127" s="789"/>
      <c r="BL127" s="789"/>
      <c r="BM127" s="789"/>
      <c r="BN127" s="789"/>
      <c r="BO127" s="789"/>
      <c r="BP127" s="790"/>
      <c r="BQ127" s="791">
        <f>IF(Cotizador!$Q$17&gt;=3,TARIFA!V86,0)</f>
        <v>0</v>
      </c>
      <c r="BR127" s="792"/>
      <c r="BS127" s="792"/>
      <c r="BT127" s="792"/>
      <c r="BU127" s="792"/>
      <c r="BV127" s="792"/>
      <c r="BW127" s="793"/>
      <c r="BX127" s="794">
        <f>IF(Cotizador!$Q$17&gt;=3,TARIFA!W86,0)</f>
        <v>0</v>
      </c>
      <c r="BY127" s="792"/>
      <c r="BZ127" s="792"/>
      <c r="CA127" s="792"/>
      <c r="CB127" s="792"/>
      <c r="CC127" s="792"/>
      <c r="CD127" s="792"/>
      <c r="CE127" s="795">
        <f>IF(Cotizador!$Q$17&gt;=3,TARIFA!X86,0)</f>
        <v>0</v>
      </c>
      <c r="CF127" s="792"/>
      <c r="CG127" s="792"/>
      <c r="CH127" s="792"/>
      <c r="CI127" s="792"/>
      <c r="CJ127" s="792"/>
      <c r="CK127" s="793"/>
      <c r="CL127" s="794">
        <f>IF(Cotizador!$Q$17&gt;=3,TARIFA!Y86,0)</f>
        <v>0</v>
      </c>
      <c r="CM127" s="792"/>
      <c r="CN127" s="792"/>
      <c r="CO127" s="792"/>
      <c r="CP127" s="792"/>
      <c r="CQ127" s="792"/>
      <c r="CR127" s="799"/>
      <c r="CS127" s="370"/>
    </row>
    <row r="128" spans="2:97" ht="23.25" customHeight="1" x14ac:dyDescent="0.35">
      <c r="B128" s="369"/>
      <c r="C128" s="776" t="s">
        <v>112</v>
      </c>
      <c r="D128" s="777"/>
      <c r="E128" s="777"/>
      <c r="F128" s="777"/>
      <c r="G128" s="777"/>
      <c r="H128" s="777"/>
      <c r="I128" s="777"/>
      <c r="J128" s="777"/>
      <c r="K128" s="777"/>
      <c r="L128" s="778"/>
      <c r="M128" s="779">
        <f>IF(Cotizador!$Q$17&gt;=3,TARIFA!N87,0)</f>
        <v>0</v>
      </c>
      <c r="N128" s="780"/>
      <c r="O128" s="780"/>
      <c r="P128" s="780"/>
      <c r="Q128" s="780"/>
      <c r="R128" s="780"/>
      <c r="S128" s="781"/>
      <c r="T128" s="782">
        <f>IF(Cotizador!$Q$17&gt;=3,TARIFA!O87,0)</f>
        <v>0</v>
      </c>
      <c r="U128" s="780"/>
      <c r="V128" s="780"/>
      <c r="W128" s="780"/>
      <c r="X128" s="780"/>
      <c r="Y128" s="780"/>
      <c r="Z128" s="780"/>
      <c r="AA128" s="783">
        <f>IF(Cotizador!$Q$17&gt;=3,TARIFA!P87,0)</f>
        <v>0</v>
      </c>
      <c r="AB128" s="780"/>
      <c r="AC128" s="780"/>
      <c r="AD128" s="780"/>
      <c r="AE128" s="780"/>
      <c r="AF128" s="780"/>
      <c r="AG128" s="781"/>
      <c r="AH128" s="782">
        <f>IF(Cotizador!$Q$17&gt;=3,TARIFA!Q87,0)</f>
        <v>0</v>
      </c>
      <c r="AI128" s="780"/>
      <c r="AJ128" s="780"/>
      <c r="AK128" s="780"/>
      <c r="AL128" s="780"/>
      <c r="AM128" s="780"/>
      <c r="AN128" s="780"/>
      <c r="AO128" s="776">
        <f>IF(Cotizador!$Q$17&gt;=3,TARIFA!R87,0)</f>
        <v>0</v>
      </c>
      <c r="AP128" s="777"/>
      <c r="AQ128" s="777"/>
      <c r="AR128" s="777"/>
      <c r="AS128" s="777"/>
      <c r="AT128" s="777"/>
      <c r="AU128" s="784"/>
      <c r="AV128" s="785">
        <f>IF(Cotizador!$Q$17&gt;=3,TARIFA!S87,0)</f>
        <v>0</v>
      </c>
      <c r="AW128" s="777"/>
      <c r="AX128" s="777"/>
      <c r="AY128" s="777"/>
      <c r="AZ128" s="777"/>
      <c r="BA128" s="777"/>
      <c r="BB128" s="777"/>
      <c r="BC128" s="786">
        <f>IF(Cotizador!$Q$17&gt;=3,TARIFA!T87,0)</f>
        <v>0</v>
      </c>
      <c r="BD128" s="777"/>
      <c r="BE128" s="777"/>
      <c r="BF128" s="777"/>
      <c r="BG128" s="777"/>
      <c r="BH128" s="777"/>
      <c r="BI128" s="784"/>
      <c r="BJ128" s="785">
        <f>IF(Cotizador!$Q$17&gt;=3,TARIFA!U87,0)</f>
        <v>0</v>
      </c>
      <c r="BK128" s="777"/>
      <c r="BL128" s="777"/>
      <c r="BM128" s="777"/>
      <c r="BN128" s="777"/>
      <c r="BO128" s="777"/>
      <c r="BP128" s="778"/>
      <c r="BQ128" s="779">
        <f>IF(Cotizador!$Q$17&gt;=3,TARIFA!V87,0)</f>
        <v>0</v>
      </c>
      <c r="BR128" s="780"/>
      <c r="BS128" s="780"/>
      <c r="BT128" s="780"/>
      <c r="BU128" s="780"/>
      <c r="BV128" s="780"/>
      <c r="BW128" s="781"/>
      <c r="BX128" s="782">
        <f>IF(Cotizador!$Q$17&gt;=3,TARIFA!W87,0)</f>
        <v>0</v>
      </c>
      <c r="BY128" s="780"/>
      <c r="BZ128" s="780"/>
      <c r="CA128" s="780"/>
      <c r="CB128" s="780"/>
      <c r="CC128" s="780"/>
      <c r="CD128" s="780"/>
      <c r="CE128" s="783">
        <f>IF(Cotizador!$Q$17&gt;=3,TARIFA!X87,0)</f>
        <v>0</v>
      </c>
      <c r="CF128" s="780"/>
      <c r="CG128" s="780"/>
      <c r="CH128" s="780"/>
      <c r="CI128" s="780"/>
      <c r="CJ128" s="780"/>
      <c r="CK128" s="781"/>
      <c r="CL128" s="782">
        <f>IF(Cotizador!$Q$17&gt;=3,TARIFA!Y87,0)</f>
        <v>0</v>
      </c>
      <c r="CM128" s="780"/>
      <c r="CN128" s="780"/>
      <c r="CO128" s="780"/>
      <c r="CP128" s="780"/>
      <c r="CQ128" s="780"/>
      <c r="CR128" s="787"/>
      <c r="CS128" s="370"/>
    </row>
    <row r="129" spans="2:97" ht="23.25" customHeight="1" x14ac:dyDescent="0.35">
      <c r="B129" s="369"/>
      <c r="C129" s="788" t="s">
        <v>113</v>
      </c>
      <c r="D129" s="789"/>
      <c r="E129" s="789"/>
      <c r="F129" s="789"/>
      <c r="G129" s="789"/>
      <c r="H129" s="789"/>
      <c r="I129" s="789"/>
      <c r="J129" s="789"/>
      <c r="K129" s="789"/>
      <c r="L129" s="790"/>
      <c r="M129" s="791">
        <f>IF(Cotizador!$Q$17&gt;=3,TARIFA!N88,0)</f>
        <v>0</v>
      </c>
      <c r="N129" s="792"/>
      <c r="O129" s="792"/>
      <c r="P129" s="792"/>
      <c r="Q129" s="792"/>
      <c r="R129" s="792"/>
      <c r="S129" s="793"/>
      <c r="T129" s="794">
        <f>IF(Cotizador!$Q$17&gt;=3,TARIFA!O88,0)</f>
        <v>0</v>
      </c>
      <c r="U129" s="792"/>
      <c r="V129" s="792"/>
      <c r="W129" s="792"/>
      <c r="X129" s="792"/>
      <c r="Y129" s="792"/>
      <c r="Z129" s="792"/>
      <c r="AA129" s="795">
        <f>IF(Cotizador!$Q$17&gt;=3,TARIFA!P88,0)</f>
        <v>0</v>
      </c>
      <c r="AB129" s="792"/>
      <c r="AC129" s="792"/>
      <c r="AD129" s="792"/>
      <c r="AE129" s="792"/>
      <c r="AF129" s="792"/>
      <c r="AG129" s="793"/>
      <c r="AH129" s="794">
        <f>IF(Cotizador!$Q$17&gt;=3,TARIFA!Q88,0)</f>
        <v>0</v>
      </c>
      <c r="AI129" s="792"/>
      <c r="AJ129" s="792"/>
      <c r="AK129" s="792"/>
      <c r="AL129" s="792"/>
      <c r="AM129" s="792"/>
      <c r="AN129" s="792"/>
      <c r="AO129" s="788">
        <f>IF(Cotizador!$Q$17&gt;=3,TARIFA!R88,0)</f>
        <v>0</v>
      </c>
      <c r="AP129" s="789"/>
      <c r="AQ129" s="789"/>
      <c r="AR129" s="789"/>
      <c r="AS129" s="789"/>
      <c r="AT129" s="789"/>
      <c r="AU129" s="796"/>
      <c r="AV129" s="797">
        <f>IF(Cotizador!$Q$17&gt;=3,TARIFA!S88,0)</f>
        <v>0</v>
      </c>
      <c r="AW129" s="789"/>
      <c r="AX129" s="789"/>
      <c r="AY129" s="789"/>
      <c r="AZ129" s="789"/>
      <c r="BA129" s="789"/>
      <c r="BB129" s="789"/>
      <c r="BC129" s="798">
        <f>IF(Cotizador!$Q$17&gt;=3,TARIFA!T88,0)</f>
        <v>0</v>
      </c>
      <c r="BD129" s="789"/>
      <c r="BE129" s="789"/>
      <c r="BF129" s="789"/>
      <c r="BG129" s="789"/>
      <c r="BH129" s="789"/>
      <c r="BI129" s="796"/>
      <c r="BJ129" s="797">
        <f>IF(Cotizador!$Q$17&gt;=3,TARIFA!U88,0)</f>
        <v>0</v>
      </c>
      <c r="BK129" s="789"/>
      <c r="BL129" s="789"/>
      <c r="BM129" s="789"/>
      <c r="BN129" s="789"/>
      <c r="BO129" s="789"/>
      <c r="BP129" s="790"/>
      <c r="BQ129" s="791">
        <f>IF(Cotizador!$Q$17&gt;=3,TARIFA!V88,0)</f>
        <v>0</v>
      </c>
      <c r="BR129" s="792"/>
      <c r="BS129" s="792"/>
      <c r="BT129" s="792"/>
      <c r="BU129" s="792"/>
      <c r="BV129" s="792"/>
      <c r="BW129" s="793"/>
      <c r="BX129" s="794">
        <f>IF(Cotizador!$Q$17&gt;=3,TARIFA!W88,0)</f>
        <v>0</v>
      </c>
      <c r="BY129" s="792"/>
      <c r="BZ129" s="792"/>
      <c r="CA129" s="792"/>
      <c r="CB129" s="792"/>
      <c r="CC129" s="792"/>
      <c r="CD129" s="792"/>
      <c r="CE129" s="795">
        <f>IF(Cotizador!$Q$17&gt;=3,TARIFA!X88,0)</f>
        <v>0</v>
      </c>
      <c r="CF129" s="792"/>
      <c r="CG129" s="792"/>
      <c r="CH129" s="792"/>
      <c r="CI129" s="792"/>
      <c r="CJ129" s="792"/>
      <c r="CK129" s="793"/>
      <c r="CL129" s="794">
        <f>IF(Cotizador!$Q$17&gt;=3,TARIFA!Y88,0)</f>
        <v>0</v>
      </c>
      <c r="CM129" s="792"/>
      <c r="CN129" s="792"/>
      <c r="CO129" s="792"/>
      <c r="CP129" s="792"/>
      <c r="CQ129" s="792"/>
      <c r="CR129" s="799"/>
      <c r="CS129" s="370"/>
    </row>
    <row r="130" spans="2:97" ht="23.25" customHeight="1" x14ac:dyDescent="0.35">
      <c r="B130" s="369"/>
      <c r="C130" s="776" t="s">
        <v>114</v>
      </c>
      <c r="D130" s="777"/>
      <c r="E130" s="777"/>
      <c r="F130" s="777"/>
      <c r="G130" s="777"/>
      <c r="H130" s="777"/>
      <c r="I130" s="777"/>
      <c r="J130" s="777"/>
      <c r="K130" s="777"/>
      <c r="L130" s="778"/>
      <c r="M130" s="779">
        <f>IF(Cotizador!$Q$17&gt;=3,TARIFA!N89,0)</f>
        <v>0</v>
      </c>
      <c r="N130" s="780"/>
      <c r="O130" s="780"/>
      <c r="P130" s="780"/>
      <c r="Q130" s="780"/>
      <c r="R130" s="780"/>
      <c r="S130" s="781"/>
      <c r="T130" s="782">
        <f>IF(Cotizador!$Q$17&gt;=3,TARIFA!O89,0)</f>
        <v>0</v>
      </c>
      <c r="U130" s="780"/>
      <c r="V130" s="780"/>
      <c r="W130" s="780"/>
      <c r="X130" s="780"/>
      <c r="Y130" s="780"/>
      <c r="Z130" s="780"/>
      <c r="AA130" s="783">
        <f>IF(Cotizador!$Q$17&gt;=3,TARIFA!P89,0)</f>
        <v>0</v>
      </c>
      <c r="AB130" s="780"/>
      <c r="AC130" s="780"/>
      <c r="AD130" s="780"/>
      <c r="AE130" s="780"/>
      <c r="AF130" s="780"/>
      <c r="AG130" s="781"/>
      <c r="AH130" s="782">
        <f>IF(Cotizador!$Q$17&gt;=3,TARIFA!Q89,0)</f>
        <v>0</v>
      </c>
      <c r="AI130" s="780"/>
      <c r="AJ130" s="780"/>
      <c r="AK130" s="780"/>
      <c r="AL130" s="780"/>
      <c r="AM130" s="780"/>
      <c r="AN130" s="780"/>
      <c r="AO130" s="776">
        <f>IF(Cotizador!$Q$17&gt;=3,TARIFA!R89,0)</f>
        <v>0</v>
      </c>
      <c r="AP130" s="777"/>
      <c r="AQ130" s="777"/>
      <c r="AR130" s="777"/>
      <c r="AS130" s="777"/>
      <c r="AT130" s="777"/>
      <c r="AU130" s="784"/>
      <c r="AV130" s="785">
        <f>IF(Cotizador!$Q$17&gt;=3,TARIFA!S89,0)</f>
        <v>0</v>
      </c>
      <c r="AW130" s="777"/>
      <c r="AX130" s="777"/>
      <c r="AY130" s="777"/>
      <c r="AZ130" s="777"/>
      <c r="BA130" s="777"/>
      <c r="BB130" s="777"/>
      <c r="BC130" s="786">
        <f>IF(Cotizador!$Q$17&gt;=3,TARIFA!T89,0)</f>
        <v>0</v>
      </c>
      <c r="BD130" s="777"/>
      <c r="BE130" s="777"/>
      <c r="BF130" s="777"/>
      <c r="BG130" s="777"/>
      <c r="BH130" s="777"/>
      <c r="BI130" s="784"/>
      <c r="BJ130" s="785">
        <f>IF(Cotizador!$Q$17&gt;=3,TARIFA!U89,0)</f>
        <v>0</v>
      </c>
      <c r="BK130" s="777"/>
      <c r="BL130" s="777"/>
      <c r="BM130" s="777"/>
      <c r="BN130" s="777"/>
      <c r="BO130" s="777"/>
      <c r="BP130" s="778"/>
      <c r="BQ130" s="779">
        <f>IF(Cotizador!$Q$17&gt;=3,TARIFA!V89,0)</f>
        <v>0</v>
      </c>
      <c r="BR130" s="780"/>
      <c r="BS130" s="780"/>
      <c r="BT130" s="780"/>
      <c r="BU130" s="780"/>
      <c r="BV130" s="780"/>
      <c r="BW130" s="781"/>
      <c r="BX130" s="782">
        <f>IF(Cotizador!$Q$17&gt;=3,TARIFA!W89,0)</f>
        <v>0</v>
      </c>
      <c r="BY130" s="780"/>
      <c r="BZ130" s="780"/>
      <c r="CA130" s="780"/>
      <c r="CB130" s="780"/>
      <c r="CC130" s="780"/>
      <c r="CD130" s="780"/>
      <c r="CE130" s="783">
        <f>IF(Cotizador!$Q$17&gt;=3,TARIFA!X89,0)</f>
        <v>0</v>
      </c>
      <c r="CF130" s="780"/>
      <c r="CG130" s="780"/>
      <c r="CH130" s="780"/>
      <c r="CI130" s="780"/>
      <c r="CJ130" s="780"/>
      <c r="CK130" s="781"/>
      <c r="CL130" s="782">
        <f>IF(Cotizador!$Q$17&gt;=3,TARIFA!Y89,0)</f>
        <v>0</v>
      </c>
      <c r="CM130" s="780"/>
      <c r="CN130" s="780"/>
      <c r="CO130" s="780"/>
      <c r="CP130" s="780"/>
      <c r="CQ130" s="780"/>
      <c r="CR130" s="787"/>
      <c r="CS130" s="370"/>
    </row>
    <row r="131" spans="2:97" ht="23.25" customHeight="1" x14ac:dyDescent="0.35">
      <c r="B131" s="369"/>
      <c r="C131" s="788" t="s">
        <v>115</v>
      </c>
      <c r="D131" s="789"/>
      <c r="E131" s="789"/>
      <c r="F131" s="789"/>
      <c r="G131" s="789"/>
      <c r="H131" s="789"/>
      <c r="I131" s="789"/>
      <c r="J131" s="789"/>
      <c r="K131" s="789"/>
      <c r="L131" s="790"/>
      <c r="M131" s="791">
        <f>IF(Cotizador!$Q$17&gt;=3,TARIFA!N90,0)</f>
        <v>0</v>
      </c>
      <c r="N131" s="792"/>
      <c r="O131" s="792"/>
      <c r="P131" s="792"/>
      <c r="Q131" s="792"/>
      <c r="R131" s="792"/>
      <c r="S131" s="793"/>
      <c r="T131" s="794">
        <f>IF(Cotizador!$Q$17&gt;=3,TARIFA!O90,0)</f>
        <v>0</v>
      </c>
      <c r="U131" s="792"/>
      <c r="V131" s="792"/>
      <c r="W131" s="792"/>
      <c r="X131" s="792"/>
      <c r="Y131" s="792"/>
      <c r="Z131" s="792"/>
      <c r="AA131" s="795">
        <f>IF(Cotizador!$Q$17&gt;=3,TARIFA!P90,0)</f>
        <v>0</v>
      </c>
      <c r="AB131" s="792"/>
      <c r="AC131" s="792"/>
      <c r="AD131" s="792"/>
      <c r="AE131" s="792"/>
      <c r="AF131" s="792"/>
      <c r="AG131" s="793"/>
      <c r="AH131" s="794">
        <f>IF(Cotizador!$Q$17&gt;=3,TARIFA!Q90,0)</f>
        <v>0</v>
      </c>
      <c r="AI131" s="792"/>
      <c r="AJ131" s="792"/>
      <c r="AK131" s="792"/>
      <c r="AL131" s="792"/>
      <c r="AM131" s="792"/>
      <c r="AN131" s="792"/>
      <c r="AO131" s="788">
        <f>IF(Cotizador!$Q$17&gt;=3,TARIFA!R90,0)</f>
        <v>0</v>
      </c>
      <c r="AP131" s="789"/>
      <c r="AQ131" s="789"/>
      <c r="AR131" s="789"/>
      <c r="AS131" s="789"/>
      <c r="AT131" s="789"/>
      <c r="AU131" s="796"/>
      <c r="AV131" s="797">
        <f>IF(Cotizador!$Q$17&gt;=3,TARIFA!S90,0)</f>
        <v>0</v>
      </c>
      <c r="AW131" s="789"/>
      <c r="AX131" s="789"/>
      <c r="AY131" s="789"/>
      <c r="AZ131" s="789"/>
      <c r="BA131" s="789"/>
      <c r="BB131" s="789"/>
      <c r="BC131" s="798">
        <f>IF(Cotizador!$Q$17&gt;=3,TARIFA!T90,0)</f>
        <v>0</v>
      </c>
      <c r="BD131" s="789"/>
      <c r="BE131" s="789"/>
      <c r="BF131" s="789"/>
      <c r="BG131" s="789"/>
      <c r="BH131" s="789"/>
      <c r="BI131" s="796"/>
      <c r="BJ131" s="797">
        <f>IF(Cotizador!$Q$17&gt;=3,TARIFA!U90,0)</f>
        <v>0</v>
      </c>
      <c r="BK131" s="789"/>
      <c r="BL131" s="789"/>
      <c r="BM131" s="789"/>
      <c r="BN131" s="789"/>
      <c r="BO131" s="789"/>
      <c r="BP131" s="790"/>
      <c r="BQ131" s="791">
        <f>IF(Cotizador!$Q$17&gt;=3,TARIFA!V90,0)</f>
        <v>0</v>
      </c>
      <c r="BR131" s="792"/>
      <c r="BS131" s="792"/>
      <c r="BT131" s="792"/>
      <c r="BU131" s="792"/>
      <c r="BV131" s="792"/>
      <c r="BW131" s="793"/>
      <c r="BX131" s="794">
        <f>IF(Cotizador!$Q$17&gt;=3,TARIFA!W90,0)</f>
        <v>0</v>
      </c>
      <c r="BY131" s="792"/>
      <c r="BZ131" s="792"/>
      <c r="CA131" s="792"/>
      <c r="CB131" s="792"/>
      <c r="CC131" s="792"/>
      <c r="CD131" s="792"/>
      <c r="CE131" s="795">
        <f>IF(Cotizador!$Q$17&gt;=3,TARIFA!X90,0)</f>
        <v>0</v>
      </c>
      <c r="CF131" s="792"/>
      <c r="CG131" s="792"/>
      <c r="CH131" s="792"/>
      <c r="CI131" s="792"/>
      <c r="CJ131" s="792"/>
      <c r="CK131" s="793"/>
      <c r="CL131" s="794">
        <f>IF(Cotizador!$Q$17&gt;=3,TARIFA!Y90,0)</f>
        <v>0</v>
      </c>
      <c r="CM131" s="792"/>
      <c r="CN131" s="792"/>
      <c r="CO131" s="792"/>
      <c r="CP131" s="792"/>
      <c r="CQ131" s="792"/>
      <c r="CR131" s="799"/>
      <c r="CS131" s="370"/>
    </row>
    <row r="132" spans="2:97" ht="23.25" customHeight="1" x14ac:dyDescent="0.35">
      <c r="B132" s="369"/>
      <c r="C132" s="776" t="s">
        <v>116</v>
      </c>
      <c r="D132" s="777"/>
      <c r="E132" s="777"/>
      <c r="F132" s="777"/>
      <c r="G132" s="777"/>
      <c r="H132" s="777"/>
      <c r="I132" s="777"/>
      <c r="J132" s="777"/>
      <c r="K132" s="777"/>
      <c r="L132" s="778"/>
      <c r="M132" s="779">
        <f>IF(Cotizador!$Q$17&gt;=3,TARIFA!N91,0)</f>
        <v>0</v>
      </c>
      <c r="N132" s="780"/>
      <c r="O132" s="780"/>
      <c r="P132" s="780"/>
      <c r="Q132" s="780"/>
      <c r="R132" s="780"/>
      <c r="S132" s="781"/>
      <c r="T132" s="782">
        <f>IF(Cotizador!$Q$17&gt;=3,TARIFA!O91,0)</f>
        <v>0</v>
      </c>
      <c r="U132" s="780"/>
      <c r="V132" s="780"/>
      <c r="W132" s="780"/>
      <c r="X132" s="780"/>
      <c r="Y132" s="780"/>
      <c r="Z132" s="780"/>
      <c r="AA132" s="783">
        <f>IF(Cotizador!$Q$17&gt;=3,TARIFA!P91,0)</f>
        <v>0</v>
      </c>
      <c r="AB132" s="780"/>
      <c r="AC132" s="780"/>
      <c r="AD132" s="780"/>
      <c r="AE132" s="780"/>
      <c r="AF132" s="780"/>
      <c r="AG132" s="781"/>
      <c r="AH132" s="782">
        <f>IF(Cotizador!$Q$17&gt;=3,TARIFA!Q91,0)</f>
        <v>0</v>
      </c>
      <c r="AI132" s="780"/>
      <c r="AJ132" s="780"/>
      <c r="AK132" s="780"/>
      <c r="AL132" s="780"/>
      <c r="AM132" s="780"/>
      <c r="AN132" s="780"/>
      <c r="AO132" s="776">
        <f>IF(Cotizador!$Q$17&gt;=3,TARIFA!R91,0)</f>
        <v>0</v>
      </c>
      <c r="AP132" s="777"/>
      <c r="AQ132" s="777"/>
      <c r="AR132" s="777"/>
      <c r="AS132" s="777"/>
      <c r="AT132" s="777"/>
      <c r="AU132" s="784"/>
      <c r="AV132" s="785">
        <f>IF(Cotizador!$Q$17&gt;=3,TARIFA!S91,0)</f>
        <v>0</v>
      </c>
      <c r="AW132" s="777"/>
      <c r="AX132" s="777"/>
      <c r="AY132" s="777"/>
      <c r="AZ132" s="777"/>
      <c r="BA132" s="777"/>
      <c r="BB132" s="777"/>
      <c r="BC132" s="786">
        <f>IF(Cotizador!$Q$17&gt;=3,TARIFA!T91,0)</f>
        <v>0</v>
      </c>
      <c r="BD132" s="777"/>
      <c r="BE132" s="777"/>
      <c r="BF132" s="777"/>
      <c r="BG132" s="777"/>
      <c r="BH132" s="777"/>
      <c r="BI132" s="784"/>
      <c r="BJ132" s="785">
        <f>IF(Cotizador!$Q$17&gt;=3,TARIFA!U91,0)</f>
        <v>0</v>
      </c>
      <c r="BK132" s="777"/>
      <c r="BL132" s="777"/>
      <c r="BM132" s="777"/>
      <c r="BN132" s="777"/>
      <c r="BO132" s="777"/>
      <c r="BP132" s="778"/>
      <c r="BQ132" s="779">
        <f>IF(Cotizador!$Q$17&gt;=3,TARIFA!V91,0)</f>
        <v>0</v>
      </c>
      <c r="BR132" s="780"/>
      <c r="BS132" s="780"/>
      <c r="BT132" s="780"/>
      <c r="BU132" s="780"/>
      <c r="BV132" s="780"/>
      <c r="BW132" s="781"/>
      <c r="BX132" s="782">
        <f>IF(Cotizador!$Q$17&gt;=3,TARIFA!W91,0)</f>
        <v>0</v>
      </c>
      <c r="BY132" s="780"/>
      <c r="BZ132" s="780"/>
      <c r="CA132" s="780"/>
      <c r="CB132" s="780"/>
      <c r="CC132" s="780"/>
      <c r="CD132" s="780"/>
      <c r="CE132" s="783">
        <f>IF(Cotizador!$Q$17&gt;=3,TARIFA!X91,0)</f>
        <v>0</v>
      </c>
      <c r="CF132" s="780"/>
      <c r="CG132" s="780"/>
      <c r="CH132" s="780"/>
      <c r="CI132" s="780"/>
      <c r="CJ132" s="780"/>
      <c r="CK132" s="781"/>
      <c r="CL132" s="782">
        <f>IF(Cotizador!$Q$17&gt;=3,TARIFA!Y91,0)</f>
        <v>0</v>
      </c>
      <c r="CM132" s="780"/>
      <c r="CN132" s="780"/>
      <c r="CO132" s="780"/>
      <c r="CP132" s="780"/>
      <c r="CQ132" s="780"/>
      <c r="CR132" s="787"/>
      <c r="CS132" s="370"/>
    </row>
    <row r="133" spans="2:97" ht="23.25" customHeight="1" x14ac:dyDescent="0.35">
      <c r="B133" s="369"/>
      <c r="C133" s="788" t="s">
        <v>117</v>
      </c>
      <c r="D133" s="789"/>
      <c r="E133" s="789"/>
      <c r="F133" s="789"/>
      <c r="G133" s="789"/>
      <c r="H133" s="789"/>
      <c r="I133" s="789"/>
      <c r="J133" s="789"/>
      <c r="K133" s="789"/>
      <c r="L133" s="790"/>
      <c r="M133" s="791">
        <f>IF(Cotizador!$Q$17&gt;=3,TARIFA!N92,0)</f>
        <v>0</v>
      </c>
      <c r="N133" s="792"/>
      <c r="O133" s="792"/>
      <c r="P133" s="792"/>
      <c r="Q133" s="792"/>
      <c r="R133" s="792"/>
      <c r="S133" s="793"/>
      <c r="T133" s="794">
        <f>IF(Cotizador!$Q$17&gt;=3,TARIFA!O92,0)</f>
        <v>0</v>
      </c>
      <c r="U133" s="792"/>
      <c r="V133" s="792"/>
      <c r="W133" s="792"/>
      <c r="X133" s="792"/>
      <c r="Y133" s="792"/>
      <c r="Z133" s="792"/>
      <c r="AA133" s="795">
        <f>IF(Cotizador!$Q$17&gt;=3,TARIFA!P92,0)</f>
        <v>0</v>
      </c>
      <c r="AB133" s="792"/>
      <c r="AC133" s="792"/>
      <c r="AD133" s="792"/>
      <c r="AE133" s="792"/>
      <c r="AF133" s="792"/>
      <c r="AG133" s="793"/>
      <c r="AH133" s="794">
        <f>IF(Cotizador!$Q$17&gt;=3,TARIFA!Q92,0)</f>
        <v>0</v>
      </c>
      <c r="AI133" s="792"/>
      <c r="AJ133" s="792"/>
      <c r="AK133" s="792"/>
      <c r="AL133" s="792"/>
      <c r="AM133" s="792"/>
      <c r="AN133" s="792"/>
      <c r="AO133" s="788">
        <f>IF(Cotizador!$Q$17&gt;=3,TARIFA!R92,0)</f>
        <v>0</v>
      </c>
      <c r="AP133" s="789"/>
      <c r="AQ133" s="789"/>
      <c r="AR133" s="789"/>
      <c r="AS133" s="789"/>
      <c r="AT133" s="789"/>
      <c r="AU133" s="796"/>
      <c r="AV133" s="797">
        <f>IF(Cotizador!$Q$17&gt;=3,TARIFA!S92,0)</f>
        <v>0</v>
      </c>
      <c r="AW133" s="789"/>
      <c r="AX133" s="789"/>
      <c r="AY133" s="789"/>
      <c r="AZ133" s="789"/>
      <c r="BA133" s="789"/>
      <c r="BB133" s="789"/>
      <c r="BC133" s="798">
        <f>IF(Cotizador!$Q$17&gt;=3,TARIFA!T92,0)</f>
        <v>0</v>
      </c>
      <c r="BD133" s="789"/>
      <c r="BE133" s="789"/>
      <c r="BF133" s="789"/>
      <c r="BG133" s="789"/>
      <c r="BH133" s="789"/>
      <c r="BI133" s="796"/>
      <c r="BJ133" s="797">
        <f>IF(Cotizador!$Q$17&gt;=3,TARIFA!U92,0)</f>
        <v>0</v>
      </c>
      <c r="BK133" s="789"/>
      <c r="BL133" s="789"/>
      <c r="BM133" s="789"/>
      <c r="BN133" s="789"/>
      <c r="BO133" s="789"/>
      <c r="BP133" s="790"/>
      <c r="BQ133" s="791">
        <f>IF(Cotizador!$Q$17&gt;=3,TARIFA!V92,0)</f>
        <v>0</v>
      </c>
      <c r="BR133" s="792"/>
      <c r="BS133" s="792"/>
      <c r="BT133" s="792"/>
      <c r="BU133" s="792"/>
      <c r="BV133" s="792"/>
      <c r="BW133" s="793"/>
      <c r="BX133" s="794">
        <f>IF(Cotizador!$Q$17&gt;=3,TARIFA!W92,0)</f>
        <v>0</v>
      </c>
      <c r="BY133" s="792"/>
      <c r="BZ133" s="792"/>
      <c r="CA133" s="792"/>
      <c r="CB133" s="792"/>
      <c r="CC133" s="792"/>
      <c r="CD133" s="792"/>
      <c r="CE133" s="795">
        <f>IF(Cotizador!$Q$17&gt;=3,TARIFA!X92,0)</f>
        <v>0</v>
      </c>
      <c r="CF133" s="792"/>
      <c r="CG133" s="792"/>
      <c r="CH133" s="792"/>
      <c r="CI133" s="792"/>
      <c r="CJ133" s="792"/>
      <c r="CK133" s="793"/>
      <c r="CL133" s="794">
        <f>IF(Cotizador!$Q$17&gt;=3,TARIFA!Y92,0)</f>
        <v>0</v>
      </c>
      <c r="CM133" s="792"/>
      <c r="CN133" s="792"/>
      <c r="CO133" s="792"/>
      <c r="CP133" s="792"/>
      <c r="CQ133" s="792"/>
      <c r="CR133" s="799"/>
      <c r="CS133" s="370"/>
    </row>
    <row r="134" spans="2:97" ht="23.25" customHeight="1" x14ac:dyDescent="0.35">
      <c r="B134" s="369"/>
      <c r="C134" s="776" t="s">
        <v>118</v>
      </c>
      <c r="D134" s="777"/>
      <c r="E134" s="777"/>
      <c r="F134" s="777"/>
      <c r="G134" s="777"/>
      <c r="H134" s="777"/>
      <c r="I134" s="777"/>
      <c r="J134" s="777"/>
      <c r="K134" s="777"/>
      <c r="L134" s="778"/>
      <c r="M134" s="779">
        <f>IF(Cotizador!$Q$17&gt;=3,TARIFA!N93,0)</f>
        <v>0</v>
      </c>
      <c r="N134" s="780"/>
      <c r="O134" s="780"/>
      <c r="P134" s="780"/>
      <c r="Q134" s="780"/>
      <c r="R134" s="780"/>
      <c r="S134" s="781"/>
      <c r="T134" s="782">
        <f>IF(Cotizador!$Q$17&gt;=3,TARIFA!O93,0)</f>
        <v>0</v>
      </c>
      <c r="U134" s="780"/>
      <c r="V134" s="780"/>
      <c r="W134" s="780"/>
      <c r="X134" s="780"/>
      <c r="Y134" s="780"/>
      <c r="Z134" s="780"/>
      <c r="AA134" s="783">
        <f>IF(Cotizador!$Q$17&gt;=3,TARIFA!P93,0)</f>
        <v>0</v>
      </c>
      <c r="AB134" s="780"/>
      <c r="AC134" s="780"/>
      <c r="AD134" s="780"/>
      <c r="AE134" s="780"/>
      <c r="AF134" s="780"/>
      <c r="AG134" s="781"/>
      <c r="AH134" s="782">
        <f>IF(Cotizador!$Q$17&gt;=3,TARIFA!Q93,0)</f>
        <v>0</v>
      </c>
      <c r="AI134" s="780"/>
      <c r="AJ134" s="780"/>
      <c r="AK134" s="780"/>
      <c r="AL134" s="780"/>
      <c r="AM134" s="780"/>
      <c r="AN134" s="780"/>
      <c r="AO134" s="776">
        <f>IF(Cotizador!$Q$17&gt;=3,TARIFA!R93,0)</f>
        <v>0</v>
      </c>
      <c r="AP134" s="777"/>
      <c r="AQ134" s="777"/>
      <c r="AR134" s="777"/>
      <c r="AS134" s="777"/>
      <c r="AT134" s="777"/>
      <c r="AU134" s="784"/>
      <c r="AV134" s="785">
        <f>IF(Cotizador!$Q$17&gt;=3,TARIFA!S93,0)</f>
        <v>0</v>
      </c>
      <c r="AW134" s="777"/>
      <c r="AX134" s="777"/>
      <c r="AY134" s="777"/>
      <c r="AZ134" s="777"/>
      <c r="BA134" s="777"/>
      <c r="BB134" s="777"/>
      <c r="BC134" s="786">
        <f>IF(Cotizador!$Q$17&gt;=3,TARIFA!T93,0)</f>
        <v>0</v>
      </c>
      <c r="BD134" s="777"/>
      <c r="BE134" s="777"/>
      <c r="BF134" s="777"/>
      <c r="BG134" s="777"/>
      <c r="BH134" s="777"/>
      <c r="BI134" s="784"/>
      <c r="BJ134" s="785">
        <f>IF(Cotizador!$Q$17&gt;=3,TARIFA!U93,0)</f>
        <v>0</v>
      </c>
      <c r="BK134" s="777"/>
      <c r="BL134" s="777"/>
      <c r="BM134" s="777"/>
      <c r="BN134" s="777"/>
      <c r="BO134" s="777"/>
      <c r="BP134" s="778"/>
      <c r="BQ134" s="779">
        <f>IF(Cotizador!$Q$17&gt;=3,TARIFA!V93,0)</f>
        <v>0</v>
      </c>
      <c r="BR134" s="780"/>
      <c r="BS134" s="780"/>
      <c r="BT134" s="780"/>
      <c r="BU134" s="780"/>
      <c r="BV134" s="780"/>
      <c r="BW134" s="781"/>
      <c r="BX134" s="782">
        <f>IF(Cotizador!$Q$17&gt;=3,TARIFA!W93,0)</f>
        <v>0</v>
      </c>
      <c r="BY134" s="780"/>
      <c r="BZ134" s="780"/>
      <c r="CA134" s="780"/>
      <c r="CB134" s="780"/>
      <c r="CC134" s="780"/>
      <c r="CD134" s="780"/>
      <c r="CE134" s="783">
        <f>IF(Cotizador!$Q$17&gt;=3,TARIFA!X93,0)</f>
        <v>0</v>
      </c>
      <c r="CF134" s="780"/>
      <c r="CG134" s="780"/>
      <c r="CH134" s="780"/>
      <c r="CI134" s="780"/>
      <c r="CJ134" s="780"/>
      <c r="CK134" s="781"/>
      <c r="CL134" s="782">
        <f>IF(Cotizador!$Q$17&gt;=3,TARIFA!Y93,0)</f>
        <v>0</v>
      </c>
      <c r="CM134" s="780"/>
      <c r="CN134" s="780"/>
      <c r="CO134" s="780"/>
      <c r="CP134" s="780"/>
      <c r="CQ134" s="780"/>
      <c r="CR134" s="787"/>
      <c r="CS134" s="370"/>
    </row>
    <row r="135" spans="2:97" ht="23.25" customHeight="1" x14ac:dyDescent="0.35">
      <c r="B135" s="369"/>
      <c r="C135" s="788" t="s">
        <v>119</v>
      </c>
      <c r="D135" s="789"/>
      <c r="E135" s="789"/>
      <c r="F135" s="789"/>
      <c r="G135" s="789"/>
      <c r="H135" s="789"/>
      <c r="I135" s="789"/>
      <c r="J135" s="789"/>
      <c r="K135" s="789"/>
      <c r="L135" s="790"/>
      <c r="M135" s="791">
        <f>IF(Cotizador!$Q$17&gt;=3,TARIFA!N94,0)</f>
        <v>0</v>
      </c>
      <c r="N135" s="792"/>
      <c r="O135" s="792"/>
      <c r="P135" s="792"/>
      <c r="Q135" s="792"/>
      <c r="R135" s="792"/>
      <c r="S135" s="793"/>
      <c r="T135" s="794">
        <f>IF(Cotizador!$Q$17&gt;=3,TARIFA!O94,0)</f>
        <v>0</v>
      </c>
      <c r="U135" s="792"/>
      <c r="V135" s="792"/>
      <c r="W135" s="792"/>
      <c r="X135" s="792"/>
      <c r="Y135" s="792"/>
      <c r="Z135" s="792"/>
      <c r="AA135" s="795">
        <f>IF(Cotizador!$Q$17&gt;=3,TARIFA!P94,0)</f>
        <v>0</v>
      </c>
      <c r="AB135" s="792"/>
      <c r="AC135" s="792"/>
      <c r="AD135" s="792"/>
      <c r="AE135" s="792"/>
      <c r="AF135" s="792"/>
      <c r="AG135" s="793"/>
      <c r="AH135" s="794">
        <f>IF(Cotizador!$Q$17&gt;=3,TARIFA!Q94,0)</f>
        <v>0</v>
      </c>
      <c r="AI135" s="792"/>
      <c r="AJ135" s="792"/>
      <c r="AK135" s="792"/>
      <c r="AL135" s="792"/>
      <c r="AM135" s="792"/>
      <c r="AN135" s="792"/>
      <c r="AO135" s="788">
        <f>IF(Cotizador!$Q$17&gt;=3,TARIFA!R94,0)</f>
        <v>0</v>
      </c>
      <c r="AP135" s="789"/>
      <c r="AQ135" s="789"/>
      <c r="AR135" s="789"/>
      <c r="AS135" s="789"/>
      <c r="AT135" s="789"/>
      <c r="AU135" s="796"/>
      <c r="AV135" s="797">
        <f>IF(Cotizador!$Q$17&gt;=3,TARIFA!S94,0)</f>
        <v>0</v>
      </c>
      <c r="AW135" s="789"/>
      <c r="AX135" s="789"/>
      <c r="AY135" s="789"/>
      <c r="AZ135" s="789"/>
      <c r="BA135" s="789"/>
      <c r="BB135" s="789"/>
      <c r="BC135" s="798">
        <f>IF(Cotizador!$Q$17&gt;=3,TARIFA!T94,0)</f>
        <v>0</v>
      </c>
      <c r="BD135" s="789"/>
      <c r="BE135" s="789"/>
      <c r="BF135" s="789"/>
      <c r="BG135" s="789"/>
      <c r="BH135" s="789"/>
      <c r="BI135" s="796"/>
      <c r="BJ135" s="797">
        <f>IF(Cotizador!$Q$17&gt;=3,TARIFA!U94,0)</f>
        <v>0</v>
      </c>
      <c r="BK135" s="789"/>
      <c r="BL135" s="789"/>
      <c r="BM135" s="789"/>
      <c r="BN135" s="789"/>
      <c r="BO135" s="789"/>
      <c r="BP135" s="790"/>
      <c r="BQ135" s="791">
        <f>IF(Cotizador!$Q$17&gt;=3,TARIFA!V94,0)</f>
        <v>0</v>
      </c>
      <c r="BR135" s="792"/>
      <c r="BS135" s="792"/>
      <c r="BT135" s="792"/>
      <c r="BU135" s="792"/>
      <c r="BV135" s="792"/>
      <c r="BW135" s="793"/>
      <c r="BX135" s="794">
        <f>IF(Cotizador!$Q$17&gt;=3,TARIFA!W94,0)</f>
        <v>0</v>
      </c>
      <c r="BY135" s="792"/>
      <c r="BZ135" s="792"/>
      <c r="CA135" s="792"/>
      <c r="CB135" s="792"/>
      <c r="CC135" s="792"/>
      <c r="CD135" s="792"/>
      <c r="CE135" s="795">
        <f>IF(Cotizador!$Q$17&gt;=3,TARIFA!X94,0)</f>
        <v>0</v>
      </c>
      <c r="CF135" s="792"/>
      <c r="CG135" s="792"/>
      <c r="CH135" s="792"/>
      <c r="CI135" s="792"/>
      <c r="CJ135" s="792"/>
      <c r="CK135" s="793"/>
      <c r="CL135" s="794">
        <f>IF(Cotizador!$Q$17&gt;=3,TARIFA!Y94,0)</f>
        <v>0</v>
      </c>
      <c r="CM135" s="792"/>
      <c r="CN135" s="792"/>
      <c r="CO135" s="792"/>
      <c r="CP135" s="792"/>
      <c r="CQ135" s="792"/>
      <c r="CR135" s="799"/>
      <c r="CS135" s="370"/>
    </row>
    <row r="136" spans="2:97" ht="23.25" customHeight="1" x14ac:dyDescent="0.35">
      <c r="B136" s="369"/>
      <c r="C136" s="776" t="s">
        <v>120</v>
      </c>
      <c r="D136" s="777"/>
      <c r="E136" s="777"/>
      <c r="F136" s="777"/>
      <c r="G136" s="777"/>
      <c r="H136" s="777"/>
      <c r="I136" s="777"/>
      <c r="J136" s="777"/>
      <c r="K136" s="777"/>
      <c r="L136" s="778"/>
      <c r="M136" s="779">
        <f>IF(Cotizador!$Q$17&gt;=3,TARIFA!N95,0)</f>
        <v>0</v>
      </c>
      <c r="N136" s="780"/>
      <c r="O136" s="780"/>
      <c r="P136" s="780"/>
      <c r="Q136" s="780"/>
      <c r="R136" s="780"/>
      <c r="S136" s="781"/>
      <c r="T136" s="782">
        <f>IF(Cotizador!$Q$17&gt;=3,TARIFA!O95,0)</f>
        <v>0</v>
      </c>
      <c r="U136" s="780"/>
      <c r="V136" s="780"/>
      <c r="W136" s="780"/>
      <c r="X136" s="780"/>
      <c r="Y136" s="780"/>
      <c r="Z136" s="780"/>
      <c r="AA136" s="783">
        <f>IF(Cotizador!$Q$17&gt;=3,TARIFA!P95,0)</f>
        <v>0</v>
      </c>
      <c r="AB136" s="780"/>
      <c r="AC136" s="780"/>
      <c r="AD136" s="780"/>
      <c r="AE136" s="780"/>
      <c r="AF136" s="780"/>
      <c r="AG136" s="781"/>
      <c r="AH136" s="782">
        <f>IF(Cotizador!$Q$17&gt;=3,TARIFA!Q95,0)</f>
        <v>0</v>
      </c>
      <c r="AI136" s="780"/>
      <c r="AJ136" s="780"/>
      <c r="AK136" s="780"/>
      <c r="AL136" s="780"/>
      <c r="AM136" s="780"/>
      <c r="AN136" s="780"/>
      <c r="AO136" s="776">
        <f>IF(Cotizador!$Q$17&gt;=3,TARIFA!R95,0)</f>
        <v>0</v>
      </c>
      <c r="AP136" s="777"/>
      <c r="AQ136" s="777"/>
      <c r="AR136" s="777"/>
      <c r="AS136" s="777"/>
      <c r="AT136" s="777"/>
      <c r="AU136" s="784"/>
      <c r="AV136" s="785">
        <f>IF(Cotizador!$Q$17&gt;=3,TARIFA!S95,0)</f>
        <v>0</v>
      </c>
      <c r="AW136" s="777"/>
      <c r="AX136" s="777"/>
      <c r="AY136" s="777"/>
      <c r="AZ136" s="777"/>
      <c r="BA136" s="777"/>
      <c r="BB136" s="777"/>
      <c r="BC136" s="786">
        <f>IF(Cotizador!$Q$17&gt;=3,TARIFA!T95,0)</f>
        <v>0</v>
      </c>
      <c r="BD136" s="777"/>
      <c r="BE136" s="777"/>
      <c r="BF136" s="777"/>
      <c r="BG136" s="777"/>
      <c r="BH136" s="777"/>
      <c r="BI136" s="784"/>
      <c r="BJ136" s="785">
        <f>IF(Cotizador!$Q$17&gt;=3,TARIFA!U95,0)</f>
        <v>0</v>
      </c>
      <c r="BK136" s="777"/>
      <c r="BL136" s="777"/>
      <c r="BM136" s="777"/>
      <c r="BN136" s="777"/>
      <c r="BO136" s="777"/>
      <c r="BP136" s="778"/>
      <c r="BQ136" s="779">
        <f>IF(Cotizador!$Q$17&gt;=3,TARIFA!V95,0)</f>
        <v>0</v>
      </c>
      <c r="BR136" s="780"/>
      <c r="BS136" s="780"/>
      <c r="BT136" s="780"/>
      <c r="BU136" s="780"/>
      <c r="BV136" s="780"/>
      <c r="BW136" s="781"/>
      <c r="BX136" s="782">
        <f>IF(Cotizador!$Q$17&gt;=3,TARIFA!W95,0)</f>
        <v>0</v>
      </c>
      <c r="BY136" s="780"/>
      <c r="BZ136" s="780"/>
      <c r="CA136" s="780"/>
      <c r="CB136" s="780"/>
      <c r="CC136" s="780"/>
      <c r="CD136" s="780"/>
      <c r="CE136" s="783">
        <f>IF(Cotizador!$Q$17&gt;=3,TARIFA!X95,0)</f>
        <v>0</v>
      </c>
      <c r="CF136" s="780"/>
      <c r="CG136" s="780"/>
      <c r="CH136" s="780"/>
      <c r="CI136" s="780"/>
      <c r="CJ136" s="780"/>
      <c r="CK136" s="781"/>
      <c r="CL136" s="782">
        <f>IF(Cotizador!$Q$17&gt;=3,TARIFA!Y95,0)</f>
        <v>0</v>
      </c>
      <c r="CM136" s="780"/>
      <c r="CN136" s="780"/>
      <c r="CO136" s="780"/>
      <c r="CP136" s="780"/>
      <c r="CQ136" s="780"/>
      <c r="CR136" s="787"/>
      <c r="CS136" s="370"/>
    </row>
    <row r="137" spans="2:97" ht="23.25" customHeight="1" x14ac:dyDescent="0.35">
      <c r="B137" s="369"/>
      <c r="C137" s="788" t="s">
        <v>164</v>
      </c>
      <c r="D137" s="789"/>
      <c r="E137" s="789"/>
      <c r="F137" s="789"/>
      <c r="G137" s="789"/>
      <c r="H137" s="789"/>
      <c r="I137" s="789"/>
      <c r="J137" s="789"/>
      <c r="K137" s="789"/>
      <c r="L137" s="790"/>
      <c r="M137" s="791">
        <f>IF(Cotizador!$Q$17&gt;=3,TARIFA!N96,0)</f>
        <v>0</v>
      </c>
      <c r="N137" s="792"/>
      <c r="O137" s="792"/>
      <c r="P137" s="792"/>
      <c r="Q137" s="792"/>
      <c r="R137" s="792"/>
      <c r="S137" s="793"/>
      <c r="T137" s="794">
        <f>IF(Cotizador!$Q$17&gt;=3,TARIFA!O96,0)</f>
        <v>0</v>
      </c>
      <c r="U137" s="792"/>
      <c r="V137" s="792"/>
      <c r="W137" s="792"/>
      <c r="X137" s="792"/>
      <c r="Y137" s="792"/>
      <c r="Z137" s="792"/>
      <c r="AA137" s="795">
        <f>IF(Cotizador!$Q$17&gt;=3,TARIFA!P96,0)</f>
        <v>0</v>
      </c>
      <c r="AB137" s="792"/>
      <c r="AC137" s="792"/>
      <c r="AD137" s="792"/>
      <c r="AE137" s="792"/>
      <c r="AF137" s="792"/>
      <c r="AG137" s="793"/>
      <c r="AH137" s="794">
        <f>IF(Cotizador!$Q$17&gt;=3,TARIFA!Q96,0)</f>
        <v>0</v>
      </c>
      <c r="AI137" s="792"/>
      <c r="AJ137" s="792"/>
      <c r="AK137" s="792"/>
      <c r="AL137" s="792"/>
      <c r="AM137" s="792"/>
      <c r="AN137" s="792"/>
      <c r="AO137" s="788">
        <f>IF(Cotizador!$Q$17&gt;=3,TARIFA!R96,0)</f>
        <v>0</v>
      </c>
      <c r="AP137" s="789"/>
      <c r="AQ137" s="789"/>
      <c r="AR137" s="789"/>
      <c r="AS137" s="789"/>
      <c r="AT137" s="789"/>
      <c r="AU137" s="796"/>
      <c r="AV137" s="797">
        <f>IF(Cotizador!$Q$17&gt;=3,TARIFA!S96,0)</f>
        <v>0</v>
      </c>
      <c r="AW137" s="789"/>
      <c r="AX137" s="789"/>
      <c r="AY137" s="789"/>
      <c r="AZ137" s="789"/>
      <c r="BA137" s="789"/>
      <c r="BB137" s="789"/>
      <c r="BC137" s="798">
        <f>IF(Cotizador!$Q$17&gt;=3,TARIFA!T96,0)</f>
        <v>0</v>
      </c>
      <c r="BD137" s="789"/>
      <c r="BE137" s="789"/>
      <c r="BF137" s="789"/>
      <c r="BG137" s="789"/>
      <c r="BH137" s="789"/>
      <c r="BI137" s="796"/>
      <c r="BJ137" s="797">
        <f>IF(Cotizador!$Q$17&gt;=3,TARIFA!U96,0)</f>
        <v>0</v>
      </c>
      <c r="BK137" s="789"/>
      <c r="BL137" s="789"/>
      <c r="BM137" s="789"/>
      <c r="BN137" s="789"/>
      <c r="BO137" s="789"/>
      <c r="BP137" s="790"/>
      <c r="BQ137" s="791">
        <f>IF(Cotizador!$Q$17&gt;=3,TARIFA!V96,0)</f>
        <v>0</v>
      </c>
      <c r="BR137" s="792"/>
      <c r="BS137" s="792"/>
      <c r="BT137" s="792"/>
      <c r="BU137" s="792"/>
      <c r="BV137" s="792"/>
      <c r="BW137" s="793"/>
      <c r="BX137" s="794">
        <f>IF(Cotizador!$Q$17&gt;=3,TARIFA!W96,0)</f>
        <v>0</v>
      </c>
      <c r="BY137" s="792"/>
      <c r="BZ137" s="792"/>
      <c r="CA137" s="792"/>
      <c r="CB137" s="792"/>
      <c r="CC137" s="792"/>
      <c r="CD137" s="792"/>
      <c r="CE137" s="795">
        <f>IF(Cotizador!$Q$17&gt;=3,TARIFA!X96,0)</f>
        <v>0</v>
      </c>
      <c r="CF137" s="792"/>
      <c r="CG137" s="792"/>
      <c r="CH137" s="792"/>
      <c r="CI137" s="792"/>
      <c r="CJ137" s="792"/>
      <c r="CK137" s="793"/>
      <c r="CL137" s="794">
        <f>IF(Cotizador!$Q$17&gt;=3,TARIFA!Y96,0)</f>
        <v>0</v>
      </c>
      <c r="CM137" s="792"/>
      <c r="CN137" s="792"/>
      <c r="CO137" s="792"/>
      <c r="CP137" s="792"/>
      <c r="CQ137" s="792"/>
      <c r="CR137" s="799"/>
      <c r="CS137" s="370"/>
    </row>
    <row r="138" spans="2:97" ht="23.25" customHeight="1" x14ac:dyDescent="0.35">
      <c r="B138" s="369"/>
      <c r="C138" s="758" t="s">
        <v>264</v>
      </c>
      <c r="D138" s="759"/>
      <c r="E138" s="759"/>
      <c r="F138" s="759"/>
      <c r="G138" s="759"/>
      <c r="H138" s="759"/>
      <c r="I138" s="759"/>
      <c r="J138" s="759"/>
      <c r="K138" s="759"/>
      <c r="L138" s="760"/>
      <c r="M138" s="761">
        <f>IF(Cotizador!$Q$17&gt;=3,TARIFA!N97,0)</f>
        <v>0</v>
      </c>
      <c r="N138" s="762"/>
      <c r="O138" s="762"/>
      <c r="P138" s="762"/>
      <c r="Q138" s="762"/>
      <c r="R138" s="762"/>
      <c r="S138" s="763"/>
      <c r="T138" s="764">
        <f>IF(Cotizador!$Q$17&gt;=3,TARIFA!O97,0)</f>
        <v>0</v>
      </c>
      <c r="U138" s="762"/>
      <c r="V138" s="762"/>
      <c r="W138" s="762"/>
      <c r="X138" s="762"/>
      <c r="Y138" s="762"/>
      <c r="Z138" s="762"/>
      <c r="AA138" s="765">
        <f>IF(Cotizador!$Q$17&gt;=3,TARIFA!P97,0)</f>
        <v>0</v>
      </c>
      <c r="AB138" s="762"/>
      <c r="AC138" s="762"/>
      <c r="AD138" s="762"/>
      <c r="AE138" s="762"/>
      <c r="AF138" s="762"/>
      <c r="AG138" s="763"/>
      <c r="AH138" s="764">
        <f>IF(Cotizador!$Q$17&gt;=3,TARIFA!Q97,0)</f>
        <v>0</v>
      </c>
      <c r="AI138" s="762"/>
      <c r="AJ138" s="762"/>
      <c r="AK138" s="762"/>
      <c r="AL138" s="762"/>
      <c r="AM138" s="762"/>
      <c r="AN138" s="762"/>
      <c r="AO138" s="758">
        <f>IF(Cotizador!$Q$17&gt;=3,TARIFA!R97,0)</f>
        <v>0</v>
      </c>
      <c r="AP138" s="759"/>
      <c r="AQ138" s="759"/>
      <c r="AR138" s="759"/>
      <c r="AS138" s="759"/>
      <c r="AT138" s="759"/>
      <c r="AU138" s="766"/>
      <c r="AV138" s="767">
        <f>IF(Cotizador!$Q$17&gt;=3,TARIFA!S97,0)</f>
        <v>0</v>
      </c>
      <c r="AW138" s="759"/>
      <c r="AX138" s="759"/>
      <c r="AY138" s="759"/>
      <c r="AZ138" s="759"/>
      <c r="BA138" s="759"/>
      <c r="BB138" s="759"/>
      <c r="BC138" s="768">
        <f>IF(Cotizador!$Q$17&gt;=3,TARIFA!T97,0)</f>
        <v>0</v>
      </c>
      <c r="BD138" s="759"/>
      <c r="BE138" s="759"/>
      <c r="BF138" s="759"/>
      <c r="BG138" s="759"/>
      <c r="BH138" s="759"/>
      <c r="BI138" s="766"/>
      <c r="BJ138" s="767">
        <f>IF(Cotizador!$Q$17&gt;=3,TARIFA!U97,0)</f>
        <v>0</v>
      </c>
      <c r="BK138" s="759"/>
      <c r="BL138" s="759"/>
      <c r="BM138" s="759"/>
      <c r="BN138" s="759"/>
      <c r="BO138" s="759"/>
      <c r="BP138" s="760"/>
      <c r="BQ138" s="761">
        <f>IF(Cotizador!$Q$17&gt;=3,TARIFA!V97,0)</f>
        <v>0</v>
      </c>
      <c r="BR138" s="762"/>
      <c r="BS138" s="762"/>
      <c r="BT138" s="762"/>
      <c r="BU138" s="762"/>
      <c r="BV138" s="762"/>
      <c r="BW138" s="763"/>
      <c r="BX138" s="764">
        <f>IF(Cotizador!$Q$17&gt;=3,TARIFA!W97,0)</f>
        <v>0</v>
      </c>
      <c r="BY138" s="762"/>
      <c r="BZ138" s="762"/>
      <c r="CA138" s="762"/>
      <c r="CB138" s="762"/>
      <c r="CC138" s="762"/>
      <c r="CD138" s="762"/>
      <c r="CE138" s="765">
        <f>IF(Cotizador!$Q$17&gt;=3,TARIFA!X97,0)</f>
        <v>0</v>
      </c>
      <c r="CF138" s="762"/>
      <c r="CG138" s="762"/>
      <c r="CH138" s="762"/>
      <c r="CI138" s="762"/>
      <c r="CJ138" s="762"/>
      <c r="CK138" s="763"/>
      <c r="CL138" s="764">
        <f>IF(Cotizador!$Q$17&gt;=3,TARIFA!Y97,0)</f>
        <v>0</v>
      </c>
      <c r="CM138" s="762"/>
      <c r="CN138" s="762"/>
      <c r="CO138" s="762"/>
      <c r="CP138" s="762"/>
      <c r="CQ138" s="762"/>
      <c r="CR138" s="769"/>
      <c r="CS138" s="370"/>
    </row>
    <row r="139" spans="2:97" ht="23.25" customHeight="1" x14ac:dyDescent="0.35">
      <c r="B139" s="369"/>
      <c r="C139" s="735" t="s">
        <v>304</v>
      </c>
      <c r="D139" s="736"/>
      <c r="E139" s="736"/>
      <c r="F139" s="736"/>
      <c r="G139" s="736"/>
      <c r="H139" s="736"/>
      <c r="I139" s="736"/>
      <c r="J139" s="736"/>
      <c r="K139" s="736"/>
      <c r="L139" s="736"/>
      <c r="M139" s="736"/>
      <c r="N139" s="736"/>
      <c r="O139" s="736"/>
      <c r="P139" s="736"/>
      <c r="Q139" s="736"/>
      <c r="R139" s="736"/>
      <c r="S139" s="736"/>
      <c r="T139" s="736"/>
      <c r="U139" s="736"/>
      <c r="V139" s="736"/>
      <c r="W139" s="736"/>
      <c r="X139" s="736"/>
      <c r="Y139" s="736"/>
      <c r="Z139" s="736"/>
      <c r="AA139" s="736"/>
      <c r="AB139" s="736"/>
      <c r="AC139" s="736"/>
      <c r="AD139" s="736"/>
      <c r="AE139" s="736"/>
      <c r="AF139" s="736"/>
      <c r="AG139" s="736"/>
      <c r="AH139" s="736"/>
      <c r="AI139" s="736"/>
      <c r="AJ139" s="736"/>
      <c r="AK139" s="736"/>
      <c r="AL139" s="736"/>
      <c r="AM139" s="736"/>
      <c r="AN139" s="737"/>
      <c r="AO139" s="770">
        <f>SUM(AO118:AU138)</f>
        <v>0</v>
      </c>
      <c r="AP139" s="771"/>
      <c r="AQ139" s="771"/>
      <c r="AR139" s="771"/>
      <c r="AS139" s="771"/>
      <c r="AT139" s="771"/>
      <c r="AU139" s="771"/>
      <c r="AV139" s="771">
        <f>SUM(AV118:BB138)</f>
        <v>0</v>
      </c>
      <c r="AW139" s="771"/>
      <c r="AX139" s="771"/>
      <c r="AY139" s="771"/>
      <c r="AZ139" s="771"/>
      <c r="BA139" s="771"/>
      <c r="BB139" s="771"/>
      <c r="BC139" s="771">
        <f>SUM(BC118:BI138)</f>
        <v>0</v>
      </c>
      <c r="BD139" s="771"/>
      <c r="BE139" s="771"/>
      <c r="BF139" s="771"/>
      <c r="BG139" s="771"/>
      <c r="BH139" s="771"/>
      <c r="BI139" s="771"/>
      <c r="BJ139" s="771">
        <f>SUM(BJ118:BP138)</f>
        <v>0</v>
      </c>
      <c r="BK139" s="771"/>
      <c r="BL139" s="771"/>
      <c r="BM139" s="771"/>
      <c r="BN139" s="771"/>
      <c r="BO139" s="771"/>
      <c r="BP139" s="772"/>
      <c r="BQ139" s="773">
        <f>SUM(BQ118:BW138)</f>
        <v>0</v>
      </c>
      <c r="BR139" s="774"/>
      <c r="BS139" s="774"/>
      <c r="BT139" s="774"/>
      <c r="BU139" s="774"/>
      <c r="BV139" s="774"/>
      <c r="BW139" s="774"/>
      <c r="BX139" s="774">
        <f>SUM(BX118:CD138)</f>
        <v>0</v>
      </c>
      <c r="BY139" s="774"/>
      <c r="BZ139" s="774"/>
      <c r="CA139" s="774"/>
      <c r="CB139" s="774"/>
      <c r="CC139" s="774"/>
      <c r="CD139" s="774"/>
      <c r="CE139" s="774">
        <f>SUM(CE118:CK138)</f>
        <v>0</v>
      </c>
      <c r="CF139" s="774"/>
      <c r="CG139" s="774"/>
      <c r="CH139" s="774"/>
      <c r="CI139" s="774"/>
      <c r="CJ139" s="774"/>
      <c r="CK139" s="774"/>
      <c r="CL139" s="774">
        <f>SUM(CL118:CR138)</f>
        <v>0</v>
      </c>
      <c r="CM139" s="774"/>
      <c r="CN139" s="774"/>
      <c r="CO139" s="774"/>
      <c r="CP139" s="774"/>
      <c r="CQ139" s="774"/>
      <c r="CR139" s="775"/>
      <c r="CS139" s="370"/>
    </row>
    <row r="140" spans="2:97" ht="23.25" customHeight="1" x14ac:dyDescent="0.35">
      <c r="B140" s="369"/>
      <c r="C140" s="735" t="s">
        <v>304</v>
      </c>
      <c r="D140" s="736"/>
      <c r="E140" s="736"/>
      <c r="F140" s="736"/>
      <c r="G140" s="736"/>
      <c r="H140" s="736"/>
      <c r="I140" s="736"/>
      <c r="J140" s="736"/>
      <c r="K140" s="736"/>
      <c r="L140" s="736"/>
      <c r="M140" s="736"/>
      <c r="N140" s="736"/>
      <c r="O140" s="736"/>
      <c r="P140" s="736"/>
      <c r="Q140" s="736"/>
      <c r="R140" s="736"/>
      <c r="S140" s="736"/>
      <c r="T140" s="736"/>
      <c r="U140" s="736"/>
      <c r="V140" s="736"/>
      <c r="W140" s="736"/>
      <c r="X140" s="736"/>
      <c r="Y140" s="736"/>
      <c r="Z140" s="736"/>
      <c r="AA140" s="736"/>
      <c r="AB140" s="736"/>
      <c r="AC140" s="736"/>
      <c r="AD140" s="736"/>
      <c r="AE140" s="736"/>
      <c r="AF140" s="736"/>
      <c r="AG140" s="736"/>
      <c r="AH140" s="736"/>
      <c r="AI140" s="736"/>
      <c r="AJ140" s="736"/>
      <c r="AK140" s="736"/>
      <c r="AL140" s="736"/>
      <c r="AM140" s="736"/>
      <c r="AN140" s="737"/>
      <c r="AO140" s="738">
        <f>AO139+AV139</f>
        <v>0</v>
      </c>
      <c r="AP140" s="739"/>
      <c r="AQ140" s="739"/>
      <c r="AR140" s="739"/>
      <c r="AS140" s="739"/>
      <c r="AT140" s="739"/>
      <c r="AU140" s="739"/>
      <c r="AV140" s="739"/>
      <c r="AW140" s="739"/>
      <c r="AX140" s="739"/>
      <c r="AY140" s="739"/>
      <c r="AZ140" s="739"/>
      <c r="BA140" s="739"/>
      <c r="BB140" s="739"/>
      <c r="BC140" s="739">
        <f>BC139+BJ139</f>
        <v>0</v>
      </c>
      <c r="BD140" s="739"/>
      <c r="BE140" s="739"/>
      <c r="BF140" s="739"/>
      <c r="BG140" s="739"/>
      <c r="BH140" s="739"/>
      <c r="BI140" s="739"/>
      <c r="BJ140" s="739"/>
      <c r="BK140" s="739"/>
      <c r="BL140" s="739"/>
      <c r="BM140" s="739"/>
      <c r="BN140" s="739"/>
      <c r="BO140" s="739"/>
      <c r="BP140" s="740"/>
      <c r="BQ140" s="741">
        <f>BQ139+BX139</f>
        <v>0</v>
      </c>
      <c r="BR140" s="742"/>
      <c r="BS140" s="742"/>
      <c r="BT140" s="742"/>
      <c r="BU140" s="742"/>
      <c r="BV140" s="742"/>
      <c r="BW140" s="742"/>
      <c r="BX140" s="742"/>
      <c r="BY140" s="742"/>
      <c r="BZ140" s="742"/>
      <c r="CA140" s="742"/>
      <c r="CB140" s="742"/>
      <c r="CC140" s="742"/>
      <c r="CD140" s="742"/>
      <c r="CE140" s="742">
        <f>CE139+CL139</f>
        <v>0</v>
      </c>
      <c r="CF140" s="742"/>
      <c r="CG140" s="742"/>
      <c r="CH140" s="742"/>
      <c r="CI140" s="742"/>
      <c r="CJ140" s="742"/>
      <c r="CK140" s="742"/>
      <c r="CL140" s="742"/>
      <c r="CM140" s="742"/>
      <c r="CN140" s="742"/>
      <c r="CO140" s="742"/>
      <c r="CP140" s="742"/>
      <c r="CQ140" s="742"/>
      <c r="CR140" s="743"/>
      <c r="CS140" s="370"/>
    </row>
    <row r="141" spans="2:97" ht="23.25" customHeight="1" thickBot="1" x14ac:dyDescent="0.4">
      <c r="B141" s="369"/>
      <c r="C141" s="744" t="s">
        <v>305</v>
      </c>
      <c r="D141" s="745"/>
      <c r="E141" s="745"/>
      <c r="F141" s="745"/>
      <c r="G141" s="745"/>
      <c r="H141" s="745"/>
      <c r="I141" s="745"/>
      <c r="J141" s="745"/>
      <c r="K141" s="745"/>
      <c r="L141" s="745"/>
      <c r="M141" s="745"/>
      <c r="N141" s="745"/>
      <c r="O141" s="745"/>
      <c r="P141" s="745"/>
      <c r="Q141" s="745"/>
      <c r="R141" s="745"/>
      <c r="S141" s="745"/>
      <c r="T141" s="745"/>
      <c r="U141" s="745"/>
      <c r="V141" s="745"/>
      <c r="W141" s="745"/>
      <c r="X141" s="745"/>
      <c r="Y141" s="745"/>
      <c r="Z141" s="745"/>
      <c r="AA141" s="745"/>
      <c r="AB141" s="745"/>
      <c r="AC141" s="745"/>
      <c r="AD141" s="745"/>
      <c r="AE141" s="745"/>
      <c r="AF141" s="745"/>
      <c r="AG141" s="745"/>
      <c r="AH141" s="745"/>
      <c r="AI141" s="745"/>
      <c r="AJ141" s="745"/>
      <c r="AK141" s="745"/>
      <c r="AL141" s="745"/>
      <c r="AM141" s="745"/>
      <c r="AN141" s="746"/>
      <c r="AO141" s="747">
        <f>AO140+BC140</f>
        <v>0</v>
      </c>
      <c r="AP141" s="748"/>
      <c r="AQ141" s="748"/>
      <c r="AR141" s="748"/>
      <c r="AS141" s="748"/>
      <c r="AT141" s="748"/>
      <c r="AU141" s="748"/>
      <c r="AV141" s="748"/>
      <c r="AW141" s="748"/>
      <c r="AX141" s="748"/>
      <c r="AY141" s="748"/>
      <c r="AZ141" s="748"/>
      <c r="BA141" s="748"/>
      <c r="BB141" s="748"/>
      <c r="BC141" s="748"/>
      <c r="BD141" s="748"/>
      <c r="BE141" s="748"/>
      <c r="BF141" s="748"/>
      <c r="BG141" s="748"/>
      <c r="BH141" s="748"/>
      <c r="BI141" s="748"/>
      <c r="BJ141" s="748"/>
      <c r="BK141" s="748"/>
      <c r="BL141" s="748"/>
      <c r="BM141" s="748"/>
      <c r="BN141" s="748"/>
      <c r="BO141" s="748"/>
      <c r="BP141" s="749"/>
      <c r="BQ141" s="750">
        <f>BQ140+CE140</f>
        <v>0</v>
      </c>
      <c r="BR141" s="751"/>
      <c r="BS141" s="751"/>
      <c r="BT141" s="751"/>
      <c r="BU141" s="751"/>
      <c r="BV141" s="751"/>
      <c r="BW141" s="751"/>
      <c r="BX141" s="751"/>
      <c r="BY141" s="751"/>
      <c r="BZ141" s="751"/>
      <c r="CA141" s="751"/>
      <c r="CB141" s="751"/>
      <c r="CC141" s="751"/>
      <c r="CD141" s="751"/>
      <c r="CE141" s="751"/>
      <c r="CF141" s="751"/>
      <c r="CG141" s="751"/>
      <c r="CH141" s="751"/>
      <c r="CI141" s="751"/>
      <c r="CJ141" s="751"/>
      <c r="CK141" s="751"/>
      <c r="CL141" s="751"/>
      <c r="CM141" s="751"/>
      <c r="CN141" s="751"/>
      <c r="CO141" s="751"/>
      <c r="CP141" s="751"/>
      <c r="CQ141" s="751"/>
      <c r="CR141" s="752"/>
      <c r="CS141" s="370"/>
    </row>
    <row r="142" spans="2:97" ht="23.25" customHeight="1" thickBot="1" x14ac:dyDescent="0.4">
      <c r="B142" s="369"/>
      <c r="C142" s="368"/>
      <c r="D142" s="368"/>
      <c r="E142" s="368"/>
      <c r="F142" s="368"/>
      <c r="G142" s="368"/>
      <c r="H142" s="368"/>
      <c r="I142" s="368"/>
      <c r="J142" s="368"/>
      <c r="K142" s="368"/>
      <c r="L142" s="368"/>
      <c r="M142" s="368"/>
      <c r="N142" s="368"/>
      <c r="O142" s="368"/>
      <c r="P142" s="368"/>
      <c r="Q142" s="368"/>
      <c r="R142" s="368"/>
      <c r="S142" s="368"/>
      <c r="T142" s="368"/>
      <c r="U142" s="368"/>
      <c r="V142" s="368"/>
      <c r="W142" s="368"/>
      <c r="X142" s="368"/>
      <c r="Y142" s="368"/>
      <c r="Z142" s="368"/>
      <c r="AA142" s="368"/>
      <c r="AB142" s="368"/>
      <c r="AC142" s="368"/>
      <c r="AD142" s="368"/>
      <c r="AE142" s="368"/>
      <c r="AF142" s="368"/>
      <c r="AG142" s="368"/>
      <c r="AH142" s="368"/>
      <c r="AI142" s="368"/>
      <c r="AJ142" s="368"/>
      <c r="AK142" s="368"/>
      <c r="AL142" s="368"/>
      <c r="AM142" s="368"/>
      <c r="AN142" s="368"/>
      <c r="AO142" s="368"/>
      <c r="AP142" s="368"/>
      <c r="AQ142" s="368"/>
      <c r="AR142" s="368"/>
      <c r="AS142" s="368"/>
      <c r="AT142" s="368"/>
      <c r="AU142" s="368"/>
      <c r="AV142" s="368"/>
      <c r="AW142" s="368"/>
      <c r="AX142" s="368"/>
      <c r="AY142" s="368"/>
      <c r="AZ142" s="368"/>
      <c r="BA142" s="368"/>
      <c r="BB142" s="368"/>
      <c r="BC142" s="368"/>
      <c r="BD142" s="368"/>
      <c r="BE142" s="368"/>
      <c r="BF142" s="368"/>
      <c r="BG142" s="368"/>
      <c r="BH142" s="368"/>
      <c r="BI142" s="368"/>
      <c r="BJ142" s="368"/>
      <c r="BK142" s="368"/>
      <c r="BL142" s="368"/>
      <c r="BM142" s="368"/>
      <c r="BN142" s="368"/>
      <c r="BO142" s="368"/>
      <c r="BP142" s="368"/>
      <c r="BQ142" s="368"/>
      <c r="BR142" s="368"/>
      <c r="BS142" s="368"/>
      <c r="BT142" s="368"/>
      <c r="BU142" s="368"/>
      <c r="BV142" s="368"/>
      <c r="BW142" s="368"/>
      <c r="BX142" s="368"/>
      <c r="BY142" s="368"/>
      <c r="BZ142" s="368"/>
      <c r="CA142" s="368"/>
      <c r="CB142" s="368"/>
      <c r="CC142" s="368"/>
      <c r="CD142" s="368"/>
      <c r="CE142" s="368"/>
      <c r="CF142" s="368"/>
      <c r="CG142" s="368"/>
      <c r="CH142" s="368"/>
      <c r="CI142" s="368"/>
      <c r="CJ142" s="368"/>
      <c r="CK142" s="368"/>
      <c r="CL142" s="368"/>
      <c r="CM142" s="368"/>
      <c r="CN142" s="368"/>
      <c r="CO142" s="368"/>
      <c r="CP142" s="368"/>
      <c r="CQ142" s="368"/>
      <c r="CR142" s="368"/>
      <c r="CS142" s="370"/>
    </row>
    <row r="143" spans="2:97" ht="23.25" customHeight="1" thickBot="1" x14ac:dyDescent="0.4">
      <c r="B143" s="369"/>
      <c r="C143" s="812" t="s">
        <v>308</v>
      </c>
      <c r="D143" s="813"/>
      <c r="E143" s="813"/>
      <c r="F143" s="813"/>
      <c r="G143" s="813"/>
      <c r="H143" s="813"/>
      <c r="I143" s="813"/>
      <c r="J143" s="813"/>
      <c r="K143" s="813"/>
      <c r="L143" s="813"/>
      <c r="M143" s="813"/>
      <c r="N143" s="813"/>
      <c r="O143" s="813"/>
      <c r="P143" s="813"/>
      <c r="Q143" s="813"/>
      <c r="R143" s="813"/>
      <c r="S143" s="813"/>
      <c r="T143" s="813"/>
      <c r="U143" s="813"/>
      <c r="V143" s="813"/>
      <c r="W143" s="813"/>
      <c r="X143" s="813"/>
      <c r="Y143" s="813"/>
      <c r="Z143" s="813"/>
      <c r="AA143" s="813"/>
      <c r="AB143" s="813"/>
      <c r="AC143" s="813"/>
      <c r="AD143" s="813"/>
      <c r="AE143" s="813"/>
      <c r="AF143" s="813"/>
      <c r="AG143" s="813"/>
      <c r="AH143" s="813"/>
      <c r="AI143" s="813"/>
      <c r="AJ143" s="813"/>
      <c r="AK143" s="813"/>
      <c r="AL143" s="813"/>
      <c r="AM143" s="813"/>
      <c r="AN143" s="813"/>
      <c r="AO143" s="813"/>
      <c r="AP143" s="813"/>
      <c r="AQ143" s="813"/>
      <c r="AR143" s="813"/>
      <c r="AS143" s="813"/>
      <c r="AT143" s="813"/>
      <c r="AU143" s="813"/>
      <c r="AV143" s="813"/>
      <c r="AW143" s="813"/>
      <c r="AX143" s="813"/>
      <c r="AY143" s="813"/>
      <c r="AZ143" s="813"/>
      <c r="BA143" s="813"/>
      <c r="BB143" s="813"/>
      <c r="BC143" s="813"/>
      <c r="BD143" s="813"/>
      <c r="BE143" s="813"/>
      <c r="BF143" s="813"/>
      <c r="BG143" s="813"/>
      <c r="BH143" s="813"/>
      <c r="BI143" s="813"/>
      <c r="BJ143" s="813"/>
      <c r="BK143" s="813"/>
      <c r="BL143" s="813"/>
      <c r="BM143" s="813"/>
      <c r="BN143" s="813"/>
      <c r="BO143" s="813"/>
      <c r="BP143" s="813"/>
      <c r="BQ143" s="813"/>
      <c r="BR143" s="813"/>
      <c r="BS143" s="813"/>
      <c r="BT143" s="813"/>
      <c r="BU143" s="813"/>
      <c r="BV143" s="813"/>
      <c r="BW143" s="813"/>
      <c r="BX143" s="813"/>
      <c r="BY143" s="813"/>
      <c r="BZ143" s="813"/>
      <c r="CA143" s="813"/>
      <c r="CB143" s="813"/>
      <c r="CC143" s="813"/>
      <c r="CD143" s="813"/>
      <c r="CE143" s="813"/>
      <c r="CF143" s="813"/>
      <c r="CG143" s="813"/>
      <c r="CH143" s="813"/>
      <c r="CI143" s="813"/>
      <c r="CJ143" s="813"/>
      <c r="CK143" s="813"/>
      <c r="CL143" s="813"/>
      <c r="CM143" s="813"/>
      <c r="CN143" s="813"/>
      <c r="CO143" s="813"/>
      <c r="CP143" s="813"/>
      <c r="CQ143" s="813"/>
      <c r="CR143" s="814"/>
      <c r="CS143" s="370"/>
    </row>
    <row r="144" spans="2:97" ht="23.25" customHeight="1" x14ac:dyDescent="0.35">
      <c r="B144" s="369"/>
      <c r="C144" s="815" t="s">
        <v>195</v>
      </c>
      <c r="D144" s="816"/>
      <c r="E144" s="816"/>
      <c r="F144" s="816"/>
      <c r="G144" s="816"/>
      <c r="H144" s="816"/>
      <c r="I144" s="816"/>
      <c r="J144" s="816"/>
      <c r="K144" s="816"/>
      <c r="L144" s="816"/>
      <c r="M144" s="817" t="s">
        <v>299</v>
      </c>
      <c r="N144" s="818"/>
      <c r="O144" s="818"/>
      <c r="P144" s="818"/>
      <c r="Q144" s="818"/>
      <c r="R144" s="818"/>
      <c r="S144" s="818"/>
      <c r="T144" s="818"/>
      <c r="U144" s="818"/>
      <c r="V144" s="818"/>
      <c r="W144" s="818"/>
      <c r="X144" s="818"/>
      <c r="Y144" s="818"/>
      <c r="Z144" s="818"/>
      <c r="AA144" s="818"/>
      <c r="AB144" s="818"/>
      <c r="AC144" s="818"/>
      <c r="AD144" s="818"/>
      <c r="AE144" s="818"/>
      <c r="AF144" s="818"/>
      <c r="AG144" s="818"/>
      <c r="AH144" s="818"/>
      <c r="AI144" s="818"/>
      <c r="AJ144" s="818"/>
      <c r="AK144" s="818"/>
      <c r="AL144" s="818"/>
      <c r="AM144" s="818"/>
      <c r="AN144" s="819"/>
      <c r="AO144" s="817" t="s">
        <v>300</v>
      </c>
      <c r="AP144" s="818"/>
      <c r="AQ144" s="818"/>
      <c r="AR144" s="818"/>
      <c r="AS144" s="818"/>
      <c r="AT144" s="818"/>
      <c r="AU144" s="818"/>
      <c r="AV144" s="818"/>
      <c r="AW144" s="818"/>
      <c r="AX144" s="818"/>
      <c r="AY144" s="818"/>
      <c r="AZ144" s="818"/>
      <c r="BA144" s="818"/>
      <c r="BB144" s="818"/>
      <c r="BC144" s="818"/>
      <c r="BD144" s="818"/>
      <c r="BE144" s="818"/>
      <c r="BF144" s="818"/>
      <c r="BG144" s="818"/>
      <c r="BH144" s="818"/>
      <c r="BI144" s="818"/>
      <c r="BJ144" s="818"/>
      <c r="BK144" s="818"/>
      <c r="BL144" s="818"/>
      <c r="BM144" s="818"/>
      <c r="BN144" s="818"/>
      <c r="BO144" s="818"/>
      <c r="BP144" s="820"/>
      <c r="BQ144" s="817" t="s">
        <v>301</v>
      </c>
      <c r="BR144" s="818"/>
      <c r="BS144" s="818"/>
      <c r="BT144" s="818"/>
      <c r="BU144" s="818"/>
      <c r="BV144" s="818"/>
      <c r="BW144" s="818"/>
      <c r="BX144" s="818"/>
      <c r="BY144" s="818"/>
      <c r="BZ144" s="818"/>
      <c r="CA144" s="818"/>
      <c r="CB144" s="818"/>
      <c r="CC144" s="818"/>
      <c r="CD144" s="818"/>
      <c r="CE144" s="818"/>
      <c r="CF144" s="818"/>
      <c r="CG144" s="818"/>
      <c r="CH144" s="818"/>
      <c r="CI144" s="818"/>
      <c r="CJ144" s="818"/>
      <c r="CK144" s="818"/>
      <c r="CL144" s="818"/>
      <c r="CM144" s="818"/>
      <c r="CN144" s="818"/>
      <c r="CO144" s="818"/>
      <c r="CP144" s="818"/>
      <c r="CQ144" s="818"/>
      <c r="CR144" s="820"/>
      <c r="CS144" s="370"/>
    </row>
    <row r="145" spans="2:97" ht="23.25" customHeight="1" x14ac:dyDescent="0.35">
      <c r="B145" s="369"/>
      <c r="C145" s="815"/>
      <c r="D145" s="816"/>
      <c r="E145" s="816"/>
      <c r="F145" s="816"/>
      <c r="G145" s="816"/>
      <c r="H145" s="816"/>
      <c r="I145" s="816"/>
      <c r="J145" s="816"/>
      <c r="K145" s="816"/>
      <c r="L145" s="816"/>
      <c r="M145" s="821" t="s">
        <v>302</v>
      </c>
      <c r="N145" s="822"/>
      <c r="O145" s="822"/>
      <c r="P145" s="822"/>
      <c r="Q145" s="822"/>
      <c r="R145" s="822"/>
      <c r="S145" s="822"/>
      <c r="T145" s="822"/>
      <c r="U145" s="822"/>
      <c r="V145" s="822"/>
      <c r="W145" s="822"/>
      <c r="X145" s="822"/>
      <c r="Y145" s="822"/>
      <c r="Z145" s="823"/>
      <c r="AA145" s="822" t="s">
        <v>303</v>
      </c>
      <c r="AB145" s="822"/>
      <c r="AC145" s="822"/>
      <c r="AD145" s="822"/>
      <c r="AE145" s="822"/>
      <c r="AF145" s="822"/>
      <c r="AG145" s="822"/>
      <c r="AH145" s="822"/>
      <c r="AI145" s="822"/>
      <c r="AJ145" s="822"/>
      <c r="AK145" s="822"/>
      <c r="AL145" s="822"/>
      <c r="AM145" s="822"/>
      <c r="AN145" s="823"/>
      <c r="AO145" s="821" t="s">
        <v>302</v>
      </c>
      <c r="AP145" s="822"/>
      <c r="AQ145" s="822"/>
      <c r="AR145" s="822"/>
      <c r="AS145" s="822"/>
      <c r="AT145" s="822"/>
      <c r="AU145" s="822"/>
      <c r="AV145" s="822"/>
      <c r="AW145" s="822"/>
      <c r="AX145" s="822"/>
      <c r="AY145" s="822"/>
      <c r="AZ145" s="822"/>
      <c r="BA145" s="822"/>
      <c r="BB145" s="823"/>
      <c r="BC145" s="822" t="s">
        <v>303</v>
      </c>
      <c r="BD145" s="822"/>
      <c r="BE145" s="822"/>
      <c r="BF145" s="822"/>
      <c r="BG145" s="822"/>
      <c r="BH145" s="822"/>
      <c r="BI145" s="822"/>
      <c r="BJ145" s="822"/>
      <c r="BK145" s="822"/>
      <c r="BL145" s="822"/>
      <c r="BM145" s="822"/>
      <c r="BN145" s="822"/>
      <c r="BO145" s="822"/>
      <c r="BP145" s="824"/>
      <c r="BQ145" s="821" t="s">
        <v>302</v>
      </c>
      <c r="BR145" s="822"/>
      <c r="BS145" s="822"/>
      <c r="BT145" s="822"/>
      <c r="BU145" s="822"/>
      <c r="BV145" s="822"/>
      <c r="BW145" s="822"/>
      <c r="BX145" s="822"/>
      <c r="BY145" s="822"/>
      <c r="BZ145" s="822"/>
      <c r="CA145" s="822"/>
      <c r="CB145" s="822"/>
      <c r="CC145" s="822"/>
      <c r="CD145" s="823"/>
      <c r="CE145" s="822" t="s">
        <v>303</v>
      </c>
      <c r="CF145" s="822"/>
      <c r="CG145" s="822"/>
      <c r="CH145" s="822"/>
      <c r="CI145" s="822"/>
      <c r="CJ145" s="822"/>
      <c r="CK145" s="822"/>
      <c r="CL145" s="822"/>
      <c r="CM145" s="822"/>
      <c r="CN145" s="822"/>
      <c r="CO145" s="822"/>
      <c r="CP145" s="822"/>
      <c r="CQ145" s="822"/>
      <c r="CR145" s="824"/>
      <c r="CS145" s="370"/>
    </row>
    <row r="146" spans="2:97" ht="23.25" customHeight="1" x14ac:dyDescent="0.35">
      <c r="B146" s="369"/>
      <c r="C146" s="815"/>
      <c r="D146" s="816"/>
      <c r="E146" s="816"/>
      <c r="F146" s="816"/>
      <c r="G146" s="816"/>
      <c r="H146" s="816"/>
      <c r="I146" s="816"/>
      <c r="J146" s="816"/>
      <c r="K146" s="816"/>
      <c r="L146" s="816"/>
      <c r="M146" s="825" t="s">
        <v>100</v>
      </c>
      <c r="N146" s="826"/>
      <c r="O146" s="826"/>
      <c r="P146" s="826"/>
      <c r="Q146" s="826"/>
      <c r="R146" s="826"/>
      <c r="S146" s="826"/>
      <c r="T146" s="826" t="s">
        <v>101</v>
      </c>
      <c r="U146" s="826"/>
      <c r="V146" s="826"/>
      <c r="W146" s="826"/>
      <c r="X146" s="826"/>
      <c r="Y146" s="826"/>
      <c r="Z146" s="827"/>
      <c r="AA146" s="828" t="s">
        <v>100</v>
      </c>
      <c r="AB146" s="826"/>
      <c r="AC146" s="826"/>
      <c r="AD146" s="826"/>
      <c r="AE146" s="826"/>
      <c r="AF146" s="826"/>
      <c r="AG146" s="826"/>
      <c r="AH146" s="826" t="s">
        <v>101</v>
      </c>
      <c r="AI146" s="826"/>
      <c r="AJ146" s="826"/>
      <c r="AK146" s="826"/>
      <c r="AL146" s="826"/>
      <c r="AM146" s="826"/>
      <c r="AN146" s="827"/>
      <c r="AO146" s="825" t="s">
        <v>100</v>
      </c>
      <c r="AP146" s="826"/>
      <c r="AQ146" s="826"/>
      <c r="AR146" s="826"/>
      <c r="AS146" s="826"/>
      <c r="AT146" s="826"/>
      <c r="AU146" s="826"/>
      <c r="AV146" s="826" t="s">
        <v>101</v>
      </c>
      <c r="AW146" s="826"/>
      <c r="AX146" s="826"/>
      <c r="AY146" s="826"/>
      <c r="AZ146" s="826"/>
      <c r="BA146" s="826"/>
      <c r="BB146" s="827"/>
      <c r="BC146" s="828" t="s">
        <v>100</v>
      </c>
      <c r="BD146" s="826"/>
      <c r="BE146" s="826"/>
      <c r="BF146" s="826"/>
      <c r="BG146" s="826"/>
      <c r="BH146" s="826"/>
      <c r="BI146" s="826"/>
      <c r="BJ146" s="826" t="s">
        <v>101</v>
      </c>
      <c r="BK146" s="826"/>
      <c r="BL146" s="826"/>
      <c r="BM146" s="826"/>
      <c r="BN146" s="826"/>
      <c r="BO146" s="826"/>
      <c r="BP146" s="829"/>
      <c r="BQ146" s="825" t="s">
        <v>100</v>
      </c>
      <c r="BR146" s="826"/>
      <c r="BS146" s="826"/>
      <c r="BT146" s="826"/>
      <c r="BU146" s="826"/>
      <c r="BV146" s="826"/>
      <c r="BW146" s="826"/>
      <c r="BX146" s="826" t="s">
        <v>101</v>
      </c>
      <c r="BY146" s="826"/>
      <c r="BZ146" s="826"/>
      <c r="CA146" s="826"/>
      <c r="CB146" s="826"/>
      <c r="CC146" s="826"/>
      <c r="CD146" s="827"/>
      <c r="CE146" s="828" t="s">
        <v>100</v>
      </c>
      <c r="CF146" s="826"/>
      <c r="CG146" s="826"/>
      <c r="CH146" s="826"/>
      <c r="CI146" s="826"/>
      <c r="CJ146" s="826"/>
      <c r="CK146" s="826"/>
      <c r="CL146" s="826" t="s">
        <v>101</v>
      </c>
      <c r="CM146" s="826"/>
      <c r="CN146" s="826"/>
      <c r="CO146" s="826"/>
      <c r="CP146" s="826"/>
      <c r="CQ146" s="826"/>
      <c r="CR146" s="829"/>
      <c r="CS146" s="370"/>
    </row>
    <row r="147" spans="2:97" ht="23.25" customHeight="1" x14ac:dyDescent="0.35">
      <c r="B147" s="369"/>
      <c r="C147" s="776" t="s">
        <v>102</v>
      </c>
      <c r="D147" s="777"/>
      <c r="E147" s="777"/>
      <c r="F147" s="777"/>
      <c r="G147" s="777"/>
      <c r="H147" s="777"/>
      <c r="I147" s="777"/>
      <c r="J147" s="777"/>
      <c r="K147" s="777"/>
      <c r="L147" s="778"/>
      <c r="M147" s="800">
        <f>IF(Cotizador!$Q$17&gt;=4,TARIFA!N111,0)</f>
        <v>0</v>
      </c>
      <c r="N147" s="801"/>
      <c r="O147" s="801"/>
      <c r="P147" s="801"/>
      <c r="Q147" s="801"/>
      <c r="R147" s="801"/>
      <c r="S147" s="802"/>
      <c r="T147" s="803">
        <f>IF(Cotizador!$Q$17&gt;=4,TARIFA!O111,0)</f>
        <v>0</v>
      </c>
      <c r="U147" s="801"/>
      <c r="V147" s="801"/>
      <c r="W147" s="801"/>
      <c r="X147" s="801"/>
      <c r="Y147" s="801"/>
      <c r="Z147" s="801"/>
      <c r="AA147" s="804">
        <f>IF(Cotizador!$Q$17&gt;=4,TARIFA!P111,0)</f>
        <v>0</v>
      </c>
      <c r="AB147" s="801"/>
      <c r="AC147" s="801"/>
      <c r="AD147" s="801"/>
      <c r="AE147" s="801"/>
      <c r="AF147" s="801"/>
      <c r="AG147" s="802"/>
      <c r="AH147" s="803">
        <f>IF(Cotizador!$Q$17&gt;=4,TARIFA!Q111,0)</f>
        <v>0</v>
      </c>
      <c r="AI147" s="801"/>
      <c r="AJ147" s="801"/>
      <c r="AK147" s="801"/>
      <c r="AL147" s="801"/>
      <c r="AM147" s="801"/>
      <c r="AN147" s="801"/>
      <c r="AO147" s="805">
        <f>IF(Cotizador!$Q$17&gt;=4,TARIFA!R111,0)</f>
        <v>0</v>
      </c>
      <c r="AP147" s="806"/>
      <c r="AQ147" s="806"/>
      <c r="AR147" s="806"/>
      <c r="AS147" s="806"/>
      <c r="AT147" s="806"/>
      <c r="AU147" s="807"/>
      <c r="AV147" s="808">
        <f>IF(Cotizador!$Q$17&gt;=4,TARIFA!S111,0)</f>
        <v>0</v>
      </c>
      <c r="AW147" s="806"/>
      <c r="AX147" s="806"/>
      <c r="AY147" s="806"/>
      <c r="AZ147" s="806"/>
      <c r="BA147" s="806"/>
      <c r="BB147" s="806"/>
      <c r="BC147" s="809">
        <f>IF(Cotizador!$Q$17&gt;=4,TARIFA!T111,0)</f>
        <v>0</v>
      </c>
      <c r="BD147" s="806"/>
      <c r="BE147" s="806"/>
      <c r="BF147" s="806"/>
      <c r="BG147" s="806"/>
      <c r="BH147" s="806"/>
      <c r="BI147" s="807"/>
      <c r="BJ147" s="808">
        <f>IF(Cotizador!$Q$17&gt;=4,TARIFA!U111,0)</f>
        <v>0</v>
      </c>
      <c r="BK147" s="806"/>
      <c r="BL147" s="806"/>
      <c r="BM147" s="806"/>
      <c r="BN147" s="806"/>
      <c r="BO147" s="806"/>
      <c r="BP147" s="810"/>
      <c r="BQ147" s="800">
        <f>IF(Cotizador!$Q$17&gt;=4,TARIFA!V111,0)</f>
        <v>0</v>
      </c>
      <c r="BR147" s="801"/>
      <c r="BS147" s="801"/>
      <c r="BT147" s="801"/>
      <c r="BU147" s="801"/>
      <c r="BV147" s="801"/>
      <c r="BW147" s="802"/>
      <c r="BX147" s="803">
        <f>IF(Cotizador!$Q$17&gt;=4,TARIFA!W111,0)</f>
        <v>0</v>
      </c>
      <c r="BY147" s="801"/>
      <c r="BZ147" s="801"/>
      <c r="CA147" s="801"/>
      <c r="CB147" s="801"/>
      <c r="CC147" s="801"/>
      <c r="CD147" s="801"/>
      <c r="CE147" s="804">
        <f>IF(Cotizador!$Q$17&gt;=4,TARIFA!X111,0)</f>
        <v>0</v>
      </c>
      <c r="CF147" s="801"/>
      <c r="CG147" s="801"/>
      <c r="CH147" s="801"/>
      <c r="CI147" s="801"/>
      <c r="CJ147" s="801"/>
      <c r="CK147" s="802"/>
      <c r="CL147" s="803">
        <f>IF(Cotizador!$Q$17&gt;=4,TARIFA!Y111,0)</f>
        <v>0</v>
      </c>
      <c r="CM147" s="801"/>
      <c r="CN147" s="801"/>
      <c r="CO147" s="801"/>
      <c r="CP147" s="801"/>
      <c r="CQ147" s="801"/>
      <c r="CR147" s="811"/>
      <c r="CS147" s="370"/>
    </row>
    <row r="148" spans="2:97" ht="23.25" customHeight="1" x14ac:dyDescent="0.35">
      <c r="B148" s="369"/>
      <c r="C148" s="788" t="s">
        <v>103</v>
      </c>
      <c r="D148" s="789"/>
      <c r="E148" s="789"/>
      <c r="F148" s="789"/>
      <c r="G148" s="789"/>
      <c r="H148" s="789"/>
      <c r="I148" s="789"/>
      <c r="J148" s="789"/>
      <c r="K148" s="789"/>
      <c r="L148" s="790"/>
      <c r="M148" s="791">
        <f>IF(Cotizador!$Q$17&gt;=4,TARIFA!N112,0)</f>
        <v>0</v>
      </c>
      <c r="N148" s="792"/>
      <c r="O148" s="792"/>
      <c r="P148" s="792"/>
      <c r="Q148" s="792"/>
      <c r="R148" s="792"/>
      <c r="S148" s="793"/>
      <c r="T148" s="794">
        <f>IF(Cotizador!$Q$17&gt;=4,TARIFA!O112,0)</f>
        <v>0</v>
      </c>
      <c r="U148" s="792"/>
      <c r="V148" s="792"/>
      <c r="W148" s="792"/>
      <c r="X148" s="792"/>
      <c r="Y148" s="792"/>
      <c r="Z148" s="792"/>
      <c r="AA148" s="795">
        <f>IF(Cotizador!$Q$17&gt;=4,TARIFA!P112,0)</f>
        <v>0</v>
      </c>
      <c r="AB148" s="792"/>
      <c r="AC148" s="792"/>
      <c r="AD148" s="792"/>
      <c r="AE148" s="792"/>
      <c r="AF148" s="792"/>
      <c r="AG148" s="793"/>
      <c r="AH148" s="794">
        <f>IF(Cotizador!$Q$17&gt;=4,TARIFA!Q112,0)</f>
        <v>0</v>
      </c>
      <c r="AI148" s="792"/>
      <c r="AJ148" s="792"/>
      <c r="AK148" s="792"/>
      <c r="AL148" s="792"/>
      <c r="AM148" s="792"/>
      <c r="AN148" s="792"/>
      <c r="AO148" s="788">
        <f>IF(Cotizador!$Q$17&gt;=4,TARIFA!R112,0)</f>
        <v>0</v>
      </c>
      <c r="AP148" s="789"/>
      <c r="AQ148" s="789"/>
      <c r="AR148" s="789"/>
      <c r="AS148" s="789"/>
      <c r="AT148" s="789"/>
      <c r="AU148" s="796"/>
      <c r="AV148" s="797">
        <f>IF(Cotizador!$Q$17&gt;=4,TARIFA!S112,0)</f>
        <v>0</v>
      </c>
      <c r="AW148" s="789"/>
      <c r="AX148" s="789"/>
      <c r="AY148" s="789"/>
      <c r="AZ148" s="789"/>
      <c r="BA148" s="789"/>
      <c r="BB148" s="789"/>
      <c r="BC148" s="798">
        <f>IF(Cotizador!$Q$17&gt;=4,TARIFA!T112,0)</f>
        <v>0</v>
      </c>
      <c r="BD148" s="789"/>
      <c r="BE148" s="789"/>
      <c r="BF148" s="789"/>
      <c r="BG148" s="789"/>
      <c r="BH148" s="789"/>
      <c r="BI148" s="796"/>
      <c r="BJ148" s="797">
        <f>IF(Cotizador!$Q$17&gt;=4,TARIFA!U112,0)</f>
        <v>0</v>
      </c>
      <c r="BK148" s="789"/>
      <c r="BL148" s="789"/>
      <c r="BM148" s="789"/>
      <c r="BN148" s="789"/>
      <c r="BO148" s="789"/>
      <c r="BP148" s="790"/>
      <c r="BQ148" s="791">
        <f>IF(Cotizador!$Q$17&gt;=4,TARIFA!V112,0)</f>
        <v>0</v>
      </c>
      <c r="BR148" s="792"/>
      <c r="BS148" s="792"/>
      <c r="BT148" s="792"/>
      <c r="BU148" s="792"/>
      <c r="BV148" s="792"/>
      <c r="BW148" s="793"/>
      <c r="BX148" s="794">
        <f>IF(Cotizador!$Q$17&gt;=4,TARIFA!W112,0)</f>
        <v>0</v>
      </c>
      <c r="BY148" s="792"/>
      <c r="BZ148" s="792"/>
      <c r="CA148" s="792"/>
      <c r="CB148" s="792"/>
      <c r="CC148" s="792"/>
      <c r="CD148" s="792"/>
      <c r="CE148" s="795">
        <f>IF(Cotizador!$Q$17&gt;=4,TARIFA!X112,0)</f>
        <v>0</v>
      </c>
      <c r="CF148" s="792"/>
      <c r="CG148" s="792"/>
      <c r="CH148" s="792"/>
      <c r="CI148" s="792"/>
      <c r="CJ148" s="792"/>
      <c r="CK148" s="793"/>
      <c r="CL148" s="794">
        <f>IF(Cotizador!$Q$17&gt;=4,TARIFA!Y112,0)</f>
        <v>0</v>
      </c>
      <c r="CM148" s="792"/>
      <c r="CN148" s="792"/>
      <c r="CO148" s="792"/>
      <c r="CP148" s="792"/>
      <c r="CQ148" s="792"/>
      <c r="CR148" s="799"/>
      <c r="CS148" s="370"/>
    </row>
    <row r="149" spans="2:97" ht="23.25" customHeight="1" x14ac:dyDescent="0.35">
      <c r="B149" s="369"/>
      <c r="C149" s="776" t="s">
        <v>104</v>
      </c>
      <c r="D149" s="777"/>
      <c r="E149" s="777"/>
      <c r="F149" s="777"/>
      <c r="G149" s="777"/>
      <c r="H149" s="777"/>
      <c r="I149" s="777"/>
      <c r="J149" s="777"/>
      <c r="K149" s="777"/>
      <c r="L149" s="778"/>
      <c r="M149" s="779">
        <f>IF(Cotizador!$Q$17&gt;=4,TARIFA!N113,0)</f>
        <v>0</v>
      </c>
      <c r="N149" s="780"/>
      <c r="O149" s="780"/>
      <c r="P149" s="780"/>
      <c r="Q149" s="780"/>
      <c r="R149" s="780"/>
      <c r="S149" s="781"/>
      <c r="T149" s="782">
        <f>IF(Cotizador!$Q$17&gt;=4,TARIFA!O113,0)</f>
        <v>0</v>
      </c>
      <c r="U149" s="780"/>
      <c r="V149" s="780"/>
      <c r="W149" s="780"/>
      <c r="X149" s="780"/>
      <c r="Y149" s="780"/>
      <c r="Z149" s="780"/>
      <c r="AA149" s="783">
        <f>IF(Cotizador!$Q$17&gt;=4,TARIFA!P113,0)</f>
        <v>0</v>
      </c>
      <c r="AB149" s="780"/>
      <c r="AC149" s="780"/>
      <c r="AD149" s="780"/>
      <c r="AE149" s="780"/>
      <c r="AF149" s="780"/>
      <c r="AG149" s="781"/>
      <c r="AH149" s="782">
        <f>IF(Cotizador!$Q$17&gt;=4,TARIFA!Q113,0)</f>
        <v>0</v>
      </c>
      <c r="AI149" s="780"/>
      <c r="AJ149" s="780"/>
      <c r="AK149" s="780"/>
      <c r="AL149" s="780"/>
      <c r="AM149" s="780"/>
      <c r="AN149" s="780"/>
      <c r="AO149" s="776">
        <f>IF(Cotizador!$Q$17&gt;=4,TARIFA!R113,0)</f>
        <v>0</v>
      </c>
      <c r="AP149" s="777"/>
      <c r="AQ149" s="777"/>
      <c r="AR149" s="777"/>
      <c r="AS149" s="777"/>
      <c r="AT149" s="777"/>
      <c r="AU149" s="784"/>
      <c r="AV149" s="785">
        <f>IF(Cotizador!$Q$17&gt;=4,TARIFA!S113,0)</f>
        <v>0</v>
      </c>
      <c r="AW149" s="777"/>
      <c r="AX149" s="777"/>
      <c r="AY149" s="777"/>
      <c r="AZ149" s="777"/>
      <c r="BA149" s="777"/>
      <c r="BB149" s="777"/>
      <c r="BC149" s="786">
        <f>IF(Cotizador!$Q$17&gt;=4,TARIFA!T113,0)</f>
        <v>0</v>
      </c>
      <c r="BD149" s="777"/>
      <c r="BE149" s="777"/>
      <c r="BF149" s="777"/>
      <c r="BG149" s="777"/>
      <c r="BH149" s="777"/>
      <c r="BI149" s="784"/>
      <c r="BJ149" s="785">
        <f>IF(Cotizador!$Q$17&gt;=4,TARIFA!U113,0)</f>
        <v>0</v>
      </c>
      <c r="BK149" s="777"/>
      <c r="BL149" s="777"/>
      <c r="BM149" s="777"/>
      <c r="BN149" s="777"/>
      <c r="BO149" s="777"/>
      <c r="BP149" s="778"/>
      <c r="BQ149" s="779">
        <f>IF(Cotizador!$Q$17&gt;=4,TARIFA!V113,0)</f>
        <v>0</v>
      </c>
      <c r="BR149" s="780"/>
      <c r="BS149" s="780"/>
      <c r="BT149" s="780"/>
      <c r="BU149" s="780"/>
      <c r="BV149" s="780"/>
      <c r="BW149" s="781"/>
      <c r="BX149" s="782">
        <f>IF(Cotizador!$Q$17&gt;=4,TARIFA!W113,0)</f>
        <v>0</v>
      </c>
      <c r="BY149" s="780"/>
      <c r="BZ149" s="780"/>
      <c r="CA149" s="780"/>
      <c r="CB149" s="780"/>
      <c r="CC149" s="780"/>
      <c r="CD149" s="780"/>
      <c r="CE149" s="783">
        <f>IF(Cotizador!$Q$17&gt;=4,TARIFA!X113,0)</f>
        <v>0</v>
      </c>
      <c r="CF149" s="780"/>
      <c r="CG149" s="780"/>
      <c r="CH149" s="780"/>
      <c r="CI149" s="780"/>
      <c r="CJ149" s="780"/>
      <c r="CK149" s="781"/>
      <c r="CL149" s="782">
        <f>IF(Cotizador!$Q$17&gt;=4,TARIFA!Y113,0)</f>
        <v>0</v>
      </c>
      <c r="CM149" s="780"/>
      <c r="CN149" s="780"/>
      <c r="CO149" s="780"/>
      <c r="CP149" s="780"/>
      <c r="CQ149" s="780"/>
      <c r="CR149" s="787"/>
      <c r="CS149" s="370"/>
    </row>
    <row r="150" spans="2:97" ht="23.25" customHeight="1" x14ac:dyDescent="0.35">
      <c r="B150" s="369"/>
      <c r="C150" s="788" t="s">
        <v>105</v>
      </c>
      <c r="D150" s="789"/>
      <c r="E150" s="789"/>
      <c r="F150" s="789"/>
      <c r="G150" s="789"/>
      <c r="H150" s="789"/>
      <c r="I150" s="789"/>
      <c r="J150" s="789"/>
      <c r="K150" s="789"/>
      <c r="L150" s="790"/>
      <c r="M150" s="791">
        <f>IF(Cotizador!$Q$17&gt;=4,TARIFA!N114,0)</f>
        <v>0</v>
      </c>
      <c r="N150" s="792"/>
      <c r="O150" s="792"/>
      <c r="P150" s="792"/>
      <c r="Q150" s="792"/>
      <c r="R150" s="792"/>
      <c r="S150" s="793"/>
      <c r="T150" s="794">
        <f>IF(Cotizador!$Q$17&gt;=4,TARIFA!O114,0)</f>
        <v>0</v>
      </c>
      <c r="U150" s="792"/>
      <c r="V150" s="792"/>
      <c r="W150" s="792"/>
      <c r="X150" s="792"/>
      <c r="Y150" s="792"/>
      <c r="Z150" s="792"/>
      <c r="AA150" s="795">
        <f>IF(Cotizador!$Q$17&gt;=4,TARIFA!P114,0)</f>
        <v>0</v>
      </c>
      <c r="AB150" s="792"/>
      <c r="AC150" s="792"/>
      <c r="AD150" s="792"/>
      <c r="AE150" s="792"/>
      <c r="AF150" s="792"/>
      <c r="AG150" s="793"/>
      <c r="AH150" s="794">
        <f>IF(Cotizador!$Q$17&gt;=4,TARIFA!Q114,0)</f>
        <v>0</v>
      </c>
      <c r="AI150" s="792"/>
      <c r="AJ150" s="792"/>
      <c r="AK150" s="792"/>
      <c r="AL150" s="792"/>
      <c r="AM150" s="792"/>
      <c r="AN150" s="792"/>
      <c r="AO150" s="788">
        <f>IF(Cotizador!$Q$17&gt;=4,TARIFA!R114,0)</f>
        <v>0</v>
      </c>
      <c r="AP150" s="789"/>
      <c r="AQ150" s="789"/>
      <c r="AR150" s="789"/>
      <c r="AS150" s="789"/>
      <c r="AT150" s="789"/>
      <c r="AU150" s="796"/>
      <c r="AV150" s="797">
        <f>IF(Cotizador!$Q$17&gt;=4,TARIFA!S114,0)</f>
        <v>0</v>
      </c>
      <c r="AW150" s="789"/>
      <c r="AX150" s="789"/>
      <c r="AY150" s="789"/>
      <c r="AZ150" s="789"/>
      <c r="BA150" s="789"/>
      <c r="BB150" s="789"/>
      <c r="BC150" s="798">
        <f>IF(Cotizador!$Q$17&gt;=4,TARIFA!T114,0)</f>
        <v>0</v>
      </c>
      <c r="BD150" s="789"/>
      <c r="BE150" s="789"/>
      <c r="BF150" s="789"/>
      <c r="BG150" s="789"/>
      <c r="BH150" s="789"/>
      <c r="BI150" s="796"/>
      <c r="BJ150" s="797">
        <f>IF(Cotizador!$Q$17&gt;=4,TARIFA!U114,0)</f>
        <v>0</v>
      </c>
      <c r="BK150" s="789"/>
      <c r="BL150" s="789"/>
      <c r="BM150" s="789"/>
      <c r="BN150" s="789"/>
      <c r="BO150" s="789"/>
      <c r="BP150" s="790"/>
      <c r="BQ150" s="791">
        <f>IF(Cotizador!$Q$17&gt;=4,TARIFA!V114,0)</f>
        <v>0</v>
      </c>
      <c r="BR150" s="792"/>
      <c r="BS150" s="792"/>
      <c r="BT150" s="792"/>
      <c r="BU150" s="792"/>
      <c r="BV150" s="792"/>
      <c r="BW150" s="793"/>
      <c r="BX150" s="794">
        <f>IF(Cotizador!$Q$17&gt;=4,TARIFA!W114,0)</f>
        <v>0</v>
      </c>
      <c r="BY150" s="792"/>
      <c r="BZ150" s="792"/>
      <c r="CA150" s="792"/>
      <c r="CB150" s="792"/>
      <c r="CC150" s="792"/>
      <c r="CD150" s="792"/>
      <c r="CE150" s="795">
        <f>IF(Cotizador!$Q$17&gt;=4,TARIFA!X114,0)</f>
        <v>0</v>
      </c>
      <c r="CF150" s="792"/>
      <c r="CG150" s="792"/>
      <c r="CH150" s="792"/>
      <c r="CI150" s="792"/>
      <c r="CJ150" s="792"/>
      <c r="CK150" s="793"/>
      <c r="CL150" s="794">
        <f>IF(Cotizador!$Q$17&gt;=4,TARIFA!Y114,0)</f>
        <v>0</v>
      </c>
      <c r="CM150" s="792"/>
      <c r="CN150" s="792"/>
      <c r="CO150" s="792"/>
      <c r="CP150" s="792"/>
      <c r="CQ150" s="792"/>
      <c r="CR150" s="799"/>
      <c r="CS150" s="370"/>
    </row>
    <row r="151" spans="2:97" ht="23.25" customHeight="1" x14ac:dyDescent="0.35">
      <c r="B151" s="369"/>
      <c r="C151" s="776" t="s">
        <v>106</v>
      </c>
      <c r="D151" s="777"/>
      <c r="E151" s="777"/>
      <c r="F151" s="777"/>
      <c r="G151" s="777"/>
      <c r="H151" s="777"/>
      <c r="I151" s="777"/>
      <c r="J151" s="777"/>
      <c r="K151" s="777"/>
      <c r="L151" s="778"/>
      <c r="M151" s="779">
        <f>IF(Cotizador!$Q$17&gt;=4,TARIFA!N115,0)</f>
        <v>0</v>
      </c>
      <c r="N151" s="780"/>
      <c r="O151" s="780"/>
      <c r="P151" s="780"/>
      <c r="Q151" s="780"/>
      <c r="R151" s="780"/>
      <c r="S151" s="781"/>
      <c r="T151" s="782">
        <f>IF(Cotizador!$Q$17&gt;=4,TARIFA!O115,0)</f>
        <v>0</v>
      </c>
      <c r="U151" s="780"/>
      <c r="V151" s="780"/>
      <c r="W151" s="780"/>
      <c r="X151" s="780"/>
      <c r="Y151" s="780"/>
      <c r="Z151" s="780"/>
      <c r="AA151" s="783">
        <f>IF(Cotizador!$Q$17&gt;=4,TARIFA!P115,0)</f>
        <v>0</v>
      </c>
      <c r="AB151" s="780"/>
      <c r="AC151" s="780"/>
      <c r="AD151" s="780"/>
      <c r="AE151" s="780"/>
      <c r="AF151" s="780"/>
      <c r="AG151" s="781"/>
      <c r="AH151" s="782">
        <f>IF(Cotizador!$Q$17&gt;=4,TARIFA!Q115,0)</f>
        <v>0</v>
      </c>
      <c r="AI151" s="780"/>
      <c r="AJ151" s="780"/>
      <c r="AK151" s="780"/>
      <c r="AL151" s="780"/>
      <c r="AM151" s="780"/>
      <c r="AN151" s="780"/>
      <c r="AO151" s="776">
        <f>IF(Cotizador!$Q$17&gt;=4,TARIFA!R115,0)</f>
        <v>0</v>
      </c>
      <c r="AP151" s="777"/>
      <c r="AQ151" s="777"/>
      <c r="AR151" s="777"/>
      <c r="AS151" s="777"/>
      <c r="AT151" s="777"/>
      <c r="AU151" s="784"/>
      <c r="AV151" s="785">
        <f>IF(Cotizador!$Q$17&gt;=4,TARIFA!S115,0)</f>
        <v>0</v>
      </c>
      <c r="AW151" s="777"/>
      <c r="AX151" s="777"/>
      <c r="AY151" s="777"/>
      <c r="AZ151" s="777"/>
      <c r="BA151" s="777"/>
      <c r="BB151" s="777"/>
      <c r="BC151" s="786">
        <f>IF(Cotizador!$Q$17&gt;=4,TARIFA!T115,0)</f>
        <v>0</v>
      </c>
      <c r="BD151" s="777"/>
      <c r="BE151" s="777"/>
      <c r="BF151" s="777"/>
      <c r="BG151" s="777"/>
      <c r="BH151" s="777"/>
      <c r="BI151" s="784"/>
      <c r="BJ151" s="785">
        <f>IF(Cotizador!$Q$17&gt;=4,TARIFA!U115,0)</f>
        <v>0</v>
      </c>
      <c r="BK151" s="777"/>
      <c r="BL151" s="777"/>
      <c r="BM151" s="777"/>
      <c r="BN151" s="777"/>
      <c r="BO151" s="777"/>
      <c r="BP151" s="778"/>
      <c r="BQ151" s="779">
        <f>IF(Cotizador!$Q$17&gt;=4,TARIFA!V115,0)</f>
        <v>0</v>
      </c>
      <c r="BR151" s="780"/>
      <c r="BS151" s="780"/>
      <c r="BT151" s="780"/>
      <c r="BU151" s="780"/>
      <c r="BV151" s="780"/>
      <c r="BW151" s="781"/>
      <c r="BX151" s="782">
        <f>IF(Cotizador!$Q$17&gt;=4,TARIFA!W115,0)</f>
        <v>0</v>
      </c>
      <c r="BY151" s="780"/>
      <c r="BZ151" s="780"/>
      <c r="CA151" s="780"/>
      <c r="CB151" s="780"/>
      <c r="CC151" s="780"/>
      <c r="CD151" s="780"/>
      <c r="CE151" s="783">
        <f>IF(Cotizador!$Q$17&gt;=4,TARIFA!X115,0)</f>
        <v>0</v>
      </c>
      <c r="CF151" s="780"/>
      <c r="CG151" s="780"/>
      <c r="CH151" s="780"/>
      <c r="CI151" s="780"/>
      <c r="CJ151" s="780"/>
      <c r="CK151" s="781"/>
      <c r="CL151" s="782">
        <f>IF(Cotizador!$Q$17&gt;=4,TARIFA!Y115,0)</f>
        <v>0</v>
      </c>
      <c r="CM151" s="780"/>
      <c r="CN151" s="780"/>
      <c r="CO151" s="780"/>
      <c r="CP151" s="780"/>
      <c r="CQ151" s="780"/>
      <c r="CR151" s="787"/>
      <c r="CS151" s="370"/>
    </row>
    <row r="152" spans="2:97" ht="23.25" customHeight="1" x14ac:dyDescent="0.35">
      <c r="B152" s="369"/>
      <c r="C152" s="788" t="s">
        <v>107</v>
      </c>
      <c r="D152" s="789"/>
      <c r="E152" s="789"/>
      <c r="F152" s="789"/>
      <c r="G152" s="789"/>
      <c r="H152" s="789"/>
      <c r="I152" s="789"/>
      <c r="J152" s="789"/>
      <c r="K152" s="789"/>
      <c r="L152" s="790"/>
      <c r="M152" s="791">
        <f>IF(Cotizador!$Q$17&gt;=4,TARIFA!N116,0)</f>
        <v>0</v>
      </c>
      <c r="N152" s="792"/>
      <c r="O152" s="792"/>
      <c r="P152" s="792"/>
      <c r="Q152" s="792"/>
      <c r="R152" s="792"/>
      <c r="S152" s="793"/>
      <c r="T152" s="794">
        <f>IF(Cotizador!$Q$17&gt;=4,TARIFA!O116,0)</f>
        <v>0</v>
      </c>
      <c r="U152" s="792"/>
      <c r="V152" s="792"/>
      <c r="W152" s="792"/>
      <c r="X152" s="792"/>
      <c r="Y152" s="792"/>
      <c r="Z152" s="792"/>
      <c r="AA152" s="795">
        <f>IF(Cotizador!$Q$17&gt;=4,TARIFA!P116,0)</f>
        <v>0</v>
      </c>
      <c r="AB152" s="792"/>
      <c r="AC152" s="792"/>
      <c r="AD152" s="792"/>
      <c r="AE152" s="792"/>
      <c r="AF152" s="792"/>
      <c r="AG152" s="793"/>
      <c r="AH152" s="794">
        <f>IF(Cotizador!$Q$17&gt;=4,TARIFA!Q116,0)</f>
        <v>0</v>
      </c>
      <c r="AI152" s="792"/>
      <c r="AJ152" s="792"/>
      <c r="AK152" s="792"/>
      <c r="AL152" s="792"/>
      <c r="AM152" s="792"/>
      <c r="AN152" s="792"/>
      <c r="AO152" s="788">
        <f>IF(Cotizador!$Q$17&gt;=4,TARIFA!R116,0)</f>
        <v>0</v>
      </c>
      <c r="AP152" s="789"/>
      <c r="AQ152" s="789"/>
      <c r="AR152" s="789"/>
      <c r="AS152" s="789"/>
      <c r="AT152" s="789"/>
      <c r="AU152" s="796"/>
      <c r="AV152" s="797">
        <f>IF(Cotizador!$Q$17&gt;=4,TARIFA!S116,0)</f>
        <v>0</v>
      </c>
      <c r="AW152" s="789"/>
      <c r="AX152" s="789"/>
      <c r="AY152" s="789"/>
      <c r="AZ152" s="789"/>
      <c r="BA152" s="789"/>
      <c r="BB152" s="789"/>
      <c r="BC152" s="798">
        <f>IF(Cotizador!$Q$17&gt;=4,TARIFA!T116,0)</f>
        <v>0</v>
      </c>
      <c r="BD152" s="789"/>
      <c r="BE152" s="789"/>
      <c r="BF152" s="789"/>
      <c r="BG152" s="789"/>
      <c r="BH152" s="789"/>
      <c r="BI152" s="796"/>
      <c r="BJ152" s="797">
        <f>IF(Cotizador!$Q$17&gt;=4,TARIFA!U116,0)</f>
        <v>0</v>
      </c>
      <c r="BK152" s="789"/>
      <c r="BL152" s="789"/>
      <c r="BM152" s="789"/>
      <c r="BN152" s="789"/>
      <c r="BO152" s="789"/>
      <c r="BP152" s="790"/>
      <c r="BQ152" s="791">
        <f>IF(Cotizador!$Q$17&gt;=4,TARIFA!V116,0)</f>
        <v>0</v>
      </c>
      <c r="BR152" s="792"/>
      <c r="BS152" s="792"/>
      <c r="BT152" s="792"/>
      <c r="BU152" s="792"/>
      <c r="BV152" s="792"/>
      <c r="BW152" s="793"/>
      <c r="BX152" s="794">
        <f>IF(Cotizador!$Q$17&gt;=4,TARIFA!W116,0)</f>
        <v>0</v>
      </c>
      <c r="BY152" s="792"/>
      <c r="BZ152" s="792"/>
      <c r="CA152" s="792"/>
      <c r="CB152" s="792"/>
      <c r="CC152" s="792"/>
      <c r="CD152" s="792"/>
      <c r="CE152" s="795">
        <f>IF(Cotizador!$Q$17&gt;=4,TARIFA!X116,0)</f>
        <v>0</v>
      </c>
      <c r="CF152" s="792"/>
      <c r="CG152" s="792"/>
      <c r="CH152" s="792"/>
      <c r="CI152" s="792"/>
      <c r="CJ152" s="792"/>
      <c r="CK152" s="793"/>
      <c r="CL152" s="794">
        <f>IF(Cotizador!$Q$17&gt;=4,TARIFA!Y116,0)</f>
        <v>0</v>
      </c>
      <c r="CM152" s="792"/>
      <c r="CN152" s="792"/>
      <c r="CO152" s="792"/>
      <c r="CP152" s="792"/>
      <c r="CQ152" s="792"/>
      <c r="CR152" s="799"/>
      <c r="CS152" s="370"/>
    </row>
    <row r="153" spans="2:97" ht="23.25" customHeight="1" x14ac:dyDescent="0.35">
      <c r="B153" s="369"/>
      <c r="C153" s="776" t="s">
        <v>108</v>
      </c>
      <c r="D153" s="777"/>
      <c r="E153" s="777"/>
      <c r="F153" s="777"/>
      <c r="G153" s="777"/>
      <c r="H153" s="777"/>
      <c r="I153" s="777"/>
      <c r="J153" s="777"/>
      <c r="K153" s="777"/>
      <c r="L153" s="778"/>
      <c r="M153" s="779">
        <f>IF(Cotizador!$Q$17&gt;=4,TARIFA!N117,0)</f>
        <v>0</v>
      </c>
      <c r="N153" s="780"/>
      <c r="O153" s="780"/>
      <c r="P153" s="780"/>
      <c r="Q153" s="780"/>
      <c r="R153" s="780"/>
      <c r="S153" s="781"/>
      <c r="T153" s="782">
        <f>IF(Cotizador!$Q$17&gt;=4,TARIFA!O117,0)</f>
        <v>0</v>
      </c>
      <c r="U153" s="780"/>
      <c r="V153" s="780"/>
      <c r="W153" s="780"/>
      <c r="X153" s="780"/>
      <c r="Y153" s="780"/>
      <c r="Z153" s="780"/>
      <c r="AA153" s="783">
        <f>IF(Cotizador!$Q$17&gt;=4,TARIFA!P117,0)</f>
        <v>0</v>
      </c>
      <c r="AB153" s="780"/>
      <c r="AC153" s="780"/>
      <c r="AD153" s="780"/>
      <c r="AE153" s="780"/>
      <c r="AF153" s="780"/>
      <c r="AG153" s="781"/>
      <c r="AH153" s="782">
        <f>IF(Cotizador!$Q$17&gt;=4,TARIFA!Q117,0)</f>
        <v>0</v>
      </c>
      <c r="AI153" s="780"/>
      <c r="AJ153" s="780"/>
      <c r="AK153" s="780"/>
      <c r="AL153" s="780"/>
      <c r="AM153" s="780"/>
      <c r="AN153" s="780"/>
      <c r="AO153" s="776">
        <f>IF(Cotizador!$Q$17&gt;=4,TARIFA!R117,0)</f>
        <v>0</v>
      </c>
      <c r="AP153" s="777"/>
      <c r="AQ153" s="777"/>
      <c r="AR153" s="777"/>
      <c r="AS153" s="777"/>
      <c r="AT153" s="777"/>
      <c r="AU153" s="784"/>
      <c r="AV153" s="785">
        <f>IF(Cotizador!$Q$17&gt;=4,TARIFA!S117,0)</f>
        <v>0</v>
      </c>
      <c r="AW153" s="777"/>
      <c r="AX153" s="777"/>
      <c r="AY153" s="777"/>
      <c r="AZ153" s="777"/>
      <c r="BA153" s="777"/>
      <c r="BB153" s="777"/>
      <c r="BC153" s="786">
        <f>IF(Cotizador!$Q$17&gt;=4,TARIFA!T117,0)</f>
        <v>0</v>
      </c>
      <c r="BD153" s="777"/>
      <c r="BE153" s="777"/>
      <c r="BF153" s="777"/>
      <c r="BG153" s="777"/>
      <c r="BH153" s="777"/>
      <c r="BI153" s="784"/>
      <c r="BJ153" s="785">
        <f>IF(Cotizador!$Q$17&gt;=4,TARIFA!U117,0)</f>
        <v>0</v>
      </c>
      <c r="BK153" s="777"/>
      <c r="BL153" s="777"/>
      <c r="BM153" s="777"/>
      <c r="BN153" s="777"/>
      <c r="BO153" s="777"/>
      <c r="BP153" s="778"/>
      <c r="BQ153" s="779">
        <f>IF(Cotizador!$Q$17&gt;=4,TARIFA!V117,0)</f>
        <v>0</v>
      </c>
      <c r="BR153" s="780"/>
      <c r="BS153" s="780"/>
      <c r="BT153" s="780"/>
      <c r="BU153" s="780"/>
      <c r="BV153" s="780"/>
      <c r="BW153" s="781"/>
      <c r="BX153" s="782">
        <f>IF(Cotizador!$Q$17&gt;=4,TARIFA!W117,0)</f>
        <v>0</v>
      </c>
      <c r="BY153" s="780"/>
      <c r="BZ153" s="780"/>
      <c r="CA153" s="780"/>
      <c r="CB153" s="780"/>
      <c r="CC153" s="780"/>
      <c r="CD153" s="780"/>
      <c r="CE153" s="783">
        <f>IF(Cotizador!$Q$17&gt;=4,TARIFA!X117,0)</f>
        <v>0</v>
      </c>
      <c r="CF153" s="780"/>
      <c r="CG153" s="780"/>
      <c r="CH153" s="780"/>
      <c r="CI153" s="780"/>
      <c r="CJ153" s="780"/>
      <c r="CK153" s="781"/>
      <c r="CL153" s="782">
        <f>IF(Cotizador!$Q$17&gt;=4,TARIFA!Y117,0)</f>
        <v>0</v>
      </c>
      <c r="CM153" s="780"/>
      <c r="CN153" s="780"/>
      <c r="CO153" s="780"/>
      <c r="CP153" s="780"/>
      <c r="CQ153" s="780"/>
      <c r="CR153" s="787"/>
      <c r="CS153" s="370"/>
    </row>
    <row r="154" spans="2:97" ht="23.25" customHeight="1" x14ac:dyDescent="0.35">
      <c r="B154" s="369"/>
      <c r="C154" s="788" t="s">
        <v>109</v>
      </c>
      <c r="D154" s="789"/>
      <c r="E154" s="789"/>
      <c r="F154" s="789"/>
      <c r="G154" s="789"/>
      <c r="H154" s="789"/>
      <c r="I154" s="789"/>
      <c r="J154" s="789"/>
      <c r="K154" s="789"/>
      <c r="L154" s="790"/>
      <c r="M154" s="791">
        <f>IF(Cotizador!$Q$17&gt;=4,TARIFA!N118,0)</f>
        <v>0</v>
      </c>
      <c r="N154" s="792"/>
      <c r="O154" s="792"/>
      <c r="P154" s="792"/>
      <c r="Q154" s="792"/>
      <c r="R154" s="792"/>
      <c r="S154" s="793"/>
      <c r="T154" s="794">
        <f>IF(Cotizador!$Q$17&gt;=4,TARIFA!O118,0)</f>
        <v>0</v>
      </c>
      <c r="U154" s="792"/>
      <c r="V154" s="792"/>
      <c r="W154" s="792"/>
      <c r="X154" s="792"/>
      <c r="Y154" s="792"/>
      <c r="Z154" s="792"/>
      <c r="AA154" s="795">
        <f>IF(Cotizador!$Q$17&gt;=4,TARIFA!P118,0)</f>
        <v>0</v>
      </c>
      <c r="AB154" s="792"/>
      <c r="AC154" s="792"/>
      <c r="AD154" s="792"/>
      <c r="AE154" s="792"/>
      <c r="AF154" s="792"/>
      <c r="AG154" s="793"/>
      <c r="AH154" s="794">
        <f>IF(Cotizador!$Q$17&gt;=4,TARIFA!Q118,0)</f>
        <v>0</v>
      </c>
      <c r="AI154" s="792"/>
      <c r="AJ154" s="792"/>
      <c r="AK154" s="792"/>
      <c r="AL154" s="792"/>
      <c r="AM154" s="792"/>
      <c r="AN154" s="792"/>
      <c r="AO154" s="788">
        <f>IF(Cotizador!$Q$17&gt;=4,TARIFA!R118,0)</f>
        <v>0</v>
      </c>
      <c r="AP154" s="789"/>
      <c r="AQ154" s="789"/>
      <c r="AR154" s="789"/>
      <c r="AS154" s="789"/>
      <c r="AT154" s="789"/>
      <c r="AU154" s="796"/>
      <c r="AV154" s="797">
        <f>IF(Cotizador!$Q$17&gt;=4,TARIFA!S118,0)</f>
        <v>0</v>
      </c>
      <c r="AW154" s="789"/>
      <c r="AX154" s="789"/>
      <c r="AY154" s="789"/>
      <c r="AZ154" s="789"/>
      <c r="BA154" s="789"/>
      <c r="BB154" s="789"/>
      <c r="BC154" s="798">
        <f>IF(Cotizador!$Q$17&gt;=4,TARIFA!T118,0)</f>
        <v>0</v>
      </c>
      <c r="BD154" s="789"/>
      <c r="BE154" s="789"/>
      <c r="BF154" s="789"/>
      <c r="BG154" s="789"/>
      <c r="BH154" s="789"/>
      <c r="BI154" s="796"/>
      <c r="BJ154" s="797">
        <f>IF(Cotizador!$Q$17&gt;=4,TARIFA!U118,0)</f>
        <v>0</v>
      </c>
      <c r="BK154" s="789"/>
      <c r="BL154" s="789"/>
      <c r="BM154" s="789"/>
      <c r="BN154" s="789"/>
      <c r="BO154" s="789"/>
      <c r="BP154" s="790"/>
      <c r="BQ154" s="791">
        <f>IF(Cotizador!$Q$17&gt;=4,TARIFA!V118,0)</f>
        <v>0</v>
      </c>
      <c r="BR154" s="792"/>
      <c r="BS154" s="792"/>
      <c r="BT154" s="792"/>
      <c r="BU154" s="792"/>
      <c r="BV154" s="792"/>
      <c r="BW154" s="793"/>
      <c r="BX154" s="794">
        <f>IF(Cotizador!$Q$17&gt;=4,TARIFA!W118,0)</f>
        <v>0</v>
      </c>
      <c r="BY154" s="792"/>
      <c r="BZ154" s="792"/>
      <c r="CA154" s="792"/>
      <c r="CB154" s="792"/>
      <c r="CC154" s="792"/>
      <c r="CD154" s="792"/>
      <c r="CE154" s="795">
        <f>IF(Cotizador!$Q$17&gt;=4,TARIFA!X118,0)</f>
        <v>0</v>
      </c>
      <c r="CF154" s="792"/>
      <c r="CG154" s="792"/>
      <c r="CH154" s="792"/>
      <c r="CI154" s="792"/>
      <c r="CJ154" s="792"/>
      <c r="CK154" s="793"/>
      <c r="CL154" s="794">
        <f>IF(Cotizador!$Q$17&gt;=4,TARIFA!Y118,0)</f>
        <v>0</v>
      </c>
      <c r="CM154" s="792"/>
      <c r="CN154" s="792"/>
      <c r="CO154" s="792"/>
      <c r="CP154" s="792"/>
      <c r="CQ154" s="792"/>
      <c r="CR154" s="799"/>
      <c r="CS154" s="370"/>
    </row>
    <row r="155" spans="2:97" ht="23.25" customHeight="1" x14ac:dyDescent="0.35">
      <c r="B155" s="369"/>
      <c r="C155" s="776" t="s">
        <v>110</v>
      </c>
      <c r="D155" s="777"/>
      <c r="E155" s="777"/>
      <c r="F155" s="777"/>
      <c r="G155" s="777"/>
      <c r="H155" s="777"/>
      <c r="I155" s="777"/>
      <c r="J155" s="777"/>
      <c r="K155" s="777"/>
      <c r="L155" s="778"/>
      <c r="M155" s="779">
        <f>IF(Cotizador!$Q$17&gt;=4,TARIFA!N119,0)</f>
        <v>0</v>
      </c>
      <c r="N155" s="780"/>
      <c r="O155" s="780"/>
      <c r="P155" s="780"/>
      <c r="Q155" s="780"/>
      <c r="R155" s="780"/>
      <c r="S155" s="781"/>
      <c r="T155" s="782">
        <f>IF(Cotizador!$Q$17&gt;=4,TARIFA!O119,0)</f>
        <v>0</v>
      </c>
      <c r="U155" s="780"/>
      <c r="V155" s="780"/>
      <c r="W155" s="780"/>
      <c r="X155" s="780"/>
      <c r="Y155" s="780"/>
      <c r="Z155" s="780"/>
      <c r="AA155" s="783">
        <f>IF(Cotizador!$Q$17&gt;=4,TARIFA!P119,0)</f>
        <v>0</v>
      </c>
      <c r="AB155" s="780"/>
      <c r="AC155" s="780"/>
      <c r="AD155" s="780"/>
      <c r="AE155" s="780"/>
      <c r="AF155" s="780"/>
      <c r="AG155" s="781"/>
      <c r="AH155" s="782">
        <f>IF(Cotizador!$Q$17&gt;=4,TARIFA!Q119,0)</f>
        <v>0</v>
      </c>
      <c r="AI155" s="780"/>
      <c r="AJ155" s="780"/>
      <c r="AK155" s="780"/>
      <c r="AL155" s="780"/>
      <c r="AM155" s="780"/>
      <c r="AN155" s="780"/>
      <c r="AO155" s="776">
        <f>IF(Cotizador!$Q$17&gt;=4,TARIFA!R119,0)</f>
        <v>0</v>
      </c>
      <c r="AP155" s="777"/>
      <c r="AQ155" s="777"/>
      <c r="AR155" s="777"/>
      <c r="AS155" s="777"/>
      <c r="AT155" s="777"/>
      <c r="AU155" s="784"/>
      <c r="AV155" s="785">
        <f>IF(Cotizador!$Q$17&gt;=4,TARIFA!S119,0)</f>
        <v>0</v>
      </c>
      <c r="AW155" s="777"/>
      <c r="AX155" s="777"/>
      <c r="AY155" s="777"/>
      <c r="AZ155" s="777"/>
      <c r="BA155" s="777"/>
      <c r="BB155" s="777"/>
      <c r="BC155" s="786">
        <f>IF(Cotizador!$Q$17&gt;=4,TARIFA!T119,0)</f>
        <v>0</v>
      </c>
      <c r="BD155" s="777"/>
      <c r="BE155" s="777"/>
      <c r="BF155" s="777"/>
      <c r="BG155" s="777"/>
      <c r="BH155" s="777"/>
      <c r="BI155" s="784"/>
      <c r="BJ155" s="785">
        <f>IF(Cotizador!$Q$17&gt;=4,TARIFA!U119,0)</f>
        <v>0</v>
      </c>
      <c r="BK155" s="777"/>
      <c r="BL155" s="777"/>
      <c r="BM155" s="777"/>
      <c r="BN155" s="777"/>
      <c r="BO155" s="777"/>
      <c r="BP155" s="778"/>
      <c r="BQ155" s="779">
        <f>IF(Cotizador!$Q$17&gt;=4,TARIFA!V119,0)</f>
        <v>0</v>
      </c>
      <c r="BR155" s="780"/>
      <c r="BS155" s="780"/>
      <c r="BT155" s="780"/>
      <c r="BU155" s="780"/>
      <c r="BV155" s="780"/>
      <c r="BW155" s="781"/>
      <c r="BX155" s="782">
        <f>IF(Cotizador!$Q$17&gt;=4,TARIFA!W119,0)</f>
        <v>0</v>
      </c>
      <c r="BY155" s="780"/>
      <c r="BZ155" s="780"/>
      <c r="CA155" s="780"/>
      <c r="CB155" s="780"/>
      <c r="CC155" s="780"/>
      <c r="CD155" s="780"/>
      <c r="CE155" s="783">
        <f>IF(Cotizador!$Q$17&gt;=4,TARIFA!X119,0)</f>
        <v>0</v>
      </c>
      <c r="CF155" s="780"/>
      <c r="CG155" s="780"/>
      <c r="CH155" s="780"/>
      <c r="CI155" s="780"/>
      <c r="CJ155" s="780"/>
      <c r="CK155" s="781"/>
      <c r="CL155" s="782">
        <f>IF(Cotizador!$Q$17&gt;=4,TARIFA!Y119,0)</f>
        <v>0</v>
      </c>
      <c r="CM155" s="780"/>
      <c r="CN155" s="780"/>
      <c r="CO155" s="780"/>
      <c r="CP155" s="780"/>
      <c r="CQ155" s="780"/>
      <c r="CR155" s="787"/>
      <c r="CS155" s="370"/>
    </row>
    <row r="156" spans="2:97" ht="23.25" customHeight="1" x14ac:dyDescent="0.35">
      <c r="B156" s="369"/>
      <c r="C156" s="788" t="s">
        <v>111</v>
      </c>
      <c r="D156" s="789"/>
      <c r="E156" s="789"/>
      <c r="F156" s="789"/>
      <c r="G156" s="789"/>
      <c r="H156" s="789"/>
      <c r="I156" s="789"/>
      <c r="J156" s="789"/>
      <c r="K156" s="789"/>
      <c r="L156" s="790"/>
      <c r="M156" s="791">
        <f>IF(Cotizador!$Q$17&gt;=4,TARIFA!N120,0)</f>
        <v>0</v>
      </c>
      <c r="N156" s="792"/>
      <c r="O156" s="792"/>
      <c r="P156" s="792"/>
      <c r="Q156" s="792"/>
      <c r="R156" s="792"/>
      <c r="S156" s="793"/>
      <c r="T156" s="794">
        <f>IF(Cotizador!$Q$17&gt;=4,TARIFA!O120,0)</f>
        <v>0</v>
      </c>
      <c r="U156" s="792"/>
      <c r="V156" s="792"/>
      <c r="W156" s="792"/>
      <c r="X156" s="792"/>
      <c r="Y156" s="792"/>
      <c r="Z156" s="792"/>
      <c r="AA156" s="795">
        <f>IF(Cotizador!$Q$17&gt;=4,TARIFA!P120,0)</f>
        <v>0</v>
      </c>
      <c r="AB156" s="792"/>
      <c r="AC156" s="792"/>
      <c r="AD156" s="792"/>
      <c r="AE156" s="792"/>
      <c r="AF156" s="792"/>
      <c r="AG156" s="793"/>
      <c r="AH156" s="794">
        <f>IF(Cotizador!$Q$17&gt;=4,TARIFA!Q120,0)</f>
        <v>0</v>
      </c>
      <c r="AI156" s="792"/>
      <c r="AJ156" s="792"/>
      <c r="AK156" s="792"/>
      <c r="AL156" s="792"/>
      <c r="AM156" s="792"/>
      <c r="AN156" s="792"/>
      <c r="AO156" s="788">
        <f>IF(Cotizador!$Q$17&gt;=4,TARIFA!R120,0)</f>
        <v>0</v>
      </c>
      <c r="AP156" s="789"/>
      <c r="AQ156" s="789"/>
      <c r="AR156" s="789"/>
      <c r="AS156" s="789"/>
      <c r="AT156" s="789"/>
      <c r="AU156" s="796"/>
      <c r="AV156" s="797">
        <f>IF(Cotizador!$Q$17&gt;=4,TARIFA!S120,0)</f>
        <v>0</v>
      </c>
      <c r="AW156" s="789"/>
      <c r="AX156" s="789"/>
      <c r="AY156" s="789"/>
      <c r="AZ156" s="789"/>
      <c r="BA156" s="789"/>
      <c r="BB156" s="789"/>
      <c r="BC156" s="798">
        <f>IF(Cotizador!$Q$17&gt;=4,TARIFA!T120,0)</f>
        <v>0</v>
      </c>
      <c r="BD156" s="789"/>
      <c r="BE156" s="789"/>
      <c r="BF156" s="789"/>
      <c r="BG156" s="789"/>
      <c r="BH156" s="789"/>
      <c r="BI156" s="796"/>
      <c r="BJ156" s="797">
        <f>IF(Cotizador!$Q$17&gt;=4,TARIFA!U120,0)</f>
        <v>0</v>
      </c>
      <c r="BK156" s="789"/>
      <c r="BL156" s="789"/>
      <c r="BM156" s="789"/>
      <c r="BN156" s="789"/>
      <c r="BO156" s="789"/>
      <c r="BP156" s="790"/>
      <c r="BQ156" s="791">
        <f>IF(Cotizador!$Q$17&gt;=4,TARIFA!V120,0)</f>
        <v>0</v>
      </c>
      <c r="BR156" s="792"/>
      <c r="BS156" s="792"/>
      <c r="BT156" s="792"/>
      <c r="BU156" s="792"/>
      <c r="BV156" s="792"/>
      <c r="BW156" s="793"/>
      <c r="BX156" s="794">
        <f>IF(Cotizador!$Q$17&gt;=4,TARIFA!W120,0)</f>
        <v>0</v>
      </c>
      <c r="BY156" s="792"/>
      <c r="BZ156" s="792"/>
      <c r="CA156" s="792"/>
      <c r="CB156" s="792"/>
      <c r="CC156" s="792"/>
      <c r="CD156" s="792"/>
      <c r="CE156" s="795">
        <f>IF(Cotizador!$Q$17&gt;=4,TARIFA!X120,0)</f>
        <v>0</v>
      </c>
      <c r="CF156" s="792"/>
      <c r="CG156" s="792"/>
      <c r="CH156" s="792"/>
      <c r="CI156" s="792"/>
      <c r="CJ156" s="792"/>
      <c r="CK156" s="793"/>
      <c r="CL156" s="794">
        <f>IF(Cotizador!$Q$17&gt;=4,TARIFA!Y120,0)</f>
        <v>0</v>
      </c>
      <c r="CM156" s="792"/>
      <c r="CN156" s="792"/>
      <c r="CO156" s="792"/>
      <c r="CP156" s="792"/>
      <c r="CQ156" s="792"/>
      <c r="CR156" s="799"/>
      <c r="CS156" s="370"/>
    </row>
    <row r="157" spans="2:97" ht="23.25" customHeight="1" x14ac:dyDescent="0.35">
      <c r="B157" s="369"/>
      <c r="C157" s="776" t="s">
        <v>112</v>
      </c>
      <c r="D157" s="777"/>
      <c r="E157" s="777"/>
      <c r="F157" s="777"/>
      <c r="G157" s="777"/>
      <c r="H157" s="777"/>
      <c r="I157" s="777"/>
      <c r="J157" s="777"/>
      <c r="K157" s="777"/>
      <c r="L157" s="778"/>
      <c r="M157" s="779">
        <f>IF(Cotizador!$Q$17&gt;=4,TARIFA!N121,0)</f>
        <v>0</v>
      </c>
      <c r="N157" s="780"/>
      <c r="O157" s="780"/>
      <c r="P157" s="780"/>
      <c r="Q157" s="780"/>
      <c r="R157" s="780"/>
      <c r="S157" s="781"/>
      <c r="T157" s="782">
        <f>IF(Cotizador!$Q$17&gt;=4,TARIFA!O121,0)</f>
        <v>0</v>
      </c>
      <c r="U157" s="780"/>
      <c r="V157" s="780"/>
      <c r="W157" s="780"/>
      <c r="X157" s="780"/>
      <c r="Y157" s="780"/>
      <c r="Z157" s="780"/>
      <c r="AA157" s="783">
        <f>IF(Cotizador!$Q$17&gt;=4,TARIFA!P121,0)</f>
        <v>0</v>
      </c>
      <c r="AB157" s="780"/>
      <c r="AC157" s="780"/>
      <c r="AD157" s="780"/>
      <c r="AE157" s="780"/>
      <c r="AF157" s="780"/>
      <c r="AG157" s="781"/>
      <c r="AH157" s="782">
        <f>IF(Cotizador!$Q$17&gt;=4,TARIFA!Q121,0)</f>
        <v>0</v>
      </c>
      <c r="AI157" s="780"/>
      <c r="AJ157" s="780"/>
      <c r="AK157" s="780"/>
      <c r="AL157" s="780"/>
      <c r="AM157" s="780"/>
      <c r="AN157" s="780"/>
      <c r="AO157" s="776">
        <f>IF(Cotizador!$Q$17&gt;=4,TARIFA!R121,0)</f>
        <v>0</v>
      </c>
      <c r="AP157" s="777"/>
      <c r="AQ157" s="777"/>
      <c r="AR157" s="777"/>
      <c r="AS157" s="777"/>
      <c r="AT157" s="777"/>
      <c r="AU157" s="784"/>
      <c r="AV157" s="785">
        <f>IF(Cotizador!$Q$17&gt;=4,TARIFA!S121,0)</f>
        <v>0</v>
      </c>
      <c r="AW157" s="777"/>
      <c r="AX157" s="777"/>
      <c r="AY157" s="777"/>
      <c r="AZ157" s="777"/>
      <c r="BA157" s="777"/>
      <c r="BB157" s="777"/>
      <c r="BC157" s="786">
        <f>IF(Cotizador!$Q$17&gt;=4,TARIFA!T121,0)</f>
        <v>0</v>
      </c>
      <c r="BD157" s="777"/>
      <c r="BE157" s="777"/>
      <c r="BF157" s="777"/>
      <c r="BG157" s="777"/>
      <c r="BH157" s="777"/>
      <c r="BI157" s="784"/>
      <c r="BJ157" s="785">
        <f>IF(Cotizador!$Q$17&gt;=4,TARIFA!U121,0)</f>
        <v>0</v>
      </c>
      <c r="BK157" s="777"/>
      <c r="BL157" s="777"/>
      <c r="BM157" s="777"/>
      <c r="BN157" s="777"/>
      <c r="BO157" s="777"/>
      <c r="BP157" s="778"/>
      <c r="BQ157" s="779">
        <f>IF(Cotizador!$Q$17&gt;=4,TARIFA!V121,0)</f>
        <v>0</v>
      </c>
      <c r="BR157" s="780"/>
      <c r="BS157" s="780"/>
      <c r="BT157" s="780"/>
      <c r="BU157" s="780"/>
      <c r="BV157" s="780"/>
      <c r="BW157" s="781"/>
      <c r="BX157" s="782">
        <f>IF(Cotizador!$Q$17&gt;=4,TARIFA!W121,0)</f>
        <v>0</v>
      </c>
      <c r="BY157" s="780"/>
      <c r="BZ157" s="780"/>
      <c r="CA157" s="780"/>
      <c r="CB157" s="780"/>
      <c r="CC157" s="780"/>
      <c r="CD157" s="780"/>
      <c r="CE157" s="783">
        <f>IF(Cotizador!$Q$17&gt;=4,TARIFA!X121,0)</f>
        <v>0</v>
      </c>
      <c r="CF157" s="780"/>
      <c r="CG157" s="780"/>
      <c r="CH157" s="780"/>
      <c r="CI157" s="780"/>
      <c r="CJ157" s="780"/>
      <c r="CK157" s="781"/>
      <c r="CL157" s="782">
        <f>IF(Cotizador!$Q$17&gt;=4,TARIFA!Y121,0)</f>
        <v>0</v>
      </c>
      <c r="CM157" s="780"/>
      <c r="CN157" s="780"/>
      <c r="CO157" s="780"/>
      <c r="CP157" s="780"/>
      <c r="CQ157" s="780"/>
      <c r="CR157" s="787"/>
      <c r="CS157" s="370"/>
    </row>
    <row r="158" spans="2:97" ht="23.25" customHeight="1" x14ac:dyDescent="0.35">
      <c r="B158" s="369"/>
      <c r="C158" s="788" t="s">
        <v>113</v>
      </c>
      <c r="D158" s="789"/>
      <c r="E158" s="789"/>
      <c r="F158" s="789"/>
      <c r="G158" s="789"/>
      <c r="H158" s="789"/>
      <c r="I158" s="789"/>
      <c r="J158" s="789"/>
      <c r="K158" s="789"/>
      <c r="L158" s="790"/>
      <c r="M158" s="791">
        <f>IF(Cotizador!$Q$17&gt;=4,TARIFA!N122,0)</f>
        <v>0</v>
      </c>
      <c r="N158" s="792"/>
      <c r="O158" s="792"/>
      <c r="P158" s="792"/>
      <c r="Q158" s="792"/>
      <c r="R158" s="792"/>
      <c r="S158" s="793"/>
      <c r="T158" s="794">
        <f>IF(Cotizador!$Q$17&gt;=4,TARIFA!O122,0)</f>
        <v>0</v>
      </c>
      <c r="U158" s="792"/>
      <c r="V158" s="792"/>
      <c r="W158" s="792"/>
      <c r="X158" s="792"/>
      <c r="Y158" s="792"/>
      <c r="Z158" s="792"/>
      <c r="AA158" s="795">
        <f>IF(Cotizador!$Q$17&gt;=4,TARIFA!P122,0)</f>
        <v>0</v>
      </c>
      <c r="AB158" s="792"/>
      <c r="AC158" s="792"/>
      <c r="AD158" s="792"/>
      <c r="AE158" s="792"/>
      <c r="AF158" s="792"/>
      <c r="AG158" s="793"/>
      <c r="AH158" s="794">
        <f>IF(Cotizador!$Q$17&gt;=4,TARIFA!Q122,0)</f>
        <v>0</v>
      </c>
      <c r="AI158" s="792"/>
      <c r="AJ158" s="792"/>
      <c r="AK158" s="792"/>
      <c r="AL158" s="792"/>
      <c r="AM158" s="792"/>
      <c r="AN158" s="792"/>
      <c r="AO158" s="788">
        <f>IF(Cotizador!$Q$17&gt;=4,TARIFA!R122,0)</f>
        <v>0</v>
      </c>
      <c r="AP158" s="789"/>
      <c r="AQ158" s="789"/>
      <c r="AR158" s="789"/>
      <c r="AS158" s="789"/>
      <c r="AT158" s="789"/>
      <c r="AU158" s="796"/>
      <c r="AV158" s="797">
        <f>IF(Cotizador!$Q$17&gt;=4,TARIFA!S122,0)</f>
        <v>0</v>
      </c>
      <c r="AW158" s="789"/>
      <c r="AX158" s="789"/>
      <c r="AY158" s="789"/>
      <c r="AZ158" s="789"/>
      <c r="BA158" s="789"/>
      <c r="BB158" s="789"/>
      <c r="BC158" s="798">
        <f>IF(Cotizador!$Q$17&gt;=4,TARIFA!T122,0)</f>
        <v>0</v>
      </c>
      <c r="BD158" s="789"/>
      <c r="BE158" s="789"/>
      <c r="BF158" s="789"/>
      <c r="BG158" s="789"/>
      <c r="BH158" s="789"/>
      <c r="BI158" s="796"/>
      <c r="BJ158" s="797">
        <f>IF(Cotizador!$Q$17&gt;=4,TARIFA!U122,0)</f>
        <v>0</v>
      </c>
      <c r="BK158" s="789"/>
      <c r="BL158" s="789"/>
      <c r="BM158" s="789"/>
      <c r="BN158" s="789"/>
      <c r="BO158" s="789"/>
      <c r="BP158" s="790"/>
      <c r="BQ158" s="791">
        <f>IF(Cotizador!$Q$17&gt;=4,TARIFA!V122,0)</f>
        <v>0</v>
      </c>
      <c r="BR158" s="792"/>
      <c r="BS158" s="792"/>
      <c r="BT158" s="792"/>
      <c r="BU158" s="792"/>
      <c r="BV158" s="792"/>
      <c r="BW158" s="793"/>
      <c r="BX158" s="794">
        <f>IF(Cotizador!$Q$17&gt;=4,TARIFA!W122,0)</f>
        <v>0</v>
      </c>
      <c r="BY158" s="792"/>
      <c r="BZ158" s="792"/>
      <c r="CA158" s="792"/>
      <c r="CB158" s="792"/>
      <c r="CC158" s="792"/>
      <c r="CD158" s="792"/>
      <c r="CE158" s="795">
        <f>IF(Cotizador!$Q$17&gt;=4,TARIFA!X122,0)</f>
        <v>0</v>
      </c>
      <c r="CF158" s="792"/>
      <c r="CG158" s="792"/>
      <c r="CH158" s="792"/>
      <c r="CI158" s="792"/>
      <c r="CJ158" s="792"/>
      <c r="CK158" s="793"/>
      <c r="CL158" s="794">
        <f>IF(Cotizador!$Q$17&gt;=4,TARIFA!Y122,0)</f>
        <v>0</v>
      </c>
      <c r="CM158" s="792"/>
      <c r="CN158" s="792"/>
      <c r="CO158" s="792"/>
      <c r="CP158" s="792"/>
      <c r="CQ158" s="792"/>
      <c r="CR158" s="799"/>
      <c r="CS158" s="370"/>
    </row>
    <row r="159" spans="2:97" ht="23.25" customHeight="1" x14ac:dyDescent="0.35">
      <c r="B159" s="369"/>
      <c r="C159" s="776" t="s">
        <v>114</v>
      </c>
      <c r="D159" s="777"/>
      <c r="E159" s="777"/>
      <c r="F159" s="777"/>
      <c r="G159" s="777"/>
      <c r="H159" s="777"/>
      <c r="I159" s="777"/>
      <c r="J159" s="777"/>
      <c r="K159" s="777"/>
      <c r="L159" s="778"/>
      <c r="M159" s="779">
        <f>IF(Cotizador!$Q$17&gt;=4,TARIFA!N123,0)</f>
        <v>0</v>
      </c>
      <c r="N159" s="780"/>
      <c r="O159" s="780"/>
      <c r="P159" s="780"/>
      <c r="Q159" s="780"/>
      <c r="R159" s="780"/>
      <c r="S159" s="781"/>
      <c r="T159" s="782">
        <f>IF(Cotizador!$Q$17&gt;=4,TARIFA!O123,0)</f>
        <v>0</v>
      </c>
      <c r="U159" s="780"/>
      <c r="V159" s="780"/>
      <c r="W159" s="780"/>
      <c r="X159" s="780"/>
      <c r="Y159" s="780"/>
      <c r="Z159" s="780"/>
      <c r="AA159" s="783">
        <f>IF(Cotizador!$Q$17&gt;=4,TARIFA!P123,0)</f>
        <v>0</v>
      </c>
      <c r="AB159" s="780"/>
      <c r="AC159" s="780"/>
      <c r="AD159" s="780"/>
      <c r="AE159" s="780"/>
      <c r="AF159" s="780"/>
      <c r="AG159" s="781"/>
      <c r="AH159" s="782">
        <f>IF(Cotizador!$Q$17&gt;=4,TARIFA!Q123,0)</f>
        <v>0</v>
      </c>
      <c r="AI159" s="780"/>
      <c r="AJ159" s="780"/>
      <c r="AK159" s="780"/>
      <c r="AL159" s="780"/>
      <c r="AM159" s="780"/>
      <c r="AN159" s="780"/>
      <c r="AO159" s="776">
        <f>IF(Cotizador!$Q$17&gt;=4,TARIFA!R123,0)</f>
        <v>0</v>
      </c>
      <c r="AP159" s="777"/>
      <c r="AQ159" s="777"/>
      <c r="AR159" s="777"/>
      <c r="AS159" s="777"/>
      <c r="AT159" s="777"/>
      <c r="AU159" s="784"/>
      <c r="AV159" s="785">
        <f>IF(Cotizador!$Q$17&gt;=4,TARIFA!S123,0)</f>
        <v>0</v>
      </c>
      <c r="AW159" s="777"/>
      <c r="AX159" s="777"/>
      <c r="AY159" s="777"/>
      <c r="AZ159" s="777"/>
      <c r="BA159" s="777"/>
      <c r="BB159" s="777"/>
      <c r="BC159" s="786">
        <f>IF(Cotizador!$Q$17&gt;=4,TARIFA!T123,0)</f>
        <v>0</v>
      </c>
      <c r="BD159" s="777"/>
      <c r="BE159" s="777"/>
      <c r="BF159" s="777"/>
      <c r="BG159" s="777"/>
      <c r="BH159" s="777"/>
      <c r="BI159" s="784"/>
      <c r="BJ159" s="785">
        <f>IF(Cotizador!$Q$17&gt;=4,TARIFA!U123,0)</f>
        <v>0</v>
      </c>
      <c r="BK159" s="777"/>
      <c r="BL159" s="777"/>
      <c r="BM159" s="777"/>
      <c r="BN159" s="777"/>
      <c r="BO159" s="777"/>
      <c r="BP159" s="778"/>
      <c r="BQ159" s="779">
        <f>IF(Cotizador!$Q$17&gt;=4,TARIFA!V123,0)</f>
        <v>0</v>
      </c>
      <c r="BR159" s="780"/>
      <c r="BS159" s="780"/>
      <c r="BT159" s="780"/>
      <c r="BU159" s="780"/>
      <c r="BV159" s="780"/>
      <c r="BW159" s="781"/>
      <c r="BX159" s="782">
        <f>IF(Cotizador!$Q$17&gt;=4,TARIFA!W123,0)</f>
        <v>0</v>
      </c>
      <c r="BY159" s="780"/>
      <c r="BZ159" s="780"/>
      <c r="CA159" s="780"/>
      <c r="CB159" s="780"/>
      <c r="CC159" s="780"/>
      <c r="CD159" s="780"/>
      <c r="CE159" s="783">
        <f>IF(Cotizador!$Q$17&gt;=4,TARIFA!X123,0)</f>
        <v>0</v>
      </c>
      <c r="CF159" s="780"/>
      <c r="CG159" s="780"/>
      <c r="CH159" s="780"/>
      <c r="CI159" s="780"/>
      <c r="CJ159" s="780"/>
      <c r="CK159" s="781"/>
      <c r="CL159" s="782">
        <f>IF(Cotizador!$Q$17&gt;=4,TARIFA!Y123,0)</f>
        <v>0</v>
      </c>
      <c r="CM159" s="780"/>
      <c r="CN159" s="780"/>
      <c r="CO159" s="780"/>
      <c r="CP159" s="780"/>
      <c r="CQ159" s="780"/>
      <c r="CR159" s="787"/>
      <c r="CS159" s="370"/>
    </row>
    <row r="160" spans="2:97" ht="23.25" customHeight="1" x14ac:dyDescent="0.35">
      <c r="B160" s="369"/>
      <c r="C160" s="788" t="s">
        <v>115</v>
      </c>
      <c r="D160" s="789"/>
      <c r="E160" s="789"/>
      <c r="F160" s="789"/>
      <c r="G160" s="789"/>
      <c r="H160" s="789"/>
      <c r="I160" s="789"/>
      <c r="J160" s="789"/>
      <c r="K160" s="789"/>
      <c r="L160" s="790"/>
      <c r="M160" s="791">
        <f>IF(Cotizador!$Q$17&gt;=4,TARIFA!N124,0)</f>
        <v>0</v>
      </c>
      <c r="N160" s="792"/>
      <c r="O160" s="792"/>
      <c r="P160" s="792"/>
      <c r="Q160" s="792"/>
      <c r="R160" s="792"/>
      <c r="S160" s="793"/>
      <c r="T160" s="794">
        <f>IF(Cotizador!$Q$17&gt;=4,TARIFA!O124,0)</f>
        <v>0</v>
      </c>
      <c r="U160" s="792"/>
      <c r="V160" s="792"/>
      <c r="W160" s="792"/>
      <c r="X160" s="792"/>
      <c r="Y160" s="792"/>
      <c r="Z160" s="792"/>
      <c r="AA160" s="795">
        <f>IF(Cotizador!$Q$17&gt;=4,TARIFA!P124,0)</f>
        <v>0</v>
      </c>
      <c r="AB160" s="792"/>
      <c r="AC160" s="792"/>
      <c r="AD160" s="792"/>
      <c r="AE160" s="792"/>
      <c r="AF160" s="792"/>
      <c r="AG160" s="793"/>
      <c r="AH160" s="794">
        <f>IF(Cotizador!$Q$17&gt;=4,TARIFA!Q124,0)</f>
        <v>0</v>
      </c>
      <c r="AI160" s="792"/>
      <c r="AJ160" s="792"/>
      <c r="AK160" s="792"/>
      <c r="AL160" s="792"/>
      <c r="AM160" s="792"/>
      <c r="AN160" s="792"/>
      <c r="AO160" s="788">
        <f>IF(Cotizador!$Q$17&gt;=4,TARIFA!R124,0)</f>
        <v>0</v>
      </c>
      <c r="AP160" s="789"/>
      <c r="AQ160" s="789"/>
      <c r="AR160" s="789"/>
      <c r="AS160" s="789"/>
      <c r="AT160" s="789"/>
      <c r="AU160" s="796"/>
      <c r="AV160" s="797">
        <f>IF(Cotizador!$Q$17&gt;=4,TARIFA!S124,0)</f>
        <v>0</v>
      </c>
      <c r="AW160" s="789"/>
      <c r="AX160" s="789"/>
      <c r="AY160" s="789"/>
      <c r="AZ160" s="789"/>
      <c r="BA160" s="789"/>
      <c r="BB160" s="789"/>
      <c r="BC160" s="798">
        <f>IF(Cotizador!$Q$17&gt;=4,TARIFA!T124,0)</f>
        <v>0</v>
      </c>
      <c r="BD160" s="789"/>
      <c r="BE160" s="789"/>
      <c r="BF160" s="789"/>
      <c r="BG160" s="789"/>
      <c r="BH160" s="789"/>
      <c r="BI160" s="796"/>
      <c r="BJ160" s="797">
        <f>IF(Cotizador!$Q$17&gt;=4,TARIFA!U124,0)</f>
        <v>0</v>
      </c>
      <c r="BK160" s="789"/>
      <c r="BL160" s="789"/>
      <c r="BM160" s="789"/>
      <c r="BN160" s="789"/>
      <c r="BO160" s="789"/>
      <c r="BP160" s="790"/>
      <c r="BQ160" s="791">
        <f>IF(Cotizador!$Q$17&gt;=4,TARIFA!V124,0)</f>
        <v>0</v>
      </c>
      <c r="BR160" s="792"/>
      <c r="BS160" s="792"/>
      <c r="BT160" s="792"/>
      <c r="BU160" s="792"/>
      <c r="BV160" s="792"/>
      <c r="BW160" s="793"/>
      <c r="BX160" s="794">
        <f>IF(Cotizador!$Q$17&gt;=4,TARIFA!W124,0)</f>
        <v>0</v>
      </c>
      <c r="BY160" s="792"/>
      <c r="BZ160" s="792"/>
      <c r="CA160" s="792"/>
      <c r="CB160" s="792"/>
      <c r="CC160" s="792"/>
      <c r="CD160" s="792"/>
      <c r="CE160" s="795">
        <f>IF(Cotizador!$Q$17&gt;=4,TARIFA!X124,0)</f>
        <v>0</v>
      </c>
      <c r="CF160" s="792"/>
      <c r="CG160" s="792"/>
      <c r="CH160" s="792"/>
      <c r="CI160" s="792"/>
      <c r="CJ160" s="792"/>
      <c r="CK160" s="793"/>
      <c r="CL160" s="794">
        <f>IF(Cotizador!$Q$17&gt;=4,TARIFA!Y124,0)</f>
        <v>0</v>
      </c>
      <c r="CM160" s="792"/>
      <c r="CN160" s="792"/>
      <c r="CO160" s="792"/>
      <c r="CP160" s="792"/>
      <c r="CQ160" s="792"/>
      <c r="CR160" s="799"/>
      <c r="CS160" s="370"/>
    </row>
    <row r="161" spans="2:97" ht="23.25" customHeight="1" x14ac:dyDescent="0.35">
      <c r="B161" s="369"/>
      <c r="C161" s="776" t="s">
        <v>116</v>
      </c>
      <c r="D161" s="777"/>
      <c r="E161" s="777"/>
      <c r="F161" s="777"/>
      <c r="G161" s="777"/>
      <c r="H161" s="777"/>
      <c r="I161" s="777"/>
      <c r="J161" s="777"/>
      <c r="K161" s="777"/>
      <c r="L161" s="778"/>
      <c r="M161" s="779">
        <f>IF(Cotizador!$Q$17&gt;=4,TARIFA!N125,0)</f>
        <v>0</v>
      </c>
      <c r="N161" s="780"/>
      <c r="O161" s="780"/>
      <c r="P161" s="780"/>
      <c r="Q161" s="780"/>
      <c r="R161" s="780"/>
      <c r="S161" s="781"/>
      <c r="T161" s="782">
        <f>IF(Cotizador!$Q$17&gt;=4,TARIFA!O125,0)</f>
        <v>0</v>
      </c>
      <c r="U161" s="780"/>
      <c r="V161" s="780"/>
      <c r="W161" s="780"/>
      <c r="X161" s="780"/>
      <c r="Y161" s="780"/>
      <c r="Z161" s="780"/>
      <c r="AA161" s="783">
        <f>IF(Cotizador!$Q$17&gt;=4,TARIFA!P125,0)</f>
        <v>0</v>
      </c>
      <c r="AB161" s="780"/>
      <c r="AC161" s="780"/>
      <c r="AD161" s="780"/>
      <c r="AE161" s="780"/>
      <c r="AF161" s="780"/>
      <c r="AG161" s="781"/>
      <c r="AH161" s="782">
        <f>IF(Cotizador!$Q$17&gt;=4,TARIFA!Q125,0)</f>
        <v>0</v>
      </c>
      <c r="AI161" s="780"/>
      <c r="AJ161" s="780"/>
      <c r="AK161" s="780"/>
      <c r="AL161" s="780"/>
      <c r="AM161" s="780"/>
      <c r="AN161" s="780"/>
      <c r="AO161" s="776">
        <f>IF(Cotizador!$Q$17&gt;=4,TARIFA!R125,0)</f>
        <v>0</v>
      </c>
      <c r="AP161" s="777"/>
      <c r="AQ161" s="777"/>
      <c r="AR161" s="777"/>
      <c r="AS161" s="777"/>
      <c r="AT161" s="777"/>
      <c r="AU161" s="784"/>
      <c r="AV161" s="785">
        <f>IF(Cotizador!$Q$17&gt;=4,TARIFA!S125,0)</f>
        <v>0</v>
      </c>
      <c r="AW161" s="777"/>
      <c r="AX161" s="777"/>
      <c r="AY161" s="777"/>
      <c r="AZ161" s="777"/>
      <c r="BA161" s="777"/>
      <c r="BB161" s="777"/>
      <c r="BC161" s="786">
        <f>IF(Cotizador!$Q$17&gt;=4,TARIFA!T125,0)</f>
        <v>0</v>
      </c>
      <c r="BD161" s="777"/>
      <c r="BE161" s="777"/>
      <c r="BF161" s="777"/>
      <c r="BG161" s="777"/>
      <c r="BH161" s="777"/>
      <c r="BI161" s="784"/>
      <c r="BJ161" s="785">
        <f>IF(Cotizador!$Q$17&gt;=4,TARIFA!U125,0)</f>
        <v>0</v>
      </c>
      <c r="BK161" s="777"/>
      <c r="BL161" s="777"/>
      <c r="BM161" s="777"/>
      <c r="BN161" s="777"/>
      <c r="BO161" s="777"/>
      <c r="BP161" s="778"/>
      <c r="BQ161" s="779">
        <f>IF(Cotizador!$Q$17&gt;=4,TARIFA!V125,0)</f>
        <v>0</v>
      </c>
      <c r="BR161" s="780"/>
      <c r="BS161" s="780"/>
      <c r="BT161" s="780"/>
      <c r="BU161" s="780"/>
      <c r="BV161" s="780"/>
      <c r="BW161" s="781"/>
      <c r="BX161" s="782">
        <f>IF(Cotizador!$Q$17&gt;=4,TARIFA!W125,0)</f>
        <v>0</v>
      </c>
      <c r="BY161" s="780"/>
      <c r="BZ161" s="780"/>
      <c r="CA161" s="780"/>
      <c r="CB161" s="780"/>
      <c r="CC161" s="780"/>
      <c r="CD161" s="780"/>
      <c r="CE161" s="783">
        <f>IF(Cotizador!$Q$17&gt;=4,TARIFA!X125,0)</f>
        <v>0</v>
      </c>
      <c r="CF161" s="780"/>
      <c r="CG161" s="780"/>
      <c r="CH161" s="780"/>
      <c r="CI161" s="780"/>
      <c r="CJ161" s="780"/>
      <c r="CK161" s="781"/>
      <c r="CL161" s="782">
        <f>IF(Cotizador!$Q$17&gt;=4,TARIFA!Y125,0)</f>
        <v>0</v>
      </c>
      <c r="CM161" s="780"/>
      <c r="CN161" s="780"/>
      <c r="CO161" s="780"/>
      <c r="CP161" s="780"/>
      <c r="CQ161" s="780"/>
      <c r="CR161" s="787"/>
      <c r="CS161" s="370"/>
    </row>
    <row r="162" spans="2:97" ht="23.25" customHeight="1" x14ac:dyDescent="0.35">
      <c r="B162" s="369"/>
      <c r="C162" s="788" t="s">
        <v>117</v>
      </c>
      <c r="D162" s="789"/>
      <c r="E162" s="789"/>
      <c r="F162" s="789"/>
      <c r="G162" s="789"/>
      <c r="H162" s="789"/>
      <c r="I162" s="789"/>
      <c r="J162" s="789"/>
      <c r="K162" s="789"/>
      <c r="L162" s="790"/>
      <c r="M162" s="791">
        <f>IF(Cotizador!$Q$17&gt;=4,TARIFA!N126,0)</f>
        <v>0</v>
      </c>
      <c r="N162" s="792"/>
      <c r="O162" s="792"/>
      <c r="P162" s="792"/>
      <c r="Q162" s="792"/>
      <c r="R162" s="792"/>
      <c r="S162" s="793"/>
      <c r="T162" s="794">
        <f>IF(Cotizador!$Q$17&gt;=4,TARIFA!O126,0)</f>
        <v>0</v>
      </c>
      <c r="U162" s="792"/>
      <c r="V162" s="792"/>
      <c r="W162" s="792"/>
      <c r="X162" s="792"/>
      <c r="Y162" s="792"/>
      <c r="Z162" s="792"/>
      <c r="AA162" s="795">
        <f>IF(Cotizador!$Q$17&gt;=4,TARIFA!P126,0)</f>
        <v>0</v>
      </c>
      <c r="AB162" s="792"/>
      <c r="AC162" s="792"/>
      <c r="AD162" s="792"/>
      <c r="AE162" s="792"/>
      <c r="AF162" s="792"/>
      <c r="AG162" s="793"/>
      <c r="AH162" s="794">
        <f>IF(Cotizador!$Q$17&gt;=4,TARIFA!Q126,0)</f>
        <v>0</v>
      </c>
      <c r="AI162" s="792"/>
      <c r="AJ162" s="792"/>
      <c r="AK162" s="792"/>
      <c r="AL162" s="792"/>
      <c r="AM162" s="792"/>
      <c r="AN162" s="792"/>
      <c r="AO162" s="788">
        <f>IF(Cotizador!$Q$17&gt;=4,TARIFA!R126,0)</f>
        <v>0</v>
      </c>
      <c r="AP162" s="789"/>
      <c r="AQ162" s="789"/>
      <c r="AR162" s="789"/>
      <c r="AS162" s="789"/>
      <c r="AT162" s="789"/>
      <c r="AU162" s="796"/>
      <c r="AV162" s="797">
        <f>IF(Cotizador!$Q$17&gt;=4,TARIFA!S126,0)</f>
        <v>0</v>
      </c>
      <c r="AW162" s="789"/>
      <c r="AX162" s="789"/>
      <c r="AY162" s="789"/>
      <c r="AZ162" s="789"/>
      <c r="BA162" s="789"/>
      <c r="BB162" s="789"/>
      <c r="BC162" s="798">
        <f>IF(Cotizador!$Q$17&gt;=4,TARIFA!T126,0)</f>
        <v>0</v>
      </c>
      <c r="BD162" s="789"/>
      <c r="BE162" s="789"/>
      <c r="BF162" s="789"/>
      <c r="BG162" s="789"/>
      <c r="BH162" s="789"/>
      <c r="BI162" s="796"/>
      <c r="BJ162" s="797">
        <f>IF(Cotizador!$Q$17&gt;=4,TARIFA!U126,0)</f>
        <v>0</v>
      </c>
      <c r="BK162" s="789"/>
      <c r="BL162" s="789"/>
      <c r="BM162" s="789"/>
      <c r="BN162" s="789"/>
      <c r="BO162" s="789"/>
      <c r="BP162" s="790"/>
      <c r="BQ162" s="791">
        <f>IF(Cotizador!$Q$17&gt;=4,TARIFA!V126,0)</f>
        <v>0</v>
      </c>
      <c r="BR162" s="792"/>
      <c r="BS162" s="792"/>
      <c r="BT162" s="792"/>
      <c r="BU162" s="792"/>
      <c r="BV162" s="792"/>
      <c r="BW162" s="793"/>
      <c r="BX162" s="794">
        <f>IF(Cotizador!$Q$17&gt;=4,TARIFA!W126,0)</f>
        <v>0</v>
      </c>
      <c r="BY162" s="792"/>
      <c r="BZ162" s="792"/>
      <c r="CA162" s="792"/>
      <c r="CB162" s="792"/>
      <c r="CC162" s="792"/>
      <c r="CD162" s="792"/>
      <c r="CE162" s="795">
        <f>IF(Cotizador!$Q$17&gt;=4,TARIFA!X126,0)</f>
        <v>0</v>
      </c>
      <c r="CF162" s="792"/>
      <c r="CG162" s="792"/>
      <c r="CH162" s="792"/>
      <c r="CI162" s="792"/>
      <c r="CJ162" s="792"/>
      <c r="CK162" s="793"/>
      <c r="CL162" s="794">
        <f>IF(Cotizador!$Q$17&gt;=4,TARIFA!Y126,0)</f>
        <v>0</v>
      </c>
      <c r="CM162" s="792"/>
      <c r="CN162" s="792"/>
      <c r="CO162" s="792"/>
      <c r="CP162" s="792"/>
      <c r="CQ162" s="792"/>
      <c r="CR162" s="799"/>
      <c r="CS162" s="370"/>
    </row>
    <row r="163" spans="2:97" ht="23.25" customHeight="1" x14ac:dyDescent="0.35">
      <c r="B163" s="369"/>
      <c r="C163" s="776" t="s">
        <v>118</v>
      </c>
      <c r="D163" s="777"/>
      <c r="E163" s="777"/>
      <c r="F163" s="777"/>
      <c r="G163" s="777"/>
      <c r="H163" s="777"/>
      <c r="I163" s="777"/>
      <c r="J163" s="777"/>
      <c r="K163" s="777"/>
      <c r="L163" s="778"/>
      <c r="M163" s="779">
        <f>IF(Cotizador!$Q$17&gt;=4,TARIFA!N127,0)</f>
        <v>0</v>
      </c>
      <c r="N163" s="780"/>
      <c r="O163" s="780"/>
      <c r="P163" s="780"/>
      <c r="Q163" s="780"/>
      <c r="R163" s="780"/>
      <c r="S163" s="781"/>
      <c r="T163" s="782">
        <f>IF(Cotizador!$Q$17&gt;=4,TARIFA!O127,0)</f>
        <v>0</v>
      </c>
      <c r="U163" s="780"/>
      <c r="V163" s="780"/>
      <c r="W163" s="780"/>
      <c r="X163" s="780"/>
      <c r="Y163" s="780"/>
      <c r="Z163" s="780"/>
      <c r="AA163" s="783">
        <f>IF(Cotizador!$Q$17&gt;=4,TARIFA!P127,0)</f>
        <v>0</v>
      </c>
      <c r="AB163" s="780"/>
      <c r="AC163" s="780"/>
      <c r="AD163" s="780"/>
      <c r="AE163" s="780"/>
      <c r="AF163" s="780"/>
      <c r="AG163" s="781"/>
      <c r="AH163" s="782">
        <f>IF(Cotizador!$Q$17&gt;=4,TARIFA!Q127,0)</f>
        <v>0</v>
      </c>
      <c r="AI163" s="780"/>
      <c r="AJ163" s="780"/>
      <c r="AK163" s="780"/>
      <c r="AL163" s="780"/>
      <c r="AM163" s="780"/>
      <c r="AN163" s="780"/>
      <c r="AO163" s="776">
        <f>IF(Cotizador!$Q$17&gt;=4,TARIFA!R127,0)</f>
        <v>0</v>
      </c>
      <c r="AP163" s="777"/>
      <c r="AQ163" s="777"/>
      <c r="AR163" s="777"/>
      <c r="AS163" s="777"/>
      <c r="AT163" s="777"/>
      <c r="AU163" s="784"/>
      <c r="AV163" s="785">
        <f>IF(Cotizador!$Q$17&gt;=4,TARIFA!S127,0)</f>
        <v>0</v>
      </c>
      <c r="AW163" s="777"/>
      <c r="AX163" s="777"/>
      <c r="AY163" s="777"/>
      <c r="AZ163" s="777"/>
      <c r="BA163" s="777"/>
      <c r="BB163" s="777"/>
      <c r="BC163" s="786">
        <f>IF(Cotizador!$Q$17&gt;=4,TARIFA!T127,0)</f>
        <v>0</v>
      </c>
      <c r="BD163" s="777"/>
      <c r="BE163" s="777"/>
      <c r="BF163" s="777"/>
      <c r="BG163" s="777"/>
      <c r="BH163" s="777"/>
      <c r="BI163" s="784"/>
      <c r="BJ163" s="785">
        <f>IF(Cotizador!$Q$17&gt;=4,TARIFA!U127,0)</f>
        <v>0</v>
      </c>
      <c r="BK163" s="777"/>
      <c r="BL163" s="777"/>
      <c r="BM163" s="777"/>
      <c r="BN163" s="777"/>
      <c r="BO163" s="777"/>
      <c r="BP163" s="778"/>
      <c r="BQ163" s="779">
        <f>IF(Cotizador!$Q$17&gt;=4,TARIFA!V127,0)</f>
        <v>0</v>
      </c>
      <c r="BR163" s="780"/>
      <c r="BS163" s="780"/>
      <c r="BT163" s="780"/>
      <c r="BU163" s="780"/>
      <c r="BV163" s="780"/>
      <c r="BW163" s="781"/>
      <c r="BX163" s="782">
        <f>IF(Cotizador!$Q$17&gt;=4,TARIFA!W127,0)</f>
        <v>0</v>
      </c>
      <c r="BY163" s="780"/>
      <c r="BZ163" s="780"/>
      <c r="CA163" s="780"/>
      <c r="CB163" s="780"/>
      <c r="CC163" s="780"/>
      <c r="CD163" s="780"/>
      <c r="CE163" s="783">
        <f>IF(Cotizador!$Q$17&gt;=4,TARIFA!X127,0)</f>
        <v>0</v>
      </c>
      <c r="CF163" s="780"/>
      <c r="CG163" s="780"/>
      <c r="CH163" s="780"/>
      <c r="CI163" s="780"/>
      <c r="CJ163" s="780"/>
      <c r="CK163" s="781"/>
      <c r="CL163" s="782">
        <f>IF(Cotizador!$Q$17&gt;=4,TARIFA!Y127,0)</f>
        <v>0</v>
      </c>
      <c r="CM163" s="780"/>
      <c r="CN163" s="780"/>
      <c r="CO163" s="780"/>
      <c r="CP163" s="780"/>
      <c r="CQ163" s="780"/>
      <c r="CR163" s="787"/>
      <c r="CS163" s="370"/>
    </row>
    <row r="164" spans="2:97" ht="23.25" customHeight="1" x14ac:dyDescent="0.35">
      <c r="B164" s="369"/>
      <c r="C164" s="788" t="s">
        <v>119</v>
      </c>
      <c r="D164" s="789"/>
      <c r="E164" s="789"/>
      <c r="F164" s="789"/>
      <c r="G164" s="789"/>
      <c r="H164" s="789"/>
      <c r="I164" s="789"/>
      <c r="J164" s="789"/>
      <c r="K164" s="789"/>
      <c r="L164" s="790"/>
      <c r="M164" s="791">
        <f>IF(Cotizador!$Q$17&gt;=4,TARIFA!N128,0)</f>
        <v>0</v>
      </c>
      <c r="N164" s="792"/>
      <c r="O164" s="792"/>
      <c r="P164" s="792"/>
      <c r="Q164" s="792"/>
      <c r="R164" s="792"/>
      <c r="S164" s="793"/>
      <c r="T164" s="794">
        <f>IF(Cotizador!$Q$17&gt;=4,TARIFA!O128,0)</f>
        <v>0</v>
      </c>
      <c r="U164" s="792"/>
      <c r="V164" s="792"/>
      <c r="W164" s="792"/>
      <c r="X164" s="792"/>
      <c r="Y164" s="792"/>
      <c r="Z164" s="792"/>
      <c r="AA164" s="795">
        <f>IF(Cotizador!$Q$17&gt;=4,TARIFA!P128,0)</f>
        <v>0</v>
      </c>
      <c r="AB164" s="792"/>
      <c r="AC164" s="792"/>
      <c r="AD164" s="792"/>
      <c r="AE164" s="792"/>
      <c r="AF164" s="792"/>
      <c r="AG164" s="793"/>
      <c r="AH164" s="794">
        <f>IF(Cotizador!$Q$17&gt;=4,TARIFA!Q128,0)</f>
        <v>0</v>
      </c>
      <c r="AI164" s="792"/>
      <c r="AJ164" s="792"/>
      <c r="AK164" s="792"/>
      <c r="AL164" s="792"/>
      <c r="AM164" s="792"/>
      <c r="AN164" s="792"/>
      <c r="AO164" s="788">
        <f>IF(Cotizador!$Q$17&gt;=4,TARIFA!R128,0)</f>
        <v>0</v>
      </c>
      <c r="AP164" s="789"/>
      <c r="AQ164" s="789"/>
      <c r="AR164" s="789"/>
      <c r="AS164" s="789"/>
      <c r="AT164" s="789"/>
      <c r="AU164" s="796"/>
      <c r="AV164" s="797">
        <f>IF(Cotizador!$Q$17&gt;=4,TARIFA!S128,0)</f>
        <v>0</v>
      </c>
      <c r="AW164" s="789"/>
      <c r="AX164" s="789"/>
      <c r="AY164" s="789"/>
      <c r="AZ164" s="789"/>
      <c r="BA164" s="789"/>
      <c r="BB164" s="789"/>
      <c r="BC164" s="798">
        <f>IF(Cotizador!$Q$17&gt;=4,TARIFA!T128,0)</f>
        <v>0</v>
      </c>
      <c r="BD164" s="789"/>
      <c r="BE164" s="789"/>
      <c r="BF164" s="789"/>
      <c r="BG164" s="789"/>
      <c r="BH164" s="789"/>
      <c r="BI164" s="796"/>
      <c r="BJ164" s="797">
        <f>IF(Cotizador!$Q$17&gt;=4,TARIFA!U128,0)</f>
        <v>0</v>
      </c>
      <c r="BK164" s="789"/>
      <c r="BL164" s="789"/>
      <c r="BM164" s="789"/>
      <c r="BN164" s="789"/>
      <c r="BO164" s="789"/>
      <c r="BP164" s="790"/>
      <c r="BQ164" s="791">
        <f>IF(Cotizador!$Q$17&gt;=4,TARIFA!V128,0)</f>
        <v>0</v>
      </c>
      <c r="BR164" s="792"/>
      <c r="BS164" s="792"/>
      <c r="BT164" s="792"/>
      <c r="BU164" s="792"/>
      <c r="BV164" s="792"/>
      <c r="BW164" s="793"/>
      <c r="BX164" s="794">
        <f>IF(Cotizador!$Q$17&gt;=4,TARIFA!W128,0)</f>
        <v>0</v>
      </c>
      <c r="BY164" s="792"/>
      <c r="BZ164" s="792"/>
      <c r="CA164" s="792"/>
      <c r="CB164" s="792"/>
      <c r="CC164" s="792"/>
      <c r="CD164" s="792"/>
      <c r="CE164" s="795">
        <f>IF(Cotizador!$Q$17&gt;=4,TARIFA!X128,0)</f>
        <v>0</v>
      </c>
      <c r="CF164" s="792"/>
      <c r="CG164" s="792"/>
      <c r="CH164" s="792"/>
      <c r="CI164" s="792"/>
      <c r="CJ164" s="792"/>
      <c r="CK164" s="793"/>
      <c r="CL164" s="794">
        <f>IF(Cotizador!$Q$17&gt;=4,TARIFA!Y128,0)</f>
        <v>0</v>
      </c>
      <c r="CM164" s="792"/>
      <c r="CN164" s="792"/>
      <c r="CO164" s="792"/>
      <c r="CP164" s="792"/>
      <c r="CQ164" s="792"/>
      <c r="CR164" s="799"/>
      <c r="CS164" s="370"/>
    </row>
    <row r="165" spans="2:97" ht="23.25" customHeight="1" x14ac:dyDescent="0.35">
      <c r="B165" s="369"/>
      <c r="C165" s="776" t="s">
        <v>120</v>
      </c>
      <c r="D165" s="777"/>
      <c r="E165" s="777"/>
      <c r="F165" s="777"/>
      <c r="G165" s="777"/>
      <c r="H165" s="777"/>
      <c r="I165" s="777"/>
      <c r="J165" s="777"/>
      <c r="K165" s="777"/>
      <c r="L165" s="778"/>
      <c r="M165" s="779">
        <f>IF(Cotizador!$Q$17&gt;=4,TARIFA!N129,0)</f>
        <v>0</v>
      </c>
      <c r="N165" s="780"/>
      <c r="O165" s="780"/>
      <c r="P165" s="780"/>
      <c r="Q165" s="780"/>
      <c r="R165" s="780"/>
      <c r="S165" s="781"/>
      <c r="T165" s="782">
        <f>IF(Cotizador!$Q$17&gt;=4,TARIFA!O129,0)</f>
        <v>0</v>
      </c>
      <c r="U165" s="780"/>
      <c r="V165" s="780"/>
      <c r="W165" s="780"/>
      <c r="X165" s="780"/>
      <c r="Y165" s="780"/>
      <c r="Z165" s="780"/>
      <c r="AA165" s="783">
        <f>IF(Cotizador!$Q$17&gt;=4,TARIFA!P129,0)</f>
        <v>0</v>
      </c>
      <c r="AB165" s="780"/>
      <c r="AC165" s="780"/>
      <c r="AD165" s="780"/>
      <c r="AE165" s="780"/>
      <c r="AF165" s="780"/>
      <c r="AG165" s="781"/>
      <c r="AH165" s="782">
        <f>IF(Cotizador!$Q$17&gt;=4,TARIFA!Q129,0)</f>
        <v>0</v>
      </c>
      <c r="AI165" s="780"/>
      <c r="AJ165" s="780"/>
      <c r="AK165" s="780"/>
      <c r="AL165" s="780"/>
      <c r="AM165" s="780"/>
      <c r="AN165" s="780"/>
      <c r="AO165" s="776">
        <f>IF(Cotizador!$Q$17&gt;=4,TARIFA!R129,0)</f>
        <v>0</v>
      </c>
      <c r="AP165" s="777"/>
      <c r="AQ165" s="777"/>
      <c r="AR165" s="777"/>
      <c r="AS165" s="777"/>
      <c r="AT165" s="777"/>
      <c r="AU165" s="784"/>
      <c r="AV165" s="785">
        <f>IF(Cotizador!$Q$17&gt;=4,TARIFA!S129,0)</f>
        <v>0</v>
      </c>
      <c r="AW165" s="777"/>
      <c r="AX165" s="777"/>
      <c r="AY165" s="777"/>
      <c r="AZ165" s="777"/>
      <c r="BA165" s="777"/>
      <c r="BB165" s="777"/>
      <c r="BC165" s="786">
        <f>IF(Cotizador!$Q$17&gt;=4,TARIFA!T129,0)</f>
        <v>0</v>
      </c>
      <c r="BD165" s="777"/>
      <c r="BE165" s="777"/>
      <c r="BF165" s="777"/>
      <c r="BG165" s="777"/>
      <c r="BH165" s="777"/>
      <c r="BI165" s="784"/>
      <c r="BJ165" s="785">
        <f>IF(Cotizador!$Q$17&gt;=4,TARIFA!U129,0)</f>
        <v>0</v>
      </c>
      <c r="BK165" s="777"/>
      <c r="BL165" s="777"/>
      <c r="BM165" s="777"/>
      <c r="BN165" s="777"/>
      <c r="BO165" s="777"/>
      <c r="BP165" s="778"/>
      <c r="BQ165" s="779">
        <f>IF(Cotizador!$Q$17&gt;=4,TARIFA!V129,0)</f>
        <v>0</v>
      </c>
      <c r="BR165" s="780"/>
      <c r="BS165" s="780"/>
      <c r="BT165" s="780"/>
      <c r="BU165" s="780"/>
      <c r="BV165" s="780"/>
      <c r="BW165" s="781"/>
      <c r="BX165" s="782">
        <f>IF(Cotizador!$Q$17&gt;=4,TARIFA!W129,0)</f>
        <v>0</v>
      </c>
      <c r="BY165" s="780"/>
      <c r="BZ165" s="780"/>
      <c r="CA165" s="780"/>
      <c r="CB165" s="780"/>
      <c r="CC165" s="780"/>
      <c r="CD165" s="780"/>
      <c r="CE165" s="783">
        <f>IF(Cotizador!$Q$17&gt;=4,TARIFA!X129,0)</f>
        <v>0</v>
      </c>
      <c r="CF165" s="780"/>
      <c r="CG165" s="780"/>
      <c r="CH165" s="780"/>
      <c r="CI165" s="780"/>
      <c r="CJ165" s="780"/>
      <c r="CK165" s="781"/>
      <c r="CL165" s="782">
        <f>IF(Cotizador!$Q$17&gt;=4,TARIFA!Y129,0)</f>
        <v>0</v>
      </c>
      <c r="CM165" s="780"/>
      <c r="CN165" s="780"/>
      <c r="CO165" s="780"/>
      <c r="CP165" s="780"/>
      <c r="CQ165" s="780"/>
      <c r="CR165" s="787"/>
      <c r="CS165" s="370"/>
    </row>
    <row r="166" spans="2:97" ht="23.25" customHeight="1" x14ac:dyDescent="0.35">
      <c r="B166" s="369"/>
      <c r="C166" s="788" t="s">
        <v>164</v>
      </c>
      <c r="D166" s="789"/>
      <c r="E166" s="789"/>
      <c r="F166" s="789"/>
      <c r="G166" s="789"/>
      <c r="H166" s="789"/>
      <c r="I166" s="789"/>
      <c r="J166" s="789"/>
      <c r="K166" s="789"/>
      <c r="L166" s="790"/>
      <c r="M166" s="791">
        <f>IF(Cotizador!$Q$17&gt;=4,TARIFA!N130,0)</f>
        <v>0</v>
      </c>
      <c r="N166" s="792"/>
      <c r="O166" s="792"/>
      <c r="P166" s="792"/>
      <c r="Q166" s="792"/>
      <c r="R166" s="792"/>
      <c r="S166" s="793"/>
      <c r="T166" s="794">
        <f>IF(Cotizador!$Q$17&gt;=4,TARIFA!O130,0)</f>
        <v>0</v>
      </c>
      <c r="U166" s="792"/>
      <c r="V166" s="792"/>
      <c r="W166" s="792"/>
      <c r="X166" s="792"/>
      <c r="Y166" s="792"/>
      <c r="Z166" s="792"/>
      <c r="AA166" s="795">
        <f>IF(Cotizador!$Q$17&gt;=4,TARIFA!P130,0)</f>
        <v>0</v>
      </c>
      <c r="AB166" s="792"/>
      <c r="AC166" s="792"/>
      <c r="AD166" s="792"/>
      <c r="AE166" s="792"/>
      <c r="AF166" s="792"/>
      <c r="AG166" s="793"/>
      <c r="AH166" s="794">
        <f>IF(Cotizador!$Q$17&gt;=4,TARIFA!Q130,0)</f>
        <v>0</v>
      </c>
      <c r="AI166" s="792"/>
      <c r="AJ166" s="792"/>
      <c r="AK166" s="792"/>
      <c r="AL166" s="792"/>
      <c r="AM166" s="792"/>
      <c r="AN166" s="792"/>
      <c r="AO166" s="788">
        <f>IF(Cotizador!$Q$17&gt;=4,TARIFA!R130,0)</f>
        <v>0</v>
      </c>
      <c r="AP166" s="789"/>
      <c r="AQ166" s="789"/>
      <c r="AR166" s="789"/>
      <c r="AS166" s="789"/>
      <c r="AT166" s="789"/>
      <c r="AU166" s="796"/>
      <c r="AV166" s="797">
        <f>IF(Cotizador!$Q$17&gt;=4,TARIFA!S130,0)</f>
        <v>0</v>
      </c>
      <c r="AW166" s="789"/>
      <c r="AX166" s="789"/>
      <c r="AY166" s="789"/>
      <c r="AZ166" s="789"/>
      <c r="BA166" s="789"/>
      <c r="BB166" s="789"/>
      <c r="BC166" s="798">
        <f>IF(Cotizador!$Q$17&gt;=4,TARIFA!T130,0)</f>
        <v>0</v>
      </c>
      <c r="BD166" s="789"/>
      <c r="BE166" s="789"/>
      <c r="BF166" s="789"/>
      <c r="BG166" s="789"/>
      <c r="BH166" s="789"/>
      <c r="BI166" s="796"/>
      <c r="BJ166" s="797">
        <f>IF(Cotizador!$Q$17&gt;=4,TARIFA!U130,0)</f>
        <v>0</v>
      </c>
      <c r="BK166" s="789"/>
      <c r="BL166" s="789"/>
      <c r="BM166" s="789"/>
      <c r="BN166" s="789"/>
      <c r="BO166" s="789"/>
      <c r="BP166" s="790"/>
      <c r="BQ166" s="791">
        <f>IF(Cotizador!$Q$17&gt;=4,TARIFA!V130,0)</f>
        <v>0</v>
      </c>
      <c r="BR166" s="792"/>
      <c r="BS166" s="792"/>
      <c r="BT166" s="792"/>
      <c r="BU166" s="792"/>
      <c r="BV166" s="792"/>
      <c r="BW166" s="793"/>
      <c r="BX166" s="794">
        <f>IF(Cotizador!$Q$17&gt;=4,TARIFA!W130,0)</f>
        <v>0</v>
      </c>
      <c r="BY166" s="792"/>
      <c r="BZ166" s="792"/>
      <c r="CA166" s="792"/>
      <c r="CB166" s="792"/>
      <c r="CC166" s="792"/>
      <c r="CD166" s="792"/>
      <c r="CE166" s="795">
        <f>IF(Cotizador!$Q$17&gt;=4,TARIFA!X130,0)</f>
        <v>0</v>
      </c>
      <c r="CF166" s="792"/>
      <c r="CG166" s="792"/>
      <c r="CH166" s="792"/>
      <c r="CI166" s="792"/>
      <c r="CJ166" s="792"/>
      <c r="CK166" s="793"/>
      <c r="CL166" s="794">
        <f>IF(Cotizador!$Q$17&gt;=4,TARIFA!Y130,0)</f>
        <v>0</v>
      </c>
      <c r="CM166" s="792"/>
      <c r="CN166" s="792"/>
      <c r="CO166" s="792"/>
      <c r="CP166" s="792"/>
      <c r="CQ166" s="792"/>
      <c r="CR166" s="799"/>
      <c r="CS166" s="370"/>
    </row>
    <row r="167" spans="2:97" ht="23.25" customHeight="1" x14ac:dyDescent="0.35">
      <c r="B167" s="369"/>
      <c r="C167" s="758" t="s">
        <v>264</v>
      </c>
      <c r="D167" s="759"/>
      <c r="E167" s="759"/>
      <c r="F167" s="759"/>
      <c r="G167" s="759"/>
      <c r="H167" s="759"/>
      <c r="I167" s="759"/>
      <c r="J167" s="759"/>
      <c r="K167" s="759"/>
      <c r="L167" s="760"/>
      <c r="M167" s="761">
        <f>IF(Cotizador!$Q$17&gt;=4,TARIFA!N131,0)</f>
        <v>0</v>
      </c>
      <c r="N167" s="762"/>
      <c r="O167" s="762"/>
      <c r="P167" s="762"/>
      <c r="Q167" s="762"/>
      <c r="R167" s="762"/>
      <c r="S167" s="763"/>
      <c r="T167" s="764">
        <f>IF(Cotizador!$Q$17&gt;=4,TARIFA!O131,0)</f>
        <v>0</v>
      </c>
      <c r="U167" s="762"/>
      <c r="V167" s="762"/>
      <c r="W167" s="762"/>
      <c r="X167" s="762"/>
      <c r="Y167" s="762"/>
      <c r="Z167" s="762"/>
      <c r="AA167" s="765">
        <f>IF(Cotizador!$Q$17&gt;=4,TARIFA!P131,0)</f>
        <v>0</v>
      </c>
      <c r="AB167" s="762"/>
      <c r="AC167" s="762"/>
      <c r="AD167" s="762"/>
      <c r="AE167" s="762"/>
      <c r="AF167" s="762"/>
      <c r="AG167" s="763"/>
      <c r="AH167" s="764">
        <f>IF(Cotizador!$Q$17&gt;=4,TARIFA!Q131,0)</f>
        <v>0</v>
      </c>
      <c r="AI167" s="762"/>
      <c r="AJ167" s="762"/>
      <c r="AK167" s="762"/>
      <c r="AL167" s="762"/>
      <c r="AM167" s="762"/>
      <c r="AN167" s="762"/>
      <c r="AO167" s="758">
        <f>IF(Cotizador!$Q$17&gt;=4,TARIFA!R131,0)</f>
        <v>0</v>
      </c>
      <c r="AP167" s="759"/>
      <c r="AQ167" s="759"/>
      <c r="AR167" s="759"/>
      <c r="AS167" s="759"/>
      <c r="AT167" s="759"/>
      <c r="AU167" s="766"/>
      <c r="AV167" s="767">
        <f>IF(Cotizador!$Q$17&gt;=4,TARIFA!S131,0)</f>
        <v>0</v>
      </c>
      <c r="AW167" s="759"/>
      <c r="AX167" s="759"/>
      <c r="AY167" s="759"/>
      <c r="AZ167" s="759"/>
      <c r="BA167" s="759"/>
      <c r="BB167" s="759"/>
      <c r="BC167" s="768">
        <f>IF(Cotizador!$Q$17&gt;=4,TARIFA!T131,0)</f>
        <v>0</v>
      </c>
      <c r="BD167" s="759"/>
      <c r="BE167" s="759"/>
      <c r="BF167" s="759"/>
      <c r="BG167" s="759"/>
      <c r="BH167" s="759"/>
      <c r="BI167" s="766"/>
      <c r="BJ167" s="767">
        <f>IF(Cotizador!$Q$17&gt;=4,TARIFA!U131,0)</f>
        <v>0</v>
      </c>
      <c r="BK167" s="759"/>
      <c r="BL167" s="759"/>
      <c r="BM167" s="759"/>
      <c r="BN167" s="759"/>
      <c r="BO167" s="759"/>
      <c r="BP167" s="760"/>
      <c r="BQ167" s="761">
        <f>IF(Cotizador!$Q$17&gt;=4,TARIFA!V131,0)</f>
        <v>0</v>
      </c>
      <c r="BR167" s="762"/>
      <c r="BS167" s="762"/>
      <c r="BT167" s="762"/>
      <c r="BU167" s="762"/>
      <c r="BV167" s="762"/>
      <c r="BW167" s="763"/>
      <c r="BX167" s="764">
        <f>IF(Cotizador!$Q$17&gt;=4,TARIFA!W131,0)</f>
        <v>0</v>
      </c>
      <c r="BY167" s="762"/>
      <c r="BZ167" s="762"/>
      <c r="CA167" s="762"/>
      <c r="CB167" s="762"/>
      <c r="CC167" s="762"/>
      <c r="CD167" s="762"/>
      <c r="CE167" s="765">
        <f>IF(Cotizador!$Q$17&gt;=4,TARIFA!X131,0)</f>
        <v>0</v>
      </c>
      <c r="CF167" s="762"/>
      <c r="CG167" s="762"/>
      <c r="CH167" s="762"/>
      <c r="CI167" s="762"/>
      <c r="CJ167" s="762"/>
      <c r="CK167" s="763"/>
      <c r="CL167" s="764">
        <f>IF(Cotizador!$Q$17&gt;=4,TARIFA!Y131,0)</f>
        <v>0</v>
      </c>
      <c r="CM167" s="762"/>
      <c r="CN167" s="762"/>
      <c r="CO167" s="762"/>
      <c r="CP167" s="762"/>
      <c r="CQ167" s="762"/>
      <c r="CR167" s="769"/>
      <c r="CS167" s="370"/>
    </row>
    <row r="168" spans="2:97" ht="23.25" customHeight="1" x14ac:dyDescent="0.35">
      <c r="B168" s="369"/>
      <c r="C168" s="735" t="s">
        <v>304</v>
      </c>
      <c r="D168" s="736"/>
      <c r="E168" s="736"/>
      <c r="F168" s="736"/>
      <c r="G168" s="736"/>
      <c r="H168" s="736"/>
      <c r="I168" s="736"/>
      <c r="J168" s="736"/>
      <c r="K168" s="736"/>
      <c r="L168" s="736"/>
      <c r="M168" s="736"/>
      <c r="N168" s="736"/>
      <c r="O168" s="736"/>
      <c r="P168" s="736"/>
      <c r="Q168" s="736"/>
      <c r="R168" s="736"/>
      <c r="S168" s="736"/>
      <c r="T168" s="736"/>
      <c r="U168" s="736"/>
      <c r="V168" s="736"/>
      <c r="W168" s="736"/>
      <c r="X168" s="736"/>
      <c r="Y168" s="736"/>
      <c r="Z168" s="736"/>
      <c r="AA168" s="736"/>
      <c r="AB168" s="736"/>
      <c r="AC168" s="736"/>
      <c r="AD168" s="736"/>
      <c r="AE168" s="736"/>
      <c r="AF168" s="736"/>
      <c r="AG168" s="736"/>
      <c r="AH168" s="736"/>
      <c r="AI168" s="736"/>
      <c r="AJ168" s="736"/>
      <c r="AK168" s="736"/>
      <c r="AL168" s="736"/>
      <c r="AM168" s="736"/>
      <c r="AN168" s="737"/>
      <c r="AO168" s="770">
        <f>SUM(AO147:AU167)</f>
        <v>0</v>
      </c>
      <c r="AP168" s="771"/>
      <c r="AQ168" s="771"/>
      <c r="AR168" s="771"/>
      <c r="AS168" s="771"/>
      <c r="AT168" s="771"/>
      <c r="AU168" s="771"/>
      <c r="AV168" s="771">
        <f>SUM(AV147:BB167)</f>
        <v>0</v>
      </c>
      <c r="AW168" s="771"/>
      <c r="AX168" s="771"/>
      <c r="AY168" s="771"/>
      <c r="AZ168" s="771"/>
      <c r="BA168" s="771"/>
      <c r="BB168" s="771"/>
      <c r="BC168" s="771">
        <f>SUM(BC147:BI167)</f>
        <v>0</v>
      </c>
      <c r="BD168" s="771"/>
      <c r="BE168" s="771"/>
      <c r="BF168" s="771"/>
      <c r="BG168" s="771"/>
      <c r="BH168" s="771"/>
      <c r="BI168" s="771"/>
      <c r="BJ168" s="771">
        <f>SUM(BJ147:BP167)</f>
        <v>0</v>
      </c>
      <c r="BK168" s="771"/>
      <c r="BL168" s="771"/>
      <c r="BM168" s="771"/>
      <c r="BN168" s="771"/>
      <c r="BO168" s="771"/>
      <c r="BP168" s="772"/>
      <c r="BQ168" s="773">
        <f>SUM(BQ147:BW167)</f>
        <v>0</v>
      </c>
      <c r="BR168" s="774"/>
      <c r="BS168" s="774"/>
      <c r="BT168" s="774"/>
      <c r="BU168" s="774"/>
      <c r="BV168" s="774"/>
      <c r="BW168" s="774"/>
      <c r="BX168" s="774">
        <f>SUM(BX147:CD167)</f>
        <v>0</v>
      </c>
      <c r="BY168" s="774"/>
      <c r="BZ168" s="774"/>
      <c r="CA168" s="774"/>
      <c r="CB168" s="774"/>
      <c r="CC168" s="774"/>
      <c r="CD168" s="774"/>
      <c r="CE168" s="774">
        <f>SUM(CE147:CK167)</f>
        <v>0</v>
      </c>
      <c r="CF168" s="774"/>
      <c r="CG168" s="774"/>
      <c r="CH168" s="774"/>
      <c r="CI168" s="774"/>
      <c r="CJ168" s="774"/>
      <c r="CK168" s="774"/>
      <c r="CL168" s="774">
        <f>SUM(CL147:CR167)</f>
        <v>0</v>
      </c>
      <c r="CM168" s="774"/>
      <c r="CN168" s="774"/>
      <c r="CO168" s="774"/>
      <c r="CP168" s="774"/>
      <c r="CQ168" s="774"/>
      <c r="CR168" s="775"/>
      <c r="CS168" s="370"/>
    </row>
    <row r="169" spans="2:97" ht="23.25" customHeight="1" x14ac:dyDescent="0.35">
      <c r="B169" s="369"/>
      <c r="C169" s="735" t="s">
        <v>304</v>
      </c>
      <c r="D169" s="736"/>
      <c r="E169" s="736"/>
      <c r="F169" s="736"/>
      <c r="G169" s="736"/>
      <c r="H169" s="736"/>
      <c r="I169" s="736"/>
      <c r="J169" s="736"/>
      <c r="K169" s="736"/>
      <c r="L169" s="736"/>
      <c r="M169" s="736"/>
      <c r="N169" s="736"/>
      <c r="O169" s="736"/>
      <c r="P169" s="736"/>
      <c r="Q169" s="736"/>
      <c r="R169" s="736"/>
      <c r="S169" s="736"/>
      <c r="T169" s="736"/>
      <c r="U169" s="736"/>
      <c r="V169" s="736"/>
      <c r="W169" s="736"/>
      <c r="X169" s="736"/>
      <c r="Y169" s="736"/>
      <c r="Z169" s="736"/>
      <c r="AA169" s="736"/>
      <c r="AB169" s="736"/>
      <c r="AC169" s="736"/>
      <c r="AD169" s="736"/>
      <c r="AE169" s="736"/>
      <c r="AF169" s="736"/>
      <c r="AG169" s="736"/>
      <c r="AH169" s="736"/>
      <c r="AI169" s="736"/>
      <c r="AJ169" s="736"/>
      <c r="AK169" s="736"/>
      <c r="AL169" s="736"/>
      <c r="AM169" s="736"/>
      <c r="AN169" s="737"/>
      <c r="AO169" s="738">
        <f>AO168+AV168</f>
        <v>0</v>
      </c>
      <c r="AP169" s="739"/>
      <c r="AQ169" s="739"/>
      <c r="AR169" s="739"/>
      <c r="AS169" s="739"/>
      <c r="AT169" s="739"/>
      <c r="AU169" s="739"/>
      <c r="AV169" s="739"/>
      <c r="AW169" s="739"/>
      <c r="AX169" s="739"/>
      <c r="AY169" s="739"/>
      <c r="AZ169" s="739"/>
      <c r="BA169" s="739"/>
      <c r="BB169" s="739"/>
      <c r="BC169" s="739">
        <f>BC168+BJ168</f>
        <v>0</v>
      </c>
      <c r="BD169" s="739"/>
      <c r="BE169" s="739"/>
      <c r="BF169" s="739"/>
      <c r="BG169" s="739"/>
      <c r="BH169" s="739"/>
      <c r="BI169" s="739"/>
      <c r="BJ169" s="739"/>
      <c r="BK169" s="739"/>
      <c r="BL169" s="739"/>
      <c r="BM169" s="739"/>
      <c r="BN169" s="739"/>
      <c r="BO169" s="739"/>
      <c r="BP169" s="740"/>
      <c r="BQ169" s="741">
        <f>BQ168+BX168</f>
        <v>0</v>
      </c>
      <c r="BR169" s="742"/>
      <c r="BS169" s="742"/>
      <c r="BT169" s="742"/>
      <c r="BU169" s="742"/>
      <c r="BV169" s="742"/>
      <c r="BW169" s="742"/>
      <c r="BX169" s="742"/>
      <c r="BY169" s="742"/>
      <c r="BZ169" s="742"/>
      <c r="CA169" s="742"/>
      <c r="CB169" s="742"/>
      <c r="CC169" s="742"/>
      <c r="CD169" s="742"/>
      <c r="CE169" s="742">
        <f>CE168+CL168</f>
        <v>0</v>
      </c>
      <c r="CF169" s="742"/>
      <c r="CG169" s="742"/>
      <c r="CH169" s="742"/>
      <c r="CI169" s="742"/>
      <c r="CJ169" s="742"/>
      <c r="CK169" s="742"/>
      <c r="CL169" s="742"/>
      <c r="CM169" s="742"/>
      <c r="CN169" s="742"/>
      <c r="CO169" s="742"/>
      <c r="CP169" s="742"/>
      <c r="CQ169" s="742"/>
      <c r="CR169" s="743"/>
      <c r="CS169" s="370"/>
    </row>
    <row r="170" spans="2:97" ht="23.25" customHeight="1" thickBot="1" x14ac:dyDescent="0.4">
      <c r="B170" s="369"/>
      <c r="C170" s="744" t="s">
        <v>305</v>
      </c>
      <c r="D170" s="745"/>
      <c r="E170" s="745"/>
      <c r="F170" s="745"/>
      <c r="G170" s="745"/>
      <c r="H170" s="745"/>
      <c r="I170" s="745"/>
      <c r="J170" s="745"/>
      <c r="K170" s="745"/>
      <c r="L170" s="745"/>
      <c r="M170" s="745"/>
      <c r="N170" s="745"/>
      <c r="O170" s="745"/>
      <c r="P170" s="745"/>
      <c r="Q170" s="745"/>
      <c r="R170" s="745"/>
      <c r="S170" s="745"/>
      <c r="T170" s="745"/>
      <c r="U170" s="745"/>
      <c r="V170" s="745"/>
      <c r="W170" s="745"/>
      <c r="X170" s="745"/>
      <c r="Y170" s="745"/>
      <c r="Z170" s="745"/>
      <c r="AA170" s="745"/>
      <c r="AB170" s="745"/>
      <c r="AC170" s="745"/>
      <c r="AD170" s="745"/>
      <c r="AE170" s="745"/>
      <c r="AF170" s="745"/>
      <c r="AG170" s="745"/>
      <c r="AH170" s="745"/>
      <c r="AI170" s="745"/>
      <c r="AJ170" s="745"/>
      <c r="AK170" s="745"/>
      <c r="AL170" s="745"/>
      <c r="AM170" s="745"/>
      <c r="AN170" s="746"/>
      <c r="AO170" s="747">
        <f>AO169+BC169</f>
        <v>0</v>
      </c>
      <c r="AP170" s="748"/>
      <c r="AQ170" s="748"/>
      <c r="AR170" s="748"/>
      <c r="AS170" s="748"/>
      <c r="AT170" s="748"/>
      <c r="AU170" s="748"/>
      <c r="AV170" s="748"/>
      <c r="AW170" s="748"/>
      <c r="AX170" s="748"/>
      <c r="AY170" s="748"/>
      <c r="AZ170" s="748"/>
      <c r="BA170" s="748"/>
      <c r="BB170" s="748"/>
      <c r="BC170" s="748"/>
      <c r="BD170" s="748"/>
      <c r="BE170" s="748"/>
      <c r="BF170" s="748"/>
      <c r="BG170" s="748"/>
      <c r="BH170" s="748"/>
      <c r="BI170" s="748"/>
      <c r="BJ170" s="748"/>
      <c r="BK170" s="748"/>
      <c r="BL170" s="748"/>
      <c r="BM170" s="748"/>
      <c r="BN170" s="748"/>
      <c r="BO170" s="748"/>
      <c r="BP170" s="749"/>
      <c r="BQ170" s="750">
        <f>BQ169+CE169</f>
        <v>0</v>
      </c>
      <c r="BR170" s="751"/>
      <c r="BS170" s="751"/>
      <c r="BT170" s="751"/>
      <c r="BU170" s="751"/>
      <c r="BV170" s="751"/>
      <c r="BW170" s="751"/>
      <c r="BX170" s="751"/>
      <c r="BY170" s="751"/>
      <c r="BZ170" s="751"/>
      <c r="CA170" s="751"/>
      <c r="CB170" s="751"/>
      <c r="CC170" s="751"/>
      <c r="CD170" s="751"/>
      <c r="CE170" s="751"/>
      <c r="CF170" s="751"/>
      <c r="CG170" s="751"/>
      <c r="CH170" s="751"/>
      <c r="CI170" s="751"/>
      <c r="CJ170" s="751"/>
      <c r="CK170" s="751"/>
      <c r="CL170" s="751"/>
      <c r="CM170" s="751"/>
      <c r="CN170" s="751"/>
      <c r="CO170" s="751"/>
      <c r="CP170" s="751"/>
      <c r="CQ170" s="751"/>
      <c r="CR170" s="752"/>
      <c r="CS170" s="370"/>
    </row>
    <row r="171" spans="2:97" ht="23.25" customHeight="1" thickBot="1" x14ac:dyDescent="0.4">
      <c r="B171" s="369"/>
      <c r="C171" s="368"/>
      <c r="D171" s="368"/>
      <c r="E171" s="368"/>
      <c r="F171" s="368"/>
      <c r="G171" s="368"/>
      <c r="H171" s="368"/>
      <c r="I171" s="368"/>
      <c r="J171" s="368"/>
      <c r="K171" s="368"/>
      <c r="L171" s="368"/>
      <c r="M171" s="368"/>
      <c r="N171" s="368"/>
      <c r="O171" s="368"/>
      <c r="P171" s="368"/>
      <c r="Q171" s="368"/>
      <c r="R171" s="368"/>
      <c r="S171" s="368"/>
      <c r="T171" s="368"/>
      <c r="U171" s="368"/>
      <c r="V171" s="368"/>
      <c r="W171" s="368"/>
      <c r="X171" s="368"/>
      <c r="Y171" s="368"/>
      <c r="Z171" s="368"/>
      <c r="AA171" s="368"/>
      <c r="AB171" s="368"/>
      <c r="AC171" s="368"/>
      <c r="AD171" s="368"/>
      <c r="AE171" s="368"/>
      <c r="AF171" s="368"/>
      <c r="AG171" s="368"/>
      <c r="AH171" s="368"/>
      <c r="AI171" s="368"/>
      <c r="AJ171" s="368"/>
      <c r="AK171" s="368"/>
      <c r="AL171" s="368"/>
      <c r="AM171" s="368"/>
      <c r="AN171" s="368"/>
      <c r="AO171" s="368"/>
      <c r="AP171" s="368"/>
      <c r="AQ171" s="368"/>
      <c r="AR171" s="368"/>
      <c r="AS171" s="368"/>
      <c r="AT171" s="368"/>
      <c r="AU171" s="368"/>
      <c r="AV171" s="368"/>
      <c r="AW171" s="368"/>
      <c r="AX171" s="368"/>
      <c r="AY171" s="368"/>
      <c r="AZ171" s="368"/>
      <c r="BA171" s="368"/>
      <c r="BB171" s="368"/>
      <c r="BC171" s="368"/>
      <c r="BD171" s="368"/>
      <c r="BE171" s="368"/>
      <c r="BF171" s="368"/>
      <c r="BG171" s="368"/>
      <c r="BH171" s="368"/>
      <c r="BI171" s="368"/>
      <c r="BJ171" s="368"/>
      <c r="BK171" s="368"/>
      <c r="BL171" s="368"/>
      <c r="BM171" s="368"/>
      <c r="BN171" s="368"/>
      <c r="BO171" s="368"/>
      <c r="BP171" s="368"/>
      <c r="BQ171" s="368"/>
      <c r="BR171" s="368"/>
      <c r="BS171" s="368"/>
      <c r="BT171" s="368"/>
      <c r="BU171" s="368"/>
      <c r="BV171" s="368"/>
      <c r="BW171" s="368"/>
      <c r="BX171" s="368"/>
      <c r="BY171" s="368"/>
      <c r="BZ171" s="368"/>
      <c r="CA171" s="368"/>
      <c r="CB171" s="368"/>
      <c r="CC171" s="368"/>
      <c r="CD171" s="368"/>
      <c r="CE171" s="368"/>
      <c r="CF171" s="368"/>
      <c r="CG171" s="368"/>
      <c r="CH171" s="368"/>
      <c r="CI171" s="368"/>
      <c r="CJ171" s="368"/>
      <c r="CK171" s="368"/>
      <c r="CL171" s="368"/>
      <c r="CM171" s="368"/>
      <c r="CN171" s="368"/>
      <c r="CO171" s="368"/>
      <c r="CP171" s="368"/>
      <c r="CQ171" s="368"/>
      <c r="CR171" s="368"/>
      <c r="CS171" s="370"/>
    </row>
    <row r="172" spans="2:97" ht="23.25" customHeight="1" thickBot="1" x14ac:dyDescent="0.4">
      <c r="B172" s="369"/>
      <c r="C172" s="812" t="s">
        <v>309</v>
      </c>
      <c r="D172" s="813"/>
      <c r="E172" s="813"/>
      <c r="F172" s="813"/>
      <c r="G172" s="813"/>
      <c r="H172" s="813"/>
      <c r="I172" s="813"/>
      <c r="J172" s="813"/>
      <c r="K172" s="813"/>
      <c r="L172" s="813"/>
      <c r="M172" s="813"/>
      <c r="N172" s="813"/>
      <c r="O172" s="813"/>
      <c r="P172" s="813"/>
      <c r="Q172" s="813"/>
      <c r="R172" s="813"/>
      <c r="S172" s="813"/>
      <c r="T172" s="813"/>
      <c r="U172" s="813"/>
      <c r="V172" s="813"/>
      <c r="W172" s="813"/>
      <c r="X172" s="813"/>
      <c r="Y172" s="813"/>
      <c r="Z172" s="813"/>
      <c r="AA172" s="813"/>
      <c r="AB172" s="813"/>
      <c r="AC172" s="813"/>
      <c r="AD172" s="813"/>
      <c r="AE172" s="813"/>
      <c r="AF172" s="813"/>
      <c r="AG172" s="813"/>
      <c r="AH172" s="813"/>
      <c r="AI172" s="813"/>
      <c r="AJ172" s="813"/>
      <c r="AK172" s="813"/>
      <c r="AL172" s="813"/>
      <c r="AM172" s="813"/>
      <c r="AN172" s="813"/>
      <c r="AO172" s="813"/>
      <c r="AP172" s="813"/>
      <c r="AQ172" s="813"/>
      <c r="AR172" s="813"/>
      <c r="AS172" s="813"/>
      <c r="AT172" s="813"/>
      <c r="AU172" s="813"/>
      <c r="AV172" s="813"/>
      <c r="AW172" s="813"/>
      <c r="AX172" s="813"/>
      <c r="AY172" s="813"/>
      <c r="AZ172" s="813"/>
      <c r="BA172" s="813"/>
      <c r="BB172" s="813"/>
      <c r="BC172" s="813"/>
      <c r="BD172" s="813"/>
      <c r="BE172" s="813"/>
      <c r="BF172" s="813"/>
      <c r="BG172" s="813"/>
      <c r="BH172" s="813"/>
      <c r="BI172" s="813"/>
      <c r="BJ172" s="813"/>
      <c r="BK172" s="813"/>
      <c r="BL172" s="813"/>
      <c r="BM172" s="813"/>
      <c r="BN172" s="813"/>
      <c r="BO172" s="813"/>
      <c r="BP172" s="813"/>
      <c r="BQ172" s="813"/>
      <c r="BR172" s="813"/>
      <c r="BS172" s="813"/>
      <c r="BT172" s="813"/>
      <c r="BU172" s="813"/>
      <c r="BV172" s="813"/>
      <c r="BW172" s="813"/>
      <c r="BX172" s="813"/>
      <c r="BY172" s="813"/>
      <c r="BZ172" s="813"/>
      <c r="CA172" s="813"/>
      <c r="CB172" s="813"/>
      <c r="CC172" s="813"/>
      <c r="CD172" s="813"/>
      <c r="CE172" s="813"/>
      <c r="CF172" s="813"/>
      <c r="CG172" s="813"/>
      <c r="CH172" s="813"/>
      <c r="CI172" s="813"/>
      <c r="CJ172" s="813"/>
      <c r="CK172" s="813"/>
      <c r="CL172" s="813"/>
      <c r="CM172" s="813"/>
      <c r="CN172" s="813"/>
      <c r="CO172" s="813"/>
      <c r="CP172" s="813"/>
      <c r="CQ172" s="813"/>
      <c r="CR172" s="814"/>
      <c r="CS172" s="370"/>
    </row>
    <row r="173" spans="2:97" ht="23.25" customHeight="1" x14ac:dyDescent="0.35">
      <c r="B173" s="369"/>
      <c r="C173" s="815" t="s">
        <v>195</v>
      </c>
      <c r="D173" s="816"/>
      <c r="E173" s="816"/>
      <c r="F173" s="816"/>
      <c r="G173" s="816"/>
      <c r="H173" s="816"/>
      <c r="I173" s="816"/>
      <c r="J173" s="816"/>
      <c r="K173" s="816"/>
      <c r="L173" s="816"/>
      <c r="M173" s="817" t="s">
        <v>299</v>
      </c>
      <c r="N173" s="818"/>
      <c r="O173" s="818"/>
      <c r="P173" s="818"/>
      <c r="Q173" s="818"/>
      <c r="R173" s="818"/>
      <c r="S173" s="818"/>
      <c r="T173" s="818"/>
      <c r="U173" s="818"/>
      <c r="V173" s="818"/>
      <c r="W173" s="818"/>
      <c r="X173" s="818"/>
      <c r="Y173" s="818"/>
      <c r="Z173" s="818"/>
      <c r="AA173" s="818"/>
      <c r="AB173" s="818"/>
      <c r="AC173" s="818"/>
      <c r="AD173" s="818"/>
      <c r="AE173" s="818"/>
      <c r="AF173" s="818"/>
      <c r="AG173" s="818"/>
      <c r="AH173" s="818"/>
      <c r="AI173" s="818"/>
      <c r="AJ173" s="818"/>
      <c r="AK173" s="818"/>
      <c r="AL173" s="818"/>
      <c r="AM173" s="818"/>
      <c r="AN173" s="819"/>
      <c r="AO173" s="817" t="s">
        <v>300</v>
      </c>
      <c r="AP173" s="818"/>
      <c r="AQ173" s="818"/>
      <c r="AR173" s="818"/>
      <c r="AS173" s="818"/>
      <c r="AT173" s="818"/>
      <c r="AU173" s="818"/>
      <c r="AV173" s="818"/>
      <c r="AW173" s="818"/>
      <c r="AX173" s="818"/>
      <c r="AY173" s="818"/>
      <c r="AZ173" s="818"/>
      <c r="BA173" s="818"/>
      <c r="BB173" s="818"/>
      <c r="BC173" s="818"/>
      <c r="BD173" s="818"/>
      <c r="BE173" s="818"/>
      <c r="BF173" s="818"/>
      <c r="BG173" s="818"/>
      <c r="BH173" s="818"/>
      <c r="BI173" s="818"/>
      <c r="BJ173" s="818"/>
      <c r="BK173" s="818"/>
      <c r="BL173" s="818"/>
      <c r="BM173" s="818"/>
      <c r="BN173" s="818"/>
      <c r="BO173" s="818"/>
      <c r="BP173" s="820"/>
      <c r="BQ173" s="817" t="s">
        <v>301</v>
      </c>
      <c r="BR173" s="818"/>
      <c r="BS173" s="818"/>
      <c r="BT173" s="818"/>
      <c r="BU173" s="818"/>
      <c r="BV173" s="818"/>
      <c r="BW173" s="818"/>
      <c r="BX173" s="818"/>
      <c r="BY173" s="818"/>
      <c r="BZ173" s="818"/>
      <c r="CA173" s="818"/>
      <c r="CB173" s="818"/>
      <c r="CC173" s="818"/>
      <c r="CD173" s="818"/>
      <c r="CE173" s="818"/>
      <c r="CF173" s="818"/>
      <c r="CG173" s="818"/>
      <c r="CH173" s="818"/>
      <c r="CI173" s="818"/>
      <c r="CJ173" s="818"/>
      <c r="CK173" s="818"/>
      <c r="CL173" s="818"/>
      <c r="CM173" s="818"/>
      <c r="CN173" s="818"/>
      <c r="CO173" s="818"/>
      <c r="CP173" s="818"/>
      <c r="CQ173" s="818"/>
      <c r="CR173" s="820"/>
      <c r="CS173" s="370"/>
    </row>
    <row r="174" spans="2:97" ht="23.25" customHeight="1" x14ac:dyDescent="0.35">
      <c r="B174" s="369"/>
      <c r="C174" s="815"/>
      <c r="D174" s="816"/>
      <c r="E174" s="816"/>
      <c r="F174" s="816"/>
      <c r="G174" s="816"/>
      <c r="H174" s="816"/>
      <c r="I174" s="816"/>
      <c r="J174" s="816"/>
      <c r="K174" s="816"/>
      <c r="L174" s="816"/>
      <c r="M174" s="821" t="s">
        <v>302</v>
      </c>
      <c r="N174" s="822"/>
      <c r="O174" s="822"/>
      <c r="P174" s="822"/>
      <c r="Q174" s="822"/>
      <c r="R174" s="822"/>
      <c r="S174" s="822"/>
      <c r="T174" s="822"/>
      <c r="U174" s="822"/>
      <c r="V174" s="822"/>
      <c r="W174" s="822"/>
      <c r="X174" s="822"/>
      <c r="Y174" s="822"/>
      <c r="Z174" s="823"/>
      <c r="AA174" s="822" t="s">
        <v>303</v>
      </c>
      <c r="AB174" s="822"/>
      <c r="AC174" s="822"/>
      <c r="AD174" s="822"/>
      <c r="AE174" s="822"/>
      <c r="AF174" s="822"/>
      <c r="AG174" s="822"/>
      <c r="AH174" s="822"/>
      <c r="AI174" s="822"/>
      <c r="AJ174" s="822"/>
      <c r="AK174" s="822"/>
      <c r="AL174" s="822"/>
      <c r="AM174" s="822"/>
      <c r="AN174" s="823"/>
      <c r="AO174" s="821" t="s">
        <v>302</v>
      </c>
      <c r="AP174" s="822"/>
      <c r="AQ174" s="822"/>
      <c r="AR174" s="822"/>
      <c r="AS174" s="822"/>
      <c r="AT174" s="822"/>
      <c r="AU174" s="822"/>
      <c r="AV174" s="822"/>
      <c r="AW174" s="822"/>
      <c r="AX174" s="822"/>
      <c r="AY174" s="822"/>
      <c r="AZ174" s="822"/>
      <c r="BA174" s="822"/>
      <c r="BB174" s="823"/>
      <c r="BC174" s="822" t="s">
        <v>303</v>
      </c>
      <c r="BD174" s="822"/>
      <c r="BE174" s="822"/>
      <c r="BF174" s="822"/>
      <c r="BG174" s="822"/>
      <c r="BH174" s="822"/>
      <c r="BI174" s="822"/>
      <c r="BJ174" s="822"/>
      <c r="BK174" s="822"/>
      <c r="BL174" s="822"/>
      <c r="BM174" s="822"/>
      <c r="BN174" s="822"/>
      <c r="BO174" s="822"/>
      <c r="BP174" s="824"/>
      <c r="BQ174" s="821" t="s">
        <v>302</v>
      </c>
      <c r="BR174" s="822"/>
      <c r="BS174" s="822"/>
      <c r="BT174" s="822"/>
      <c r="BU174" s="822"/>
      <c r="BV174" s="822"/>
      <c r="BW174" s="822"/>
      <c r="BX174" s="822"/>
      <c r="BY174" s="822"/>
      <c r="BZ174" s="822"/>
      <c r="CA174" s="822"/>
      <c r="CB174" s="822"/>
      <c r="CC174" s="822"/>
      <c r="CD174" s="823"/>
      <c r="CE174" s="822" t="s">
        <v>303</v>
      </c>
      <c r="CF174" s="822"/>
      <c r="CG174" s="822"/>
      <c r="CH174" s="822"/>
      <c r="CI174" s="822"/>
      <c r="CJ174" s="822"/>
      <c r="CK174" s="822"/>
      <c r="CL174" s="822"/>
      <c r="CM174" s="822"/>
      <c r="CN174" s="822"/>
      <c r="CO174" s="822"/>
      <c r="CP174" s="822"/>
      <c r="CQ174" s="822"/>
      <c r="CR174" s="824"/>
      <c r="CS174" s="370"/>
    </row>
    <row r="175" spans="2:97" ht="23.25" customHeight="1" x14ac:dyDescent="0.35">
      <c r="B175" s="369"/>
      <c r="C175" s="815"/>
      <c r="D175" s="816"/>
      <c r="E175" s="816"/>
      <c r="F175" s="816"/>
      <c r="G175" s="816"/>
      <c r="H175" s="816"/>
      <c r="I175" s="816"/>
      <c r="J175" s="816"/>
      <c r="K175" s="816"/>
      <c r="L175" s="816"/>
      <c r="M175" s="825" t="s">
        <v>100</v>
      </c>
      <c r="N175" s="826"/>
      <c r="O175" s="826"/>
      <c r="P175" s="826"/>
      <c r="Q175" s="826"/>
      <c r="R175" s="826"/>
      <c r="S175" s="826"/>
      <c r="T175" s="826" t="s">
        <v>101</v>
      </c>
      <c r="U175" s="826"/>
      <c r="V175" s="826"/>
      <c r="W175" s="826"/>
      <c r="X175" s="826"/>
      <c r="Y175" s="826"/>
      <c r="Z175" s="827"/>
      <c r="AA175" s="828" t="s">
        <v>100</v>
      </c>
      <c r="AB175" s="826"/>
      <c r="AC175" s="826"/>
      <c r="AD175" s="826"/>
      <c r="AE175" s="826"/>
      <c r="AF175" s="826"/>
      <c r="AG175" s="826"/>
      <c r="AH175" s="826" t="s">
        <v>101</v>
      </c>
      <c r="AI175" s="826"/>
      <c r="AJ175" s="826"/>
      <c r="AK175" s="826"/>
      <c r="AL175" s="826"/>
      <c r="AM175" s="826"/>
      <c r="AN175" s="827"/>
      <c r="AO175" s="825" t="s">
        <v>100</v>
      </c>
      <c r="AP175" s="826"/>
      <c r="AQ175" s="826"/>
      <c r="AR175" s="826"/>
      <c r="AS175" s="826"/>
      <c r="AT175" s="826"/>
      <c r="AU175" s="826"/>
      <c r="AV175" s="826" t="s">
        <v>101</v>
      </c>
      <c r="AW175" s="826"/>
      <c r="AX175" s="826"/>
      <c r="AY175" s="826"/>
      <c r="AZ175" s="826"/>
      <c r="BA175" s="826"/>
      <c r="BB175" s="827"/>
      <c r="BC175" s="828" t="s">
        <v>100</v>
      </c>
      <c r="BD175" s="826"/>
      <c r="BE175" s="826"/>
      <c r="BF175" s="826"/>
      <c r="BG175" s="826"/>
      <c r="BH175" s="826"/>
      <c r="BI175" s="826"/>
      <c r="BJ175" s="826" t="s">
        <v>101</v>
      </c>
      <c r="BK175" s="826"/>
      <c r="BL175" s="826"/>
      <c r="BM175" s="826"/>
      <c r="BN175" s="826"/>
      <c r="BO175" s="826"/>
      <c r="BP175" s="829"/>
      <c r="BQ175" s="825" t="s">
        <v>100</v>
      </c>
      <c r="BR175" s="826"/>
      <c r="BS175" s="826"/>
      <c r="BT175" s="826"/>
      <c r="BU175" s="826"/>
      <c r="BV175" s="826"/>
      <c r="BW175" s="826"/>
      <c r="BX175" s="826" t="s">
        <v>101</v>
      </c>
      <c r="BY175" s="826"/>
      <c r="BZ175" s="826"/>
      <c r="CA175" s="826"/>
      <c r="CB175" s="826"/>
      <c r="CC175" s="826"/>
      <c r="CD175" s="827"/>
      <c r="CE175" s="828" t="s">
        <v>100</v>
      </c>
      <c r="CF175" s="826"/>
      <c r="CG175" s="826"/>
      <c r="CH175" s="826"/>
      <c r="CI175" s="826"/>
      <c r="CJ175" s="826"/>
      <c r="CK175" s="826"/>
      <c r="CL175" s="826" t="s">
        <v>101</v>
      </c>
      <c r="CM175" s="826"/>
      <c r="CN175" s="826"/>
      <c r="CO175" s="826"/>
      <c r="CP175" s="826"/>
      <c r="CQ175" s="826"/>
      <c r="CR175" s="829"/>
      <c r="CS175" s="370"/>
    </row>
    <row r="176" spans="2:97" ht="23.25" customHeight="1" x14ac:dyDescent="0.35">
      <c r="B176" s="369"/>
      <c r="C176" s="776" t="s">
        <v>102</v>
      </c>
      <c r="D176" s="777"/>
      <c r="E176" s="777"/>
      <c r="F176" s="777"/>
      <c r="G176" s="777"/>
      <c r="H176" s="777"/>
      <c r="I176" s="777"/>
      <c r="J176" s="777"/>
      <c r="K176" s="777"/>
      <c r="L176" s="778"/>
      <c r="M176" s="800">
        <f>IF(Cotizador!$Q$17&gt;=5,TARIFA!N145,0)</f>
        <v>0</v>
      </c>
      <c r="N176" s="801"/>
      <c r="O176" s="801"/>
      <c r="P176" s="801"/>
      <c r="Q176" s="801"/>
      <c r="R176" s="801"/>
      <c r="S176" s="802"/>
      <c r="T176" s="803">
        <f>IF(Cotizador!$Q$17&gt;=5,TARIFA!O145,0)</f>
        <v>0</v>
      </c>
      <c r="U176" s="801"/>
      <c r="V176" s="801"/>
      <c r="W176" s="801"/>
      <c r="X176" s="801"/>
      <c r="Y176" s="801"/>
      <c r="Z176" s="801"/>
      <c r="AA176" s="804">
        <f>IF(Cotizador!$Q$17&gt;=5,TARIFA!P145,0)</f>
        <v>0</v>
      </c>
      <c r="AB176" s="801"/>
      <c r="AC176" s="801"/>
      <c r="AD176" s="801"/>
      <c r="AE176" s="801"/>
      <c r="AF176" s="801"/>
      <c r="AG176" s="802"/>
      <c r="AH176" s="803">
        <f>IF(Cotizador!$Q$17&gt;=5,TARIFA!Q145,0)</f>
        <v>0</v>
      </c>
      <c r="AI176" s="801"/>
      <c r="AJ176" s="801"/>
      <c r="AK176" s="801"/>
      <c r="AL176" s="801"/>
      <c r="AM176" s="801"/>
      <c r="AN176" s="801"/>
      <c r="AO176" s="805">
        <f>IF(Cotizador!$Q$17&gt;=5,TARIFA!R145,0)</f>
        <v>0</v>
      </c>
      <c r="AP176" s="806"/>
      <c r="AQ176" s="806"/>
      <c r="AR176" s="806"/>
      <c r="AS176" s="806"/>
      <c r="AT176" s="806"/>
      <c r="AU176" s="807"/>
      <c r="AV176" s="808">
        <f>IF(Cotizador!$Q$17&gt;=5,TARIFA!S145,0)</f>
        <v>0</v>
      </c>
      <c r="AW176" s="806"/>
      <c r="AX176" s="806"/>
      <c r="AY176" s="806"/>
      <c r="AZ176" s="806"/>
      <c r="BA176" s="806"/>
      <c r="BB176" s="806"/>
      <c r="BC176" s="809">
        <f>IF(Cotizador!$Q$17&gt;=5,TARIFA!T145,0)</f>
        <v>0</v>
      </c>
      <c r="BD176" s="806"/>
      <c r="BE176" s="806"/>
      <c r="BF176" s="806"/>
      <c r="BG176" s="806"/>
      <c r="BH176" s="806"/>
      <c r="BI176" s="807"/>
      <c r="BJ176" s="808">
        <f>IF(Cotizador!$Q$17&gt;=5,TARIFA!U145,0)</f>
        <v>0</v>
      </c>
      <c r="BK176" s="806"/>
      <c r="BL176" s="806"/>
      <c r="BM176" s="806"/>
      <c r="BN176" s="806"/>
      <c r="BO176" s="806"/>
      <c r="BP176" s="810"/>
      <c r="BQ176" s="800">
        <f>IF(Cotizador!$Q$17&gt;=5,TARIFA!V145,0)</f>
        <v>0</v>
      </c>
      <c r="BR176" s="801"/>
      <c r="BS176" s="801"/>
      <c r="BT176" s="801"/>
      <c r="BU176" s="801"/>
      <c r="BV176" s="801"/>
      <c r="BW176" s="802"/>
      <c r="BX176" s="803">
        <f>IF(Cotizador!$Q$17&gt;=5,TARIFA!W145,0)</f>
        <v>0</v>
      </c>
      <c r="BY176" s="801"/>
      <c r="BZ176" s="801"/>
      <c r="CA176" s="801"/>
      <c r="CB176" s="801"/>
      <c r="CC176" s="801"/>
      <c r="CD176" s="801"/>
      <c r="CE176" s="804">
        <f>IF(Cotizador!$Q$17&gt;=5,TARIFA!X145,0)</f>
        <v>0</v>
      </c>
      <c r="CF176" s="801"/>
      <c r="CG176" s="801"/>
      <c r="CH176" s="801"/>
      <c r="CI176" s="801"/>
      <c r="CJ176" s="801"/>
      <c r="CK176" s="802"/>
      <c r="CL176" s="803">
        <f>IF(Cotizador!$Q$17&gt;=5,TARIFA!Y145,0)</f>
        <v>0</v>
      </c>
      <c r="CM176" s="801"/>
      <c r="CN176" s="801"/>
      <c r="CO176" s="801"/>
      <c r="CP176" s="801"/>
      <c r="CQ176" s="801"/>
      <c r="CR176" s="811"/>
      <c r="CS176" s="370"/>
    </row>
    <row r="177" spans="2:97" ht="23.25" customHeight="1" x14ac:dyDescent="0.35">
      <c r="B177" s="369"/>
      <c r="C177" s="788" t="s">
        <v>103</v>
      </c>
      <c r="D177" s="789"/>
      <c r="E177" s="789"/>
      <c r="F177" s="789"/>
      <c r="G177" s="789"/>
      <c r="H177" s="789"/>
      <c r="I177" s="789"/>
      <c r="J177" s="789"/>
      <c r="K177" s="789"/>
      <c r="L177" s="790"/>
      <c r="M177" s="791">
        <f>IF(Cotizador!$Q$17&gt;=5,TARIFA!N146,0)</f>
        <v>0</v>
      </c>
      <c r="N177" s="792"/>
      <c r="O177" s="792"/>
      <c r="P177" s="792"/>
      <c r="Q177" s="792"/>
      <c r="R177" s="792"/>
      <c r="S177" s="793"/>
      <c r="T177" s="794">
        <f>IF(Cotizador!$Q$17&gt;=5,TARIFA!O146,0)</f>
        <v>0</v>
      </c>
      <c r="U177" s="792"/>
      <c r="V177" s="792"/>
      <c r="W177" s="792"/>
      <c r="X177" s="792"/>
      <c r="Y177" s="792"/>
      <c r="Z177" s="792"/>
      <c r="AA177" s="795">
        <f>IF(Cotizador!$Q$17&gt;=5,TARIFA!P146,0)</f>
        <v>0</v>
      </c>
      <c r="AB177" s="792"/>
      <c r="AC177" s="792"/>
      <c r="AD177" s="792"/>
      <c r="AE177" s="792"/>
      <c r="AF177" s="792"/>
      <c r="AG177" s="793"/>
      <c r="AH177" s="794">
        <f>IF(Cotizador!$Q$17&gt;=5,TARIFA!Q146,0)</f>
        <v>0</v>
      </c>
      <c r="AI177" s="792"/>
      <c r="AJ177" s="792"/>
      <c r="AK177" s="792"/>
      <c r="AL177" s="792"/>
      <c r="AM177" s="792"/>
      <c r="AN177" s="792"/>
      <c r="AO177" s="788">
        <f>IF(Cotizador!$Q$17&gt;=5,TARIFA!R146,0)</f>
        <v>0</v>
      </c>
      <c r="AP177" s="789"/>
      <c r="AQ177" s="789"/>
      <c r="AR177" s="789"/>
      <c r="AS177" s="789"/>
      <c r="AT177" s="789"/>
      <c r="AU177" s="796"/>
      <c r="AV177" s="797">
        <f>IF(Cotizador!$Q$17&gt;=5,TARIFA!S146,0)</f>
        <v>0</v>
      </c>
      <c r="AW177" s="789"/>
      <c r="AX177" s="789"/>
      <c r="AY177" s="789"/>
      <c r="AZ177" s="789"/>
      <c r="BA177" s="789"/>
      <c r="BB177" s="789"/>
      <c r="BC177" s="798">
        <f>IF(Cotizador!$Q$17&gt;=5,TARIFA!T146,0)</f>
        <v>0</v>
      </c>
      <c r="BD177" s="789"/>
      <c r="BE177" s="789"/>
      <c r="BF177" s="789"/>
      <c r="BG177" s="789"/>
      <c r="BH177" s="789"/>
      <c r="BI177" s="796"/>
      <c r="BJ177" s="797">
        <f>IF(Cotizador!$Q$17&gt;=5,TARIFA!U146,0)</f>
        <v>0</v>
      </c>
      <c r="BK177" s="789"/>
      <c r="BL177" s="789"/>
      <c r="BM177" s="789"/>
      <c r="BN177" s="789"/>
      <c r="BO177" s="789"/>
      <c r="BP177" s="790"/>
      <c r="BQ177" s="791">
        <f>IF(Cotizador!$Q$17&gt;=5,TARIFA!V146,0)</f>
        <v>0</v>
      </c>
      <c r="BR177" s="792"/>
      <c r="BS177" s="792"/>
      <c r="BT177" s="792"/>
      <c r="BU177" s="792"/>
      <c r="BV177" s="792"/>
      <c r="BW177" s="793"/>
      <c r="BX177" s="794">
        <f>IF(Cotizador!$Q$17&gt;=5,TARIFA!W146,0)</f>
        <v>0</v>
      </c>
      <c r="BY177" s="792"/>
      <c r="BZ177" s="792"/>
      <c r="CA177" s="792"/>
      <c r="CB177" s="792"/>
      <c r="CC177" s="792"/>
      <c r="CD177" s="792"/>
      <c r="CE177" s="795">
        <f>IF(Cotizador!$Q$17&gt;=5,TARIFA!X146,0)</f>
        <v>0</v>
      </c>
      <c r="CF177" s="792"/>
      <c r="CG177" s="792"/>
      <c r="CH177" s="792"/>
      <c r="CI177" s="792"/>
      <c r="CJ177" s="792"/>
      <c r="CK177" s="793"/>
      <c r="CL177" s="794">
        <f>IF(Cotizador!$Q$17&gt;=5,TARIFA!Y146,0)</f>
        <v>0</v>
      </c>
      <c r="CM177" s="792"/>
      <c r="CN177" s="792"/>
      <c r="CO177" s="792"/>
      <c r="CP177" s="792"/>
      <c r="CQ177" s="792"/>
      <c r="CR177" s="799"/>
      <c r="CS177" s="370"/>
    </row>
    <row r="178" spans="2:97" ht="23.25" customHeight="1" x14ac:dyDescent="0.35">
      <c r="B178" s="369"/>
      <c r="C178" s="776" t="s">
        <v>104</v>
      </c>
      <c r="D178" s="777"/>
      <c r="E178" s="777"/>
      <c r="F178" s="777"/>
      <c r="G178" s="777"/>
      <c r="H178" s="777"/>
      <c r="I178" s="777"/>
      <c r="J178" s="777"/>
      <c r="K178" s="777"/>
      <c r="L178" s="778"/>
      <c r="M178" s="779">
        <f>IF(Cotizador!$Q$17&gt;=5,TARIFA!N147,0)</f>
        <v>0</v>
      </c>
      <c r="N178" s="780"/>
      <c r="O178" s="780"/>
      <c r="P178" s="780"/>
      <c r="Q178" s="780"/>
      <c r="R178" s="780"/>
      <c r="S178" s="781"/>
      <c r="T178" s="782">
        <f>IF(Cotizador!$Q$17&gt;=5,TARIFA!O147,0)</f>
        <v>0</v>
      </c>
      <c r="U178" s="780"/>
      <c r="V178" s="780"/>
      <c r="W178" s="780"/>
      <c r="X178" s="780"/>
      <c r="Y178" s="780"/>
      <c r="Z178" s="780"/>
      <c r="AA178" s="783">
        <f>IF(Cotizador!$Q$17&gt;=5,TARIFA!P147,0)</f>
        <v>0</v>
      </c>
      <c r="AB178" s="780"/>
      <c r="AC178" s="780"/>
      <c r="AD178" s="780"/>
      <c r="AE178" s="780"/>
      <c r="AF178" s="780"/>
      <c r="AG178" s="781"/>
      <c r="AH178" s="782">
        <f>IF(Cotizador!$Q$17&gt;=5,TARIFA!Q147,0)</f>
        <v>0</v>
      </c>
      <c r="AI178" s="780"/>
      <c r="AJ178" s="780"/>
      <c r="AK178" s="780"/>
      <c r="AL178" s="780"/>
      <c r="AM178" s="780"/>
      <c r="AN178" s="780"/>
      <c r="AO178" s="776">
        <f>IF(Cotizador!$Q$17&gt;=5,TARIFA!R147,0)</f>
        <v>0</v>
      </c>
      <c r="AP178" s="777"/>
      <c r="AQ178" s="777"/>
      <c r="AR178" s="777"/>
      <c r="AS178" s="777"/>
      <c r="AT178" s="777"/>
      <c r="AU178" s="784"/>
      <c r="AV178" s="785">
        <f>IF(Cotizador!$Q$17&gt;=5,TARIFA!S147,0)</f>
        <v>0</v>
      </c>
      <c r="AW178" s="777"/>
      <c r="AX178" s="777"/>
      <c r="AY178" s="777"/>
      <c r="AZ178" s="777"/>
      <c r="BA178" s="777"/>
      <c r="BB178" s="777"/>
      <c r="BC178" s="786">
        <f>IF(Cotizador!$Q$17&gt;=5,TARIFA!T147,0)</f>
        <v>0</v>
      </c>
      <c r="BD178" s="777"/>
      <c r="BE178" s="777"/>
      <c r="BF178" s="777"/>
      <c r="BG178" s="777"/>
      <c r="BH178" s="777"/>
      <c r="BI178" s="784"/>
      <c r="BJ178" s="785">
        <f>IF(Cotizador!$Q$17&gt;=5,TARIFA!U147,0)</f>
        <v>0</v>
      </c>
      <c r="BK178" s="777"/>
      <c r="BL178" s="777"/>
      <c r="BM178" s="777"/>
      <c r="BN178" s="777"/>
      <c r="BO178" s="777"/>
      <c r="BP178" s="778"/>
      <c r="BQ178" s="779">
        <f>IF(Cotizador!$Q$17&gt;=5,TARIFA!V147,0)</f>
        <v>0</v>
      </c>
      <c r="BR178" s="780"/>
      <c r="BS178" s="780"/>
      <c r="BT178" s="780"/>
      <c r="BU178" s="780"/>
      <c r="BV178" s="780"/>
      <c r="BW178" s="781"/>
      <c r="BX178" s="782">
        <f>IF(Cotizador!$Q$17&gt;=5,TARIFA!W147,0)</f>
        <v>0</v>
      </c>
      <c r="BY178" s="780"/>
      <c r="BZ178" s="780"/>
      <c r="CA178" s="780"/>
      <c r="CB178" s="780"/>
      <c r="CC178" s="780"/>
      <c r="CD178" s="780"/>
      <c r="CE178" s="783">
        <f>IF(Cotizador!$Q$17&gt;=5,TARIFA!X147,0)</f>
        <v>0</v>
      </c>
      <c r="CF178" s="780"/>
      <c r="CG178" s="780"/>
      <c r="CH178" s="780"/>
      <c r="CI178" s="780"/>
      <c r="CJ178" s="780"/>
      <c r="CK178" s="781"/>
      <c r="CL178" s="782">
        <f>IF(Cotizador!$Q$17&gt;=5,TARIFA!Y147,0)</f>
        <v>0</v>
      </c>
      <c r="CM178" s="780"/>
      <c r="CN178" s="780"/>
      <c r="CO178" s="780"/>
      <c r="CP178" s="780"/>
      <c r="CQ178" s="780"/>
      <c r="CR178" s="787"/>
      <c r="CS178" s="370"/>
    </row>
    <row r="179" spans="2:97" ht="23.25" customHeight="1" x14ac:dyDescent="0.35">
      <c r="B179" s="369"/>
      <c r="C179" s="788" t="s">
        <v>105</v>
      </c>
      <c r="D179" s="789"/>
      <c r="E179" s="789"/>
      <c r="F179" s="789"/>
      <c r="G179" s="789"/>
      <c r="H179" s="789"/>
      <c r="I179" s="789"/>
      <c r="J179" s="789"/>
      <c r="K179" s="789"/>
      <c r="L179" s="790"/>
      <c r="M179" s="791">
        <f>IF(Cotizador!$Q$17&gt;=5,TARIFA!N148,0)</f>
        <v>0</v>
      </c>
      <c r="N179" s="792"/>
      <c r="O179" s="792"/>
      <c r="P179" s="792"/>
      <c r="Q179" s="792"/>
      <c r="R179" s="792"/>
      <c r="S179" s="793"/>
      <c r="T179" s="794">
        <f>IF(Cotizador!$Q$17&gt;=5,TARIFA!O148,0)</f>
        <v>0</v>
      </c>
      <c r="U179" s="792"/>
      <c r="V179" s="792"/>
      <c r="W179" s="792"/>
      <c r="X179" s="792"/>
      <c r="Y179" s="792"/>
      <c r="Z179" s="792"/>
      <c r="AA179" s="795">
        <f>IF(Cotizador!$Q$17&gt;=5,TARIFA!P148,0)</f>
        <v>0</v>
      </c>
      <c r="AB179" s="792"/>
      <c r="AC179" s="792"/>
      <c r="AD179" s="792"/>
      <c r="AE179" s="792"/>
      <c r="AF179" s="792"/>
      <c r="AG179" s="793"/>
      <c r="AH179" s="794">
        <f>IF(Cotizador!$Q$17&gt;=5,TARIFA!Q148,0)</f>
        <v>0</v>
      </c>
      <c r="AI179" s="792"/>
      <c r="AJ179" s="792"/>
      <c r="AK179" s="792"/>
      <c r="AL179" s="792"/>
      <c r="AM179" s="792"/>
      <c r="AN179" s="792"/>
      <c r="AO179" s="788">
        <f>IF(Cotizador!$Q$17&gt;=5,TARIFA!R148,0)</f>
        <v>0</v>
      </c>
      <c r="AP179" s="789"/>
      <c r="AQ179" s="789"/>
      <c r="AR179" s="789"/>
      <c r="AS179" s="789"/>
      <c r="AT179" s="789"/>
      <c r="AU179" s="796"/>
      <c r="AV179" s="797">
        <f>IF(Cotizador!$Q$17&gt;=5,TARIFA!S148,0)</f>
        <v>0</v>
      </c>
      <c r="AW179" s="789"/>
      <c r="AX179" s="789"/>
      <c r="AY179" s="789"/>
      <c r="AZ179" s="789"/>
      <c r="BA179" s="789"/>
      <c r="BB179" s="789"/>
      <c r="BC179" s="798">
        <f>IF(Cotizador!$Q$17&gt;=5,TARIFA!T148,0)</f>
        <v>0</v>
      </c>
      <c r="BD179" s="789"/>
      <c r="BE179" s="789"/>
      <c r="BF179" s="789"/>
      <c r="BG179" s="789"/>
      <c r="BH179" s="789"/>
      <c r="BI179" s="796"/>
      <c r="BJ179" s="797">
        <f>IF(Cotizador!$Q$17&gt;=5,TARIFA!U148,0)</f>
        <v>0</v>
      </c>
      <c r="BK179" s="789"/>
      <c r="BL179" s="789"/>
      <c r="BM179" s="789"/>
      <c r="BN179" s="789"/>
      <c r="BO179" s="789"/>
      <c r="BP179" s="790"/>
      <c r="BQ179" s="791">
        <f>IF(Cotizador!$Q$17&gt;=5,TARIFA!V148,0)</f>
        <v>0</v>
      </c>
      <c r="BR179" s="792"/>
      <c r="BS179" s="792"/>
      <c r="BT179" s="792"/>
      <c r="BU179" s="792"/>
      <c r="BV179" s="792"/>
      <c r="BW179" s="793"/>
      <c r="BX179" s="794">
        <f>IF(Cotizador!$Q$17&gt;=5,TARIFA!W148,0)</f>
        <v>0</v>
      </c>
      <c r="BY179" s="792"/>
      <c r="BZ179" s="792"/>
      <c r="CA179" s="792"/>
      <c r="CB179" s="792"/>
      <c r="CC179" s="792"/>
      <c r="CD179" s="792"/>
      <c r="CE179" s="795">
        <f>IF(Cotizador!$Q$17&gt;=5,TARIFA!X148,0)</f>
        <v>0</v>
      </c>
      <c r="CF179" s="792"/>
      <c r="CG179" s="792"/>
      <c r="CH179" s="792"/>
      <c r="CI179" s="792"/>
      <c r="CJ179" s="792"/>
      <c r="CK179" s="793"/>
      <c r="CL179" s="794">
        <f>IF(Cotizador!$Q$17&gt;=5,TARIFA!Y148,0)</f>
        <v>0</v>
      </c>
      <c r="CM179" s="792"/>
      <c r="CN179" s="792"/>
      <c r="CO179" s="792"/>
      <c r="CP179" s="792"/>
      <c r="CQ179" s="792"/>
      <c r="CR179" s="799"/>
      <c r="CS179" s="370"/>
    </row>
    <row r="180" spans="2:97" ht="23.25" customHeight="1" x14ac:dyDescent="0.35">
      <c r="B180" s="369"/>
      <c r="C180" s="776" t="s">
        <v>106</v>
      </c>
      <c r="D180" s="777"/>
      <c r="E180" s="777"/>
      <c r="F180" s="777"/>
      <c r="G180" s="777"/>
      <c r="H180" s="777"/>
      <c r="I180" s="777"/>
      <c r="J180" s="777"/>
      <c r="K180" s="777"/>
      <c r="L180" s="778"/>
      <c r="M180" s="779">
        <f>IF(Cotizador!$Q$17&gt;=5,TARIFA!N149,0)</f>
        <v>0</v>
      </c>
      <c r="N180" s="780"/>
      <c r="O180" s="780"/>
      <c r="P180" s="780"/>
      <c r="Q180" s="780"/>
      <c r="R180" s="780"/>
      <c r="S180" s="781"/>
      <c r="T180" s="782">
        <f>IF(Cotizador!$Q$17&gt;=5,TARIFA!O149,0)</f>
        <v>0</v>
      </c>
      <c r="U180" s="780"/>
      <c r="V180" s="780"/>
      <c r="W180" s="780"/>
      <c r="X180" s="780"/>
      <c r="Y180" s="780"/>
      <c r="Z180" s="780"/>
      <c r="AA180" s="783">
        <f>IF(Cotizador!$Q$17&gt;=5,TARIFA!P149,0)</f>
        <v>0</v>
      </c>
      <c r="AB180" s="780"/>
      <c r="AC180" s="780"/>
      <c r="AD180" s="780"/>
      <c r="AE180" s="780"/>
      <c r="AF180" s="780"/>
      <c r="AG180" s="781"/>
      <c r="AH180" s="782">
        <f>IF(Cotizador!$Q$17&gt;=5,TARIFA!Q149,0)</f>
        <v>0</v>
      </c>
      <c r="AI180" s="780"/>
      <c r="AJ180" s="780"/>
      <c r="AK180" s="780"/>
      <c r="AL180" s="780"/>
      <c r="AM180" s="780"/>
      <c r="AN180" s="780"/>
      <c r="AO180" s="776">
        <f>IF(Cotizador!$Q$17&gt;=5,TARIFA!R149,0)</f>
        <v>0</v>
      </c>
      <c r="AP180" s="777"/>
      <c r="AQ180" s="777"/>
      <c r="AR180" s="777"/>
      <c r="AS180" s="777"/>
      <c r="AT180" s="777"/>
      <c r="AU180" s="784"/>
      <c r="AV180" s="785">
        <f>IF(Cotizador!$Q$17&gt;=5,TARIFA!S149,0)</f>
        <v>0</v>
      </c>
      <c r="AW180" s="777"/>
      <c r="AX180" s="777"/>
      <c r="AY180" s="777"/>
      <c r="AZ180" s="777"/>
      <c r="BA180" s="777"/>
      <c r="BB180" s="777"/>
      <c r="BC180" s="786">
        <f>IF(Cotizador!$Q$17&gt;=5,TARIFA!T149,0)</f>
        <v>0</v>
      </c>
      <c r="BD180" s="777"/>
      <c r="BE180" s="777"/>
      <c r="BF180" s="777"/>
      <c r="BG180" s="777"/>
      <c r="BH180" s="777"/>
      <c r="BI180" s="784"/>
      <c r="BJ180" s="785">
        <f>IF(Cotizador!$Q$17&gt;=5,TARIFA!U149,0)</f>
        <v>0</v>
      </c>
      <c r="BK180" s="777"/>
      <c r="BL180" s="777"/>
      <c r="BM180" s="777"/>
      <c r="BN180" s="777"/>
      <c r="BO180" s="777"/>
      <c r="BP180" s="778"/>
      <c r="BQ180" s="779">
        <f>IF(Cotizador!$Q$17&gt;=5,TARIFA!V149,0)</f>
        <v>0</v>
      </c>
      <c r="BR180" s="780"/>
      <c r="BS180" s="780"/>
      <c r="BT180" s="780"/>
      <c r="BU180" s="780"/>
      <c r="BV180" s="780"/>
      <c r="BW180" s="781"/>
      <c r="BX180" s="782">
        <f>IF(Cotizador!$Q$17&gt;=5,TARIFA!W149,0)</f>
        <v>0</v>
      </c>
      <c r="BY180" s="780"/>
      <c r="BZ180" s="780"/>
      <c r="CA180" s="780"/>
      <c r="CB180" s="780"/>
      <c r="CC180" s="780"/>
      <c r="CD180" s="780"/>
      <c r="CE180" s="783">
        <f>IF(Cotizador!$Q$17&gt;=5,TARIFA!X149,0)</f>
        <v>0</v>
      </c>
      <c r="CF180" s="780"/>
      <c r="CG180" s="780"/>
      <c r="CH180" s="780"/>
      <c r="CI180" s="780"/>
      <c r="CJ180" s="780"/>
      <c r="CK180" s="781"/>
      <c r="CL180" s="782">
        <f>IF(Cotizador!$Q$17&gt;=5,TARIFA!Y149,0)</f>
        <v>0</v>
      </c>
      <c r="CM180" s="780"/>
      <c r="CN180" s="780"/>
      <c r="CO180" s="780"/>
      <c r="CP180" s="780"/>
      <c r="CQ180" s="780"/>
      <c r="CR180" s="787"/>
      <c r="CS180" s="370"/>
    </row>
    <row r="181" spans="2:97" ht="23.25" customHeight="1" x14ac:dyDescent="0.35">
      <c r="B181" s="369"/>
      <c r="C181" s="788" t="s">
        <v>107</v>
      </c>
      <c r="D181" s="789"/>
      <c r="E181" s="789"/>
      <c r="F181" s="789"/>
      <c r="G181" s="789"/>
      <c r="H181" s="789"/>
      <c r="I181" s="789"/>
      <c r="J181" s="789"/>
      <c r="K181" s="789"/>
      <c r="L181" s="790"/>
      <c r="M181" s="791">
        <f>IF(Cotizador!$Q$17&gt;=5,TARIFA!N150,0)</f>
        <v>0</v>
      </c>
      <c r="N181" s="792"/>
      <c r="O181" s="792"/>
      <c r="P181" s="792"/>
      <c r="Q181" s="792"/>
      <c r="R181" s="792"/>
      <c r="S181" s="793"/>
      <c r="T181" s="794">
        <f>IF(Cotizador!$Q$17&gt;=5,TARIFA!O150,0)</f>
        <v>0</v>
      </c>
      <c r="U181" s="792"/>
      <c r="V181" s="792"/>
      <c r="W181" s="792"/>
      <c r="X181" s="792"/>
      <c r="Y181" s="792"/>
      <c r="Z181" s="792"/>
      <c r="AA181" s="795">
        <f>IF(Cotizador!$Q$17&gt;=5,TARIFA!P150,0)</f>
        <v>0</v>
      </c>
      <c r="AB181" s="792"/>
      <c r="AC181" s="792"/>
      <c r="AD181" s="792"/>
      <c r="AE181" s="792"/>
      <c r="AF181" s="792"/>
      <c r="AG181" s="793"/>
      <c r="AH181" s="794">
        <f>IF(Cotizador!$Q$17&gt;=5,TARIFA!Q150,0)</f>
        <v>0</v>
      </c>
      <c r="AI181" s="792"/>
      <c r="AJ181" s="792"/>
      <c r="AK181" s="792"/>
      <c r="AL181" s="792"/>
      <c r="AM181" s="792"/>
      <c r="AN181" s="792"/>
      <c r="AO181" s="788">
        <f>IF(Cotizador!$Q$17&gt;=5,TARIFA!R150,0)</f>
        <v>0</v>
      </c>
      <c r="AP181" s="789"/>
      <c r="AQ181" s="789"/>
      <c r="AR181" s="789"/>
      <c r="AS181" s="789"/>
      <c r="AT181" s="789"/>
      <c r="AU181" s="796"/>
      <c r="AV181" s="797">
        <f>IF(Cotizador!$Q$17&gt;=5,TARIFA!S150,0)</f>
        <v>0</v>
      </c>
      <c r="AW181" s="789"/>
      <c r="AX181" s="789"/>
      <c r="AY181" s="789"/>
      <c r="AZ181" s="789"/>
      <c r="BA181" s="789"/>
      <c r="BB181" s="789"/>
      <c r="BC181" s="798">
        <f>IF(Cotizador!$Q$17&gt;=5,TARIFA!T150,0)</f>
        <v>0</v>
      </c>
      <c r="BD181" s="789"/>
      <c r="BE181" s="789"/>
      <c r="BF181" s="789"/>
      <c r="BG181" s="789"/>
      <c r="BH181" s="789"/>
      <c r="BI181" s="796"/>
      <c r="BJ181" s="797">
        <f>IF(Cotizador!$Q$17&gt;=5,TARIFA!U150,0)</f>
        <v>0</v>
      </c>
      <c r="BK181" s="789"/>
      <c r="BL181" s="789"/>
      <c r="BM181" s="789"/>
      <c r="BN181" s="789"/>
      <c r="BO181" s="789"/>
      <c r="BP181" s="790"/>
      <c r="BQ181" s="791">
        <f>IF(Cotizador!$Q$17&gt;=5,TARIFA!V150,0)</f>
        <v>0</v>
      </c>
      <c r="BR181" s="792"/>
      <c r="BS181" s="792"/>
      <c r="BT181" s="792"/>
      <c r="BU181" s="792"/>
      <c r="BV181" s="792"/>
      <c r="BW181" s="793"/>
      <c r="BX181" s="794">
        <f>IF(Cotizador!$Q$17&gt;=5,TARIFA!W150,0)</f>
        <v>0</v>
      </c>
      <c r="BY181" s="792"/>
      <c r="BZ181" s="792"/>
      <c r="CA181" s="792"/>
      <c r="CB181" s="792"/>
      <c r="CC181" s="792"/>
      <c r="CD181" s="792"/>
      <c r="CE181" s="795">
        <f>IF(Cotizador!$Q$17&gt;=5,TARIFA!X150,0)</f>
        <v>0</v>
      </c>
      <c r="CF181" s="792"/>
      <c r="CG181" s="792"/>
      <c r="CH181" s="792"/>
      <c r="CI181" s="792"/>
      <c r="CJ181" s="792"/>
      <c r="CK181" s="793"/>
      <c r="CL181" s="794">
        <f>IF(Cotizador!$Q$17&gt;=5,TARIFA!Y150,0)</f>
        <v>0</v>
      </c>
      <c r="CM181" s="792"/>
      <c r="CN181" s="792"/>
      <c r="CO181" s="792"/>
      <c r="CP181" s="792"/>
      <c r="CQ181" s="792"/>
      <c r="CR181" s="799"/>
      <c r="CS181" s="370"/>
    </row>
    <row r="182" spans="2:97" ht="23.25" customHeight="1" x14ac:dyDescent="0.35">
      <c r="B182" s="369"/>
      <c r="C182" s="776" t="s">
        <v>108</v>
      </c>
      <c r="D182" s="777"/>
      <c r="E182" s="777"/>
      <c r="F182" s="777"/>
      <c r="G182" s="777"/>
      <c r="H182" s="777"/>
      <c r="I182" s="777"/>
      <c r="J182" s="777"/>
      <c r="K182" s="777"/>
      <c r="L182" s="778"/>
      <c r="M182" s="779">
        <f>IF(Cotizador!$Q$17&gt;=5,TARIFA!N151,0)</f>
        <v>0</v>
      </c>
      <c r="N182" s="780"/>
      <c r="O182" s="780"/>
      <c r="P182" s="780"/>
      <c r="Q182" s="780"/>
      <c r="R182" s="780"/>
      <c r="S182" s="781"/>
      <c r="T182" s="782">
        <f>IF(Cotizador!$Q$17&gt;=5,TARIFA!O151,0)</f>
        <v>0</v>
      </c>
      <c r="U182" s="780"/>
      <c r="V182" s="780"/>
      <c r="W182" s="780"/>
      <c r="X182" s="780"/>
      <c r="Y182" s="780"/>
      <c r="Z182" s="780"/>
      <c r="AA182" s="783">
        <f>IF(Cotizador!$Q$17&gt;=5,TARIFA!P151,0)</f>
        <v>0</v>
      </c>
      <c r="AB182" s="780"/>
      <c r="AC182" s="780"/>
      <c r="AD182" s="780"/>
      <c r="AE182" s="780"/>
      <c r="AF182" s="780"/>
      <c r="AG182" s="781"/>
      <c r="AH182" s="782">
        <f>IF(Cotizador!$Q$17&gt;=5,TARIFA!Q151,0)</f>
        <v>0</v>
      </c>
      <c r="AI182" s="780"/>
      <c r="AJ182" s="780"/>
      <c r="AK182" s="780"/>
      <c r="AL182" s="780"/>
      <c r="AM182" s="780"/>
      <c r="AN182" s="780"/>
      <c r="AO182" s="776">
        <f>IF(Cotizador!$Q$17&gt;=5,TARIFA!R151,0)</f>
        <v>0</v>
      </c>
      <c r="AP182" s="777"/>
      <c r="AQ182" s="777"/>
      <c r="AR182" s="777"/>
      <c r="AS182" s="777"/>
      <c r="AT182" s="777"/>
      <c r="AU182" s="784"/>
      <c r="AV182" s="785">
        <f>IF(Cotizador!$Q$17&gt;=5,TARIFA!S151,0)</f>
        <v>0</v>
      </c>
      <c r="AW182" s="777"/>
      <c r="AX182" s="777"/>
      <c r="AY182" s="777"/>
      <c r="AZ182" s="777"/>
      <c r="BA182" s="777"/>
      <c r="BB182" s="777"/>
      <c r="BC182" s="786">
        <f>IF(Cotizador!$Q$17&gt;=5,TARIFA!T151,0)</f>
        <v>0</v>
      </c>
      <c r="BD182" s="777"/>
      <c r="BE182" s="777"/>
      <c r="BF182" s="777"/>
      <c r="BG182" s="777"/>
      <c r="BH182" s="777"/>
      <c r="BI182" s="784"/>
      <c r="BJ182" s="785">
        <f>IF(Cotizador!$Q$17&gt;=5,TARIFA!U151,0)</f>
        <v>0</v>
      </c>
      <c r="BK182" s="777"/>
      <c r="BL182" s="777"/>
      <c r="BM182" s="777"/>
      <c r="BN182" s="777"/>
      <c r="BO182" s="777"/>
      <c r="BP182" s="778"/>
      <c r="BQ182" s="779">
        <f>IF(Cotizador!$Q$17&gt;=5,TARIFA!V151,0)</f>
        <v>0</v>
      </c>
      <c r="BR182" s="780"/>
      <c r="BS182" s="780"/>
      <c r="BT182" s="780"/>
      <c r="BU182" s="780"/>
      <c r="BV182" s="780"/>
      <c r="BW182" s="781"/>
      <c r="BX182" s="782">
        <f>IF(Cotizador!$Q$17&gt;=5,TARIFA!W151,0)</f>
        <v>0</v>
      </c>
      <c r="BY182" s="780"/>
      <c r="BZ182" s="780"/>
      <c r="CA182" s="780"/>
      <c r="CB182" s="780"/>
      <c r="CC182" s="780"/>
      <c r="CD182" s="780"/>
      <c r="CE182" s="783">
        <f>IF(Cotizador!$Q$17&gt;=5,TARIFA!X151,0)</f>
        <v>0</v>
      </c>
      <c r="CF182" s="780"/>
      <c r="CG182" s="780"/>
      <c r="CH182" s="780"/>
      <c r="CI182" s="780"/>
      <c r="CJ182" s="780"/>
      <c r="CK182" s="781"/>
      <c r="CL182" s="782">
        <f>IF(Cotizador!$Q$17&gt;=5,TARIFA!Y151,0)</f>
        <v>0</v>
      </c>
      <c r="CM182" s="780"/>
      <c r="CN182" s="780"/>
      <c r="CO182" s="780"/>
      <c r="CP182" s="780"/>
      <c r="CQ182" s="780"/>
      <c r="CR182" s="787"/>
      <c r="CS182" s="370"/>
    </row>
    <row r="183" spans="2:97" ht="23.25" customHeight="1" x14ac:dyDescent="0.35">
      <c r="B183" s="369"/>
      <c r="C183" s="788" t="s">
        <v>109</v>
      </c>
      <c r="D183" s="789"/>
      <c r="E183" s="789"/>
      <c r="F183" s="789"/>
      <c r="G183" s="789"/>
      <c r="H183" s="789"/>
      <c r="I183" s="789"/>
      <c r="J183" s="789"/>
      <c r="K183" s="789"/>
      <c r="L183" s="790"/>
      <c r="M183" s="791">
        <f>IF(Cotizador!$Q$17&gt;=5,TARIFA!N152,0)</f>
        <v>0</v>
      </c>
      <c r="N183" s="792"/>
      <c r="O183" s="792"/>
      <c r="P183" s="792"/>
      <c r="Q183" s="792"/>
      <c r="R183" s="792"/>
      <c r="S183" s="793"/>
      <c r="T183" s="794">
        <f>IF(Cotizador!$Q$17&gt;=5,TARIFA!O152,0)</f>
        <v>0</v>
      </c>
      <c r="U183" s="792"/>
      <c r="V183" s="792"/>
      <c r="W183" s="792"/>
      <c r="X183" s="792"/>
      <c r="Y183" s="792"/>
      <c r="Z183" s="792"/>
      <c r="AA183" s="795">
        <f>IF(Cotizador!$Q$17&gt;=5,TARIFA!P152,0)</f>
        <v>0</v>
      </c>
      <c r="AB183" s="792"/>
      <c r="AC183" s="792"/>
      <c r="AD183" s="792"/>
      <c r="AE183" s="792"/>
      <c r="AF183" s="792"/>
      <c r="AG183" s="793"/>
      <c r="AH183" s="794">
        <f>IF(Cotizador!$Q$17&gt;=5,TARIFA!Q152,0)</f>
        <v>0</v>
      </c>
      <c r="AI183" s="792"/>
      <c r="AJ183" s="792"/>
      <c r="AK183" s="792"/>
      <c r="AL183" s="792"/>
      <c r="AM183" s="792"/>
      <c r="AN183" s="792"/>
      <c r="AO183" s="788">
        <f>IF(Cotizador!$Q$17&gt;=5,TARIFA!R152,0)</f>
        <v>0</v>
      </c>
      <c r="AP183" s="789"/>
      <c r="AQ183" s="789"/>
      <c r="AR183" s="789"/>
      <c r="AS183" s="789"/>
      <c r="AT183" s="789"/>
      <c r="AU183" s="796"/>
      <c r="AV183" s="797">
        <f>IF(Cotizador!$Q$17&gt;=5,TARIFA!S152,0)</f>
        <v>0</v>
      </c>
      <c r="AW183" s="789"/>
      <c r="AX183" s="789"/>
      <c r="AY183" s="789"/>
      <c r="AZ183" s="789"/>
      <c r="BA183" s="789"/>
      <c r="BB183" s="789"/>
      <c r="BC183" s="798">
        <f>IF(Cotizador!$Q$17&gt;=5,TARIFA!T152,0)</f>
        <v>0</v>
      </c>
      <c r="BD183" s="789"/>
      <c r="BE183" s="789"/>
      <c r="BF183" s="789"/>
      <c r="BG183" s="789"/>
      <c r="BH183" s="789"/>
      <c r="BI183" s="796"/>
      <c r="BJ183" s="797">
        <f>IF(Cotizador!$Q$17&gt;=5,TARIFA!U152,0)</f>
        <v>0</v>
      </c>
      <c r="BK183" s="789"/>
      <c r="BL183" s="789"/>
      <c r="BM183" s="789"/>
      <c r="BN183" s="789"/>
      <c r="BO183" s="789"/>
      <c r="BP183" s="790"/>
      <c r="BQ183" s="791">
        <f>IF(Cotizador!$Q$17&gt;=5,TARIFA!V152,0)</f>
        <v>0</v>
      </c>
      <c r="BR183" s="792"/>
      <c r="BS183" s="792"/>
      <c r="BT183" s="792"/>
      <c r="BU183" s="792"/>
      <c r="BV183" s="792"/>
      <c r="BW183" s="793"/>
      <c r="BX183" s="794">
        <f>IF(Cotizador!$Q$17&gt;=5,TARIFA!W152,0)</f>
        <v>0</v>
      </c>
      <c r="BY183" s="792"/>
      <c r="BZ183" s="792"/>
      <c r="CA183" s="792"/>
      <c r="CB183" s="792"/>
      <c r="CC183" s="792"/>
      <c r="CD183" s="792"/>
      <c r="CE183" s="795">
        <f>IF(Cotizador!$Q$17&gt;=5,TARIFA!X152,0)</f>
        <v>0</v>
      </c>
      <c r="CF183" s="792"/>
      <c r="CG183" s="792"/>
      <c r="CH183" s="792"/>
      <c r="CI183" s="792"/>
      <c r="CJ183" s="792"/>
      <c r="CK183" s="793"/>
      <c r="CL183" s="794">
        <f>IF(Cotizador!$Q$17&gt;=5,TARIFA!Y152,0)</f>
        <v>0</v>
      </c>
      <c r="CM183" s="792"/>
      <c r="CN183" s="792"/>
      <c r="CO183" s="792"/>
      <c r="CP183" s="792"/>
      <c r="CQ183" s="792"/>
      <c r="CR183" s="799"/>
      <c r="CS183" s="370"/>
    </row>
    <row r="184" spans="2:97" ht="23.25" customHeight="1" x14ac:dyDescent="0.35">
      <c r="B184" s="369"/>
      <c r="C184" s="776" t="s">
        <v>110</v>
      </c>
      <c r="D184" s="777"/>
      <c r="E184" s="777"/>
      <c r="F184" s="777"/>
      <c r="G184" s="777"/>
      <c r="H184" s="777"/>
      <c r="I184" s="777"/>
      <c r="J184" s="777"/>
      <c r="K184" s="777"/>
      <c r="L184" s="778"/>
      <c r="M184" s="779">
        <f>IF(Cotizador!$Q$17&gt;=5,TARIFA!N153,0)</f>
        <v>0</v>
      </c>
      <c r="N184" s="780"/>
      <c r="O184" s="780"/>
      <c r="P184" s="780"/>
      <c r="Q184" s="780"/>
      <c r="R184" s="780"/>
      <c r="S184" s="781"/>
      <c r="T184" s="782">
        <f>IF(Cotizador!$Q$17&gt;=5,TARIFA!O153,0)</f>
        <v>0</v>
      </c>
      <c r="U184" s="780"/>
      <c r="V184" s="780"/>
      <c r="W184" s="780"/>
      <c r="X184" s="780"/>
      <c r="Y184" s="780"/>
      <c r="Z184" s="780"/>
      <c r="AA184" s="783">
        <f>IF(Cotizador!$Q$17&gt;=5,TARIFA!P153,0)</f>
        <v>0</v>
      </c>
      <c r="AB184" s="780"/>
      <c r="AC184" s="780"/>
      <c r="AD184" s="780"/>
      <c r="AE184" s="780"/>
      <c r="AF184" s="780"/>
      <c r="AG184" s="781"/>
      <c r="AH184" s="782">
        <f>IF(Cotizador!$Q$17&gt;=5,TARIFA!Q153,0)</f>
        <v>0</v>
      </c>
      <c r="AI184" s="780"/>
      <c r="AJ184" s="780"/>
      <c r="AK184" s="780"/>
      <c r="AL184" s="780"/>
      <c r="AM184" s="780"/>
      <c r="AN184" s="780"/>
      <c r="AO184" s="776">
        <f>IF(Cotizador!$Q$17&gt;=5,TARIFA!R153,0)</f>
        <v>0</v>
      </c>
      <c r="AP184" s="777"/>
      <c r="AQ184" s="777"/>
      <c r="AR184" s="777"/>
      <c r="AS184" s="777"/>
      <c r="AT184" s="777"/>
      <c r="AU184" s="784"/>
      <c r="AV184" s="785">
        <f>IF(Cotizador!$Q$17&gt;=5,TARIFA!S153,0)</f>
        <v>0</v>
      </c>
      <c r="AW184" s="777"/>
      <c r="AX184" s="777"/>
      <c r="AY184" s="777"/>
      <c r="AZ184" s="777"/>
      <c r="BA184" s="777"/>
      <c r="BB184" s="777"/>
      <c r="BC184" s="786">
        <f>IF(Cotizador!$Q$17&gt;=5,TARIFA!T153,0)</f>
        <v>0</v>
      </c>
      <c r="BD184" s="777"/>
      <c r="BE184" s="777"/>
      <c r="BF184" s="777"/>
      <c r="BG184" s="777"/>
      <c r="BH184" s="777"/>
      <c r="BI184" s="784"/>
      <c r="BJ184" s="785">
        <f>IF(Cotizador!$Q$17&gt;=5,TARIFA!U153,0)</f>
        <v>0</v>
      </c>
      <c r="BK184" s="777"/>
      <c r="BL184" s="777"/>
      <c r="BM184" s="777"/>
      <c r="BN184" s="777"/>
      <c r="BO184" s="777"/>
      <c r="BP184" s="778"/>
      <c r="BQ184" s="779">
        <f>IF(Cotizador!$Q$17&gt;=5,TARIFA!V153,0)</f>
        <v>0</v>
      </c>
      <c r="BR184" s="780"/>
      <c r="BS184" s="780"/>
      <c r="BT184" s="780"/>
      <c r="BU184" s="780"/>
      <c r="BV184" s="780"/>
      <c r="BW184" s="781"/>
      <c r="BX184" s="782">
        <f>IF(Cotizador!$Q$17&gt;=5,TARIFA!W153,0)</f>
        <v>0</v>
      </c>
      <c r="BY184" s="780"/>
      <c r="BZ184" s="780"/>
      <c r="CA184" s="780"/>
      <c r="CB184" s="780"/>
      <c r="CC184" s="780"/>
      <c r="CD184" s="780"/>
      <c r="CE184" s="783">
        <f>IF(Cotizador!$Q$17&gt;=5,TARIFA!X153,0)</f>
        <v>0</v>
      </c>
      <c r="CF184" s="780"/>
      <c r="CG184" s="780"/>
      <c r="CH184" s="780"/>
      <c r="CI184" s="780"/>
      <c r="CJ184" s="780"/>
      <c r="CK184" s="781"/>
      <c r="CL184" s="782">
        <f>IF(Cotizador!$Q$17&gt;=5,TARIFA!Y153,0)</f>
        <v>0</v>
      </c>
      <c r="CM184" s="780"/>
      <c r="CN184" s="780"/>
      <c r="CO184" s="780"/>
      <c r="CP184" s="780"/>
      <c r="CQ184" s="780"/>
      <c r="CR184" s="787"/>
      <c r="CS184" s="370"/>
    </row>
    <row r="185" spans="2:97" ht="23.25" customHeight="1" x14ac:dyDescent="0.35">
      <c r="B185" s="369"/>
      <c r="C185" s="788" t="s">
        <v>111</v>
      </c>
      <c r="D185" s="789"/>
      <c r="E185" s="789"/>
      <c r="F185" s="789"/>
      <c r="G185" s="789"/>
      <c r="H185" s="789"/>
      <c r="I185" s="789"/>
      <c r="J185" s="789"/>
      <c r="K185" s="789"/>
      <c r="L185" s="790"/>
      <c r="M185" s="791">
        <f>IF(Cotizador!$Q$17&gt;=5,TARIFA!N154,0)</f>
        <v>0</v>
      </c>
      <c r="N185" s="792"/>
      <c r="O185" s="792"/>
      <c r="P185" s="792"/>
      <c r="Q185" s="792"/>
      <c r="R185" s="792"/>
      <c r="S185" s="793"/>
      <c r="T185" s="794">
        <f>IF(Cotizador!$Q$17&gt;=5,TARIFA!O154,0)</f>
        <v>0</v>
      </c>
      <c r="U185" s="792"/>
      <c r="V185" s="792"/>
      <c r="W185" s="792"/>
      <c r="X185" s="792"/>
      <c r="Y185" s="792"/>
      <c r="Z185" s="792"/>
      <c r="AA185" s="795">
        <f>IF(Cotizador!$Q$17&gt;=5,TARIFA!P154,0)</f>
        <v>0</v>
      </c>
      <c r="AB185" s="792"/>
      <c r="AC185" s="792"/>
      <c r="AD185" s="792"/>
      <c r="AE185" s="792"/>
      <c r="AF185" s="792"/>
      <c r="AG185" s="793"/>
      <c r="AH185" s="794">
        <f>IF(Cotizador!$Q$17&gt;=5,TARIFA!Q154,0)</f>
        <v>0</v>
      </c>
      <c r="AI185" s="792"/>
      <c r="AJ185" s="792"/>
      <c r="AK185" s="792"/>
      <c r="AL185" s="792"/>
      <c r="AM185" s="792"/>
      <c r="AN185" s="792"/>
      <c r="AO185" s="788">
        <f>IF(Cotizador!$Q$17&gt;=5,TARIFA!R154,0)</f>
        <v>0</v>
      </c>
      <c r="AP185" s="789"/>
      <c r="AQ185" s="789"/>
      <c r="AR185" s="789"/>
      <c r="AS185" s="789"/>
      <c r="AT185" s="789"/>
      <c r="AU185" s="796"/>
      <c r="AV185" s="797">
        <f>IF(Cotizador!$Q$17&gt;=5,TARIFA!S154,0)</f>
        <v>0</v>
      </c>
      <c r="AW185" s="789"/>
      <c r="AX185" s="789"/>
      <c r="AY185" s="789"/>
      <c r="AZ185" s="789"/>
      <c r="BA185" s="789"/>
      <c r="BB185" s="789"/>
      <c r="BC185" s="798">
        <f>IF(Cotizador!$Q$17&gt;=5,TARIFA!T154,0)</f>
        <v>0</v>
      </c>
      <c r="BD185" s="789"/>
      <c r="BE185" s="789"/>
      <c r="BF185" s="789"/>
      <c r="BG185" s="789"/>
      <c r="BH185" s="789"/>
      <c r="BI185" s="796"/>
      <c r="BJ185" s="797">
        <f>IF(Cotizador!$Q$17&gt;=5,TARIFA!U154,0)</f>
        <v>0</v>
      </c>
      <c r="BK185" s="789"/>
      <c r="BL185" s="789"/>
      <c r="BM185" s="789"/>
      <c r="BN185" s="789"/>
      <c r="BO185" s="789"/>
      <c r="BP185" s="790"/>
      <c r="BQ185" s="791">
        <f>IF(Cotizador!$Q$17&gt;=5,TARIFA!V154,0)</f>
        <v>0</v>
      </c>
      <c r="BR185" s="792"/>
      <c r="BS185" s="792"/>
      <c r="BT185" s="792"/>
      <c r="BU185" s="792"/>
      <c r="BV185" s="792"/>
      <c r="BW185" s="793"/>
      <c r="BX185" s="794">
        <f>IF(Cotizador!$Q$17&gt;=5,TARIFA!W154,0)</f>
        <v>0</v>
      </c>
      <c r="BY185" s="792"/>
      <c r="BZ185" s="792"/>
      <c r="CA185" s="792"/>
      <c r="CB185" s="792"/>
      <c r="CC185" s="792"/>
      <c r="CD185" s="792"/>
      <c r="CE185" s="795">
        <f>IF(Cotizador!$Q$17&gt;=5,TARIFA!X154,0)</f>
        <v>0</v>
      </c>
      <c r="CF185" s="792"/>
      <c r="CG185" s="792"/>
      <c r="CH185" s="792"/>
      <c r="CI185" s="792"/>
      <c r="CJ185" s="792"/>
      <c r="CK185" s="793"/>
      <c r="CL185" s="794">
        <f>IF(Cotizador!$Q$17&gt;=5,TARIFA!Y154,0)</f>
        <v>0</v>
      </c>
      <c r="CM185" s="792"/>
      <c r="CN185" s="792"/>
      <c r="CO185" s="792"/>
      <c r="CP185" s="792"/>
      <c r="CQ185" s="792"/>
      <c r="CR185" s="799"/>
      <c r="CS185" s="370"/>
    </row>
    <row r="186" spans="2:97" ht="23.25" customHeight="1" x14ac:dyDescent="0.35">
      <c r="B186" s="369"/>
      <c r="C186" s="776" t="s">
        <v>112</v>
      </c>
      <c r="D186" s="777"/>
      <c r="E186" s="777"/>
      <c r="F186" s="777"/>
      <c r="G186" s="777"/>
      <c r="H186" s="777"/>
      <c r="I186" s="777"/>
      <c r="J186" s="777"/>
      <c r="K186" s="777"/>
      <c r="L186" s="778"/>
      <c r="M186" s="779">
        <f>IF(Cotizador!$Q$17&gt;=5,TARIFA!N155,0)</f>
        <v>0</v>
      </c>
      <c r="N186" s="780"/>
      <c r="O186" s="780"/>
      <c r="P186" s="780"/>
      <c r="Q186" s="780"/>
      <c r="R186" s="780"/>
      <c r="S186" s="781"/>
      <c r="T186" s="782">
        <f>IF(Cotizador!$Q$17&gt;=5,TARIFA!O155,0)</f>
        <v>0</v>
      </c>
      <c r="U186" s="780"/>
      <c r="V186" s="780"/>
      <c r="W186" s="780"/>
      <c r="X186" s="780"/>
      <c r="Y186" s="780"/>
      <c r="Z186" s="780"/>
      <c r="AA186" s="783">
        <f>IF(Cotizador!$Q$17&gt;=5,TARIFA!P155,0)</f>
        <v>0</v>
      </c>
      <c r="AB186" s="780"/>
      <c r="AC186" s="780"/>
      <c r="AD186" s="780"/>
      <c r="AE186" s="780"/>
      <c r="AF186" s="780"/>
      <c r="AG186" s="781"/>
      <c r="AH186" s="782">
        <f>IF(Cotizador!$Q$17&gt;=5,TARIFA!Q155,0)</f>
        <v>0</v>
      </c>
      <c r="AI186" s="780"/>
      <c r="AJ186" s="780"/>
      <c r="AK186" s="780"/>
      <c r="AL186" s="780"/>
      <c r="AM186" s="780"/>
      <c r="AN186" s="780"/>
      <c r="AO186" s="776">
        <f>IF(Cotizador!$Q$17&gt;=5,TARIFA!R155,0)</f>
        <v>0</v>
      </c>
      <c r="AP186" s="777"/>
      <c r="AQ186" s="777"/>
      <c r="AR186" s="777"/>
      <c r="AS186" s="777"/>
      <c r="AT186" s="777"/>
      <c r="AU186" s="784"/>
      <c r="AV186" s="785">
        <f>IF(Cotizador!$Q$17&gt;=5,TARIFA!S155,0)</f>
        <v>0</v>
      </c>
      <c r="AW186" s="777"/>
      <c r="AX186" s="777"/>
      <c r="AY186" s="777"/>
      <c r="AZ186" s="777"/>
      <c r="BA186" s="777"/>
      <c r="BB186" s="777"/>
      <c r="BC186" s="786">
        <f>IF(Cotizador!$Q$17&gt;=5,TARIFA!T155,0)</f>
        <v>0</v>
      </c>
      <c r="BD186" s="777"/>
      <c r="BE186" s="777"/>
      <c r="BF186" s="777"/>
      <c r="BG186" s="777"/>
      <c r="BH186" s="777"/>
      <c r="BI186" s="784"/>
      <c r="BJ186" s="785">
        <f>IF(Cotizador!$Q$17&gt;=5,TARIFA!U155,0)</f>
        <v>0</v>
      </c>
      <c r="BK186" s="777"/>
      <c r="BL186" s="777"/>
      <c r="BM186" s="777"/>
      <c r="BN186" s="777"/>
      <c r="BO186" s="777"/>
      <c r="BP186" s="778"/>
      <c r="BQ186" s="779">
        <f>IF(Cotizador!$Q$17&gt;=5,TARIFA!V155,0)</f>
        <v>0</v>
      </c>
      <c r="BR186" s="780"/>
      <c r="BS186" s="780"/>
      <c r="BT186" s="780"/>
      <c r="BU186" s="780"/>
      <c r="BV186" s="780"/>
      <c r="BW186" s="781"/>
      <c r="BX186" s="782">
        <f>IF(Cotizador!$Q$17&gt;=5,TARIFA!W155,0)</f>
        <v>0</v>
      </c>
      <c r="BY186" s="780"/>
      <c r="BZ186" s="780"/>
      <c r="CA186" s="780"/>
      <c r="CB186" s="780"/>
      <c r="CC186" s="780"/>
      <c r="CD186" s="780"/>
      <c r="CE186" s="783">
        <f>IF(Cotizador!$Q$17&gt;=5,TARIFA!X155,0)</f>
        <v>0</v>
      </c>
      <c r="CF186" s="780"/>
      <c r="CG186" s="780"/>
      <c r="CH186" s="780"/>
      <c r="CI186" s="780"/>
      <c r="CJ186" s="780"/>
      <c r="CK186" s="781"/>
      <c r="CL186" s="782">
        <f>IF(Cotizador!$Q$17&gt;=5,TARIFA!Y155,0)</f>
        <v>0</v>
      </c>
      <c r="CM186" s="780"/>
      <c r="CN186" s="780"/>
      <c r="CO186" s="780"/>
      <c r="CP186" s="780"/>
      <c r="CQ186" s="780"/>
      <c r="CR186" s="787"/>
      <c r="CS186" s="370"/>
    </row>
    <row r="187" spans="2:97" ht="23.25" customHeight="1" x14ac:dyDescent="0.35">
      <c r="B187" s="369"/>
      <c r="C187" s="788" t="s">
        <v>113</v>
      </c>
      <c r="D187" s="789"/>
      <c r="E187" s="789"/>
      <c r="F187" s="789"/>
      <c r="G187" s="789"/>
      <c r="H187" s="789"/>
      <c r="I187" s="789"/>
      <c r="J187" s="789"/>
      <c r="K187" s="789"/>
      <c r="L187" s="790"/>
      <c r="M187" s="791">
        <f>IF(Cotizador!$Q$17&gt;=5,TARIFA!N156,0)</f>
        <v>0</v>
      </c>
      <c r="N187" s="792"/>
      <c r="O187" s="792"/>
      <c r="P187" s="792"/>
      <c r="Q187" s="792"/>
      <c r="R187" s="792"/>
      <c r="S187" s="793"/>
      <c r="T187" s="794">
        <f>IF(Cotizador!$Q$17&gt;=5,TARIFA!O156,0)</f>
        <v>0</v>
      </c>
      <c r="U187" s="792"/>
      <c r="V187" s="792"/>
      <c r="W187" s="792"/>
      <c r="X187" s="792"/>
      <c r="Y187" s="792"/>
      <c r="Z187" s="792"/>
      <c r="AA187" s="795">
        <f>IF(Cotizador!$Q$17&gt;=5,TARIFA!P156,0)</f>
        <v>0</v>
      </c>
      <c r="AB187" s="792"/>
      <c r="AC187" s="792"/>
      <c r="AD187" s="792"/>
      <c r="AE187" s="792"/>
      <c r="AF187" s="792"/>
      <c r="AG187" s="793"/>
      <c r="AH187" s="794">
        <f>IF(Cotizador!$Q$17&gt;=5,TARIFA!Q156,0)</f>
        <v>0</v>
      </c>
      <c r="AI187" s="792"/>
      <c r="AJ187" s="792"/>
      <c r="AK187" s="792"/>
      <c r="AL187" s="792"/>
      <c r="AM187" s="792"/>
      <c r="AN187" s="792"/>
      <c r="AO187" s="788">
        <f>IF(Cotizador!$Q$17&gt;=5,TARIFA!R156,0)</f>
        <v>0</v>
      </c>
      <c r="AP187" s="789"/>
      <c r="AQ187" s="789"/>
      <c r="AR187" s="789"/>
      <c r="AS187" s="789"/>
      <c r="AT187" s="789"/>
      <c r="AU187" s="796"/>
      <c r="AV187" s="797">
        <f>IF(Cotizador!$Q$17&gt;=5,TARIFA!S156,0)</f>
        <v>0</v>
      </c>
      <c r="AW187" s="789"/>
      <c r="AX187" s="789"/>
      <c r="AY187" s="789"/>
      <c r="AZ187" s="789"/>
      <c r="BA187" s="789"/>
      <c r="BB187" s="789"/>
      <c r="BC187" s="798">
        <f>IF(Cotizador!$Q$17&gt;=5,TARIFA!T156,0)</f>
        <v>0</v>
      </c>
      <c r="BD187" s="789"/>
      <c r="BE187" s="789"/>
      <c r="BF187" s="789"/>
      <c r="BG187" s="789"/>
      <c r="BH187" s="789"/>
      <c r="BI187" s="796"/>
      <c r="BJ187" s="797">
        <f>IF(Cotizador!$Q$17&gt;=5,TARIFA!U156,0)</f>
        <v>0</v>
      </c>
      <c r="BK187" s="789"/>
      <c r="BL187" s="789"/>
      <c r="BM187" s="789"/>
      <c r="BN187" s="789"/>
      <c r="BO187" s="789"/>
      <c r="BP187" s="790"/>
      <c r="BQ187" s="791">
        <f>IF(Cotizador!$Q$17&gt;=5,TARIFA!V156,0)</f>
        <v>0</v>
      </c>
      <c r="BR187" s="792"/>
      <c r="BS187" s="792"/>
      <c r="BT187" s="792"/>
      <c r="BU187" s="792"/>
      <c r="BV187" s="792"/>
      <c r="BW187" s="793"/>
      <c r="BX187" s="794">
        <f>IF(Cotizador!$Q$17&gt;=5,TARIFA!W156,0)</f>
        <v>0</v>
      </c>
      <c r="BY187" s="792"/>
      <c r="BZ187" s="792"/>
      <c r="CA187" s="792"/>
      <c r="CB187" s="792"/>
      <c r="CC187" s="792"/>
      <c r="CD187" s="792"/>
      <c r="CE187" s="795">
        <f>IF(Cotizador!$Q$17&gt;=5,TARIFA!X156,0)</f>
        <v>0</v>
      </c>
      <c r="CF187" s="792"/>
      <c r="CG187" s="792"/>
      <c r="CH187" s="792"/>
      <c r="CI187" s="792"/>
      <c r="CJ187" s="792"/>
      <c r="CK187" s="793"/>
      <c r="CL187" s="794">
        <f>IF(Cotizador!$Q$17&gt;=5,TARIFA!Y156,0)</f>
        <v>0</v>
      </c>
      <c r="CM187" s="792"/>
      <c r="CN187" s="792"/>
      <c r="CO187" s="792"/>
      <c r="CP187" s="792"/>
      <c r="CQ187" s="792"/>
      <c r="CR187" s="799"/>
      <c r="CS187" s="370"/>
    </row>
    <row r="188" spans="2:97" ht="23.25" customHeight="1" x14ac:dyDescent="0.35">
      <c r="B188" s="369"/>
      <c r="C188" s="776" t="s">
        <v>114</v>
      </c>
      <c r="D188" s="777"/>
      <c r="E188" s="777"/>
      <c r="F188" s="777"/>
      <c r="G188" s="777"/>
      <c r="H188" s="777"/>
      <c r="I188" s="777"/>
      <c r="J188" s="777"/>
      <c r="K188" s="777"/>
      <c r="L188" s="778"/>
      <c r="M188" s="779">
        <f>IF(Cotizador!$Q$17&gt;=5,TARIFA!N157,0)</f>
        <v>0</v>
      </c>
      <c r="N188" s="780"/>
      <c r="O188" s="780"/>
      <c r="P188" s="780"/>
      <c r="Q188" s="780"/>
      <c r="R188" s="780"/>
      <c r="S188" s="781"/>
      <c r="T188" s="782">
        <f>IF(Cotizador!$Q$17&gt;=5,TARIFA!O157,0)</f>
        <v>0</v>
      </c>
      <c r="U188" s="780"/>
      <c r="V188" s="780"/>
      <c r="W188" s="780"/>
      <c r="X188" s="780"/>
      <c r="Y188" s="780"/>
      <c r="Z188" s="780"/>
      <c r="AA188" s="783">
        <f>IF(Cotizador!$Q$17&gt;=5,TARIFA!P157,0)</f>
        <v>0</v>
      </c>
      <c r="AB188" s="780"/>
      <c r="AC188" s="780"/>
      <c r="AD188" s="780"/>
      <c r="AE188" s="780"/>
      <c r="AF188" s="780"/>
      <c r="AG188" s="781"/>
      <c r="AH188" s="782">
        <f>IF(Cotizador!$Q$17&gt;=5,TARIFA!Q157,0)</f>
        <v>0</v>
      </c>
      <c r="AI188" s="780"/>
      <c r="AJ188" s="780"/>
      <c r="AK188" s="780"/>
      <c r="AL188" s="780"/>
      <c r="AM188" s="780"/>
      <c r="AN188" s="780"/>
      <c r="AO188" s="776">
        <f>IF(Cotizador!$Q$17&gt;=5,TARIFA!R157,0)</f>
        <v>0</v>
      </c>
      <c r="AP188" s="777"/>
      <c r="AQ188" s="777"/>
      <c r="AR188" s="777"/>
      <c r="AS188" s="777"/>
      <c r="AT188" s="777"/>
      <c r="AU188" s="784"/>
      <c r="AV188" s="785">
        <f>IF(Cotizador!$Q$17&gt;=5,TARIFA!S157,0)</f>
        <v>0</v>
      </c>
      <c r="AW188" s="777"/>
      <c r="AX188" s="777"/>
      <c r="AY188" s="777"/>
      <c r="AZ188" s="777"/>
      <c r="BA188" s="777"/>
      <c r="BB188" s="777"/>
      <c r="BC188" s="786">
        <f>IF(Cotizador!$Q$17&gt;=5,TARIFA!T157,0)</f>
        <v>0</v>
      </c>
      <c r="BD188" s="777"/>
      <c r="BE188" s="777"/>
      <c r="BF188" s="777"/>
      <c r="BG188" s="777"/>
      <c r="BH188" s="777"/>
      <c r="BI188" s="784"/>
      <c r="BJ188" s="785">
        <f>IF(Cotizador!$Q$17&gt;=5,TARIFA!U157,0)</f>
        <v>0</v>
      </c>
      <c r="BK188" s="777"/>
      <c r="BL188" s="777"/>
      <c r="BM188" s="777"/>
      <c r="BN188" s="777"/>
      <c r="BO188" s="777"/>
      <c r="BP188" s="778"/>
      <c r="BQ188" s="779">
        <f>IF(Cotizador!$Q$17&gt;=5,TARIFA!V157,0)</f>
        <v>0</v>
      </c>
      <c r="BR188" s="780"/>
      <c r="BS188" s="780"/>
      <c r="BT188" s="780"/>
      <c r="BU188" s="780"/>
      <c r="BV188" s="780"/>
      <c r="BW188" s="781"/>
      <c r="BX188" s="782">
        <f>IF(Cotizador!$Q$17&gt;=5,TARIFA!W157,0)</f>
        <v>0</v>
      </c>
      <c r="BY188" s="780"/>
      <c r="BZ188" s="780"/>
      <c r="CA188" s="780"/>
      <c r="CB188" s="780"/>
      <c r="CC188" s="780"/>
      <c r="CD188" s="780"/>
      <c r="CE188" s="783">
        <f>IF(Cotizador!$Q$17&gt;=5,TARIFA!X157,0)</f>
        <v>0</v>
      </c>
      <c r="CF188" s="780"/>
      <c r="CG188" s="780"/>
      <c r="CH188" s="780"/>
      <c r="CI188" s="780"/>
      <c r="CJ188" s="780"/>
      <c r="CK188" s="781"/>
      <c r="CL188" s="782">
        <f>IF(Cotizador!$Q$17&gt;=5,TARIFA!Y157,0)</f>
        <v>0</v>
      </c>
      <c r="CM188" s="780"/>
      <c r="CN188" s="780"/>
      <c r="CO188" s="780"/>
      <c r="CP188" s="780"/>
      <c r="CQ188" s="780"/>
      <c r="CR188" s="787"/>
      <c r="CS188" s="370"/>
    </row>
    <row r="189" spans="2:97" ht="23.25" customHeight="1" x14ac:dyDescent="0.35">
      <c r="B189" s="369"/>
      <c r="C189" s="788" t="s">
        <v>115</v>
      </c>
      <c r="D189" s="789"/>
      <c r="E189" s="789"/>
      <c r="F189" s="789"/>
      <c r="G189" s="789"/>
      <c r="H189" s="789"/>
      <c r="I189" s="789"/>
      <c r="J189" s="789"/>
      <c r="K189" s="789"/>
      <c r="L189" s="790"/>
      <c r="M189" s="791">
        <f>IF(Cotizador!$Q$17&gt;=5,TARIFA!N158,0)</f>
        <v>0</v>
      </c>
      <c r="N189" s="792"/>
      <c r="O189" s="792"/>
      <c r="P189" s="792"/>
      <c r="Q189" s="792"/>
      <c r="R189" s="792"/>
      <c r="S189" s="793"/>
      <c r="T189" s="794">
        <f>IF(Cotizador!$Q$17&gt;=5,TARIFA!O158,0)</f>
        <v>0</v>
      </c>
      <c r="U189" s="792"/>
      <c r="V189" s="792"/>
      <c r="W189" s="792"/>
      <c r="X189" s="792"/>
      <c r="Y189" s="792"/>
      <c r="Z189" s="792"/>
      <c r="AA189" s="795">
        <f>IF(Cotizador!$Q$17&gt;=5,TARIFA!P158,0)</f>
        <v>0</v>
      </c>
      <c r="AB189" s="792"/>
      <c r="AC189" s="792"/>
      <c r="AD189" s="792"/>
      <c r="AE189" s="792"/>
      <c r="AF189" s="792"/>
      <c r="AG189" s="793"/>
      <c r="AH189" s="794">
        <f>IF(Cotizador!$Q$17&gt;=5,TARIFA!Q158,0)</f>
        <v>0</v>
      </c>
      <c r="AI189" s="792"/>
      <c r="AJ189" s="792"/>
      <c r="AK189" s="792"/>
      <c r="AL189" s="792"/>
      <c r="AM189" s="792"/>
      <c r="AN189" s="792"/>
      <c r="AO189" s="788">
        <f>IF(Cotizador!$Q$17&gt;=5,TARIFA!R158,0)</f>
        <v>0</v>
      </c>
      <c r="AP189" s="789"/>
      <c r="AQ189" s="789"/>
      <c r="AR189" s="789"/>
      <c r="AS189" s="789"/>
      <c r="AT189" s="789"/>
      <c r="AU189" s="796"/>
      <c r="AV189" s="797">
        <f>IF(Cotizador!$Q$17&gt;=5,TARIFA!S158,0)</f>
        <v>0</v>
      </c>
      <c r="AW189" s="789"/>
      <c r="AX189" s="789"/>
      <c r="AY189" s="789"/>
      <c r="AZ189" s="789"/>
      <c r="BA189" s="789"/>
      <c r="BB189" s="789"/>
      <c r="BC189" s="798">
        <f>IF(Cotizador!$Q$17&gt;=5,TARIFA!T158,0)</f>
        <v>0</v>
      </c>
      <c r="BD189" s="789"/>
      <c r="BE189" s="789"/>
      <c r="BF189" s="789"/>
      <c r="BG189" s="789"/>
      <c r="BH189" s="789"/>
      <c r="BI189" s="796"/>
      <c r="BJ189" s="797">
        <f>IF(Cotizador!$Q$17&gt;=5,TARIFA!U158,0)</f>
        <v>0</v>
      </c>
      <c r="BK189" s="789"/>
      <c r="BL189" s="789"/>
      <c r="BM189" s="789"/>
      <c r="BN189" s="789"/>
      <c r="BO189" s="789"/>
      <c r="BP189" s="790"/>
      <c r="BQ189" s="791">
        <f>IF(Cotizador!$Q$17&gt;=5,TARIFA!V158,0)</f>
        <v>0</v>
      </c>
      <c r="BR189" s="792"/>
      <c r="BS189" s="792"/>
      <c r="BT189" s="792"/>
      <c r="BU189" s="792"/>
      <c r="BV189" s="792"/>
      <c r="BW189" s="793"/>
      <c r="BX189" s="794">
        <f>IF(Cotizador!$Q$17&gt;=5,TARIFA!W158,0)</f>
        <v>0</v>
      </c>
      <c r="BY189" s="792"/>
      <c r="BZ189" s="792"/>
      <c r="CA189" s="792"/>
      <c r="CB189" s="792"/>
      <c r="CC189" s="792"/>
      <c r="CD189" s="792"/>
      <c r="CE189" s="795">
        <f>IF(Cotizador!$Q$17&gt;=5,TARIFA!X158,0)</f>
        <v>0</v>
      </c>
      <c r="CF189" s="792"/>
      <c r="CG189" s="792"/>
      <c r="CH189" s="792"/>
      <c r="CI189" s="792"/>
      <c r="CJ189" s="792"/>
      <c r="CK189" s="793"/>
      <c r="CL189" s="794">
        <f>IF(Cotizador!$Q$17&gt;=5,TARIFA!Y158,0)</f>
        <v>0</v>
      </c>
      <c r="CM189" s="792"/>
      <c r="CN189" s="792"/>
      <c r="CO189" s="792"/>
      <c r="CP189" s="792"/>
      <c r="CQ189" s="792"/>
      <c r="CR189" s="799"/>
      <c r="CS189" s="370"/>
    </row>
    <row r="190" spans="2:97" ht="23.25" customHeight="1" x14ac:dyDescent="0.35">
      <c r="B190" s="369"/>
      <c r="C190" s="776" t="s">
        <v>116</v>
      </c>
      <c r="D190" s="777"/>
      <c r="E190" s="777"/>
      <c r="F190" s="777"/>
      <c r="G190" s="777"/>
      <c r="H190" s="777"/>
      <c r="I190" s="777"/>
      <c r="J190" s="777"/>
      <c r="K190" s="777"/>
      <c r="L190" s="778"/>
      <c r="M190" s="779">
        <f>IF(Cotizador!$Q$17&gt;=5,TARIFA!N159,0)</f>
        <v>0</v>
      </c>
      <c r="N190" s="780"/>
      <c r="O190" s="780"/>
      <c r="P190" s="780"/>
      <c r="Q190" s="780"/>
      <c r="R190" s="780"/>
      <c r="S190" s="781"/>
      <c r="T190" s="782">
        <f>IF(Cotizador!$Q$17&gt;=5,TARIFA!O159,0)</f>
        <v>0</v>
      </c>
      <c r="U190" s="780"/>
      <c r="V190" s="780"/>
      <c r="W190" s="780"/>
      <c r="X190" s="780"/>
      <c r="Y190" s="780"/>
      <c r="Z190" s="780"/>
      <c r="AA190" s="783">
        <f>IF(Cotizador!$Q$17&gt;=5,TARIFA!P159,0)</f>
        <v>0</v>
      </c>
      <c r="AB190" s="780"/>
      <c r="AC190" s="780"/>
      <c r="AD190" s="780"/>
      <c r="AE190" s="780"/>
      <c r="AF190" s="780"/>
      <c r="AG190" s="781"/>
      <c r="AH190" s="782">
        <f>IF(Cotizador!$Q$17&gt;=5,TARIFA!Q159,0)</f>
        <v>0</v>
      </c>
      <c r="AI190" s="780"/>
      <c r="AJ190" s="780"/>
      <c r="AK190" s="780"/>
      <c r="AL190" s="780"/>
      <c r="AM190" s="780"/>
      <c r="AN190" s="780"/>
      <c r="AO190" s="776">
        <f>IF(Cotizador!$Q$17&gt;=5,TARIFA!R159,0)</f>
        <v>0</v>
      </c>
      <c r="AP190" s="777"/>
      <c r="AQ190" s="777"/>
      <c r="AR190" s="777"/>
      <c r="AS190" s="777"/>
      <c r="AT190" s="777"/>
      <c r="AU190" s="784"/>
      <c r="AV190" s="785">
        <f>IF(Cotizador!$Q$17&gt;=5,TARIFA!S159,0)</f>
        <v>0</v>
      </c>
      <c r="AW190" s="777"/>
      <c r="AX190" s="777"/>
      <c r="AY190" s="777"/>
      <c r="AZ190" s="777"/>
      <c r="BA190" s="777"/>
      <c r="BB190" s="777"/>
      <c r="BC190" s="786">
        <f>IF(Cotizador!$Q$17&gt;=5,TARIFA!T159,0)</f>
        <v>0</v>
      </c>
      <c r="BD190" s="777"/>
      <c r="BE190" s="777"/>
      <c r="BF190" s="777"/>
      <c r="BG190" s="777"/>
      <c r="BH190" s="777"/>
      <c r="BI190" s="784"/>
      <c r="BJ190" s="785">
        <f>IF(Cotizador!$Q$17&gt;=5,TARIFA!U159,0)</f>
        <v>0</v>
      </c>
      <c r="BK190" s="777"/>
      <c r="BL190" s="777"/>
      <c r="BM190" s="777"/>
      <c r="BN190" s="777"/>
      <c r="BO190" s="777"/>
      <c r="BP190" s="778"/>
      <c r="BQ190" s="779">
        <f>IF(Cotizador!$Q$17&gt;=5,TARIFA!V159,0)</f>
        <v>0</v>
      </c>
      <c r="BR190" s="780"/>
      <c r="BS190" s="780"/>
      <c r="BT190" s="780"/>
      <c r="BU190" s="780"/>
      <c r="BV190" s="780"/>
      <c r="BW190" s="781"/>
      <c r="BX190" s="782">
        <f>IF(Cotizador!$Q$17&gt;=5,TARIFA!W159,0)</f>
        <v>0</v>
      </c>
      <c r="BY190" s="780"/>
      <c r="BZ190" s="780"/>
      <c r="CA190" s="780"/>
      <c r="CB190" s="780"/>
      <c r="CC190" s="780"/>
      <c r="CD190" s="780"/>
      <c r="CE190" s="783">
        <f>IF(Cotizador!$Q$17&gt;=5,TARIFA!X159,0)</f>
        <v>0</v>
      </c>
      <c r="CF190" s="780"/>
      <c r="CG190" s="780"/>
      <c r="CH190" s="780"/>
      <c r="CI190" s="780"/>
      <c r="CJ190" s="780"/>
      <c r="CK190" s="781"/>
      <c r="CL190" s="782">
        <f>IF(Cotizador!$Q$17&gt;=5,TARIFA!Y159,0)</f>
        <v>0</v>
      </c>
      <c r="CM190" s="780"/>
      <c r="CN190" s="780"/>
      <c r="CO190" s="780"/>
      <c r="CP190" s="780"/>
      <c r="CQ190" s="780"/>
      <c r="CR190" s="787"/>
      <c r="CS190" s="370"/>
    </row>
    <row r="191" spans="2:97" ht="23.25" customHeight="1" x14ac:dyDescent="0.35">
      <c r="B191" s="369"/>
      <c r="C191" s="788" t="s">
        <v>117</v>
      </c>
      <c r="D191" s="789"/>
      <c r="E191" s="789"/>
      <c r="F191" s="789"/>
      <c r="G191" s="789"/>
      <c r="H191" s="789"/>
      <c r="I191" s="789"/>
      <c r="J191" s="789"/>
      <c r="K191" s="789"/>
      <c r="L191" s="790"/>
      <c r="M191" s="791">
        <f>IF(Cotizador!$Q$17&gt;=5,TARIFA!N160,0)</f>
        <v>0</v>
      </c>
      <c r="N191" s="792"/>
      <c r="O191" s="792"/>
      <c r="P191" s="792"/>
      <c r="Q191" s="792"/>
      <c r="R191" s="792"/>
      <c r="S191" s="793"/>
      <c r="T191" s="794">
        <f>IF(Cotizador!$Q$17&gt;=5,TARIFA!O160,0)</f>
        <v>0</v>
      </c>
      <c r="U191" s="792"/>
      <c r="V191" s="792"/>
      <c r="W191" s="792"/>
      <c r="X191" s="792"/>
      <c r="Y191" s="792"/>
      <c r="Z191" s="792"/>
      <c r="AA191" s="795">
        <f>IF(Cotizador!$Q$17&gt;=5,TARIFA!P160,0)</f>
        <v>0</v>
      </c>
      <c r="AB191" s="792"/>
      <c r="AC191" s="792"/>
      <c r="AD191" s="792"/>
      <c r="AE191" s="792"/>
      <c r="AF191" s="792"/>
      <c r="AG191" s="793"/>
      <c r="AH191" s="794">
        <f>IF(Cotizador!$Q$17&gt;=5,TARIFA!Q160,0)</f>
        <v>0</v>
      </c>
      <c r="AI191" s="792"/>
      <c r="AJ191" s="792"/>
      <c r="AK191" s="792"/>
      <c r="AL191" s="792"/>
      <c r="AM191" s="792"/>
      <c r="AN191" s="792"/>
      <c r="AO191" s="788">
        <f>IF(Cotizador!$Q$17&gt;=5,TARIFA!R160,0)</f>
        <v>0</v>
      </c>
      <c r="AP191" s="789"/>
      <c r="AQ191" s="789"/>
      <c r="AR191" s="789"/>
      <c r="AS191" s="789"/>
      <c r="AT191" s="789"/>
      <c r="AU191" s="796"/>
      <c r="AV191" s="797">
        <f>IF(Cotizador!$Q$17&gt;=5,TARIFA!S160,0)</f>
        <v>0</v>
      </c>
      <c r="AW191" s="789"/>
      <c r="AX191" s="789"/>
      <c r="AY191" s="789"/>
      <c r="AZ191" s="789"/>
      <c r="BA191" s="789"/>
      <c r="BB191" s="789"/>
      <c r="BC191" s="798">
        <f>IF(Cotizador!$Q$17&gt;=5,TARIFA!T160,0)</f>
        <v>0</v>
      </c>
      <c r="BD191" s="789"/>
      <c r="BE191" s="789"/>
      <c r="BF191" s="789"/>
      <c r="BG191" s="789"/>
      <c r="BH191" s="789"/>
      <c r="BI191" s="796"/>
      <c r="BJ191" s="797">
        <f>IF(Cotizador!$Q$17&gt;=5,TARIFA!U160,0)</f>
        <v>0</v>
      </c>
      <c r="BK191" s="789"/>
      <c r="BL191" s="789"/>
      <c r="BM191" s="789"/>
      <c r="BN191" s="789"/>
      <c r="BO191" s="789"/>
      <c r="BP191" s="790"/>
      <c r="BQ191" s="791">
        <f>IF(Cotizador!$Q$17&gt;=5,TARIFA!V160,0)</f>
        <v>0</v>
      </c>
      <c r="BR191" s="792"/>
      <c r="BS191" s="792"/>
      <c r="BT191" s="792"/>
      <c r="BU191" s="792"/>
      <c r="BV191" s="792"/>
      <c r="BW191" s="793"/>
      <c r="BX191" s="794">
        <f>IF(Cotizador!$Q$17&gt;=5,TARIFA!W160,0)</f>
        <v>0</v>
      </c>
      <c r="BY191" s="792"/>
      <c r="BZ191" s="792"/>
      <c r="CA191" s="792"/>
      <c r="CB191" s="792"/>
      <c r="CC191" s="792"/>
      <c r="CD191" s="792"/>
      <c r="CE191" s="795">
        <f>IF(Cotizador!$Q$17&gt;=5,TARIFA!X160,0)</f>
        <v>0</v>
      </c>
      <c r="CF191" s="792"/>
      <c r="CG191" s="792"/>
      <c r="CH191" s="792"/>
      <c r="CI191" s="792"/>
      <c r="CJ191" s="792"/>
      <c r="CK191" s="793"/>
      <c r="CL191" s="794">
        <f>IF(Cotizador!$Q$17&gt;=5,TARIFA!Y160,0)</f>
        <v>0</v>
      </c>
      <c r="CM191" s="792"/>
      <c r="CN191" s="792"/>
      <c r="CO191" s="792"/>
      <c r="CP191" s="792"/>
      <c r="CQ191" s="792"/>
      <c r="CR191" s="799"/>
      <c r="CS191" s="370"/>
    </row>
    <row r="192" spans="2:97" ht="23.25" customHeight="1" x14ac:dyDescent="0.35">
      <c r="B192" s="369"/>
      <c r="C192" s="776" t="s">
        <v>118</v>
      </c>
      <c r="D192" s="777"/>
      <c r="E192" s="777"/>
      <c r="F192" s="777"/>
      <c r="G192" s="777"/>
      <c r="H192" s="777"/>
      <c r="I192" s="777"/>
      <c r="J192" s="777"/>
      <c r="K192" s="777"/>
      <c r="L192" s="778"/>
      <c r="M192" s="779">
        <f>IF(Cotizador!$Q$17&gt;=5,TARIFA!N161,0)</f>
        <v>0</v>
      </c>
      <c r="N192" s="780"/>
      <c r="O192" s="780"/>
      <c r="P192" s="780"/>
      <c r="Q192" s="780"/>
      <c r="R192" s="780"/>
      <c r="S192" s="781"/>
      <c r="T192" s="782">
        <f>IF(Cotizador!$Q$17&gt;=5,TARIFA!O161,0)</f>
        <v>0</v>
      </c>
      <c r="U192" s="780"/>
      <c r="V192" s="780"/>
      <c r="W192" s="780"/>
      <c r="X192" s="780"/>
      <c r="Y192" s="780"/>
      <c r="Z192" s="780"/>
      <c r="AA192" s="783">
        <f>IF(Cotizador!$Q$17&gt;=5,TARIFA!P161,0)</f>
        <v>0</v>
      </c>
      <c r="AB192" s="780"/>
      <c r="AC192" s="780"/>
      <c r="AD192" s="780"/>
      <c r="AE192" s="780"/>
      <c r="AF192" s="780"/>
      <c r="AG192" s="781"/>
      <c r="AH192" s="782">
        <f>IF(Cotizador!$Q$17&gt;=5,TARIFA!Q161,0)</f>
        <v>0</v>
      </c>
      <c r="AI192" s="780"/>
      <c r="AJ192" s="780"/>
      <c r="AK192" s="780"/>
      <c r="AL192" s="780"/>
      <c r="AM192" s="780"/>
      <c r="AN192" s="780"/>
      <c r="AO192" s="776">
        <f>IF(Cotizador!$Q$17&gt;=5,TARIFA!R161,0)</f>
        <v>0</v>
      </c>
      <c r="AP192" s="777"/>
      <c r="AQ192" s="777"/>
      <c r="AR192" s="777"/>
      <c r="AS192" s="777"/>
      <c r="AT192" s="777"/>
      <c r="AU192" s="784"/>
      <c r="AV192" s="785">
        <f>IF(Cotizador!$Q$17&gt;=5,TARIFA!S161,0)</f>
        <v>0</v>
      </c>
      <c r="AW192" s="777"/>
      <c r="AX192" s="777"/>
      <c r="AY192" s="777"/>
      <c r="AZ192" s="777"/>
      <c r="BA192" s="777"/>
      <c r="BB192" s="777"/>
      <c r="BC192" s="786">
        <f>IF(Cotizador!$Q$17&gt;=5,TARIFA!T161,0)</f>
        <v>0</v>
      </c>
      <c r="BD192" s="777"/>
      <c r="BE192" s="777"/>
      <c r="BF192" s="777"/>
      <c r="BG192" s="777"/>
      <c r="BH192" s="777"/>
      <c r="BI192" s="784"/>
      <c r="BJ192" s="785">
        <f>IF(Cotizador!$Q$17&gt;=5,TARIFA!U161,0)</f>
        <v>0</v>
      </c>
      <c r="BK192" s="777"/>
      <c r="BL192" s="777"/>
      <c r="BM192" s="777"/>
      <c r="BN192" s="777"/>
      <c r="BO192" s="777"/>
      <c r="BP192" s="778"/>
      <c r="BQ192" s="779">
        <f>IF(Cotizador!$Q$17&gt;=5,TARIFA!V161,0)</f>
        <v>0</v>
      </c>
      <c r="BR192" s="780"/>
      <c r="BS192" s="780"/>
      <c r="BT192" s="780"/>
      <c r="BU192" s="780"/>
      <c r="BV192" s="780"/>
      <c r="BW192" s="781"/>
      <c r="BX192" s="782">
        <f>IF(Cotizador!$Q$17&gt;=5,TARIFA!W161,0)</f>
        <v>0</v>
      </c>
      <c r="BY192" s="780"/>
      <c r="BZ192" s="780"/>
      <c r="CA192" s="780"/>
      <c r="CB192" s="780"/>
      <c r="CC192" s="780"/>
      <c r="CD192" s="780"/>
      <c r="CE192" s="783">
        <f>IF(Cotizador!$Q$17&gt;=5,TARIFA!X161,0)</f>
        <v>0</v>
      </c>
      <c r="CF192" s="780"/>
      <c r="CG192" s="780"/>
      <c r="CH192" s="780"/>
      <c r="CI192" s="780"/>
      <c r="CJ192" s="780"/>
      <c r="CK192" s="781"/>
      <c r="CL192" s="782">
        <f>IF(Cotizador!$Q$17&gt;=5,TARIFA!Y161,0)</f>
        <v>0</v>
      </c>
      <c r="CM192" s="780"/>
      <c r="CN192" s="780"/>
      <c r="CO192" s="780"/>
      <c r="CP192" s="780"/>
      <c r="CQ192" s="780"/>
      <c r="CR192" s="787"/>
      <c r="CS192" s="370"/>
    </row>
    <row r="193" spans="2:97" ht="23.25" customHeight="1" x14ac:dyDescent="0.35">
      <c r="B193" s="369"/>
      <c r="C193" s="788" t="s">
        <v>119</v>
      </c>
      <c r="D193" s="789"/>
      <c r="E193" s="789"/>
      <c r="F193" s="789"/>
      <c r="G193" s="789"/>
      <c r="H193" s="789"/>
      <c r="I193" s="789"/>
      <c r="J193" s="789"/>
      <c r="K193" s="789"/>
      <c r="L193" s="790"/>
      <c r="M193" s="791">
        <f>IF(Cotizador!$Q$17&gt;=5,TARIFA!N162,0)</f>
        <v>0</v>
      </c>
      <c r="N193" s="792"/>
      <c r="O193" s="792"/>
      <c r="P193" s="792"/>
      <c r="Q193" s="792"/>
      <c r="R193" s="792"/>
      <c r="S193" s="793"/>
      <c r="T193" s="794">
        <f>IF(Cotizador!$Q$17&gt;=5,TARIFA!O162,0)</f>
        <v>0</v>
      </c>
      <c r="U193" s="792"/>
      <c r="V193" s="792"/>
      <c r="W193" s="792"/>
      <c r="X193" s="792"/>
      <c r="Y193" s="792"/>
      <c r="Z193" s="792"/>
      <c r="AA193" s="795">
        <f>IF(Cotizador!$Q$17&gt;=5,TARIFA!P162,0)</f>
        <v>0</v>
      </c>
      <c r="AB193" s="792"/>
      <c r="AC193" s="792"/>
      <c r="AD193" s="792"/>
      <c r="AE193" s="792"/>
      <c r="AF193" s="792"/>
      <c r="AG193" s="793"/>
      <c r="AH193" s="794">
        <f>IF(Cotizador!$Q$17&gt;=5,TARIFA!Q162,0)</f>
        <v>0</v>
      </c>
      <c r="AI193" s="792"/>
      <c r="AJ193" s="792"/>
      <c r="AK193" s="792"/>
      <c r="AL193" s="792"/>
      <c r="AM193" s="792"/>
      <c r="AN193" s="792"/>
      <c r="AO193" s="788">
        <f>IF(Cotizador!$Q$17&gt;=5,TARIFA!R162,0)</f>
        <v>0</v>
      </c>
      <c r="AP193" s="789"/>
      <c r="AQ193" s="789"/>
      <c r="AR193" s="789"/>
      <c r="AS193" s="789"/>
      <c r="AT193" s="789"/>
      <c r="AU193" s="796"/>
      <c r="AV193" s="797">
        <f>IF(Cotizador!$Q$17&gt;=5,TARIFA!S162,0)</f>
        <v>0</v>
      </c>
      <c r="AW193" s="789"/>
      <c r="AX193" s="789"/>
      <c r="AY193" s="789"/>
      <c r="AZ193" s="789"/>
      <c r="BA193" s="789"/>
      <c r="BB193" s="789"/>
      <c r="BC193" s="798">
        <f>IF(Cotizador!$Q$17&gt;=5,TARIFA!T162,0)</f>
        <v>0</v>
      </c>
      <c r="BD193" s="789"/>
      <c r="BE193" s="789"/>
      <c r="BF193" s="789"/>
      <c r="BG193" s="789"/>
      <c r="BH193" s="789"/>
      <c r="BI193" s="796"/>
      <c r="BJ193" s="797">
        <f>IF(Cotizador!$Q$17&gt;=5,TARIFA!U162,0)</f>
        <v>0</v>
      </c>
      <c r="BK193" s="789"/>
      <c r="BL193" s="789"/>
      <c r="BM193" s="789"/>
      <c r="BN193" s="789"/>
      <c r="BO193" s="789"/>
      <c r="BP193" s="790"/>
      <c r="BQ193" s="791">
        <f>IF(Cotizador!$Q$17&gt;=5,TARIFA!V162,0)</f>
        <v>0</v>
      </c>
      <c r="BR193" s="792"/>
      <c r="BS193" s="792"/>
      <c r="BT193" s="792"/>
      <c r="BU193" s="792"/>
      <c r="BV193" s="792"/>
      <c r="BW193" s="793"/>
      <c r="BX193" s="794">
        <f>IF(Cotizador!$Q$17&gt;=5,TARIFA!W162,0)</f>
        <v>0</v>
      </c>
      <c r="BY193" s="792"/>
      <c r="BZ193" s="792"/>
      <c r="CA193" s="792"/>
      <c r="CB193" s="792"/>
      <c r="CC193" s="792"/>
      <c r="CD193" s="792"/>
      <c r="CE193" s="795">
        <f>IF(Cotizador!$Q$17&gt;=5,TARIFA!X162,0)</f>
        <v>0</v>
      </c>
      <c r="CF193" s="792"/>
      <c r="CG193" s="792"/>
      <c r="CH193" s="792"/>
      <c r="CI193" s="792"/>
      <c r="CJ193" s="792"/>
      <c r="CK193" s="793"/>
      <c r="CL193" s="794">
        <f>IF(Cotizador!$Q$17&gt;=5,TARIFA!Y162,0)</f>
        <v>0</v>
      </c>
      <c r="CM193" s="792"/>
      <c r="CN193" s="792"/>
      <c r="CO193" s="792"/>
      <c r="CP193" s="792"/>
      <c r="CQ193" s="792"/>
      <c r="CR193" s="799"/>
      <c r="CS193" s="370"/>
    </row>
    <row r="194" spans="2:97" ht="23.25" customHeight="1" x14ac:dyDescent="0.35">
      <c r="B194" s="369"/>
      <c r="C194" s="776" t="s">
        <v>120</v>
      </c>
      <c r="D194" s="777"/>
      <c r="E194" s="777"/>
      <c r="F194" s="777"/>
      <c r="G194" s="777"/>
      <c r="H194" s="777"/>
      <c r="I194" s="777"/>
      <c r="J194" s="777"/>
      <c r="K194" s="777"/>
      <c r="L194" s="778"/>
      <c r="M194" s="779">
        <f>IF(Cotizador!$Q$17&gt;=5,TARIFA!N163,0)</f>
        <v>0</v>
      </c>
      <c r="N194" s="780"/>
      <c r="O194" s="780"/>
      <c r="P194" s="780"/>
      <c r="Q194" s="780"/>
      <c r="R194" s="780"/>
      <c r="S194" s="781"/>
      <c r="T194" s="782">
        <f>IF(Cotizador!$Q$17&gt;=5,TARIFA!O163,0)</f>
        <v>0</v>
      </c>
      <c r="U194" s="780"/>
      <c r="V194" s="780"/>
      <c r="W194" s="780"/>
      <c r="X194" s="780"/>
      <c r="Y194" s="780"/>
      <c r="Z194" s="780"/>
      <c r="AA194" s="783">
        <f>IF(Cotizador!$Q$17&gt;=5,TARIFA!P163,0)</f>
        <v>0</v>
      </c>
      <c r="AB194" s="780"/>
      <c r="AC194" s="780"/>
      <c r="AD194" s="780"/>
      <c r="AE194" s="780"/>
      <c r="AF194" s="780"/>
      <c r="AG194" s="781"/>
      <c r="AH194" s="782">
        <f>IF(Cotizador!$Q$17&gt;=5,TARIFA!Q163,0)</f>
        <v>0</v>
      </c>
      <c r="AI194" s="780"/>
      <c r="AJ194" s="780"/>
      <c r="AK194" s="780"/>
      <c r="AL194" s="780"/>
      <c r="AM194" s="780"/>
      <c r="AN194" s="780"/>
      <c r="AO194" s="776">
        <f>IF(Cotizador!$Q$17&gt;=5,TARIFA!R163,0)</f>
        <v>0</v>
      </c>
      <c r="AP194" s="777"/>
      <c r="AQ194" s="777"/>
      <c r="AR194" s="777"/>
      <c r="AS194" s="777"/>
      <c r="AT194" s="777"/>
      <c r="AU194" s="784"/>
      <c r="AV194" s="785">
        <f>IF(Cotizador!$Q$17&gt;=5,TARIFA!S163,0)</f>
        <v>0</v>
      </c>
      <c r="AW194" s="777"/>
      <c r="AX194" s="777"/>
      <c r="AY194" s="777"/>
      <c r="AZ194" s="777"/>
      <c r="BA194" s="777"/>
      <c r="BB194" s="777"/>
      <c r="BC194" s="786">
        <f>IF(Cotizador!$Q$17&gt;=5,TARIFA!T163,0)</f>
        <v>0</v>
      </c>
      <c r="BD194" s="777"/>
      <c r="BE194" s="777"/>
      <c r="BF194" s="777"/>
      <c r="BG194" s="777"/>
      <c r="BH194" s="777"/>
      <c r="BI194" s="784"/>
      <c r="BJ194" s="785">
        <f>IF(Cotizador!$Q$17&gt;=5,TARIFA!U163,0)</f>
        <v>0</v>
      </c>
      <c r="BK194" s="777"/>
      <c r="BL194" s="777"/>
      <c r="BM194" s="777"/>
      <c r="BN194" s="777"/>
      <c r="BO194" s="777"/>
      <c r="BP194" s="778"/>
      <c r="BQ194" s="779">
        <f>IF(Cotizador!$Q$17&gt;=5,TARIFA!V163,0)</f>
        <v>0</v>
      </c>
      <c r="BR194" s="780"/>
      <c r="BS194" s="780"/>
      <c r="BT194" s="780"/>
      <c r="BU194" s="780"/>
      <c r="BV194" s="780"/>
      <c r="BW194" s="781"/>
      <c r="BX194" s="782">
        <f>IF(Cotizador!$Q$17&gt;=5,TARIFA!W163,0)</f>
        <v>0</v>
      </c>
      <c r="BY194" s="780"/>
      <c r="BZ194" s="780"/>
      <c r="CA194" s="780"/>
      <c r="CB194" s="780"/>
      <c r="CC194" s="780"/>
      <c r="CD194" s="780"/>
      <c r="CE194" s="783">
        <f>IF(Cotizador!$Q$17&gt;=5,TARIFA!X163,0)</f>
        <v>0</v>
      </c>
      <c r="CF194" s="780"/>
      <c r="CG194" s="780"/>
      <c r="CH194" s="780"/>
      <c r="CI194" s="780"/>
      <c r="CJ194" s="780"/>
      <c r="CK194" s="781"/>
      <c r="CL194" s="782">
        <f>IF(Cotizador!$Q$17&gt;=5,TARIFA!Y163,0)</f>
        <v>0</v>
      </c>
      <c r="CM194" s="780"/>
      <c r="CN194" s="780"/>
      <c r="CO194" s="780"/>
      <c r="CP194" s="780"/>
      <c r="CQ194" s="780"/>
      <c r="CR194" s="787"/>
      <c r="CS194" s="370"/>
    </row>
    <row r="195" spans="2:97" ht="23.25" customHeight="1" x14ac:dyDescent="0.35">
      <c r="B195" s="369"/>
      <c r="C195" s="788" t="s">
        <v>164</v>
      </c>
      <c r="D195" s="789"/>
      <c r="E195" s="789"/>
      <c r="F195" s="789"/>
      <c r="G195" s="789"/>
      <c r="H195" s="789"/>
      <c r="I195" s="789"/>
      <c r="J195" s="789"/>
      <c r="K195" s="789"/>
      <c r="L195" s="790"/>
      <c r="M195" s="791">
        <f>IF(Cotizador!$Q$17&gt;=5,TARIFA!N164,0)</f>
        <v>0</v>
      </c>
      <c r="N195" s="792"/>
      <c r="O195" s="792"/>
      <c r="P195" s="792"/>
      <c r="Q195" s="792"/>
      <c r="R195" s="792"/>
      <c r="S195" s="793"/>
      <c r="T195" s="794">
        <f>IF(Cotizador!$Q$17&gt;=5,TARIFA!O164,0)</f>
        <v>0</v>
      </c>
      <c r="U195" s="792"/>
      <c r="V195" s="792"/>
      <c r="W195" s="792"/>
      <c r="X195" s="792"/>
      <c r="Y195" s="792"/>
      <c r="Z195" s="792"/>
      <c r="AA195" s="795">
        <f>IF(Cotizador!$Q$17&gt;=5,TARIFA!P164,0)</f>
        <v>0</v>
      </c>
      <c r="AB195" s="792"/>
      <c r="AC195" s="792"/>
      <c r="AD195" s="792"/>
      <c r="AE195" s="792"/>
      <c r="AF195" s="792"/>
      <c r="AG195" s="793"/>
      <c r="AH195" s="794">
        <f>IF(Cotizador!$Q$17&gt;=5,TARIFA!Q164,0)</f>
        <v>0</v>
      </c>
      <c r="AI195" s="792"/>
      <c r="AJ195" s="792"/>
      <c r="AK195" s="792"/>
      <c r="AL195" s="792"/>
      <c r="AM195" s="792"/>
      <c r="AN195" s="792"/>
      <c r="AO195" s="788">
        <f>IF(Cotizador!$Q$17&gt;=5,TARIFA!R164,0)</f>
        <v>0</v>
      </c>
      <c r="AP195" s="789"/>
      <c r="AQ195" s="789"/>
      <c r="AR195" s="789"/>
      <c r="AS195" s="789"/>
      <c r="AT195" s="789"/>
      <c r="AU195" s="796"/>
      <c r="AV195" s="797">
        <f>IF(Cotizador!$Q$17&gt;=5,TARIFA!S164,0)</f>
        <v>0</v>
      </c>
      <c r="AW195" s="789"/>
      <c r="AX195" s="789"/>
      <c r="AY195" s="789"/>
      <c r="AZ195" s="789"/>
      <c r="BA195" s="789"/>
      <c r="BB195" s="789"/>
      <c r="BC195" s="798">
        <f>IF(Cotizador!$Q$17&gt;=5,TARIFA!T164,0)</f>
        <v>0</v>
      </c>
      <c r="BD195" s="789"/>
      <c r="BE195" s="789"/>
      <c r="BF195" s="789"/>
      <c r="BG195" s="789"/>
      <c r="BH195" s="789"/>
      <c r="BI195" s="796"/>
      <c r="BJ195" s="797">
        <f>IF(Cotizador!$Q$17&gt;=5,TARIFA!U164,0)</f>
        <v>0</v>
      </c>
      <c r="BK195" s="789"/>
      <c r="BL195" s="789"/>
      <c r="BM195" s="789"/>
      <c r="BN195" s="789"/>
      <c r="BO195" s="789"/>
      <c r="BP195" s="790"/>
      <c r="BQ195" s="791">
        <f>IF(Cotizador!$Q$17&gt;=5,TARIFA!V164,0)</f>
        <v>0</v>
      </c>
      <c r="BR195" s="792"/>
      <c r="BS195" s="792"/>
      <c r="BT195" s="792"/>
      <c r="BU195" s="792"/>
      <c r="BV195" s="792"/>
      <c r="BW195" s="793"/>
      <c r="BX195" s="794">
        <f>IF(Cotizador!$Q$17&gt;=5,TARIFA!W164,0)</f>
        <v>0</v>
      </c>
      <c r="BY195" s="792"/>
      <c r="BZ195" s="792"/>
      <c r="CA195" s="792"/>
      <c r="CB195" s="792"/>
      <c r="CC195" s="792"/>
      <c r="CD195" s="792"/>
      <c r="CE195" s="795">
        <f>IF(Cotizador!$Q$17&gt;=5,TARIFA!X164,0)</f>
        <v>0</v>
      </c>
      <c r="CF195" s="792"/>
      <c r="CG195" s="792"/>
      <c r="CH195" s="792"/>
      <c r="CI195" s="792"/>
      <c r="CJ195" s="792"/>
      <c r="CK195" s="793"/>
      <c r="CL195" s="794">
        <f>IF(Cotizador!$Q$17&gt;=5,TARIFA!Y164,0)</f>
        <v>0</v>
      </c>
      <c r="CM195" s="792"/>
      <c r="CN195" s="792"/>
      <c r="CO195" s="792"/>
      <c r="CP195" s="792"/>
      <c r="CQ195" s="792"/>
      <c r="CR195" s="799"/>
      <c r="CS195" s="370"/>
    </row>
    <row r="196" spans="2:97" ht="23.25" customHeight="1" x14ac:dyDescent="0.35">
      <c r="B196" s="369"/>
      <c r="C196" s="758" t="s">
        <v>264</v>
      </c>
      <c r="D196" s="759"/>
      <c r="E196" s="759"/>
      <c r="F196" s="759"/>
      <c r="G196" s="759"/>
      <c r="H196" s="759"/>
      <c r="I196" s="759"/>
      <c r="J196" s="759"/>
      <c r="K196" s="759"/>
      <c r="L196" s="760"/>
      <c r="M196" s="761">
        <f>IF(Cotizador!$Q$17&gt;=5,TARIFA!N165,0)</f>
        <v>0</v>
      </c>
      <c r="N196" s="762"/>
      <c r="O196" s="762"/>
      <c r="P196" s="762"/>
      <c r="Q196" s="762"/>
      <c r="R196" s="762"/>
      <c r="S196" s="763"/>
      <c r="T196" s="764">
        <f>IF(Cotizador!$Q$17&gt;=5,TARIFA!O165,0)</f>
        <v>0</v>
      </c>
      <c r="U196" s="762"/>
      <c r="V196" s="762"/>
      <c r="W196" s="762"/>
      <c r="X196" s="762"/>
      <c r="Y196" s="762"/>
      <c r="Z196" s="762"/>
      <c r="AA196" s="765">
        <f>IF(Cotizador!$Q$17&gt;=5,TARIFA!P165,0)</f>
        <v>0</v>
      </c>
      <c r="AB196" s="762"/>
      <c r="AC196" s="762"/>
      <c r="AD196" s="762"/>
      <c r="AE196" s="762"/>
      <c r="AF196" s="762"/>
      <c r="AG196" s="763"/>
      <c r="AH196" s="764">
        <f>IF(Cotizador!$Q$17&gt;=5,TARIFA!Q165,0)</f>
        <v>0</v>
      </c>
      <c r="AI196" s="762"/>
      <c r="AJ196" s="762"/>
      <c r="AK196" s="762"/>
      <c r="AL196" s="762"/>
      <c r="AM196" s="762"/>
      <c r="AN196" s="762"/>
      <c r="AO196" s="758">
        <f>IF(Cotizador!$Q$17&gt;=5,TARIFA!R165,0)</f>
        <v>0</v>
      </c>
      <c r="AP196" s="759"/>
      <c r="AQ196" s="759"/>
      <c r="AR196" s="759"/>
      <c r="AS196" s="759"/>
      <c r="AT196" s="759"/>
      <c r="AU196" s="766"/>
      <c r="AV196" s="767">
        <f>IF(Cotizador!$Q$17&gt;=5,TARIFA!S165,0)</f>
        <v>0</v>
      </c>
      <c r="AW196" s="759"/>
      <c r="AX196" s="759"/>
      <c r="AY196" s="759"/>
      <c r="AZ196" s="759"/>
      <c r="BA196" s="759"/>
      <c r="BB196" s="759"/>
      <c r="BC196" s="768">
        <f>IF(Cotizador!$Q$17&gt;=5,TARIFA!T165,0)</f>
        <v>0</v>
      </c>
      <c r="BD196" s="759"/>
      <c r="BE196" s="759"/>
      <c r="BF196" s="759"/>
      <c r="BG196" s="759"/>
      <c r="BH196" s="759"/>
      <c r="BI196" s="766"/>
      <c r="BJ196" s="767">
        <f>IF(Cotizador!$Q$17&gt;=5,TARIFA!U165,0)</f>
        <v>0</v>
      </c>
      <c r="BK196" s="759"/>
      <c r="BL196" s="759"/>
      <c r="BM196" s="759"/>
      <c r="BN196" s="759"/>
      <c r="BO196" s="759"/>
      <c r="BP196" s="760"/>
      <c r="BQ196" s="761">
        <f>IF(Cotizador!$Q$17&gt;=5,TARIFA!V165,0)</f>
        <v>0</v>
      </c>
      <c r="BR196" s="762"/>
      <c r="BS196" s="762"/>
      <c r="BT196" s="762"/>
      <c r="BU196" s="762"/>
      <c r="BV196" s="762"/>
      <c r="BW196" s="763"/>
      <c r="BX196" s="764">
        <f>IF(Cotizador!$Q$17&gt;=5,TARIFA!W165,0)</f>
        <v>0</v>
      </c>
      <c r="BY196" s="762"/>
      <c r="BZ196" s="762"/>
      <c r="CA196" s="762"/>
      <c r="CB196" s="762"/>
      <c r="CC196" s="762"/>
      <c r="CD196" s="762"/>
      <c r="CE196" s="765">
        <f>IF(Cotizador!$Q$17&gt;=5,TARIFA!X165,0)</f>
        <v>0</v>
      </c>
      <c r="CF196" s="762"/>
      <c r="CG196" s="762"/>
      <c r="CH196" s="762"/>
      <c r="CI196" s="762"/>
      <c r="CJ196" s="762"/>
      <c r="CK196" s="763"/>
      <c r="CL196" s="764">
        <f>IF(Cotizador!$Q$17&gt;=5,TARIFA!Y165,0)</f>
        <v>0</v>
      </c>
      <c r="CM196" s="762"/>
      <c r="CN196" s="762"/>
      <c r="CO196" s="762"/>
      <c r="CP196" s="762"/>
      <c r="CQ196" s="762"/>
      <c r="CR196" s="769"/>
      <c r="CS196" s="370"/>
    </row>
    <row r="197" spans="2:97" ht="23.25" customHeight="1" x14ac:dyDescent="0.35">
      <c r="B197" s="369"/>
      <c r="C197" s="735" t="s">
        <v>304</v>
      </c>
      <c r="D197" s="736"/>
      <c r="E197" s="736"/>
      <c r="F197" s="736"/>
      <c r="G197" s="736"/>
      <c r="H197" s="736"/>
      <c r="I197" s="736"/>
      <c r="J197" s="736"/>
      <c r="K197" s="736"/>
      <c r="L197" s="736"/>
      <c r="M197" s="736"/>
      <c r="N197" s="736"/>
      <c r="O197" s="736"/>
      <c r="P197" s="736"/>
      <c r="Q197" s="736"/>
      <c r="R197" s="736"/>
      <c r="S197" s="736"/>
      <c r="T197" s="736"/>
      <c r="U197" s="736"/>
      <c r="V197" s="736"/>
      <c r="W197" s="736"/>
      <c r="X197" s="736"/>
      <c r="Y197" s="736"/>
      <c r="Z197" s="736"/>
      <c r="AA197" s="736"/>
      <c r="AB197" s="736"/>
      <c r="AC197" s="736"/>
      <c r="AD197" s="736"/>
      <c r="AE197" s="736"/>
      <c r="AF197" s="736"/>
      <c r="AG197" s="736"/>
      <c r="AH197" s="736"/>
      <c r="AI197" s="736"/>
      <c r="AJ197" s="736"/>
      <c r="AK197" s="736"/>
      <c r="AL197" s="736"/>
      <c r="AM197" s="736"/>
      <c r="AN197" s="737"/>
      <c r="AO197" s="770">
        <f>SUM(AO176:AU196)</f>
        <v>0</v>
      </c>
      <c r="AP197" s="771"/>
      <c r="AQ197" s="771"/>
      <c r="AR197" s="771"/>
      <c r="AS197" s="771"/>
      <c r="AT197" s="771"/>
      <c r="AU197" s="771"/>
      <c r="AV197" s="771">
        <f>SUM(AV176:BB196)</f>
        <v>0</v>
      </c>
      <c r="AW197" s="771"/>
      <c r="AX197" s="771"/>
      <c r="AY197" s="771"/>
      <c r="AZ197" s="771"/>
      <c r="BA197" s="771"/>
      <c r="BB197" s="771"/>
      <c r="BC197" s="771">
        <f>SUM(BC176:BI196)</f>
        <v>0</v>
      </c>
      <c r="BD197" s="771"/>
      <c r="BE197" s="771"/>
      <c r="BF197" s="771"/>
      <c r="BG197" s="771"/>
      <c r="BH197" s="771"/>
      <c r="BI197" s="771"/>
      <c r="BJ197" s="771">
        <f>SUM(BJ176:BP196)</f>
        <v>0</v>
      </c>
      <c r="BK197" s="771"/>
      <c r="BL197" s="771"/>
      <c r="BM197" s="771"/>
      <c r="BN197" s="771"/>
      <c r="BO197" s="771"/>
      <c r="BP197" s="772"/>
      <c r="BQ197" s="773">
        <f>SUM(BQ176:BW196)</f>
        <v>0</v>
      </c>
      <c r="BR197" s="774"/>
      <c r="BS197" s="774"/>
      <c r="BT197" s="774"/>
      <c r="BU197" s="774"/>
      <c r="BV197" s="774"/>
      <c r="BW197" s="774"/>
      <c r="BX197" s="774">
        <f>SUM(BX176:CD196)</f>
        <v>0</v>
      </c>
      <c r="BY197" s="774"/>
      <c r="BZ197" s="774"/>
      <c r="CA197" s="774"/>
      <c r="CB197" s="774"/>
      <c r="CC197" s="774"/>
      <c r="CD197" s="774"/>
      <c r="CE197" s="774">
        <f>SUM(CE176:CK196)</f>
        <v>0</v>
      </c>
      <c r="CF197" s="774"/>
      <c r="CG197" s="774"/>
      <c r="CH197" s="774"/>
      <c r="CI197" s="774"/>
      <c r="CJ197" s="774"/>
      <c r="CK197" s="774"/>
      <c r="CL197" s="774">
        <f>SUM(CL176:CR196)</f>
        <v>0</v>
      </c>
      <c r="CM197" s="774"/>
      <c r="CN197" s="774"/>
      <c r="CO197" s="774"/>
      <c r="CP197" s="774"/>
      <c r="CQ197" s="774"/>
      <c r="CR197" s="775"/>
      <c r="CS197" s="370"/>
    </row>
    <row r="198" spans="2:97" ht="23.25" customHeight="1" x14ac:dyDescent="0.35">
      <c r="B198" s="369"/>
      <c r="C198" s="735" t="s">
        <v>304</v>
      </c>
      <c r="D198" s="736"/>
      <c r="E198" s="736"/>
      <c r="F198" s="736"/>
      <c r="G198" s="736"/>
      <c r="H198" s="736"/>
      <c r="I198" s="736"/>
      <c r="J198" s="736"/>
      <c r="K198" s="736"/>
      <c r="L198" s="736"/>
      <c r="M198" s="736"/>
      <c r="N198" s="736"/>
      <c r="O198" s="736"/>
      <c r="P198" s="736"/>
      <c r="Q198" s="736"/>
      <c r="R198" s="736"/>
      <c r="S198" s="736"/>
      <c r="T198" s="736"/>
      <c r="U198" s="736"/>
      <c r="V198" s="736"/>
      <c r="W198" s="736"/>
      <c r="X198" s="736"/>
      <c r="Y198" s="736"/>
      <c r="Z198" s="736"/>
      <c r="AA198" s="736"/>
      <c r="AB198" s="736"/>
      <c r="AC198" s="736"/>
      <c r="AD198" s="736"/>
      <c r="AE198" s="736"/>
      <c r="AF198" s="736"/>
      <c r="AG198" s="736"/>
      <c r="AH198" s="736"/>
      <c r="AI198" s="736"/>
      <c r="AJ198" s="736"/>
      <c r="AK198" s="736"/>
      <c r="AL198" s="736"/>
      <c r="AM198" s="736"/>
      <c r="AN198" s="737"/>
      <c r="AO198" s="738">
        <f>AO197+AV197</f>
        <v>0</v>
      </c>
      <c r="AP198" s="739"/>
      <c r="AQ198" s="739"/>
      <c r="AR198" s="739"/>
      <c r="AS198" s="739"/>
      <c r="AT198" s="739"/>
      <c r="AU198" s="739"/>
      <c r="AV198" s="739"/>
      <c r="AW198" s="739"/>
      <c r="AX198" s="739"/>
      <c r="AY198" s="739"/>
      <c r="AZ198" s="739"/>
      <c r="BA198" s="739"/>
      <c r="BB198" s="739"/>
      <c r="BC198" s="739">
        <f>BC197+BJ197</f>
        <v>0</v>
      </c>
      <c r="BD198" s="739"/>
      <c r="BE198" s="739"/>
      <c r="BF198" s="739"/>
      <c r="BG198" s="739"/>
      <c r="BH198" s="739"/>
      <c r="BI198" s="739"/>
      <c r="BJ198" s="739"/>
      <c r="BK198" s="739"/>
      <c r="BL198" s="739"/>
      <c r="BM198" s="739"/>
      <c r="BN198" s="739"/>
      <c r="BO198" s="739"/>
      <c r="BP198" s="740"/>
      <c r="BQ198" s="741">
        <f>BQ197+BX197</f>
        <v>0</v>
      </c>
      <c r="BR198" s="742"/>
      <c r="BS198" s="742"/>
      <c r="BT198" s="742"/>
      <c r="BU198" s="742"/>
      <c r="BV198" s="742"/>
      <c r="BW198" s="742"/>
      <c r="BX198" s="742"/>
      <c r="BY198" s="742"/>
      <c r="BZ198" s="742"/>
      <c r="CA198" s="742"/>
      <c r="CB198" s="742"/>
      <c r="CC198" s="742"/>
      <c r="CD198" s="742"/>
      <c r="CE198" s="742">
        <f>CE197+CL197</f>
        <v>0</v>
      </c>
      <c r="CF198" s="742"/>
      <c r="CG198" s="742"/>
      <c r="CH198" s="742"/>
      <c r="CI198" s="742"/>
      <c r="CJ198" s="742"/>
      <c r="CK198" s="742"/>
      <c r="CL198" s="742"/>
      <c r="CM198" s="742"/>
      <c r="CN198" s="742"/>
      <c r="CO198" s="742"/>
      <c r="CP198" s="742"/>
      <c r="CQ198" s="742"/>
      <c r="CR198" s="743"/>
      <c r="CS198" s="370"/>
    </row>
    <row r="199" spans="2:97" ht="23.25" customHeight="1" thickBot="1" x14ac:dyDescent="0.4">
      <c r="B199" s="369"/>
      <c r="C199" s="744" t="s">
        <v>305</v>
      </c>
      <c r="D199" s="745"/>
      <c r="E199" s="745"/>
      <c r="F199" s="745"/>
      <c r="G199" s="745"/>
      <c r="H199" s="745"/>
      <c r="I199" s="745"/>
      <c r="J199" s="745"/>
      <c r="K199" s="745"/>
      <c r="L199" s="745"/>
      <c r="M199" s="745"/>
      <c r="N199" s="745"/>
      <c r="O199" s="745"/>
      <c r="P199" s="745"/>
      <c r="Q199" s="745"/>
      <c r="R199" s="745"/>
      <c r="S199" s="745"/>
      <c r="T199" s="745"/>
      <c r="U199" s="745"/>
      <c r="V199" s="745"/>
      <c r="W199" s="745"/>
      <c r="X199" s="745"/>
      <c r="Y199" s="745"/>
      <c r="Z199" s="745"/>
      <c r="AA199" s="745"/>
      <c r="AB199" s="745"/>
      <c r="AC199" s="745"/>
      <c r="AD199" s="745"/>
      <c r="AE199" s="745"/>
      <c r="AF199" s="745"/>
      <c r="AG199" s="745"/>
      <c r="AH199" s="745"/>
      <c r="AI199" s="745"/>
      <c r="AJ199" s="745"/>
      <c r="AK199" s="745"/>
      <c r="AL199" s="745"/>
      <c r="AM199" s="745"/>
      <c r="AN199" s="746"/>
      <c r="AO199" s="747">
        <f>AO198+BC198</f>
        <v>0</v>
      </c>
      <c r="AP199" s="748"/>
      <c r="AQ199" s="748"/>
      <c r="AR199" s="748"/>
      <c r="AS199" s="748"/>
      <c r="AT199" s="748"/>
      <c r="AU199" s="748"/>
      <c r="AV199" s="748"/>
      <c r="AW199" s="748"/>
      <c r="AX199" s="748"/>
      <c r="AY199" s="748"/>
      <c r="AZ199" s="748"/>
      <c r="BA199" s="748"/>
      <c r="BB199" s="748"/>
      <c r="BC199" s="748"/>
      <c r="BD199" s="748"/>
      <c r="BE199" s="748"/>
      <c r="BF199" s="748"/>
      <c r="BG199" s="748"/>
      <c r="BH199" s="748"/>
      <c r="BI199" s="748"/>
      <c r="BJ199" s="748"/>
      <c r="BK199" s="748"/>
      <c r="BL199" s="748"/>
      <c r="BM199" s="748"/>
      <c r="BN199" s="748"/>
      <c r="BO199" s="748"/>
      <c r="BP199" s="749"/>
      <c r="BQ199" s="750">
        <f>BQ198+CE198</f>
        <v>0</v>
      </c>
      <c r="BR199" s="751"/>
      <c r="BS199" s="751"/>
      <c r="BT199" s="751"/>
      <c r="BU199" s="751"/>
      <c r="BV199" s="751"/>
      <c r="BW199" s="751"/>
      <c r="BX199" s="751"/>
      <c r="BY199" s="751"/>
      <c r="BZ199" s="751"/>
      <c r="CA199" s="751"/>
      <c r="CB199" s="751"/>
      <c r="CC199" s="751"/>
      <c r="CD199" s="751"/>
      <c r="CE199" s="751"/>
      <c r="CF199" s="751"/>
      <c r="CG199" s="751"/>
      <c r="CH199" s="751"/>
      <c r="CI199" s="751"/>
      <c r="CJ199" s="751"/>
      <c r="CK199" s="751"/>
      <c r="CL199" s="751"/>
      <c r="CM199" s="751"/>
      <c r="CN199" s="751"/>
      <c r="CO199" s="751"/>
      <c r="CP199" s="751"/>
      <c r="CQ199" s="751"/>
      <c r="CR199" s="752"/>
      <c r="CS199" s="370"/>
    </row>
    <row r="200" spans="2:97" ht="23.25" customHeight="1" x14ac:dyDescent="0.35">
      <c r="B200" s="371"/>
      <c r="C200" s="372"/>
      <c r="D200" s="372"/>
      <c r="E200" s="372"/>
      <c r="F200" s="372"/>
      <c r="G200" s="372"/>
      <c r="H200" s="372"/>
      <c r="I200" s="372"/>
      <c r="J200" s="372"/>
      <c r="K200" s="372"/>
      <c r="L200" s="372"/>
      <c r="M200" s="372"/>
      <c r="N200" s="372"/>
      <c r="O200" s="372"/>
      <c r="P200" s="372"/>
      <c r="Q200" s="372"/>
      <c r="R200" s="372"/>
      <c r="S200" s="372"/>
      <c r="T200" s="372"/>
      <c r="U200" s="372"/>
      <c r="V200" s="372"/>
      <c r="W200" s="372"/>
      <c r="X200" s="372"/>
      <c r="Y200" s="372"/>
      <c r="Z200" s="372"/>
      <c r="AA200" s="372"/>
      <c r="AB200" s="372"/>
      <c r="AC200" s="372"/>
      <c r="AD200" s="372"/>
      <c r="AE200" s="372"/>
      <c r="AF200" s="372"/>
      <c r="AG200" s="372"/>
      <c r="AH200" s="372"/>
      <c r="AI200" s="372"/>
      <c r="AJ200" s="372"/>
      <c r="AK200" s="372"/>
      <c r="AL200" s="372"/>
      <c r="AM200" s="372"/>
      <c r="AN200" s="372"/>
      <c r="AO200" s="372"/>
      <c r="AP200" s="372"/>
      <c r="AQ200" s="372"/>
      <c r="AR200" s="372"/>
      <c r="AS200" s="372"/>
      <c r="AT200" s="372"/>
      <c r="AU200" s="372"/>
      <c r="AV200" s="372"/>
      <c r="AW200" s="372"/>
      <c r="AX200" s="372"/>
      <c r="AY200" s="372"/>
      <c r="AZ200" s="372"/>
      <c r="BA200" s="372"/>
      <c r="BB200" s="372"/>
      <c r="BC200" s="372"/>
      <c r="BD200" s="372"/>
      <c r="BE200" s="372"/>
      <c r="BF200" s="372"/>
      <c r="BG200" s="372"/>
      <c r="BH200" s="372"/>
      <c r="BI200" s="372"/>
      <c r="BJ200" s="372"/>
      <c r="BK200" s="372"/>
      <c r="BL200" s="372"/>
      <c r="BM200" s="372"/>
      <c r="BN200" s="372"/>
      <c r="BO200" s="372"/>
      <c r="BP200" s="372"/>
      <c r="BQ200" s="372"/>
      <c r="BR200" s="372"/>
      <c r="BS200" s="372"/>
      <c r="BT200" s="372"/>
      <c r="BU200" s="372"/>
      <c r="BV200" s="372"/>
      <c r="BW200" s="372"/>
      <c r="BX200" s="372"/>
      <c r="BY200" s="372"/>
      <c r="BZ200" s="372"/>
      <c r="CA200" s="372"/>
      <c r="CB200" s="372"/>
      <c r="CC200" s="372"/>
      <c r="CD200" s="372"/>
      <c r="CE200" s="372"/>
      <c r="CF200" s="372"/>
      <c r="CG200" s="372"/>
      <c r="CH200" s="372"/>
      <c r="CI200" s="372"/>
      <c r="CJ200" s="372"/>
      <c r="CK200" s="372"/>
      <c r="CL200" s="372"/>
      <c r="CM200" s="372"/>
      <c r="CN200" s="372"/>
      <c r="CO200" s="372"/>
      <c r="CP200" s="372"/>
      <c r="CQ200" s="372"/>
      <c r="CR200" s="372"/>
      <c r="CS200" s="373"/>
    </row>
    <row r="201" spans="2:97" ht="23.25" customHeight="1" x14ac:dyDescent="0.35">
      <c r="B201" s="368"/>
      <c r="C201" s="368"/>
      <c r="D201" s="368"/>
      <c r="E201" s="368"/>
      <c r="F201" s="368"/>
      <c r="G201" s="368"/>
      <c r="H201" s="368"/>
      <c r="I201" s="368"/>
      <c r="J201" s="368"/>
      <c r="K201" s="368"/>
      <c r="L201" s="368"/>
      <c r="M201" s="368"/>
      <c r="N201" s="368"/>
      <c r="O201" s="368"/>
      <c r="P201" s="368"/>
      <c r="Q201" s="368"/>
      <c r="R201" s="368"/>
      <c r="S201" s="368"/>
      <c r="T201" s="368"/>
      <c r="U201" s="368"/>
      <c r="V201" s="368"/>
      <c r="W201" s="368"/>
      <c r="X201" s="368"/>
      <c r="Y201" s="368"/>
      <c r="Z201" s="368"/>
      <c r="AA201" s="368"/>
      <c r="AB201" s="368"/>
      <c r="AC201" s="368"/>
      <c r="AD201" s="368"/>
      <c r="AE201" s="368"/>
      <c r="AF201" s="368"/>
      <c r="AG201" s="368"/>
      <c r="AH201" s="368"/>
      <c r="AI201" s="368"/>
      <c r="AJ201" s="368"/>
      <c r="AK201" s="368"/>
      <c r="AL201" s="368"/>
      <c r="AM201" s="368"/>
      <c r="AN201" s="368"/>
      <c r="AO201" s="368"/>
      <c r="AP201" s="368"/>
      <c r="AQ201" s="368"/>
      <c r="AR201" s="368"/>
      <c r="AS201" s="368"/>
      <c r="AT201" s="368"/>
      <c r="AU201" s="368"/>
      <c r="AV201" s="368"/>
      <c r="AW201" s="368"/>
      <c r="AX201" s="368"/>
      <c r="AY201" s="368"/>
      <c r="AZ201" s="368"/>
      <c r="BA201" s="368"/>
      <c r="BB201" s="368"/>
      <c r="BC201" s="368"/>
      <c r="BD201" s="368"/>
      <c r="BE201" s="368"/>
      <c r="BF201" s="368"/>
      <c r="BG201" s="368"/>
      <c r="BH201" s="368"/>
      <c r="BI201" s="368"/>
      <c r="BJ201" s="368"/>
      <c r="BK201" s="368"/>
      <c r="BL201" s="368"/>
      <c r="BM201" s="368"/>
      <c r="BN201" s="368"/>
      <c r="BO201" s="368"/>
      <c r="BP201" s="368"/>
      <c r="BQ201" s="368"/>
      <c r="BR201" s="368"/>
      <c r="BS201" s="368"/>
      <c r="BT201" s="368"/>
      <c r="BU201" s="368"/>
      <c r="BV201" s="368"/>
      <c r="BW201" s="368"/>
      <c r="BX201" s="368"/>
      <c r="BY201" s="368"/>
      <c r="BZ201" s="368"/>
      <c r="CA201" s="368"/>
      <c r="CB201" s="368"/>
      <c r="CC201" s="368"/>
      <c r="CD201" s="368"/>
      <c r="CE201" s="368"/>
      <c r="CF201" s="368"/>
      <c r="CG201" s="368"/>
      <c r="CH201" s="368"/>
      <c r="CI201" s="368"/>
      <c r="CJ201" s="368"/>
      <c r="CK201" s="368"/>
      <c r="CL201" s="368"/>
      <c r="CM201" s="368"/>
      <c r="CN201" s="368"/>
      <c r="CO201" s="368"/>
      <c r="CP201" s="368"/>
      <c r="CQ201" s="368"/>
      <c r="CR201" s="368"/>
      <c r="CS201" s="368"/>
    </row>
    <row r="202" spans="2:97" ht="23.25" customHeight="1" x14ac:dyDescent="0.35">
      <c r="B202" s="368"/>
      <c r="C202" s="753" t="s">
        <v>310</v>
      </c>
      <c r="D202" s="753"/>
      <c r="E202" s="753"/>
      <c r="F202" s="753"/>
      <c r="G202" s="753"/>
      <c r="H202" s="753"/>
      <c r="I202" s="753"/>
      <c r="J202" s="753"/>
      <c r="K202" s="753"/>
      <c r="L202" s="753"/>
      <c r="M202" s="753"/>
      <c r="N202" s="753"/>
      <c r="O202" s="753"/>
      <c r="P202" s="753"/>
      <c r="Q202" s="753"/>
      <c r="R202" s="753"/>
      <c r="S202" s="753"/>
      <c r="T202" s="753"/>
      <c r="U202" s="754" t="s">
        <v>311</v>
      </c>
      <c r="V202" s="755"/>
      <c r="W202" s="755"/>
      <c r="X202" s="755"/>
      <c r="Y202" s="755"/>
      <c r="Z202" s="755"/>
      <c r="AA202" s="755"/>
      <c r="AB202" s="755"/>
      <c r="AC202" s="756"/>
      <c r="AD202" s="368"/>
      <c r="AE202" s="368"/>
      <c r="AF202" s="368"/>
      <c r="BC202" s="368"/>
      <c r="BD202" s="368"/>
      <c r="BE202" s="368"/>
      <c r="BF202" s="368"/>
      <c r="BG202" s="368"/>
      <c r="BH202" s="729" t="s">
        <v>312</v>
      </c>
      <c r="BI202" s="729"/>
      <c r="BJ202" s="729"/>
      <c r="BK202" s="729"/>
      <c r="BL202" s="729"/>
      <c r="BM202" s="729"/>
      <c r="BN202" s="729"/>
      <c r="BO202" s="729"/>
      <c r="BP202" s="729"/>
      <c r="BQ202" s="729"/>
      <c r="BR202" s="729"/>
      <c r="BS202" s="729"/>
      <c r="BT202" s="729"/>
      <c r="BU202" s="729"/>
      <c r="BV202" s="729"/>
      <c r="BW202" s="729"/>
      <c r="BX202" s="729"/>
      <c r="BY202" s="729"/>
      <c r="BZ202" s="729"/>
      <c r="CA202" s="729"/>
      <c r="CB202" s="729"/>
      <c r="CC202" s="729"/>
      <c r="CD202" s="729"/>
      <c r="CE202" s="729"/>
      <c r="CF202" s="368"/>
      <c r="CG202" s="368"/>
      <c r="CH202" s="368"/>
      <c r="CI202" s="715">
        <f>IFERROR(BQ83,0)</f>
        <v>0</v>
      </c>
      <c r="CJ202" s="715"/>
      <c r="CK202" s="715"/>
      <c r="CL202" s="715"/>
      <c r="CM202" s="715"/>
      <c r="CN202" s="715"/>
      <c r="CO202" s="715"/>
      <c r="CP202" s="715"/>
      <c r="CQ202" s="715"/>
      <c r="CR202" s="715"/>
      <c r="CS202" s="368"/>
    </row>
    <row r="203" spans="2:97" ht="23.25" customHeight="1" x14ac:dyDescent="0.35">
      <c r="B203" s="368"/>
      <c r="C203" s="753" t="s">
        <v>313</v>
      </c>
      <c r="D203" s="753"/>
      <c r="E203" s="753"/>
      <c r="F203" s="753"/>
      <c r="G203" s="753"/>
      <c r="H203" s="753"/>
      <c r="I203" s="753"/>
      <c r="J203" s="753"/>
      <c r="K203" s="753"/>
      <c r="L203" s="753"/>
      <c r="M203" s="753"/>
      <c r="N203" s="753"/>
      <c r="O203" s="753"/>
      <c r="P203" s="753"/>
      <c r="Q203" s="753"/>
      <c r="R203" s="753"/>
      <c r="S203" s="753"/>
      <c r="T203" s="753"/>
      <c r="U203" s="757">
        <f>TARIFA!AC4</f>
        <v>0</v>
      </c>
      <c r="V203" s="755"/>
      <c r="W203" s="755"/>
      <c r="X203" s="755"/>
      <c r="Y203" s="755"/>
      <c r="Z203" s="755"/>
      <c r="AA203" s="755"/>
      <c r="AB203" s="755"/>
      <c r="AC203" s="756"/>
      <c r="AD203" s="368"/>
      <c r="AE203" s="368"/>
      <c r="AF203" s="368"/>
      <c r="BC203" s="368"/>
      <c r="BD203" s="368"/>
      <c r="BE203" s="368"/>
      <c r="BF203" s="368"/>
      <c r="BG203" s="368"/>
      <c r="BH203" s="729" t="s">
        <v>314</v>
      </c>
      <c r="BI203" s="729"/>
      <c r="BJ203" s="729"/>
      <c r="BK203" s="729"/>
      <c r="BL203" s="729"/>
      <c r="BM203" s="729"/>
      <c r="BN203" s="729"/>
      <c r="BO203" s="729"/>
      <c r="BP203" s="729"/>
      <c r="BQ203" s="729"/>
      <c r="BR203" s="729"/>
      <c r="BS203" s="729"/>
      <c r="BT203" s="729"/>
      <c r="BU203" s="729"/>
      <c r="BV203" s="729"/>
      <c r="BW203" s="729"/>
      <c r="BX203" s="729"/>
      <c r="BY203" s="729"/>
      <c r="BZ203" s="729"/>
      <c r="CA203" s="729"/>
      <c r="CB203" s="729"/>
      <c r="CC203" s="729"/>
      <c r="CD203" s="729"/>
      <c r="CE203" s="729"/>
      <c r="CF203" s="368"/>
      <c r="CG203" s="368"/>
      <c r="CH203" s="368"/>
      <c r="CI203" s="715">
        <f>IFERROR(BQ112,0)</f>
        <v>0</v>
      </c>
      <c r="CJ203" s="715"/>
      <c r="CK203" s="715"/>
      <c r="CL203" s="715"/>
      <c r="CM203" s="715"/>
      <c r="CN203" s="715"/>
      <c r="CO203" s="715"/>
      <c r="CP203" s="715"/>
      <c r="CQ203" s="715"/>
      <c r="CR203" s="715"/>
      <c r="CS203" s="368"/>
    </row>
    <row r="204" spans="2:97" ht="23.25" customHeight="1" x14ac:dyDescent="0.35">
      <c r="B204" s="368"/>
      <c r="C204" s="753" t="s">
        <v>315</v>
      </c>
      <c r="D204" s="753"/>
      <c r="E204" s="753"/>
      <c r="F204" s="753"/>
      <c r="G204" s="753"/>
      <c r="H204" s="753"/>
      <c r="I204" s="753"/>
      <c r="J204" s="753"/>
      <c r="K204" s="753"/>
      <c r="L204" s="753"/>
      <c r="M204" s="753"/>
      <c r="N204" s="753"/>
      <c r="O204" s="753"/>
      <c r="P204" s="753"/>
      <c r="Q204" s="753"/>
      <c r="R204" s="753"/>
      <c r="S204" s="753"/>
      <c r="T204" s="753"/>
      <c r="U204" s="754" t="e">
        <f>VLOOKUP(U203,'FACT COB BASICA'!Q4:S8,3,FALSE)</f>
        <v>#N/A</v>
      </c>
      <c r="V204" s="755"/>
      <c r="W204" s="755"/>
      <c r="X204" s="755"/>
      <c r="Y204" s="755"/>
      <c r="Z204" s="755"/>
      <c r="AA204" s="755"/>
      <c r="AB204" s="755"/>
      <c r="AC204" s="756"/>
      <c r="AD204" s="368"/>
      <c r="AE204" s="368"/>
      <c r="AF204" s="368"/>
      <c r="BC204" s="368"/>
      <c r="BD204" s="368"/>
      <c r="BE204" s="368"/>
      <c r="BF204" s="368"/>
      <c r="BG204" s="368"/>
      <c r="BH204" s="729" t="s">
        <v>316</v>
      </c>
      <c r="BI204" s="729"/>
      <c r="BJ204" s="729"/>
      <c r="BK204" s="729"/>
      <c r="BL204" s="729"/>
      <c r="BM204" s="729"/>
      <c r="BN204" s="729"/>
      <c r="BO204" s="729"/>
      <c r="BP204" s="729"/>
      <c r="BQ204" s="729"/>
      <c r="BR204" s="729"/>
      <c r="BS204" s="729"/>
      <c r="BT204" s="729"/>
      <c r="BU204" s="729"/>
      <c r="BV204" s="729"/>
      <c r="BW204" s="729"/>
      <c r="BX204" s="729"/>
      <c r="BY204" s="729"/>
      <c r="BZ204" s="729"/>
      <c r="CA204" s="729"/>
      <c r="CB204" s="729"/>
      <c r="CC204" s="729"/>
      <c r="CD204" s="729"/>
      <c r="CE204" s="729"/>
      <c r="CF204" s="368"/>
      <c r="CG204" s="368"/>
      <c r="CH204" s="368"/>
      <c r="CI204" s="715">
        <f>IFERROR(BQ141,0)</f>
        <v>0</v>
      </c>
      <c r="CJ204" s="715"/>
      <c r="CK204" s="715"/>
      <c r="CL204" s="715"/>
      <c r="CM204" s="715"/>
      <c r="CN204" s="715"/>
      <c r="CO204" s="715"/>
      <c r="CP204" s="715"/>
      <c r="CQ204" s="715"/>
      <c r="CR204" s="715"/>
      <c r="CS204" s="368"/>
    </row>
    <row r="205" spans="2:97" ht="23.25" customHeight="1" x14ac:dyDescent="0.35">
      <c r="B205" s="368"/>
      <c r="C205" s="368"/>
      <c r="D205" s="368"/>
      <c r="E205" s="368"/>
      <c r="F205" s="368"/>
      <c r="G205" s="368"/>
      <c r="H205" s="368"/>
      <c r="I205" s="368"/>
      <c r="J205" s="368"/>
      <c r="K205" s="368"/>
      <c r="L205" s="368"/>
      <c r="M205" s="368"/>
      <c r="N205" s="368"/>
      <c r="O205" s="368"/>
      <c r="P205" s="368"/>
      <c r="Q205" s="368"/>
      <c r="R205" s="368"/>
      <c r="S205" s="368"/>
      <c r="T205" s="368"/>
      <c r="U205" s="368"/>
      <c r="V205" s="368"/>
      <c r="W205" s="368"/>
      <c r="X205" s="368"/>
      <c r="Y205" s="368"/>
      <c r="Z205" s="368"/>
      <c r="AA205" s="368"/>
      <c r="AB205" s="368"/>
      <c r="AC205" s="368"/>
      <c r="AD205" s="368"/>
      <c r="AE205" s="368"/>
      <c r="AF205" s="368"/>
      <c r="BC205" s="368"/>
      <c r="BD205" s="368"/>
      <c r="BE205" s="368"/>
      <c r="BF205" s="368"/>
      <c r="BG205" s="368"/>
      <c r="BH205" s="729" t="s">
        <v>317</v>
      </c>
      <c r="BI205" s="729"/>
      <c r="BJ205" s="729"/>
      <c r="BK205" s="729"/>
      <c r="BL205" s="729"/>
      <c r="BM205" s="729"/>
      <c r="BN205" s="729"/>
      <c r="BO205" s="729"/>
      <c r="BP205" s="729"/>
      <c r="BQ205" s="729"/>
      <c r="BR205" s="729"/>
      <c r="BS205" s="729"/>
      <c r="BT205" s="729"/>
      <c r="BU205" s="729"/>
      <c r="BV205" s="729"/>
      <c r="BW205" s="729"/>
      <c r="BX205" s="729"/>
      <c r="BY205" s="729"/>
      <c r="BZ205" s="729"/>
      <c r="CA205" s="729"/>
      <c r="CB205" s="729"/>
      <c r="CC205" s="729"/>
      <c r="CD205" s="729"/>
      <c r="CE205" s="729"/>
      <c r="CF205" s="368"/>
      <c r="CG205" s="368"/>
      <c r="CH205" s="368"/>
      <c r="CI205" s="715">
        <f>IFERROR(BQ170,0)</f>
        <v>0</v>
      </c>
      <c r="CJ205" s="715"/>
      <c r="CK205" s="715"/>
      <c r="CL205" s="715"/>
      <c r="CM205" s="715"/>
      <c r="CN205" s="715"/>
      <c r="CO205" s="715"/>
      <c r="CP205" s="715"/>
      <c r="CQ205" s="715"/>
      <c r="CR205" s="715"/>
      <c r="CS205" s="368"/>
    </row>
    <row r="206" spans="2:97" ht="23.25" customHeight="1" x14ac:dyDescent="0.35">
      <c r="B206" s="368"/>
      <c r="C206" s="368"/>
      <c r="D206" s="368"/>
      <c r="E206" s="368"/>
      <c r="F206" s="368"/>
      <c r="G206" s="368"/>
      <c r="H206" s="368"/>
      <c r="I206" s="368"/>
      <c r="J206" s="368"/>
      <c r="K206" s="368"/>
      <c r="L206" s="368"/>
      <c r="M206" s="368"/>
      <c r="N206" s="368"/>
      <c r="O206" s="368"/>
      <c r="P206" s="368"/>
      <c r="Q206" s="368"/>
      <c r="R206" s="368"/>
      <c r="S206" s="368"/>
      <c r="T206" s="368"/>
      <c r="U206" s="368"/>
      <c r="V206" s="368"/>
      <c r="W206" s="368"/>
      <c r="X206" s="368"/>
      <c r="Y206" s="368"/>
      <c r="Z206" s="368"/>
      <c r="AA206" s="368"/>
      <c r="AB206" s="368"/>
      <c r="AC206" s="368"/>
      <c r="AD206" s="368"/>
      <c r="AE206" s="368"/>
      <c r="AF206" s="368"/>
      <c r="BC206" s="368"/>
      <c r="BD206" s="368"/>
      <c r="BE206" s="368"/>
      <c r="BF206" s="368"/>
      <c r="BG206" s="368"/>
      <c r="BH206" s="729" t="s">
        <v>318</v>
      </c>
      <c r="BI206" s="729"/>
      <c r="BJ206" s="729"/>
      <c r="BK206" s="729"/>
      <c r="BL206" s="729"/>
      <c r="BM206" s="729"/>
      <c r="BN206" s="729"/>
      <c r="BO206" s="729"/>
      <c r="BP206" s="729"/>
      <c r="BQ206" s="729"/>
      <c r="BR206" s="729"/>
      <c r="BS206" s="729"/>
      <c r="BT206" s="729"/>
      <c r="BU206" s="729"/>
      <c r="BV206" s="729"/>
      <c r="BW206" s="729"/>
      <c r="BX206" s="729"/>
      <c r="BY206" s="729"/>
      <c r="BZ206" s="729"/>
      <c r="CA206" s="729"/>
      <c r="CB206" s="729"/>
      <c r="CC206" s="729"/>
      <c r="CD206" s="729"/>
      <c r="CE206" s="729"/>
      <c r="CF206" s="368"/>
      <c r="CG206" s="368"/>
      <c r="CH206" s="368"/>
      <c r="CI206" s="715">
        <f>IFERROR(BQ199,0)</f>
        <v>0</v>
      </c>
      <c r="CJ206" s="715"/>
      <c r="CK206" s="715"/>
      <c r="CL206" s="715"/>
      <c r="CM206" s="715"/>
      <c r="CN206" s="715"/>
      <c r="CO206" s="715"/>
      <c r="CP206" s="715"/>
      <c r="CQ206" s="715"/>
      <c r="CR206" s="715"/>
      <c r="CS206" s="368"/>
    </row>
    <row r="207" spans="2:97" ht="23.25" customHeight="1" x14ac:dyDescent="0.35">
      <c r="B207" s="368"/>
      <c r="C207" s="368"/>
      <c r="D207" s="368"/>
      <c r="E207" s="368"/>
      <c r="F207" s="368"/>
      <c r="G207" s="368"/>
      <c r="H207" s="368"/>
      <c r="I207" s="368"/>
      <c r="J207" s="368"/>
      <c r="K207" s="368"/>
      <c r="L207" s="368"/>
      <c r="M207" s="368"/>
      <c r="N207" s="368"/>
      <c r="O207" s="368"/>
      <c r="P207" s="368"/>
      <c r="Q207" s="368"/>
      <c r="R207" s="368"/>
      <c r="S207" s="368"/>
      <c r="T207" s="368"/>
      <c r="U207" s="368"/>
      <c r="V207" s="368"/>
      <c r="W207" s="368"/>
      <c r="X207" s="368"/>
      <c r="Y207" s="368"/>
      <c r="Z207" s="368"/>
      <c r="AA207" s="368"/>
      <c r="AB207" s="368"/>
      <c r="AC207" s="368"/>
      <c r="AD207" s="368"/>
      <c r="AE207" s="368"/>
      <c r="AF207" s="368"/>
      <c r="BC207" s="368"/>
      <c r="BD207" s="368"/>
      <c r="BE207" s="368"/>
      <c r="BF207" s="368"/>
      <c r="BG207" s="368"/>
      <c r="BH207" s="730" t="s">
        <v>319</v>
      </c>
      <c r="BI207" s="730"/>
      <c r="BJ207" s="730"/>
      <c r="BK207" s="730"/>
      <c r="BL207" s="730"/>
      <c r="BM207" s="730"/>
      <c r="BN207" s="730"/>
      <c r="BO207" s="730"/>
      <c r="BP207" s="730"/>
      <c r="BQ207" s="730"/>
      <c r="BR207" s="730"/>
      <c r="BS207" s="730"/>
      <c r="BT207" s="730"/>
      <c r="BU207" s="730"/>
      <c r="BV207" s="730"/>
      <c r="BW207" s="730"/>
      <c r="BX207" s="730"/>
      <c r="BY207" s="730"/>
      <c r="BZ207" s="730"/>
      <c r="CA207" s="730"/>
      <c r="CB207" s="730"/>
      <c r="CC207" s="730"/>
      <c r="CD207" s="730"/>
      <c r="CE207" s="730"/>
      <c r="CF207" s="379"/>
      <c r="CG207" s="379"/>
      <c r="CH207" s="379"/>
      <c r="CI207" s="716">
        <f>SUM(CI202:CR206)</f>
        <v>0</v>
      </c>
      <c r="CJ207" s="716"/>
      <c r="CK207" s="716"/>
      <c r="CL207" s="716"/>
      <c r="CM207" s="716"/>
      <c r="CN207" s="716"/>
      <c r="CO207" s="716"/>
      <c r="CP207" s="716"/>
      <c r="CQ207" s="716"/>
      <c r="CR207" s="716"/>
      <c r="CS207" s="368"/>
    </row>
    <row r="208" spans="2:97" ht="23.25" customHeight="1" x14ac:dyDescent="0.35">
      <c r="B208" s="368"/>
      <c r="C208" s="717" t="s">
        <v>320</v>
      </c>
      <c r="D208" s="718"/>
      <c r="E208" s="718"/>
      <c r="F208" s="718"/>
      <c r="G208" s="718"/>
      <c r="H208" s="718"/>
      <c r="I208" s="718"/>
      <c r="J208" s="718"/>
      <c r="K208" s="718"/>
      <c r="L208" s="718"/>
      <c r="M208" s="718"/>
      <c r="N208" s="718"/>
      <c r="O208" s="718"/>
      <c r="P208" s="718"/>
      <c r="Q208" s="718"/>
      <c r="R208" s="718"/>
      <c r="S208" s="718"/>
      <c r="T208" s="718"/>
      <c r="U208" s="718"/>
      <c r="V208" s="718"/>
      <c r="W208" s="718"/>
      <c r="X208" s="718"/>
      <c r="Y208" s="718"/>
      <c r="Z208" s="718"/>
      <c r="AA208" s="719"/>
      <c r="AB208" s="368"/>
      <c r="AC208" s="368"/>
      <c r="AD208" s="368"/>
      <c r="AE208" s="368"/>
      <c r="AF208" s="368"/>
      <c r="BC208" s="368"/>
      <c r="BD208" s="368"/>
      <c r="BE208" s="368"/>
      <c r="BF208" s="368"/>
      <c r="BG208" s="368"/>
      <c r="BH208" s="729" t="e">
        <f>CONCATENATE("(+) Recargo por pago fraccionado (",TARIFA!AC5*100,"%)")</f>
        <v>#N/A</v>
      </c>
      <c r="BI208" s="729"/>
      <c r="BJ208" s="729"/>
      <c r="BK208" s="729"/>
      <c r="BL208" s="729"/>
      <c r="BM208" s="729"/>
      <c r="BN208" s="729"/>
      <c r="BO208" s="729"/>
      <c r="BP208" s="729"/>
      <c r="BQ208" s="729"/>
      <c r="BR208" s="729"/>
      <c r="BS208" s="729"/>
      <c r="BT208" s="729"/>
      <c r="BU208" s="729"/>
      <c r="BV208" s="729"/>
      <c r="BW208" s="729"/>
      <c r="BX208" s="729"/>
      <c r="BY208" s="729"/>
      <c r="BZ208" s="729"/>
      <c r="CA208" s="729"/>
      <c r="CB208" s="729"/>
      <c r="CC208" s="729"/>
      <c r="CD208" s="729"/>
      <c r="CE208" s="729"/>
      <c r="CF208" s="368"/>
      <c r="CG208" s="368"/>
      <c r="CH208" s="368"/>
      <c r="CI208" s="726" t="e">
        <f>TARIFA!AC9</f>
        <v>#N/A</v>
      </c>
      <c r="CJ208" s="726"/>
      <c r="CK208" s="726"/>
      <c r="CL208" s="726"/>
      <c r="CM208" s="726"/>
      <c r="CN208" s="726"/>
      <c r="CO208" s="726"/>
      <c r="CP208" s="726"/>
      <c r="CQ208" s="726"/>
      <c r="CR208" s="726"/>
      <c r="CS208" s="368"/>
    </row>
    <row r="209" spans="2:97" ht="23.25" customHeight="1" x14ac:dyDescent="0.35">
      <c r="B209" s="368"/>
      <c r="C209" s="720"/>
      <c r="D209" s="721"/>
      <c r="E209" s="721"/>
      <c r="F209" s="721"/>
      <c r="G209" s="721"/>
      <c r="H209" s="721"/>
      <c r="I209" s="721"/>
      <c r="J209" s="721"/>
      <c r="K209" s="721"/>
      <c r="L209" s="721"/>
      <c r="M209" s="721"/>
      <c r="N209" s="721"/>
      <c r="O209" s="721"/>
      <c r="P209" s="721"/>
      <c r="Q209" s="721"/>
      <c r="R209" s="721"/>
      <c r="S209" s="721"/>
      <c r="T209" s="721"/>
      <c r="U209" s="721"/>
      <c r="V209" s="721"/>
      <c r="W209" s="721"/>
      <c r="X209" s="721"/>
      <c r="Y209" s="721"/>
      <c r="Z209" s="721"/>
      <c r="AA209" s="722"/>
      <c r="AB209" s="368"/>
      <c r="AC209" s="368"/>
      <c r="AD209" s="368"/>
      <c r="AE209" s="368"/>
      <c r="AF209" s="368"/>
      <c r="BC209" s="368"/>
      <c r="BD209" s="368"/>
      <c r="BE209" s="368"/>
      <c r="BF209" s="368"/>
      <c r="BG209" s="368"/>
      <c r="BH209" s="729" t="s">
        <v>321</v>
      </c>
      <c r="BI209" s="729"/>
      <c r="BJ209" s="729"/>
      <c r="BK209" s="729"/>
      <c r="BL209" s="729"/>
      <c r="BM209" s="729"/>
      <c r="BN209" s="729"/>
      <c r="BO209" s="729"/>
      <c r="BP209" s="729"/>
      <c r="BQ209" s="729"/>
      <c r="BR209" s="729"/>
      <c r="BS209" s="729"/>
      <c r="BT209" s="729"/>
      <c r="BU209" s="729"/>
      <c r="BV209" s="729"/>
      <c r="BW209" s="729"/>
      <c r="BX209" s="729"/>
      <c r="BY209" s="729"/>
      <c r="BZ209" s="729"/>
      <c r="CA209" s="729"/>
      <c r="CB209" s="729"/>
      <c r="CC209" s="729"/>
      <c r="CD209" s="729"/>
      <c r="CE209" s="729"/>
      <c r="CF209" s="368"/>
      <c r="CG209" s="368"/>
      <c r="CH209" s="368"/>
      <c r="CI209" s="726">
        <f>TARIFA!AC10</f>
        <v>500</v>
      </c>
      <c r="CJ209" s="726"/>
      <c r="CK209" s="726"/>
      <c r="CL209" s="726"/>
      <c r="CM209" s="726"/>
      <c r="CN209" s="726"/>
      <c r="CO209" s="726"/>
      <c r="CP209" s="726"/>
      <c r="CQ209" s="726"/>
      <c r="CR209" s="726"/>
      <c r="CS209" s="368"/>
    </row>
    <row r="210" spans="2:97" ht="23.25" customHeight="1" x14ac:dyDescent="0.35">
      <c r="B210" s="368"/>
      <c r="C210" s="720"/>
      <c r="D210" s="721"/>
      <c r="E210" s="721"/>
      <c r="F210" s="721"/>
      <c r="G210" s="721"/>
      <c r="H210" s="721"/>
      <c r="I210" s="721"/>
      <c r="J210" s="721"/>
      <c r="K210" s="721"/>
      <c r="L210" s="721"/>
      <c r="M210" s="721"/>
      <c r="N210" s="721"/>
      <c r="O210" s="721"/>
      <c r="P210" s="721"/>
      <c r="Q210" s="721"/>
      <c r="R210" s="721"/>
      <c r="S210" s="721"/>
      <c r="T210" s="721"/>
      <c r="U210" s="721"/>
      <c r="V210" s="721"/>
      <c r="W210" s="721"/>
      <c r="X210" s="721"/>
      <c r="Y210" s="721"/>
      <c r="Z210" s="721"/>
      <c r="AA210" s="722"/>
      <c r="AB210" s="368"/>
      <c r="AC210" s="368"/>
      <c r="AD210" s="368"/>
      <c r="AE210" s="368"/>
      <c r="AF210" s="368"/>
      <c r="BC210" s="368"/>
      <c r="BD210" s="368"/>
      <c r="BE210" s="368"/>
      <c r="BF210" s="368"/>
      <c r="BG210" s="368"/>
      <c r="BH210" s="730" t="s">
        <v>322</v>
      </c>
      <c r="BI210" s="730"/>
      <c r="BJ210" s="730"/>
      <c r="BK210" s="730"/>
      <c r="BL210" s="730"/>
      <c r="BM210" s="730"/>
      <c r="BN210" s="730"/>
      <c r="BO210" s="730"/>
      <c r="BP210" s="730"/>
      <c r="BQ210" s="730"/>
      <c r="BR210" s="730"/>
      <c r="BS210" s="730"/>
      <c r="BT210" s="730"/>
      <c r="BU210" s="730"/>
      <c r="BV210" s="730"/>
      <c r="BW210" s="730"/>
      <c r="BX210" s="730"/>
      <c r="BY210" s="730"/>
      <c r="BZ210" s="730"/>
      <c r="CA210" s="730"/>
      <c r="CB210" s="730"/>
      <c r="CC210" s="730"/>
      <c r="CD210" s="730"/>
      <c r="CE210" s="730"/>
      <c r="CF210" s="379"/>
      <c r="CG210" s="379"/>
      <c r="CH210" s="379"/>
      <c r="CI210" s="716" t="e">
        <f>SUM(CI207:CR209)</f>
        <v>#N/A</v>
      </c>
      <c r="CJ210" s="716"/>
      <c r="CK210" s="716"/>
      <c r="CL210" s="716"/>
      <c r="CM210" s="716"/>
      <c r="CN210" s="716"/>
      <c r="CO210" s="716"/>
      <c r="CP210" s="716"/>
      <c r="CQ210" s="716"/>
      <c r="CR210" s="716"/>
      <c r="CS210" s="368"/>
    </row>
    <row r="211" spans="2:97" ht="23.25" customHeight="1" x14ac:dyDescent="0.35">
      <c r="B211" s="368"/>
      <c r="C211" s="720"/>
      <c r="D211" s="721"/>
      <c r="E211" s="721"/>
      <c r="F211" s="721"/>
      <c r="G211" s="721"/>
      <c r="H211" s="721"/>
      <c r="I211" s="721"/>
      <c r="J211" s="721"/>
      <c r="K211" s="721"/>
      <c r="L211" s="721"/>
      <c r="M211" s="721"/>
      <c r="N211" s="721"/>
      <c r="O211" s="721"/>
      <c r="P211" s="721"/>
      <c r="Q211" s="721"/>
      <c r="R211" s="721"/>
      <c r="S211" s="721"/>
      <c r="T211" s="721"/>
      <c r="U211" s="721"/>
      <c r="V211" s="721"/>
      <c r="W211" s="721"/>
      <c r="X211" s="721"/>
      <c r="Y211" s="721"/>
      <c r="Z211" s="721"/>
      <c r="AA211" s="722"/>
      <c r="AB211" s="368"/>
      <c r="AC211" s="368"/>
      <c r="AD211" s="368"/>
      <c r="AE211" s="368"/>
      <c r="AF211" s="368"/>
      <c r="BC211" s="368"/>
      <c r="BD211" s="368"/>
      <c r="BE211" s="368"/>
      <c r="BF211" s="368"/>
      <c r="BG211" s="368"/>
      <c r="BH211" s="729" t="s">
        <v>323</v>
      </c>
      <c r="BI211" s="729"/>
      <c r="BJ211" s="729"/>
      <c r="BK211" s="729"/>
      <c r="BL211" s="729"/>
      <c r="BM211" s="729"/>
      <c r="BN211" s="729"/>
      <c r="BO211" s="729"/>
      <c r="BP211" s="729"/>
      <c r="BQ211" s="729"/>
      <c r="BR211" s="729"/>
      <c r="BS211" s="729"/>
      <c r="BT211" s="729"/>
      <c r="BU211" s="729"/>
      <c r="BV211" s="729"/>
      <c r="BW211" s="729"/>
      <c r="BX211" s="729"/>
      <c r="BY211" s="729"/>
      <c r="BZ211" s="729"/>
      <c r="CA211" s="729"/>
      <c r="CB211" s="729"/>
      <c r="CC211" s="729"/>
      <c r="CD211" s="729"/>
      <c r="CE211" s="729"/>
      <c r="CF211" s="368"/>
      <c r="CG211" s="368"/>
      <c r="CH211" s="368"/>
      <c r="CI211" s="726" t="e">
        <f>TARIFA!AC11</f>
        <v>#N/A</v>
      </c>
      <c r="CJ211" s="726"/>
      <c r="CK211" s="726"/>
      <c r="CL211" s="726"/>
      <c r="CM211" s="726"/>
      <c r="CN211" s="726"/>
      <c r="CO211" s="726"/>
      <c r="CP211" s="726"/>
      <c r="CQ211" s="726"/>
      <c r="CR211" s="726"/>
      <c r="CS211" s="368"/>
    </row>
    <row r="212" spans="2:97" ht="23.25" customHeight="1" x14ac:dyDescent="0.35">
      <c r="B212" s="368"/>
      <c r="C212" s="720"/>
      <c r="D212" s="721"/>
      <c r="E212" s="721"/>
      <c r="F212" s="721"/>
      <c r="G212" s="721"/>
      <c r="H212" s="721"/>
      <c r="I212" s="721"/>
      <c r="J212" s="721"/>
      <c r="K212" s="721"/>
      <c r="L212" s="721"/>
      <c r="M212" s="721"/>
      <c r="N212" s="721"/>
      <c r="O212" s="721"/>
      <c r="P212" s="721"/>
      <c r="Q212" s="721"/>
      <c r="R212" s="721"/>
      <c r="S212" s="721"/>
      <c r="T212" s="721"/>
      <c r="U212" s="721"/>
      <c r="V212" s="721"/>
      <c r="W212" s="721"/>
      <c r="X212" s="721"/>
      <c r="Y212" s="721"/>
      <c r="Z212" s="721"/>
      <c r="AA212" s="722"/>
      <c r="AB212" s="368"/>
      <c r="AC212" s="368"/>
      <c r="AD212" s="368"/>
      <c r="AE212" s="368"/>
      <c r="AF212" s="368"/>
      <c r="BC212" s="368"/>
      <c r="BD212" s="368"/>
      <c r="BE212" s="368"/>
      <c r="BF212" s="368"/>
      <c r="BG212" s="368"/>
      <c r="BH212" s="730" t="s">
        <v>324</v>
      </c>
      <c r="BI212" s="730"/>
      <c r="BJ212" s="730"/>
      <c r="BK212" s="730"/>
      <c r="BL212" s="730"/>
      <c r="BM212" s="730"/>
      <c r="BN212" s="730"/>
      <c r="BO212" s="730"/>
      <c r="BP212" s="730"/>
      <c r="BQ212" s="730"/>
      <c r="BR212" s="730"/>
      <c r="BS212" s="730"/>
      <c r="BT212" s="730"/>
      <c r="BU212" s="730"/>
      <c r="BV212" s="730"/>
      <c r="BW212" s="730"/>
      <c r="BX212" s="730"/>
      <c r="BY212" s="730"/>
      <c r="BZ212" s="730"/>
      <c r="CA212" s="730"/>
      <c r="CB212" s="730"/>
      <c r="CC212" s="730"/>
      <c r="CD212" s="730"/>
      <c r="CE212" s="730"/>
      <c r="CF212" s="379"/>
      <c r="CG212" s="380"/>
      <c r="CH212" s="380"/>
      <c r="CI212" s="727" t="e">
        <f>SUM(CI210:CR211)</f>
        <v>#N/A</v>
      </c>
      <c r="CJ212" s="727"/>
      <c r="CK212" s="727"/>
      <c r="CL212" s="727"/>
      <c r="CM212" s="727"/>
      <c r="CN212" s="727"/>
      <c r="CO212" s="727"/>
      <c r="CP212" s="727"/>
      <c r="CQ212" s="727"/>
      <c r="CR212" s="727"/>
      <c r="CS212" s="368"/>
    </row>
    <row r="213" spans="2:97" ht="23.25" customHeight="1" x14ac:dyDescent="0.35">
      <c r="B213" s="368"/>
      <c r="C213" s="720"/>
      <c r="D213" s="721"/>
      <c r="E213" s="721"/>
      <c r="F213" s="721"/>
      <c r="G213" s="721"/>
      <c r="H213" s="721"/>
      <c r="I213" s="721"/>
      <c r="J213" s="721"/>
      <c r="K213" s="721"/>
      <c r="L213" s="721"/>
      <c r="M213" s="721"/>
      <c r="N213" s="721"/>
      <c r="O213" s="721"/>
      <c r="P213" s="721"/>
      <c r="Q213" s="721"/>
      <c r="R213" s="721"/>
      <c r="S213" s="721"/>
      <c r="T213" s="721"/>
      <c r="U213" s="721"/>
      <c r="V213" s="721"/>
      <c r="W213" s="721"/>
      <c r="X213" s="721"/>
      <c r="Y213" s="721"/>
      <c r="Z213" s="721"/>
      <c r="AA213" s="722"/>
      <c r="AB213" s="368"/>
      <c r="AC213" s="368"/>
      <c r="AD213" s="368"/>
      <c r="AE213" s="368"/>
      <c r="AF213" s="368"/>
      <c r="AG213" s="368"/>
      <c r="AH213" s="368"/>
      <c r="AI213" s="368"/>
      <c r="AJ213" s="368"/>
      <c r="AK213" s="368"/>
      <c r="AL213" s="368"/>
      <c r="AM213" s="368"/>
      <c r="AN213" s="368"/>
      <c r="AO213" s="368"/>
      <c r="AP213" s="368"/>
      <c r="AQ213" s="368"/>
      <c r="AR213" s="368"/>
      <c r="AS213" s="368"/>
      <c r="AT213" s="368"/>
      <c r="AU213" s="368"/>
      <c r="AV213" s="368"/>
      <c r="AW213" s="368"/>
      <c r="AX213" s="368"/>
      <c r="AY213" s="368"/>
      <c r="AZ213" s="368"/>
      <c r="BA213" s="368"/>
      <c r="BB213" s="368"/>
      <c r="BC213" s="368"/>
      <c r="BD213" s="368"/>
      <c r="BE213" s="368"/>
      <c r="BF213" s="368"/>
      <c r="BG213" s="368"/>
      <c r="BH213" s="368"/>
      <c r="BI213" s="368"/>
      <c r="BJ213" s="368"/>
      <c r="BK213" s="368"/>
      <c r="BL213" s="368"/>
      <c r="BM213" s="368"/>
      <c r="BN213" s="368"/>
      <c r="BO213" s="368"/>
      <c r="BP213" s="368"/>
      <c r="BQ213" s="368"/>
      <c r="BR213" s="368"/>
      <c r="BS213" s="368"/>
      <c r="BT213" s="368"/>
      <c r="BU213" s="368"/>
      <c r="BV213" s="368"/>
      <c r="BW213" s="368"/>
      <c r="BX213" s="368"/>
      <c r="BY213" s="368"/>
      <c r="BZ213" s="368"/>
      <c r="CA213" s="368"/>
      <c r="CB213" s="368"/>
      <c r="CC213" s="368"/>
      <c r="CD213" s="368"/>
      <c r="CE213" s="368"/>
      <c r="CF213" s="368"/>
      <c r="CG213" s="368"/>
      <c r="CH213" s="368"/>
      <c r="CI213" s="368"/>
      <c r="CJ213" s="368"/>
      <c r="CK213" s="368"/>
      <c r="CL213" s="368"/>
      <c r="CM213" s="368"/>
      <c r="CN213" s="368"/>
      <c r="CO213" s="368"/>
      <c r="CP213" s="368"/>
      <c r="CQ213" s="368"/>
      <c r="CR213" s="368"/>
      <c r="CS213" s="368"/>
    </row>
    <row r="214" spans="2:97" ht="23.25" customHeight="1" x14ac:dyDescent="0.35">
      <c r="B214" s="368"/>
      <c r="C214" s="720"/>
      <c r="D214" s="721"/>
      <c r="E214" s="721"/>
      <c r="F214" s="721"/>
      <c r="G214" s="721"/>
      <c r="H214" s="721"/>
      <c r="I214" s="721"/>
      <c r="J214" s="721"/>
      <c r="K214" s="721"/>
      <c r="L214" s="721"/>
      <c r="M214" s="721"/>
      <c r="N214" s="721"/>
      <c r="O214" s="721"/>
      <c r="P214" s="721"/>
      <c r="Q214" s="721"/>
      <c r="R214" s="721"/>
      <c r="S214" s="721"/>
      <c r="T214" s="721"/>
      <c r="U214" s="721"/>
      <c r="V214" s="721"/>
      <c r="W214" s="721"/>
      <c r="X214" s="721"/>
      <c r="Y214" s="721"/>
      <c r="Z214" s="721"/>
      <c r="AA214" s="722"/>
      <c r="AB214" s="368"/>
      <c r="AC214" s="368"/>
      <c r="AD214" s="368"/>
      <c r="AE214" s="368"/>
      <c r="AF214" s="368"/>
      <c r="AG214" s="368"/>
      <c r="AH214" s="368"/>
      <c r="AI214" s="368"/>
      <c r="AJ214" s="368"/>
      <c r="AK214" s="368"/>
      <c r="AL214" s="368"/>
      <c r="AM214" s="368"/>
      <c r="AN214" s="368"/>
      <c r="AO214" s="368"/>
      <c r="AP214" s="368"/>
      <c r="AQ214" s="368"/>
      <c r="AR214" s="368"/>
      <c r="AS214" s="368"/>
      <c r="AT214" s="368"/>
      <c r="AU214" s="368"/>
      <c r="AV214" s="368"/>
      <c r="AW214" s="368"/>
      <c r="AX214" s="368"/>
      <c r="AY214" s="368"/>
      <c r="AZ214" s="368"/>
      <c r="BA214" s="368"/>
      <c r="BB214" s="368"/>
      <c r="BC214" s="368"/>
      <c r="BD214" s="368"/>
      <c r="BE214" s="381"/>
      <c r="BF214" s="381"/>
      <c r="BG214" s="381"/>
      <c r="BH214" s="381"/>
      <c r="BI214" s="381"/>
      <c r="BJ214" s="368"/>
      <c r="BK214" s="368"/>
      <c r="BL214" s="368"/>
      <c r="BM214" s="368"/>
      <c r="BN214" s="368"/>
      <c r="BO214" s="368"/>
      <c r="BP214" s="368"/>
      <c r="BQ214" s="368"/>
      <c r="BR214" s="368"/>
      <c r="BS214" s="368"/>
      <c r="BT214" s="368"/>
      <c r="BU214" s="368"/>
      <c r="BV214" s="368"/>
      <c r="BW214" s="368"/>
      <c r="BX214" s="368"/>
      <c r="BY214" s="368"/>
      <c r="BZ214" s="368"/>
      <c r="CA214" s="368"/>
      <c r="CB214" s="368"/>
      <c r="CC214" s="368"/>
      <c r="CD214" s="368"/>
      <c r="CE214" s="368"/>
      <c r="CF214" s="368"/>
      <c r="CG214" s="368"/>
      <c r="CH214" s="368"/>
      <c r="CI214" s="368"/>
      <c r="CJ214" s="368"/>
      <c r="CK214" s="368"/>
      <c r="CL214" s="368"/>
      <c r="CM214" s="368"/>
      <c r="CN214" s="368"/>
      <c r="CO214" s="368"/>
      <c r="CP214" s="368"/>
      <c r="CQ214" s="368"/>
      <c r="CR214" s="368"/>
      <c r="CS214" s="368"/>
    </row>
    <row r="215" spans="2:97" ht="23.25" customHeight="1" x14ac:dyDescent="0.35">
      <c r="B215" s="368"/>
      <c r="C215" s="720"/>
      <c r="D215" s="721"/>
      <c r="E215" s="721"/>
      <c r="F215" s="721"/>
      <c r="G215" s="721"/>
      <c r="H215" s="721"/>
      <c r="I215" s="721"/>
      <c r="J215" s="721"/>
      <c r="K215" s="721"/>
      <c r="L215" s="721"/>
      <c r="M215" s="721"/>
      <c r="N215" s="721"/>
      <c r="O215" s="721"/>
      <c r="P215" s="721"/>
      <c r="Q215" s="721"/>
      <c r="R215" s="721"/>
      <c r="S215" s="721"/>
      <c r="T215" s="721"/>
      <c r="U215" s="721"/>
      <c r="V215" s="721"/>
      <c r="W215" s="721"/>
      <c r="X215" s="721"/>
      <c r="Y215" s="721"/>
      <c r="Z215" s="721"/>
      <c r="AA215" s="722"/>
      <c r="AB215" s="368"/>
      <c r="AC215" s="368"/>
      <c r="AD215" s="368"/>
      <c r="AE215" s="368"/>
      <c r="AF215" s="368"/>
      <c r="AG215" s="368"/>
      <c r="AH215" s="368"/>
      <c r="AI215" s="368"/>
      <c r="AJ215" s="368"/>
      <c r="AK215" s="368"/>
      <c r="AL215" s="368"/>
      <c r="AM215" s="368"/>
      <c r="AN215" s="368"/>
      <c r="AO215" s="368"/>
      <c r="AP215" s="368"/>
      <c r="AQ215" s="368"/>
      <c r="AR215" s="368"/>
      <c r="AS215" s="368"/>
      <c r="AT215" s="368"/>
      <c r="AU215" s="368"/>
      <c r="AV215" s="368"/>
      <c r="AW215" s="368"/>
      <c r="AX215" s="368"/>
      <c r="AY215" s="368"/>
      <c r="AZ215" s="368"/>
      <c r="BA215" s="368"/>
      <c r="BB215" s="368"/>
      <c r="BC215" s="368"/>
      <c r="BD215" s="368"/>
      <c r="BE215" s="368"/>
      <c r="BF215" s="368"/>
      <c r="BG215" s="368"/>
      <c r="BH215" s="731" t="s">
        <v>325</v>
      </c>
      <c r="BI215" s="732"/>
      <c r="BJ215" s="732"/>
      <c r="BK215" s="732"/>
      <c r="BL215" s="732"/>
      <c r="BM215" s="732"/>
      <c r="BN215" s="732"/>
      <c r="BO215" s="732"/>
      <c r="BP215" s="732"/>
      <c r="BQ215" s="732"/>
      <c r="BR215" s="732"/>
      <c r="BS215" s="732"/>
      <c r="BT215" s="732"/>
      <c r="BU215" s="732"/>
      <c r="BV215" s="732"/>
      <c r="BW215" s="732"/>
      <c r="BX215" s="732"/>
      <c r="BY215" s="732"/>
      <c r="BZ215" s="732"/>
      <c r="CA215" s="732"/>
      <c r="CB215" s="732"/>
      <c r="CC215" s="732"/>
      <c r="CD215" s="732"/>
      <c r="CE215" s="732"/>
      <c r="CF215" s="732"/>
      <c r="CG215" s="732"/>
      <c r="CH215" s="732"/>
      <c r="CI215" s="732"/>
      <c r="CJ215" s="732"/>
      <c r="CK215" s="732"/>
      <c r="CL215" s="732"/>
      <c r="CM215" s="732"/>
      <c r="CN215" s="732"/>
      <c r="CO215" s="732"/>
      <c r="CP215" s="732"/>
      <c r="CQ215" s="732"/>
      <c r="CR215" s="733"/>
      <c r="CS215" s="368"/>
    </row>
    <row r="216" spans="2:97" ht="23.25" customHeight="1" x14ac:dyDescent="0.35">
      <c r="B216" s="368"/>
      <c r="C216" s="720"/>
      <c r="D216" s="721"/>
      <c r="E216" s="721"/>
      <c r="F216" s="721"/>
      <c r="G216" s="721"/>
      <c r="H216" s="721"/>
      <c r="I216" s="721"/>
      <c r="J216" s="721"/>
      <c r="K216" s="721"/>
      <c r="L216" s="721"/>
      <c r="M216" s="721"/>
      <c r="N216" s="721"/>
      <c r="O216" s="721"/>
      <c r="P216" s="721"/>
      <c r="Q216" s="721"/>
      <c r="R216" s="721"/>
      <c r="S216" s="721"/>
      <c r="T216" s="721"/>
      <c r="U216" s="721"/>
      <c r="V216" s="721"/>
      <c r="W216" s="721"/>
      <c r="X216" s="721"/>
      <c r="Y216" s="721"/>
      <c r="Z216" s="721"/>
      <c r="AA216" s="722"/>
      <c r="AB216" s="368"/>
      <c r="AC216" s="368"/>
      <c r="AD216" s="368"/>
      <c r="AE216" s="368"/>
      <c r="AF216" s="368"/>
      <c r="AG216" s="368"/>
      <c r="AH216" s="368"/>
      <c r="AI216" s="368"/>
      <c r="AJ216" s="368"/>
      <c r="AK216" s="368"/>
      <c r="AL216" s="368"/>
      <c r="AM216" s="368"/>
      <c r="AN216" s="368"/>
      <c r="AO216" s="368"/>
      <c r="AP216" s="368"/>
      <c r="AQ216" s="368"/>
      <c r="AR216" s="368"/>
      <c r="AS216" s="368"/>
      <c r="AT216" s="368"/>
      <c r="AU216" s="368"/>
      <c r="AV216" s="368"/>
      <c r="AW216" s="368"/>
      <c r="AX216" s="368"/>
      <c r="AY216" s="368"/>
      <c r="AZ216" s="368"/>
      <c r="BA216" s="368"/>
      <c r="BB216" s="368"/>
      <c r="BC216" s="368"/>
      <c r="BD216" s="368"/>
      <c r="BE216" s="368"/>
      <c r="BF216" s="368"/>
      <c r="BG216" s="368"/>
      <c r="BH216" s="368"/>
      <c r="BI216" s="368"/>
      <c r="BJ216" s="368"/>
      <c r="BK216" s="368"/>
      <c r="BL216" s="368"/>
      <c r="BM216" s="368"/>
      <c r="BN216" s="368"/>
      <c r="BO216" s="368"/>
      <c r="BP216" s="368"/>
      <c r="BQ216" s="368"/>
      <c r="BR216" s="368"/>
      <c r="BS216" s="368"/>
      <c r="BT216" s="368"/>
      <c r="BU216" s="368"/>
      <c r="BV216" s="368"/>
      <c r="BW216" s="368"/>
      <c r="BX216" s="368"/>
      <c r="BY216" s="368"/>
      <c r="BZ216" s="368"/>
      <c r="CA216" s="368"/>
      <c r="CB216" s="368"/>
      <c r="CC216" s="368"/>
      <c r="CD216" s="368"/>
      <c r="CE216" s="368"/>
      <c r="CF216" s="368"/>
      <c r="CG216" s="368"/>
      <c r="CH216" s="368"/>
      <c r="CI216" s="368"/>
      <c r="CJ216" s="368"/>
      <c r="CK216" s="368"/>
      <c r="CL216" s="368"/>
      <c r="CM216" s="368"/>
      <c r="CN216" s="368"/>
      <c r="CO216" s="368"/>
      <c r="CP216" s="368"/>
      <c r="CQ216" s="368"/>
      <c r="CR216" s="368"/>
      <c r="CS216" s="368"/>
    </row>
    <row r="217" spans="2:97" ht="23.25" customHeight="1" x14ac:dyDescent="0.35">
      <c r="B217" s="368"/>
      <c r="C217" s="720"/>
      <c r="D217" s="721"/>
      <c r="E217" s="721"/>
      <c r="F217" s="721"/>
      <c r="G217" s="721"/>
      <c r="H217" s="721"/>
      <c r="I217" s="721"/>
      <c r="J217" s="721"/>
      <c r="K217" s="721"/>
      <c r="L217" s="721"/>
      <c r="M217" s="721"/>
      <c r="N217" s="721"/>
      <c r="O217" s="721"/>
      <c r="P217" s="721"/>
      <c r="Q217" s="721"/>
      <c r="R217" s="721"/>
      <c r="S217" s="721"/>
      <c r="T217" s="721"/>
      <c r="U217" s="721"/>
      <c r="V217" s="721"/>
      <c r="W217" s="721"/>
      <c r="X217" s="721"/>
      <c r="Y217" s="721"/>
      <c r="Z217" s="721"/>
      <c r="AA217" s="722"/>
      <c r="AB217" s="368"/>
      <c r="AC217" s="368"/>
      <c r="AD217" s="368"/>
      <c r="AE217" s="368"/>
      <c r="AF217" s="368"/>
      <c r="AG217" s="368"/>
      <c r="AH217" s="368"/>
      <c r="AI217" s="368"/>
      <c r="AJ217" s="368"/>
      <c r="AK217" s="368"/>
      <c r="AL217" s="368"/>
      <c r="AM217" s="368"/>
      <c r="AN217" s="368"/>
      <c r="AO217" s="368"/>
      <c r="AP217" s="368"/>
      <c r="AQ217" s="368"/>
      <c r="AR217" s="368"/>
      <c r="AS217" s="368"/>
      <c r="AT217" s="368"/>
      <c r="AU217" s="368"/>
      <c r="AV217" s="368"/>
      <c r="AW217" s="368"/>
      <c r="AX217" s="368"/>
      <c r="AY217" s="368"/>
      <c r="AZ217" s="368"/>
      <c r="BA217" s="368"/>
      <c r="BB217" s="368"/>
      <c r="BC217" s="368"/>
      <c r="BD217" s="368"/>
      <c r="BE217" s="368"/>
      <c r="BF217" s="368"/>
      <c r="BG217" s="368"/>
      <c r="BH217" s="734" t="s">
        <v>326</v>
      </c>
      <c r="BI217" s="734"/>
      <c r="BJ217" s="734"/>
      <c r="BK217" s="734"/>
      <c r="BL217" s="734"/>
      <c r="BM217" s="734"/>
      <c r="BN217" s="734"/>
      <c r="BO217" s="734"/>
      <c r="BP217" s="734"/>
      <c r="BQ217" s="734"/>
      <c r="BR217" s="734"/>
      <c r="BS217" s="734"/>
      <c r="BT217" s="734"/>
      <c r="BU217" s="734"/>
      <c r="BV217" s="734"/>
      <c r="BW217" s="734"/>
      <c r="BX217" s="734"/>
      <c r="BY217" s="734"/>
      <c r="BZ217" s="734"/>
      <c r="CA217" s="734"/>
      <c r="CB217" s="734"/>
      <c r="CC217" s="734"/>
      <c r="CD217" s="734"/>
      <c r="CE217" s="734"/>
      <c r="CF217" s="734"/>
      <c r="CG217" s="368"/>
      <c r="CH217" s="368"/>
      <c r="CI217" s="728" t="e">
        <f>IF(U204=1,CI212,((CI210-CI209)/U204+CI209)*1.16)</f>
        <v>#N/A</v>
      </c>
      <c r="CJ217" s="728"/>
      <c r="CK217" s="728"/>
      <c r="CL217" s="728"/>
      <c r="CM217" s="728"/>
      <c r="CN217" s="728"/>
      <c r="CO217" s="728"/>
      <c r="CP217" s="728"/>
      <c r="CQ217" s="728"/>
      <c r="CR217" s="728"/>
      <c r="CS217" s="368"/>
    </row>
    <row r="218" spans="2:97" ht="23.25" customHeight="1" x14ac:dyDescent="0.35">
      <c r="B218" s="368"/>
      <c r="C218" s="723"/>
      <c r="D218" s="724"/>
      <c r="E218" s="724"/>
      <c r="F218" s="724"/>
      <c r="G218" s="724"/>
      <c r="H218" s="724"/>
      <c r="I218" s="724"/>
      <c r="J218" s="724"/>
      <c r="K218" s="724"/>
      <c r="L218" s="724"/>
      <c r="M218" s="724"/>
      <c r="N218" s="724"/>
      <c r="O218" s="724"/>
      <c r="P218" s="724"/>
      <c r="Q218" s="724"/>
      <c r="R218" s="724"/>
      <c r="S218" s="724"/>
      <c r="T218" s="724"/>
      <c r="U218" s="724"/>
      <c r="V218" s="724"/>
      <c r="W218" s="724"/>
      <c r="X218" s="724"/>
      <c r="Y218" s="724"/>
      <c r="Z218" s="724"/>
      <c r="AA218" s="725"/>
      <c r="AB218" s="368"/>
      <c r="AC218" s="368"/>
      <c r="AD218" s="368"/>
      <c r="AE218" s="368"/>
      <c r="AF218" s="368"/>
      <c r="AG218" s="368"/>
      <c r="AH218" s="368"/>
      <c r="AI218" s="368"/>
      <c r="AJ218" s="368"/>
      <c r="AK218" s="368"/>
      <c r="AL218" s="368"/>
      <c r="AM218" s="368"/>
      <c r="AN218" s="368"/>
      <c r="AO218" s="368"/>
      <c r="AP218" s="368"/>
      <c r="AQ218" s="368"/>
      <c r="AR218" s="368"/>
      <c r="AS218" s="368"/>
      <c r="AT218" s="368"/>
      <c r="AU218" s="368"/>
      <c r="AV218" s="368"/>
      <c r="AW218" s="368"/>
      <c r="AX218" s="368"/>
      <c r="AY218" s="368"/>
      <c r="AZ218" s="368"/>
      <c r="BA218" s="368"/>
      <c r="BB218" s="368"/>
      <c r="BC218" s="368"/>
      <c r="BD218" s="368"/>
      <c r="BE218" s="368"/>
      <c r="BF218" s="368"/>
      <c r="BG218" s="368"/>
      <c r="BH218" s="734" t="e">
        <f>"Recibos subsecuentes ("&amp;U204-1&amp;")"</f>
        <v>#N/A</v>
      </c>
      <c r="BI218" s="734"/>
      <c r="BJ218" s="734"/>
      <c r="BK218" s="734"/>
      <c r="BL218" s="734"/>
      <c r="BM218" s="734"/>
      <c r="BN218" s="734"/>
      <c r="BO218" s="734"/>
      <c r="BP218" s="734"/>
      <c r="BQ218" s="734"/>
      <c r="BR218" s="734"/>
      <c r="BS218" s="734"/>
      <c r="BT218" s="734"/>
      <c r="BU218" s="734"/>
      <c r="BV218" s="734"/>
      <c r="BW218" s="734"/>
      <c r="BX218" s="734"/>
      <c r="BY218" s="734"/>
      <c r="BZ218" s="734"/>
      <c r="CA218" s="734"/>
      <c r="CB218" s="734"/>
      <c r="CC218" s="734"/>
      <c r="CD218" s="734"/>
      <c r="CE218" s="734"/>
      <c r="CF218" s="734"/>
      <c r="CG218" s="368"/>
      <c r="CH218" s="368"/>
      <c r="CI218" s="726" t="e">
        <f>IF(U204=1,0,((CI210-CI209)/U204)*1.16)</f>
        <v>#N/A</v>
      </c>
      <c r="CJ218" s="726"/>
      <c r="CK218" s="726"/>
      <c r="CL218" s="726"/>
      <c r="CM218" s="726"/>
      <c r="CN218" s="726"/>
      <c r="CO218" s="726"/>
      <c r="CP218" s="726"/>
      <c r="CQ218" s="726"/>
      <c r="CR218" s="726"/>
      <c r="CS218" s="368"/>
    </row>
    <row r="219" spans="2:97" ht="23.25" customHeight="1" x14ac:dyDescent="0.35">
      <c r="B219" s="368"/>
      <c r="C219" s="368"/>
      <c r="D219" s="368"/>
      <c r="E219" s="368"/>
      <c r="F219" s="368"/>
      <c r="G219" s="368"/>
      <c r="H219" s="368"/>
      <c r="I219" s="368"/>
      <c r="J219" s="368"/>
      <c r="K219" s="368"/>
      <c r="L219" s="368"/>
      <c r="M219" s="368"/>
      <c r="N219" s="368"/>
      <c r="O219" s="368"/>
      <c r="P219" s="368"/>
      <c r="Q219" s="368"/>
      <c r="R219" s="368"/>
      <c r="S219" s="368"/>
      <c r="T219" s="368"/>
      <c r="U219" s="368"/>
      <c r="V219" s="368"/>
      <c r="W219" s="368"/>
      <c r="X219" s="368"/>
      <c r="Y219" s="368"/>
      <c r="Z219" s="368"/>
      <c r="AA219" s="368"/>
      <c r="AB219" s="368"/>
      <c r="AC219" s="368"/>
      <c r="AD219" s="368"/>
      <c r="AE219" s="368"/>
      <c r="AF219" s="368"/>
      <c r="AG219" s="368"/>
      <c r="AH219" s="368"/>
      <c r="AI219" s="368"/>
      <c r="AJ219" s="368"/>
      <c r="AK219" s="368"/>
      <c r="AL219" s="368"/>
      <c r="AM219" s="368"/>
      <c r="AN219" s="368"/>
      <c r="AO219" s="368"/>
      <c r="AP219" s="368"/>
      <c r="AQ219" s="368"/>
      <c r="AR219" s="368"/>
      <c r="AS219" s="368"/>
      <c r="AT219" s="368"/>
      <c r="AU219" s="368"/>
      <c r="AV219" s="368"/>
      <c r="AW219" s="368"/>
      <c r="AX219" s="368"/>
      <c r="AY219" s="368"/>
      <c r="AZ219" s="368"/>
      <c r="BA219" s="368"/>
      <c r="BB219" s="368"/>
      <c r="BC219" s="368"/>
      <c r="BD219" s="368"/>
      <c r="BE219" s="368"/>
      <c r="BF219" s="368"/>
      <c r="BG219" s="368"/>
      <c r="BH219" s="368"/>
      <c r="BI219" s="368"/>
      <c r="BJ219" s="368"/>
      <c r="BK219" s="368"/>
      <c r="BL219" s="368"/>
      <c r="BM219" s="368"/>
      <c r="BN219" s="368"/>
      <c r="BO219" s="368"/>
      <c r="BP219" s="368"/>
      <c r="BQ219" s="368"/>
      <c r="BR219" s="368"/>
      <c r="BS219" s="368"/>
      <c r="BT219" s="368"/>
      <c r="BU219" s="368"/>
      <c r="BV219" s="368"/>
      <c r="BW219" s="368"/>
      <c r="BX219" s="368"/>
      <c r="BY219" s="368"/>
      <c r="BZ219" s="368"/>
      <c r="CA219" s="368"/>
      <c r="CB219" s="368"/>
      <c r="CC219" s="368"/>
      <c r="CD219" s="368"/>
      <c r="CE219" s="368"/>
      <c r="CF219" s="368"/>
      <c r="CG219" s="368"/>
      <c r="CH219" s="368"/>
      <c r="CI219" s="368"/>
      <c r="CJ219" s="368"/>
      <c r="CK219" s="368"/>
      <c r="CL219" s="368"/>
      <c r="CM219" s="368"/>
      <c r="CN219" s="368"/>
      <c r="CO219" s="368"/>
      <c r="CP219" s="368"/>
      <c r="CQ219" s="368"/>
      <c r="CR219" s="368"/>
      <c r="CS219" s="368"/>
    </row>
    <row r="220" spans="2:97" ht="23.25" customHeight="1" x14ac:dyDescent="0.35">
      <c r="B220" s="833" t="s">
        <v>177</v>
      </c>
      <c r="C220" s="834"/>
      <c r="D220" s="834"/>
      <c r="E220" s="834"/>
      <c r="F220" s="834"/>
      <c r="G220" s="834"/>
      <c r="H220" s="834"/>
      <c r="I220" s="834"/>
      <c r="J220" s="834"/>
      <c r="K220" s="834"/>
      <c r="L220" s="834"/>
      <c r="M220" s="834"/>
      <c r="N220" s="834"/>
      <c r="O220" s="834"/>
      <c r="P220" s="834"/>
      <c r="Q220" s="834"/>
      <c r="R220" s="834"/>
      <c r="S220" s="834"/>
      <c r="T220" s="834"/>
      <c r="U220" s="834"/>
      <c r="V220" s="834"/>
      <c r="W220" s="834"/>
      <c r="X220" s="834"/>
      <c r="Y220" s="834"/>
      <c r="Z220" s="834"/>
      <c r="AA220" s="834"/>
      <c r="AB220" s="834"/>
      <c r="AC220" s="834"/>
      <c r="AD220" s="834"/>
      <c r="AE220" s="834"/>
      <c r="AF220" s="834"/>
      <c r="AG220" s="834"/>
      <c r="AH220" s="834"/>
      <c r="AI220" s="834"/>
      <c r="AJ220" s="834"/>
      <c r="AK220" s="834"/>
      <c r="AL220" s="834"/>
      <c r="AM220" s="834"/>
      <c r="AN220" s="834"/>
      <c r="AO220" s="834"/>
      <c r="AP220" s="834"/>
      <c r="AQ220" s="834"/>
      <c r="AR220" s="834"/>
      <c r="AS220" s="834"/>
      <c r="AT220" s="834"/>
      <c r="AU220" s="834"/>
      <c r="AV220" s="834"/>
      <c r="AW220" s="834"/>
      <c r="AX220" s="834"/>
      <c r="AY220" s="834"/>
      <c r="AZ220" s="834"/>
      <c r="BA220" s="834"/>
      <c r="BB220" s="834"/>
      <c r="BC220" s="834"/>
      <c r="BD220" s="834"/>
      <c r="BE220" s="834"/>
      <c r="BF220" s="834"/>
      <c r="BG220" s="834"/>
      <c r="BH220" s="834"/>
      <c r="BI220" s="834"/>
      <c r="BJ220" s="834"/>
      <c r="BK220" s="834"/>
      <c r="BL220" s="834"/>
      <c r="BM220" s="834"/>
      <c r="BN220" s="834"/>
      <c r="BO220" s="834"/>
      <c r="BP220" s="834"/>
      <c r="BQ220" s="834"/>
      <c r="BR220" s="834"/>
      <c r="BS220" s="834"/>
      <c r="BT220" s="834"/>
      <c r="BU220" s="834"/>
      <c r="BV220" s="834"/>
      <c r="BW220" s="834"/>
      <c r="BX220" s="834"/>
      <c r="BY220" s="834"/>
      <c r="BZ220" s="834"/>
      <c r="CA220" s="834"/>
      <c r="CB220" s="834"/>
      <c r="CC220" s="834"/>
      <c r="CD220" s="834"/>
      <c r="CE220" s="834"/>
      <c r="CF220" s="834"/>
      <c r="CG220" s="834"/>
      <c r="CH220" s="834"/>
      <c r="CI220" s="834"/>
      <c r="CJ220" s="834"/>
      <c r="CK220" s="834"/>
      <c r="CL220" s="834"/>
      <c r="CM220" s="834"/>
      <c r="CN220" s="834"/>
      <c r="CO220" s="834"/>
      <c r="CP220" s="834"/>
      <c r="CQ220" s="834"/>
      <c r="CR220" s="834"/>
      <c r="CS220" s="835"/>
    </row>
    <row r="221" spans="2:97" ht="23.25" customHeight="1" x14ac:dyDescent="0.35">
      <c r="B221" s="892"/>
      <c r="C221" s="892"/>
      <c r="D221" s="892"/>
      <c r="E221" s="892"/>
      <c r="F221" s="892"/>
      <c r="G221" s="892"/>
      <c r="H221" s="892"/>
      <c r="I221" s="892"/>
      <c r="J221" s="892"/>
      <c r="K221" s="892"/>
      <c r="L221" s="892"/>
      <c r="M221" s="892"/>
      <c r="N221" s="892"/>
      <c r="O221" s="892"/>
      <c r="P221" s="368"/>
      <c r="Q221" s="368"/>
      <c r="R221" s="368"/>
      <c r="S221" s="368"/>
      <c r="T221" s="368"/>
      <c r="U221" s="368"/>
      <c r="V221" s="368"/>
      <c r="W221" s="368"/>
      <c r="X221" s="368"/>
      <c r="Y221" s="368"/>
      <c r="Z221" s="368"/>
      <c r="AA221" s="368"/>
      <c r="AB221" s="368"/>
      <c r="AC221" s="368"/>
      <c r="AD221" s="368"/>
      <c r="AE221" s="368"/>
      <c r="AF221" s="368"/>
      <c r="AG221" s="368"/>
      <c r="AH221" s="368"/>
      <c r="AI221" s="368"/>
      <c r="AJ221" s="368"/>
      <c r="AK221" s="368"/>
      <c r="AL221" s="368"/>
      <c r="AM221" s="368"/>
      <c r="AN221" s="368"/>
      <c r="AO221" s="368"/>
      <c r="AP221" s="368"/>
      <c r="AQ221" s="368"/>
      <c r="AR221" s="368"/>
      <c r="AS221" s="368"/>
      <c r="AT221" s="368"/>
      <c r="AU221" s="368"/>
      <c r="AV221" s="368"/>
      <c r="AW221" s="368"/>
      <c r="AX221" s="368"/>
      <c r="AY221" s="368"/>
      <c r="AZ221" s="368"/>
      <c r="BA221" s="368"/>
      <c r="BB221" s="368"/>
      <c r="BC221" s="368"/>
      <c r="BD221" s="368"/>
      <c r="BE221" s="368"/>
      <c r="BF221" s="368"/>
      <c r="BG221" s="368"/>
      <c r="BH221" s="368"/>
      <c r="BI221" s="368"/>
      <c r="BJ221" s="368"/>
      <c r="BK221" s="368"/>
      <c r="BL221" s="368"/>
      <c r="BM221" s="368"/>
      <c r="BN221" s="368"/>
      <c r="BO221" s="368"/>
      <c r="BP221" s="368"/>
      <c r="BQ221" s="368"/>
      <c r="BR221" s="368"/>
      <c r="BS221" s="368"/>
      <c r="BT221" s="368"/>
      <c r="BU221" s="368"/>
      <c r="BV221" s="368"/>
      <c r="BW221" s="368"/>
      <c r="BX221" s="368"/>
      <c r="BY221" s="368"/>
      <c r="BZ221" s="368"/>
      <c r="CA221" s="368"/>
      <c r="CB221" s="368"/>
      <c r="CC221" s="368"/>
      <c r="CD221" s="368"/>
      <c r="CE221" s="368"/>
      <c r="CF221" s="368"/>
      <c r="CG221" s="368"/>
      <c r="CH221" s="368"/>
      <c r="CI221" s="368"/>
      <c r="CJ221" s="368"/>
      <c r="CK221" s="368"/>
      <c r="CL221" s="368"/>
      <c r="CM221" s="368"/>
      <c r="CN221" s="368"/>
      <c r="CO221" s="368"/>
      <c r="CP221" s="368"/>
      <c r="CQ221" s="368"/>
      <c r="CR221" s="368"/>
      <c r="CS221" s="368"/>
    </row>
    <row r="222" spans="2:97" ht="23.25" customHeight="1" x14ac:dyDescent="0.35">
      <c r="B222" s="714" t="s">
        <v>178</v>
      </c>
      <c r="C222" s="714"/>
      <c r="D222" s="714"/>
      <c r="E222" s="714"/>
      <c r="F222" s="714"/>
      <c r="G222" s="714"/>
      <c r="H222" s="714"/>
      <c r="I222" s="714"/>
      <c r="J222" s="714"/>
      <c r="K222" s="714"/>
      <c r="L222" s="714"/>
      <c r="M222" s="714"/>
      <c r="N222" s="714"/>
      <c r="O222" s="714"/>
      <c r="P222" s="714"/>
      <c r="Q222" s="714"/>
      <c r="R222" s="714"/>
      <c r="S222" s="714"/>
      <c r="T222" s="714"/>
      <c r="U222" s="714"/>
      <c r="V222" s="714"/>
      <c r="W222" s="714"/>
      <c r="X222" s="714"/>
      <c r="Y222" s="714"/>
      <c r="Z222" s="714"/>
      <c r="AA222" s="714"/>
      <c r="AB222" s="714"/>
      <c r="AC222" s="714"/>
      <c r="AD222" s="714"/>
      <c r="AE222" s="714"/>
      <c r="AF222" s="714"/>
      <c r="AG222" s="714"/>
      <c r="AH222" s="714"/>
      <c r="AI222" s="714"/>
      <c r="AJ222" s="714"/>
      <c r="AK222" s="714"/>
      <c r="AL222" s="714"/>
      <c r="AM222" s="714"/>
      <c r="AN222" s="714"/>
      <c r="AO222" s="714"/>
      <c r="AP222" s="714"/>
      <c r="AQ222" s="714"/>
      <c r="AR222" s="714"/>
      <c r="AS222" s="714"/>
      <c r="AT222" s="714"/>
      <c r="AU222" s="714"/>
      <c r="AV222" s="714"/>
      <c r="AW222" s="714"/>
      <c r="AX222" s="714"/>
      <c r="AY222" s="714"/>
      <c r="AZ222" s="714"/>
      <c r="BA222" s="714"/>
      <c r="BB222" s="714"/>
      <c r="BC222" s="714"/>
      <c r="BD222" s="714"/>
      <c r="BE222" s="714"/>
      <c r="BF222" s="714"/>
      <c r="BG222" s="714"/>
      <c r="BH222" s="714"/>
      <c r="BI222" s="714"/>
      <c r="BJ222" s="714"/>
      <c r="BK222" s="714"/>
      <c r="BL222" s="714"/>
      <c r="BM222" s="714"/>
      <c r="BN222" s="714"/>
      <c r="BO222" s="714"/>
      <c r="BP222" s="714"/>
      <c r="BQ222" s="714"/>
      <c r="BR222" s="714"/>
      <c r="BS222" s="714"/>
      <c r="BT222" s="714"/>
      <c r="BU222" s="714"/>
      <c r="BV222" s="714"/>
      <c r="BW222" s="714"/>
      <c r="BX222" s="714"/>
      <c r="BY222" s="714"/>
      <c r="BZ222" s="714"/>
      <c r="CA222" s="714"/>
      <c r="CB222" s="714"/>
      <c r="CC222" s="714"/>
      <c r="CD222" s="714"/>
      <c r="CE222" s="714"/>
      <c r="CF222" s="714"/>
      <c r="CG222" s="714"/>
      <c r="CH222" s="714"/>
      <c r="CI222" s="714"/>
      <c r="CJ222" s="714"/>
      <c r="CK222" s="714"/>
      <c r="CL222" s="714"/>
      <c r="CM222" s="714"/>
      <c r="CN222" s="714"/>
      <c r="CO222" s="714"/>
      <c r="CP222" s="714"/>
      <c r="CQ222" s="714"/>
      <c r="CR222" s="714"/>
      <c r="CS222" s="714"/>
    </row>
    <row r="223" spans="2:97" ht="23.25" customHeight="1" x14ac:dyDescent="0.35">
      <c r="B223" s="714" t="s">
        <v>179</v>
      </c>
      <c r="C223" s="714"/>
      <c r="D223" s="714"/>
      <c r="E223" s="714"/>
      <c r="F223" s="714"/>
      <c r="G223" s="714"/>
      <c r="H223" s="714"/>
      <c r="I223" s="714"/>
      <c r="J223" s="714"/>
      <c r="K223" s="714"/>
      <c r="L223" s="714"/>
      <c r="M223" s="714"/>
      <c r="N223" s="714"/>
      <c r="O223" s="714"/>
      <c r="P223" s="714"/>
      <c r="Q223" s="714"/>
      <c r="R223" s="714"/>
      <c r="S223" s="714"/>
      <c r="T223" s="714"/>
      <c r="U223" s="714"/>
      <c r="V223" s="714"/>
      <c r="W223" s="714"/>
      <c r="X223" s="714"/>
      <c r="Y223" s="714"/>
      <c r="Z223" s="714"/>
      <c r="AA223" s="714"/>
      <c r="AB223" s="714"/>
      <c r="AC223" s="714"/>
      <c r="AD223" s="714"/>
      <c r="AE223" s="714"/>
      <c r="AF223" s="714"/>
      <c r="AG223" s="714"/>
      <c r="AH223" s="714"/>
      <c r="AI223" s="714"/>
      <c r="AJ223" s="714"/>
      <c r="AK223" s="714"/>
      <c r="AL223" s="714"/>
      <c r="AM223" s="714"/>
      <c r="AN223" s="714"/>
      <c r="AO223" s="714"/>
      <c r="AP223" s="714"/>
      <c r="AQ223" s="714"/>
      <c r="AR223" s="714"/>
      <c r="AS223" s="714"/>
      <c r="AT223" s="714"/>
      <c r="AU223" s="714"/>
      <c r="AV223" s="714"/>
      <c r="AW223" s="714"/>
      <c r="AX223" s="714"/>
      <c r="AY223" s="714"/>
      <c r="AZ223" s="714"/>
      <c r="BA223" s="714"/>
      <c r="BB223" s="714"/>
      <c r="BC223" s="714"/>
      <c r="BD223" s="714"/>
      <c r="BE223" s="714"/>
      <c r="BF223" s="714"/>
      <c r="BG223" s="714"/>
      <c r="BH223" s="714"/>
      <c r="BI223" s="714"/>
      <c r="BJ223" s="714"/>
      <c r="BK223" s="714"/>
      <c r="BL223" s="714"/>
      <c r="BM223" s="714"/>
      <c r="BN223" s="714"/>
      <c r="BO223" s="714"/>
      <c r="BP223" s="714"/>
      <c r="BQ223" s="714"/>
      <c r="BR223" s="714"/>
      <c r="BS223" s="714"/>
      <c r="BT223" s="714"/>
      <c r="BU223" s="714"/>
      <c r="BV223" s="714"/>
      <c r="BW223" s="714"/>
      <c r="BX223" s="714"/>
      <c r="BY223" s="714"/>
      <c r="BZ223" s="714"/>
      <c r="CA223" s="714"/>
      <c r="CB223" s="714"/>
      <c r="CC223" s="714"/>
      <c r="CD223" s="714"/>
      <c r="CE223" s="714"/>
      <c r="CF223" s="714"/>
      <c r="CG223" s="714"/>
      <c r="CH223" s="714"/>
      <c r="CI223" s="714"/>
      <c r="CJ223" s="714"/>
      <c r="CK223" s="714"/>
      <c r="CL223" s="714"/>
      <c r="CM223" s="714"/>
      <c r="CN223" s="714"/>
      <c r="CO223" s="714"/>
      <c r="CP223" s="714"/>
      <c r="CQ223" s="714"/>
      <c r="CR223" s="714"/>
      <c r="CS223" s="714"/>
    </row>
    <row r="224" spans="2:97" ht="23.25" customHeight="1" x14ac:dyDescent="0.35">
      <c r="B224" s="714" t="s">
        <v>180</v>
      </c>
      <c r="C224" s="714"/>
      <c r="D224" s="714"/>
      <c r="E224" s="714"/>
      <c r="F224" s="714"/>
      <c r="G224" s="714"/>
      <c r="H224" s="714"/>
      <c r="I224" s="714"/>
      <c r="J224" s="714"/>
      <c r="K224" s="714"/>
      <c r="L224" s="714"/>
      <c r="M224" s="714"/>
      <c r="N224" s="714"/>
      <c r="O224" s="714"/>
      <c r="P224" s="714"/>
      <c r="Q224" s="714"/>
      <c r="R224" s="714"/>
      <c r="S224" s="714"/>
      <c r="T224" s="714"/>
      <c r="U224" s="714"/>
      <c r="V224" s="714"/>
      <c r="W224" s="714"/>
      <c r="X224" s="714"/>
      <c r="Y224" s="714"/>
      <c r="Z224" s="714"/>
      <c r="AA224" s="714"/>
      <c r="AB224" s="714"/>
      <c r="AC224" s="714"/>
      <c r="AD224" s="714"/>
      <c r="AE224" s="714"/>
      <c r="AF224" s="714"/>
      <c r="AG224" s="714"/>
      <c r="AH224" s="714"/>
      <c r="AI224" s="714"/>
      <c r="AJ224" s="714"/>
      <c r="AK224" s="714"/>
      <c r="AL224" s="714"/>
      <c r="AM224" s="714"/>
      <c r="AN224" s="714"/>
      <c r="AO224" s="714"/>
      <c r="AP224" s="714"/>
      <c r="AQ224" s="714"/>
      <c r="AR224" s="714"/>
      <c r="AS224" s="714"/>
      <c r="AT224" s="714"/>
      <c r="AU224" s="714"/>
      <c r="AV224" s="714"/>
      <c r="AW224" s="714"/>
      <c r="AX224" s="714"/>
      <c r="AY224" s="714"/>
      <c r="AZ224" s="714"/>
      <c r="BA224" s="714"/>
      <c r="BB224" s="714"/>
      <c r="BC224" s="714"/>
      <c r="BD224" s="714"/>
      <c r="BE224" s="714"/>
      <c r="BF224" s="714"/>
      <c r="BG224" s="714"/>
      <c r="BH224" s="714"/>
      <c r="BI224" s="714"/>
      <c r="BJ224" s="714"/>
      <c r="BK224" s="714"/>
      <c r="BL224" s="714"/>
      <c r="BM224" s="714"/>
      <c r="BN224" s="714"/>
      <c r="BO224" s="714"/>
      <c r="BP224" s="714"/>
      <c r="BQ224" s="714"/>
      <c r="BR224" s="714"/>
      <c r="BS224" s="714"/>
      <c r="BT224" s="714"/>
      <c r="BU224" s="714"/>
      <c r="BV224" s="714"/>
      <c r="BW224" s="714"/>
      <c r="BX224" s="714"/>
      <c r="BY224" s="714"/>
      <c r="BZ224" s="714"/>
      <c r="CA224" s="714"/>
      <c r="CB224" s="714"/>
      <c r="CC224" s="714"/>
      <c r="CD224" s="714"/>
      <c r="CE224" s="714"/>
      <c r="CF224" s="714"/>
      <c r="CG224" s="714"/>
      <c r="CH224" s="714"/>
      <c r="CI224" s="714"/>
      <c r="CJ224" s="714"/>
      <c r="CK224" s="714"/>
      <c r="CL224" s="714"/>
      <c r="CM224" s="714"/>
      <c r="CN224" s="714"/>
      <c r="CO224" s="714"/>
      <c r="CP224" s="714"/>
      <c r="CQ224" s="714"/>
      <c r="CR224" s="714"/>
      <c r="CS224" s="714"/>
    </row>
    <row r="225" spans="1:98" ht="23.25" customHeight="1" x14ac:dyDescent="0.35">
      <c r="B225" s="714" t="s">
        <v>181</v>
      </c>
      <c r="C225" s="714"/>
      <c r="D225" s="714"/>
      <c r="E225" s="714"/>
      <c r="F225" s="714"/>
      <c r="G225" s="714"/>
      <c r="H225" s="714"/>
      <c r="I225" s="714"/>
      <c r="J225" s="714"/>
      <c r="K225" s="714"/>
      <c r="L225" s="714"/>
      <c r="M225" s="714"/>
      <c r="N225" s="714"/>
      <c r="O225" s="714"/>
      <c r="P225" s="714"/>
      <c r="Q225" s="714"/>
      <c r="R225" s="714"/>
      <c r="S225" s="714"/>
      <c r="T225" s="714"/>
      <c r="U225" s="714"/>
      <c r="V225" s="714"/>
      <c r="W225" s="714"/>
      <c r="X225" s="714"/>
      <c r="Y225" s="714"/>
      <c r="Z225" s="714"/>
      <c r="AA225" s="714"/>
      <c r="AB225" s="714"/>
      <c r="AC225" s="714"/>
      <c r="AD225" s="714"/>
      <c r="AE225" s="714"/>
      <c r="AF225" s="714"/>
      <c r="AG225" s="714"/>
      <c r="AH225" s="714"/>
      <c r="AI225" s="714"/>
      <c r="AJ225" s="714"/>
      <c r="AK225" s="714"/>
      <c r="AL225" s="714"/>
      <c r="AM225" s="714"/>
      <c r="AN225" s="714"/>
      <c r="AO225" s="714"/>
      <c r="AP225" s="714"/>
      <c r="AQ225" s="714"/>
      <c r="AR225" s="714"/>
      <c r="AS225" s="714"/>
      <c r="AT225" s="714"/>
      <c r="AU225" s="714"/>
      <c r="AV225" s="714"/>
      <c r="AW225" s="714"/>
      <c r="AX225" s="714"/>
      <c r="AY225" s="714"/>
      <c r="AZ225" s="714"/>
      <c r="BA225" s="714"/>
      <c r="BB225" s="714"/>
      <c r="BC225" s="714"/>
      <c r="BD225" s="714"/>
      <c r="BE225" s="714"/>
      <c r="BF225" s="714"/>
      <c r="BG225" s="714"/>
      <c r="BH225" s="714"/>
      <c r="BI225" s="714"/>
      <c r="BJ225" s="714"/>
      <c r="BK225" s="714"/>
      <c r="BL225" s="714"/>
      <c r="BM225" s="714"/>
      <c r="BN225" s="714"/>
      <c r="BO225" s="714"/>
      <c r="BP225" s="714"/>
      <c r="BQ225" s="714"/>
      <c r="BR225" s="714"/>
      <c r="BS225" s="714"/>
      <c r="BT225" s="714"/>
      <c r="BU225" s="714"/>
      <c r="BV225" s="714"/>
      <c r="BW225" s="714"/>
      <c r="BX225" s="714"/>
      <c r="BY225" s="714"/>
      <c r="BZ225" s="714"/>
      <c r="CA225" s="714"/>
      <c r="CB225" s="714"/>
      <c r="CC225" s="714"/>
      <c r="CD225" s="714"/>
      <c r="CE225" s="714"/>
      <c r="CF225" s="714"/>
      <c r="CG225" s="714"/>
      <c r="CH225" s="714"/>
      <c r="CI225" s="714"/>
      <c r="CJ225" s="714"/>
      <c r="CK225" s="714"/>
      <c r="CL225" s="714"/>
      <c r="CM225" s="714"/>
      <c r="CN225" s="714"/>
      <c r="CO225" s="714"/>
      <c r="CP225" s="714"/>
      <c r="CQ225" s="714"/>
      <c r="CR225" s="714"/>
      <c r="CS225" s="714"/>
    </row>
    <row r="226" spans="1:98" ht="23.25" customHeight="1" x14ac:dyDescent="0.35">
      <c r="B226" s="714"/>
      <c r="C226" s="714"/>
      <c r="D226" s="714"/>
      <c r="E226" s="714"/>
      <c r="F226" s="714"/>
      <c r="G226" s="714"/>
      <c r="H226" s="714"/>
      <c r="I226" s="714"/>
      <c r="J226" s="714"/>
      <c r="K226" s="714"/>
      <c r="L226" s="714"/>
      <c r="M226" s="714"/>
      <c r="N226" s="714"/>
      <c r="O226" s="714"/>
      <c r="P226" s="714"/>
      <c r="Q226" s="714"/>
      <c r="R226" s="714"/>
      <c r="S226" s="714"/>
      <c r="T226" s="714"/>
      <c r="U226" s="714"/>
      <c r="V226" s="714"/>
      <c r="W226" s="714"/>
      <c r="X226" s="714"/>
      <c r="Y226" s="714"/>
      <c r="Z226" s="714"/>
      <c r="AA226" s="714"/>
      <c r="AB226" s="714"/>
      <c r="AC226" s="714"/>
      <c r="AD226" s="714"/>
      <c r="AE226" s="714"/>
      <c r="AF226" s="714"/>
      <c r="AG226" s="714"/>
      <c r="AH226" s="714"/>
      <c r="AI226" s="714"/>
      <c r="AJ226" s="714"/>
      <c r="AK226" s="714"/>
      <c r="AL226" s="714"/>
      <c r="AM226" s="714"/>
      <c r="AN226" s="714"/>
      <c r="AO226" s="714"/>
      <c r="AP226" s="714"/>
      <c r="AQ226" s="714"/>
      <c r="AR226" s="714"/>
      <c r="AS226" s="714"/>
      <c r="AT226" s="714"/>
      <c r="AU226" s="714"/>
      <c r="AV226" s="714"/>
      <c r="AW226" s="714"/>
      <c r="AX226" s="714"/>
      <c r="AY226" s="714"/>
      <c r="AZ226" s="714"/>
      <c r="BA226" s="714"/>
      <c r="BB226" s="714"/>
      <c r="BC226" s="714"/>
      <c r="BD226" s="714"/>
      <c r="BE226" s="714"/>
      <c r="BF226" s="714"/>
      <c r="BG226" s="714"/>
      <c r="BH226" s="714"/>
      <c r="BI226" s="714"/>
      <c r="BJ226" s="714"/>
      <c r="BK226" s="714"/>
      <c r="BL226" s="714"/>
      <c r="BM226" s="714"/>
      <c r="BN226" s="714"/>
      <c r="BO226" s="714"/>
      <c r="BP226" s="714"/>
      <c r="BQ226" s="714"/>
      <c r="BR226" s="714"/>
      <c r="BS226" s="714"/>
      <c r="BT226" s="714"/>
      <c r="BU226" s="714"/>
      <c r="BV226" s="714"/>
      <c r="BW226" s="714"/>
      <c r="BX226" s="714"/>
      <c r="BY226" s="714"/>
      <c r="BZ226" s="714"/>
      <c r="CA226" s="714"/>
      <c r="CB226" s="714"/>
      <c r="CC226" s="714"/>
      <c r="CD226" s="714"/>
      <c r="CE226" s="714"/>
      <c r="CF226" s="714"/>
      <c r="CG226" s="714"/>
      <c r="CH226" s="714"/>
      <c r="CI226" s="714"/>
      <c r="CJ226" s="714"/>
      <c r="CK226" s="714"/>
      <c r="CL226" s="714"/>
      <c r="CM226" s="714"/>
      <c r="CN226" s="714"/>
      <c r="CO226" s="714"/>
      <c r="CP226" s="714"/>
      <c r="CQ226" s="714"/>
      <c r="CR226" s="714"/>
      <c r="CS226" s="714"/>
    </row>
    <row r="227" spans="1:98" ht="23.25" customHeight="1" x14ac:dyDescent="0.35">
      <c r="B227" s="714" t="s">
        <v>327</v>
      </c>
      <c r="C227" s="714"/>
      <c r="D227" s="714"/>
      <c r="E227" s="714"/>
      <c r="F227" s="714"/>
      <c r="G227" s="714"/>
      <c r="H227" s="714"/>
      <c r="I227" s="714"/>
      <c r="J227" s="714"/>
      <c r="K227" s="714"/>
      <c r="L227" s="714"/>
      <c r="M227" s="714"/>
      <c r="N227" s="714"/>
      <c r="O227" s="714"/>
      <c r="P227" s="714"/>
      <c r="Q227" s="714"/>
      <c r="R227" s="714"/>
      <c r="S227" s="714"/>
      <c r="T227" s="714"/>
      <c r="U227" s="714"/>
      <c r="V227" s="714"/>
      <c r="W227" s="714"/>
      <c r="X227" s="714"/>
      <c r="Y227" s="714"/>
      <c r="Z227" s="714"/>
      <c r="AA227" s="714"/>
      <c r="AB227" s="714"/>
      <c r="AC227" s="714"/>
      <c r="AD227" s="714"/>
      <c r="AE227" s="714"/>
      <c r="AF227" s="714"/>
      <c r="AG227" s="714"/>
      <c r="AH227" s="714"/>
      <c r="AI227" s="714"/>
      <c r="AJ227" s="714"/>
      <c r="AK227" s="714"/>
      <c r="AL227" s="714"/>
      <c r="AM227" s="714"/>
      <c r="AN227" s="714"/>
      <c r="AO227" s="714"/>
      <c r="AP227" s="714"/>
      <c r="AQ227" s="714"/>
      <c r="AR227" s="714"/>
      <c r="AS227" s="714"/>
      <c r="AT227" s="714"/>
      <c r="AU227" s="714"/>
      <c r="AV227" s="714"/>
      <c r="AW227" s="714"/>
      <c r="AX227" s="714"/>
      <c r="AY227" s="714"/>
      <c r="AZ227" s="714"/>
      <c r="BA227" s="714"/>
      <c r="BB227" s="714"/>
      <c r="BC227" s="714"/>
      <c r="BD227" s="714"/>
      <c r="BE227" s="714"/>
      <c r="BF227" s="714"/>
      <c r="BG227" s="714"/>
      <c r="BH227" s="714"/>
      <c r="BI227" s="714"/>
      <c r="BJ227" s="714"/>
      <c r="BK227" s="714"/>
      <c r="BL227" s="714"/>
      <c r="BM227" s="714"/>
      <c r="BN227" s="714"/>
      <c r="BO227" s="714"/>
      <c r="BP227" s="714"/>
      <c r="BQ227" s="714"/>
      <c r="BR227" s="714"/>
      <c r="BS227" s="714"/>
      <c r="BT227" s="714"/>
      <c r="BU227" s="714"/>
      <c r="BV227" s="714"/>
      <c r="BW227" s="714"/>
      <c r="BX227" s="714"/>
      <c r="BY227" s="714"/>
      <c r="BZ227" s="714"/>
      <c r="CA227" s="714"/>
      <c r="CB227" s="714"/>
      <c r="CC227" s="714"/>
      <c r="CD227" s="714"/>
      <c r="CE227" s="714"/>
      <c r="CF227" s="714"/>
      <c r="CG227" s="714"/>
      <c r="CH227" s="714"/>
      <c r="CI227" s="714"/>
      <c r="CJ227" s="714"/>
      <c r="CK227" s="714"/>
      <c r="CL227" s="714"/>
      <c r="CM227" s="714"/>
      <c r="CN227" s="714"/>
      <c r="CO227" s="714"/>
      <c r="CP227" s="714"/>
      <c r="CQ227" s="714"/>
      <c r="CR227" s="714"/>
      <c r="CS227" s="714"/>
    </row>
    <row r="228" spans="1:98" ht="23.25" customHeight="1" x14ac:dyDescent="0.35">
      <c r="B228" s="714" t="s">
        <v>490</v>
      </c>
      <c r="C228" s="714"/>
      <c r="D228" s="714"/>
      <c r="E228" s="714"/>
      <c r="F228" s="714"/>
      <c r="G228" s="714"/>
      <c r="H228" s="714"/>
      <c r="I228" s="714"/>
      <c r="J228" s="714"/>
      <c r="K228" s="714"/>
      <c r="L228" s="714"/>
      <c r="M228" s="714"/>
      <c r="N228" s="714"/>
      <c r="O228" s="714"/>
      <c r="P228" s="714"/>
      <c r="Q228" s="714"/>
      <c r="R228" s="714"/>
      <c r="S228" s="714"/>
      <c r="T228" s="714"/>
      <c r="U228" s="714"/>
      <c r="V228" s="714"/>
      <c r="W228" s="714"/>
      <c r="X228" s="714"/>
      <c r="Y228" s="714"/>
      <c r="Z228" s="714"/>
      <c r="AA228" s="714"/>
      <c r="AB228" s="714"/>
      <c r="AC228" s="714"/>
      <c r="AD228" s="714"/>
      <c r="AE228" s="714"/>
      <c r="AF228" s="714"/>
      <c r="AG228" s="714"/>
      <c r="AH228" s="714"/>
      <c r="AI228" s="714"/>
      <c r="AJ228" s="714"/>
      <c r="AK228" s="714"/>
      <c r="AL228" s="714"/>
      <c r="AM228" s="714"/>
      <c r="AN228" s="714"/>
      <c r="AO228" s="714"/>
      <c r="AP228" s="714"/>
      <c r="AQ228" s="714"/>
      <c r="AR228" s="714"/>
      <c r="AS228" s="714"/>
      <c r="AT228" s="714"/>
      <c r="AU228" s="714"/>
      <c r="AV228" s="714"/>
      <c r="AW228" s="714"/>
      <c r="AX228" s="714"/>
      <c r="AY228" s="714"/>
      <c r="AZ228" s="714"/>
      <c r="BA228" s="714"/>
      <c r="BB228" s="714"/>
      <c r="BC228" s="714"/>
      <c r="BD228" s="714"/>
      <c r="BE228" s="714"/>
      <c r="BF228" s="714"/>
      <c r="BG228" s="714"/>
      <c r="BH228" s="714"/>
      <c r="BI228" s="714"/>
      <c r="BJ228" s="714"/>
      <c r="BK228" s="714"/>
      <c r="BL228" s="714"/>
      <c r="BM228" s="714"/>
      <c r="BN228" s="714"/>
      <c r="BO228" s="714"/>
      <c r="BP228" s="714"/>
      <c r="BQ228" s="714"/>
      <c r="BR228" s="714"/>
      <c r="BS228" s="714"/>
      <c r="BT228" s="714"/>
      <c r="BU228" s="714"/>
      <c r="BV228" s="714"/>
      <c r="BW228" s="714"/>
      <c r="BX228" s="714"/>
      <c r="BY228" s="714"/>
      <c r="BZ228" s="714"/>
      <c r="CA228" s="714"/>
      <c r="CB228" s="714"/>
      <c r="CC228" s="714"/>
      <c r="CD228" s="714"/>
      <c r="CE228" s="714"/>
      <c r="CF228" s="714"/>
      <c r="CG228" s="714"/>
      <c r="CH228" s="714"/>
      <c r="CI228" s="714"/>
      <c r="CJ228" s="714"/>
      <c r="CK228" s="714"/>
      <c r="CL228" s="714"/>
      <c r="CM228" s="714"/>
      <c r="CN228" s="714"/>
      <c r="CO228" s="714"/>
      <c r="CP228" s="714"/>
      <c r="CQ228" s="714"/>
      <c r="CR228" s="714"/>
      <c r="CS228" s="714"/>
    </row>
    <row r="229" spans="1:98" ht="23.25" customHeight="1" x14ac:dyDescent="0.35">
      <c r="B229" s="714"/>
      <c r="C229" s="714"/>
      <c r="D229" s="714"/>
      <c r="E229" s="714"/>
      <c r="F229" s="714"/>
      <c r="G229" s="714"/>
      <c r="H229" s="714"/>
      <c r="I229" s="714"/>
      <c r="J229" s="714"/>
      <c r="K229" s="714"/>
      <c r="L229" s="714"/>
      <c r="M229" s="714"/>
      <c r="N229" s="714"/>
      <c r="O229" s="714"/>
      <c r="P229" s="714"/>
      <c r="Q229" s="714"/>
      <c r="R229" s="714"/>
      <c r="S229" s="714"/>
      <c r="T229" s="714"/>
      <c r="U229" s="714"/>
      <c r="V229" s="714"/>
      <c r="W229" s="714"/>
      <c r="X229" s="714"/>
      <c r="Y229" s="714"/>
      <c r="Z229" s="714"/>
      <c r="AA229" s="714"/>
      <c r="AB229" s="714"/>
      <c r="AC229" s="714"/>
      <c r="AD229" s="714"/>
      <c r="AE229" s="714"/>
      <c r="AF229" s="714"/>
      <c r="AG229" s="714"/>
      <c r="AH229" s="714"/>
      <c r="AI229" s="714"/>
      <c r="AJ229" s="714"/>
      <c r="AK229" s="714"/>
      <c r="AL229" s="714"/>
      <c r="AM229" s="714"/>
      <c r="AN229" s="714"/>
      <c r="AO229" s="714"/>
      <c r="AP229" s="714"/>
      <c r="AQ229" s="714"/>
      <c r="AR229" s="714"/>
      <c r="AS229" s="714"/>
      <c r="AT229" s="714"/>
      <c r="AU229" s="714"/>
      <c r="AV229" s="714"/>
      <c r="AW229" s="714"/>
      <c r="AX229" s="714"/>
      <c r="AY229" s="714"/>
      <c r="AZ229" s="714"/>
      <c r="BA229" s="714"/>
      <c r="BB229" s="714"/>
      <c r="BC229" s="714"/>
      <c r="BD229" s="714"/>
      <c r="BE229" s="714"/>
      <c r="BF229" s="714"/>
      <c r="BG229" s="714"/>
      <c r="BH229" s="714"/>
      <c r="BI229" s="714"/>
      <c r="BJ229" s="714"/>
      <c r="BK229" s="714"/>
      <c r="BL229" s="714"/>
      <c r="BM229" s="714"/>
      <c r="BN229" s="714"/>
      <c r="BO229" s="714"/>
      <c r="BP229" s="714"/>
      <c r="BQ229" s="714"/>
      <c r="BR229" s="714"/>
      <c r="BS229" s="714"/>
      <c r="BT229" s="714"/>
      <c r="BU229" s="714"/>
      <c r="BV229" s="714"/>
      <c r="BW229" s="714"/>
      <c r="BX229" s="714"/>
      <c r="BY229" s="714"/>
      <c r="BZ229" s="714"/>
      <c r="CA229" s="714"/>
      <c r="CB229" s="714"/>
      <c r="CC229" s="714"/>
      <c r="CD229" s="714"/>
      <c r="CE229" s="714"/>
      <c r="CF229" s="714"/>
      <c r="CG229" s="714"/>
      <c r="CH229" s="714"/>
      <c r="CI229" s="714"/>
      <c r="CJ229" s="714"/>
      <c r="CK229" s="714"/>
      <c r="CL229" s="714"/>
      <c r="CM229" s="714"/>
      <c r="CN229" s="714"/>
      <c r="CO229" s="714"/>
      <c r="CP229" s="714"/>
      <c r="CQ229" s="714"/>
      <c r="CR229" s="714"/>
      <c r="CS229" s="714"/>
    </row>
    <row r="230" spans="1:98" ht="23.25" customHeight="1" x14ac:dyDescent="0.35">
      <c r="B230" s="714"/>
      <c r="C230" s="714"/>
      <c r="D230" s="714"/>
      <c r="E230" s="714"/>
      <c r="F230" s="714"/>
      <c r="G230" s="714"/>
      <c r="H230" s="714"/>
      <c r="I230" s="714"/>
      <c r="J230" s="714"/>
      <c r="K230" s="714"/>
      <c r="L230" s="714"/>
      <c r="M230" s="714"/>
      <c r="N230" s="714"/>
      <c r="O230" s="714"/>
      <c r="P230" s="714"/>
      <c r="Q230" s="714"/>
      <c r="R230" s="714"/>
      <c r="S230" s="714"/>
      <c r="T230" s="714"/>
      <c r="U230" s="714"/>
      <c r="V230" s="714"/>
      <c r="W230" s="714"/>
      <c r="X230" s="714"/>
      <c r="Y230" s="714"/>
      <c r="Z230" s="714"/>
      <c r="AA230" s="714"/>
      <c r="AB230" s="714"/>
      <c r="AC230" s="714"/>
      <c r="AD230" s="714"/>
      <c r="AE230" s="714"/>
      <c r="AF230" s="714"/>
      <c r="AG230" s="714"/>
      <c r="AH230" s="714"/>
      <c r="AI230" s="714"/>
      <c r="AJ230" s="714"/>
      <c r="AK230" s="714"/>
      <c r="AL230" s="714"/>
      <c r="AM230" s="714"/>
      <c r="AN230" s="714"/>
      <c r="AO230" s="714"/>
      <c r="AP230" s="714"/>
      <c r="AQ230" s="714"/>
      <c r="AR230" s="714"/>
      <c r="AS230" s="714"/>
      <c r="AT230" s="714"/>
      <c r="AU230" s="714"/>
      <c r="AV230" s="714"/>
      <c r="AW230" s="714"/>
      <c r="AX230" s="714"/>
      <c r="AY230" s="714"/>
      <c r="AZ230" s="714"/>
      <c r="BA230" s="714"/>
      <c r="BB230" s="714"/>
      <c r="BC230" s="714"/>
      <c r="BD230" s="714"/>
      <c r="BE230" s="714"/>
      <c r="BF230" s="714"/>
      <c r="BG230" s="714"/>
      <c r="BH230" s="714"/>
      <c r="BI230" s="714"/>
      <c r="BJ230" s="714"/>
      <c r="BK230" s="714"/>
      <c r="BL230" s="714"/>
      <c r="BM230" s="714"/>
      <c r="BN230" s="714"/>
      <c r="BO230" s="714"/>
      <c r="BP230" s="714"/>
      <c r="BQ230" s="714"/>
      <c r="BR230" s="714"/>
      <c r="BS230" s="714"/>
      <c r="BT230" s="714"/>
      <c r="BU230" s="714"/>
      <c r="BV230" s="714"/>
      <c r="BW230" s="714"/>
      <c r="BX230" s="714"/>
      <c r="BY230" s="714"/>
      <c r="BZ230" s="714"/>
      <c r="CA230" s="714"/>
      <c r="CB230" s="714"/>
      <c r="CC230" s="714"/>
      <c r="CD230" s="714"/>
      <c r="CE230" s="714"/>
      <c r="CF230" s="714"/>
      <c r="CG230" s="714"/>
      <c r="CH230" s="714"/>
      <c r="CI230" s="714"/>
      <c r="CJ230" s="714"/>
      <c r="CK230" s="714"/>
      <c r="CL230" s="714"/>
      <c r="CM230" s="714"/>
      <c r="CN230" s="714"/>
      <c r="CO230" s="714"/>
      <c r="CP230" s="714"/>
      <c r="CQ230" s="714"/>
      <c r="CR230" s="714"/>
      <c r="CS230" s="714"/>
    </row>
    <row r="231" spans="1:98" ht="23.25" customHeight="1" x14ac:dyDescent="0.35">
      <c r="B231" s="714"/>
      <c r="C231" s="714"/>
      <c r="D231" s="714"/>
      <c r="E231" s="714"/>
      <c r="F231" s="714"/>
      <c r="G231" s="714"/>
      <c r="H231" s="714"/>
      <c r="I231" s="714"/>
      <c r="J231" s="714"/>
      <c r="K231" s="714"/>
      <c r="L231" s="714"/>
      <c r="M231" s="714"/>
      <c r="N231" s="714"/>
      <c r="O231" s="714"/>
      <c r="P231" s="714"/>
      <c r="Q231" s="714"/>
      <c r="R231" s="714"/>
      <c r="S231" s="714"/>
      <c r="T231" s="714"/>
      <c r="U231" s="714"/>
      <c r="V231" s="714"/>
      <c r="W231" s="714"/>
      <c r="X231" s="714"/>
      <c r="Y231" s="714"/>
      <c r="Z231" s="714"/>
      <c r="AA231" s="714"/>
      <c r="AB231" s="714"/>
      <c r="AC231" s="714"/>
      <c r="AD231" s="714"/>
      <c r="AE231" s="714"/>
      <c r="AF231" s="714"/>
      <c r="AG231" s="714"/>
      <c r="AH231" s="714"/>
      <c r="AI231" s="714"/>
      <c r="AJ231" s="714"/>
      <c r="AK231" s="714"/>
      <c r="AL231" s="714"/>
      <c r="AM231" s="714"/>
      <c r="AN231" s="714"/>
      <c r="AO231" s="714"/>
      <c r="AP231" s="714"/>
      <c r="AQ231" s="714"/>
      <c r="AR231" s="714"/>
      <c r="AS231" s="714"/>
      <c r="AT231" s="714"/>
      <c r="AU231" s="714"/>
      <c r="AV231" s="714"/>
      <c r="AW231" s="714"/>
      <c r="AX231" s="714"/>
      <c r="AY231" s="714"/>
      <c r="AZ231" s="714"/>
      <c r="BA231" s="714"/>
      <c r="BB231" s="714"/>
      <c r="BC231" s="714"/>
      <c r="BD231" s="714"/>
      <c r="BE231" s="714"/>
      <c r="BF231" s="714"/>
      <c r="BG231" s="714"/>
      <c r="BH231" s="714"/>
      <c r="BI231" s="714"/>
      <c r="BJ231" s="714"/>
      <c r="BK231" s="714"/>
      <c r="BL231" s="714"/>
      <c r="BM231" s="714"/>
      <c r="BN231" s="714"/>
      <c r="BO231" s="714"/>
      <c r="BP231" s="714"/>
      <c r="BQ231" s="714"/>
      <c r="BR231" s="714"/>
      <c r="BS231" s="714"/>
      <c r="BT231" s="714"/>
      <c r="BU231" s="714"/>
      <c r="BV231" s="714"/>
      <c r="BW231" s="714"/>
      <c r="BX231" s="714"/>
      <c r="BY231" s="714"/>
      <c r="BZ231" s="714"/>
      <c r="CA231" s="714"/>
      <c r="CB231" s="714"/>
      <c r="CC231" s="714"/>
      <c r="CD231" s="714"/>
      <c r="CE231" s="714"/>
      <c r="CF231" s="714"/>
      <c r="CG231" s="714"/>
      <c r="CH231" s="714"/>
      <c r="CI231" s="714"/>
      <c r="CJ231" s="714"/>
      <c r="CK231" s="714"/>
      <c r="CL231" s="714"/>
      <c r="CM231" s="714"/>
      <c r="CN231" s="714"/>
      <c r="CO231" s="714"/>
      <c r="CP231" s="714"/>
      <c r="CQ231" s="714"/>
      <c r="CR231" s="714"/>
      <c r="CS231" s="714"/>
    </row>
    <row r="232" spans="1:98" ht="23.25" customHeight="1" x14ac:dyDescent="0.35">
      <c r="B232" s="372"/>
      <c r="C232" s="372"/>
      <c r="D232" s="372"/>
      <c r="E232" s="372"/>
      <c r="F232" s="372"/>
      <c r="G232" s="372"/>
      <c r="H232" s="372"/>
      <c r="I232" s="372"/>
      <c r="J232" s="372"/>
      <c r="K232" s="372"/>
      <c r="L232" s="372"/>
      <c r="M232" s="372"/>
      <c r="N232" s="372"/>
      <c r="O232" s="372"/>
      <c r="P232" s="372"/>
      <c r="Q232" s="372"/>
      <c r="R232" s="372"/>
      <c r="S232" s="372"/>
      <c r="T232" s="372"/>
      <c r="U232" s="372"/>
      <c r="V232" s="372"/>
      <c r="W232" s="372"/>
      <c r="X232" s="372"/>
      <c r="Y232" s="372"/>
      <c r="Z232" s="372"/>
      <c r="AA232" s="372"/>
      <c r="AB232" s="372"/>
      <c r="AC232" s="372"/>
      <c r="AD232" s="372"/>
      <c r="AE232" s="372"/>
      <c r="AF232" s="372"/>
      <c r="AG232" s="372"/>
      <c r="AH232" s="372"/>
      <c r="AI232" s="372"/>
      <c r="AJ232" s="372"/>
      <c r="AK232" s="372"/>
      <c r="AL232" s="372"/>
      <c r="AM232" s="372"/>
      <c r="AN232" s="372"/>
      <c r="AO232" s="372"/>
      <c r="AP232" s="372"/>
      <c r="AQ232" s="372"/>
      <c r="AR232" s="372"/>
      <c r="AS232" s="372"/>
      <c r="AT232" s="372"/>
      <c r="AU232" s="372"/>
      <c r="AV232" s="372"/>
      <c r="AW232" s="372"/>
      <c r="AX232" s="372"/>
      <c r="AY232" s="372"/>
      <c r="AZ232" s="372"/>
      <c r="BA232" s="372"/>
      <c r="BB232" s="372"/>
      <c r="BC232" s="372"/>
      <c r="BD232" s="372"/>
      <c r="BE232" s="372"/>
      <c r="BF232" s="372"/>
      <c r="BG232" s="372"/>
      <c r="BH232" s="372"/>
      <c r="BI232" s="372"/>
      <c r="BJ232" s="372"/>
      <c r="BK232" s="372"/>
      <c r="BL232" s="372"/>
      <c r="BM232" s="372"/>
      <c r="BN232" s="372"/>
      <c r="BO232" s="372"/>
      <c r="BP232" s="372"/>
      <c r="BQ232" s="372"/>
      <c r="BR232" s="372"/>
      <c r="BS232" s="372"/>
      <c r="BT232" s="372"/>
      <c r="BU232" s="372"/>
      <c r="BV232" s="372"/>
      <c r="BW232" s="372"/>
      <c r="BX232" s="372"/>
      <c r="BY232" s="372"/>
      <c r="BZ232" s="372"/>
      <c r="CA232" s="372"/>
      <c r="CB232" s="372"/>
      <c r="CC232" s="372"/>
      <c r="CD232" s="372"/>
      <c r="CE232" s="372"/>
      <c r="CF232" s="372"/>
      <c r="CG232" s="372"/>
      <c r="CH232" s="372"/>
      <c r="CI232" s="372"/>
      <c r="CJ232" s="372"/>
      <c r="CK232" s="372"/>
      <c r="CL232" s="372"/>
      <c r="CM232" s="372"/>
      <c r="CN232" s="372"/>
      <c r="CO232" s="372"/>
      <c r="CP232" s="372"/>
      <c r="CQ232" s="372"/>
      <c r="CR232" s="372"/>
      <c r="CS232" s="372"/>
    </row>
    <row r="233" spans="1:98" ht="23.25" customHeight="1" x14ac:dyDescent="0.35">
      <c r="B233" s="368"/>
      <c r="C233" s="368"/>
      <c r="D233" s="368"/>
      <c r="E233" s="368"/>
      <c r="F233" s="368"/>
      <c r="G233" s="368"/>
      <c r="H233" s="368"/>
      <c r="I233" s="368"/>
      <c r="J233" s="368"/>
      <c r="K233" s="368"/>
      <c r="L233" s="368"/>
      <c r="M233" s="368"/>
      <c r="N233" s="368"/>
      <c r="O233" s="368"/>
      <c r="P233" s="368"/>
      <c r="Q233" s="368"/>
      <c r="R233" s="368"/>
      <c r="S233" s="368"/>
      <c r="T233" s="368"/>
      <c r="U233" s="368"/>
      <c r="V233" s="368"/>
      <c r="W233" s="368"/>
      <c r="X233" s="368"/>
      <c r="Y233" s="368"/>
      <c r="Z233" s="368"/>
      <c r="AA233" s="368"/>
      <c r="AB233" s="368"/>
      <c r="AC233" s="368"/>
      <c r="AD233" s="368"/>
      <c r="AE233" s="368"/>
      <c r="AF233" s="368"/>
      <c r="AG233" s="368"/>
      <c r="AH233" s="368"/>
      <c r="AI233" s="368"/>
      <c r="AJ233" s="368"/>
      <c r="AK233" s="368"/>
      <c r="AL233" s="368"/>
      <c r="AM233" s="368"/>
      <c r="AN233" s="368"/>
      <c r="AO233" s="368"/>
      <c r="AP233" s="368"/>
      <c r="AQ233" s="368"/>
      <c r="AR233" s="368"/>
      <c r="AS233" s="368"/>
      <c r="AT233" s="368"/>
      <c r="AU233" s="368"/>
      <c r="AV233" s="368"/>
      <c r="AW233" s="368"/>
      <c r="AX233" s="368"/>
      <c r="AY233" s="368"/>
      <c r="AZ233" s="368"/>
      <c r="BA233" s="368"/>
      <c r="BB233" s="368"/>
      <c r="BC233" s="368"/>
      <c r="BD233" s="368"/>
      <c r="BE233" s="368"/>
      <c r="BF233" s="368"/>
      <c r="BG233" s="368"/>
      <c r="BH233" s="368"/>
      <c r="BI233" s="368"/>
      <c r="BJ233" s="368"/>
      <c r="BK233" s="368"/>
      <c r="BL233" s="368"/>
      <c r="BM233" s="368"/>
      <c r="BN233" s="368"/>
      <c r="BO233" s="368"/>
      <c r="BP233" s="368"/>
      <c r="BQ233" s="368"/>
      <c r="BR233" s="368"/>
      <c r="BS233" s="368"/>
      <c r="BT233" s="368"/>
      <c r="BU233" s="368"/>
      <c r="BV233" s="368"/>
      <c r="BW233" s="368"/>
      <c r="BX233" s="368"/>
      <c r="BY233" s="368"/>
      <c r="BZ233" s="368"/>
      <c r="CA233" s="368"/>
      <c r="CB233" s="368"/>
      <c r="CC233" s="368"/>
      <c r="CD233" s="368"/>
      <c r="CE233" s="368"/>
      <c r="CF233" s="368"/>
      <c r="CG233" s="368"/>
      <c r="CH233" s="368"/>
      <c r="CI233" s="368"/>
      <c r="CJ233" s="368"/>
      <c r="CK233" s="368"/>
      <c r="CL233" s="368"/>
      <c r="CM233" s="368"/>
      <c r="CN233" s="368"/>
      <c r="CO233" s="368"/>
      <c r="CP233" s="368"/>
      <c r="CQ233" s="368"/>
      <c r="CR233" s="368"/>
      <c r="CS233" s="368"/>
    </row>
    <row r="234" spans="1:98" ht="23.25" customHeight="1" x14ac:dyDescent="0.35">
      <c r="B234" s="368"/>
      <c r="C234" s="368"/>
      <c r="D234" s="368"/>
      <c r="E234" s="368"/>
      <c r="F234" s="368"/>
      <c r="G234" s="368"/>
      <c r="H234" s="368"/>
      <c r="I234" s="368"/>
      <c r="J234" s="368"/>
      <c r="K234" s="368"/>
      <c r="L234" s="368"/>
      <c r="M234" s="368"/>
      <c r="N234" s="368"/>
      <c r="O234" s="368"/>
      <c r="P234" s="368"/>
      <c r="Q234" s="368"/>
      <c r="R234" s="368"/>
      <c r="S234" s="368"/>
      <c r="T234" s="368"/>
      <c r="U234" s="368"/>
      <c r="V234" s="368"/>
      <c r="W234" s="368"/>
      <c r="X234" s="368"/>
      <c r="Y234" s="368"/>
      <c r="Z234" s="368"/>
      <c r="AA234" s="368"/>
      <c r="AB234" s="368"/>
      <c r="AC234" s="368"/>
      <c r="AD234" s="368"/>
      <c r="AE234" s="368"/>
      <c r="AF234" s="368"/>
      <c r="AG234" s="368"/>
      <c r="AH234" s="368"/>
      <c r="AI234" s="368"/>
      <c r="AJ234" s="368"/>
      <c r="AK234" s="368"/>
      <c r="AL234" s="368"/>
      <c r="AM234" s="368"/>
      <c r="AN234" s="368"/>
      <c r="AO234" s="368"/>
      <c r="AP234" s="368"/>
      <c r="AQ234" s="368"/>
      <c r="AR234" s="368"/>
      <c r="AS234" s="368"/>
      <c r="AT234" s="368"/>
      <c r="AU234" s="368"/>
      <c r="AV234" s="368"/>
      <c r="AW234" s="368"/>
      <c r="AX234" s="368"/>
      <c r="AY234" s="368"/>
      <c r="AZ234" s="368"/>
      <c r="BA234" s="368"/>
      <c r="BB234" s="368"/>
      <c r="BC234" s="368"/>
      <c r="BD234" s="368"/>
      <c r="BE234" s="368"/>
      <c r="BF234" s="368"/>
      <c r="BG234" s="368"/>
      <c r="BH234" s="368"/>
      <c r="BI234" s="368"/>
      <c r="BJ234" s="368"/>
      <c r="BK234" s="368"/>
      <c r="BL234" s="368"/>
      <c r="BM234" s="368"/>
      <c r="BN234" s="368"/>
      <c r="BO234" s="368"/>
      <c r="BP234" s="368"/>
      <c r="BQ234" s="368"/>
      <c r="BR234" s="368"/>
      <c r="BS234" s="368"/>
      <c r="BT234" s="368"/>
      <c r="BU234" s="368"/>
      <c r="BV234" s="368"/>
      <c r="BW234" s="368"/>
      <c r="BX234" s="368"/>
      <c r="BY234" s="368"/>
      <c r="BZ234" s="368"/>
      <c r="CA234" s="368"/>
      <c r="CB234" s="368"/>
      <c r="CC234" s="368"/>
      <c r="CD234" s="368"/>
      <c r="CE234" s="368"/>
      <c r="CF234" s="368"/>
      <c r="CG234" s="368"/>
      <c r="CH234" s="368"/>
      <c r="CI234" s="368"/>
      <c r="CJ234" s="368"/>
      <c r="CK234" s="368"/>
      <c r="CL234" s="368"/>
      <c r="CM234" s="368"/>
      <c r="CN234" s="368"/>
      <c r="CO234" s="368"/>
      <c r="CP234" s="368"/>
      <c r="CQ234" s="368"/>
      <c r="CR234" s="368"/>
      <c r="CS234" s="368"/>
    </row>
    <row r="235" spans="1:98" ht="23.25" customHeight="1" x14ac:dyDescent="0.35">
      <c r="B235" s="368"/>
      <c r="C235" s="368"/>
      <c r="D235" s="368"/>
      <c r="E235" s="368"/>
      <c r="F235" s="368"/>
      <c r="G235" s="368"/>
      <c r="H235" s="368"/>
      <c r="I235" s="368"/>
      <c r="J235" s="368"/>
      <c r="K235" s="368"/>
      <c r="L235" s="368"/>
      <c r="M235" s="368"/>
      <c r="N235" s="368"/>
      <c r="O235" s="368"/>
      <c r="P235" s="368"/>
      <c r="Q235" s="368"/>
      <c r="R235" s="368"/>
      <c r="S235" s="368"/>
      <c r="T235" s="368"/>
      <c r="U235" s="368"/>
      <c r="V235" s="368"/>
      <c r="W235" s="368"/>
      <c r="X235" s="368"/>
      <c r="Y235" s="368"/>
      <c r="Z235" s="368"/>
      <c r="AA235" s="368"/>
      <c r="AB235" s="368"/>
      <c r="AC235" s="368"/>
      <c r="AD235" s="368"/>
      <c r="AE235" s="368"/>
      <c r="AF235" s="368"/>
      <c r="AG235" s="368"/>
      <c r="AH235" s="368"/>
      <c r="AI235" s="368"/>
      <c r="AJ235" s="368"/>
      <c r="AK235" s="368"/>
      <c r="AL235" s="368"/>
      <c r="AM235" s="368"/>
      <c r="AN235" s="368"/>
      <c r="AO235" s="368"/>
      <c r="AP235" s="368"/>
      <c r="AQ235" s="368"/>
      <c r="AR235" s="368"/>
      <c r="AS235" s="368"/>
      <c r="AT235" s="368"/>
      <c r="AU235" s="368"/>
      <c r="AV235" s="368"/>
      <c r="AW235" s="368"/>
      <c r="AX235" s="368"/>
      <c r="AY235" s="368"/>
      <c r="AZ235" s="368"/>
      <c r="BA235" s="368"/>
      <c r="BB235" s="368"/>
      <c r="BC235" s="368"/>
      <c r="BD235" s="368"/>
      <c r="BE235" s="368"/>
      <c r="BF235" s="368"/>
      <c r="BG235" s="368"/>
      <c r="BH235" s="368"/>
      <c r="BI235" s="368"/>
      <c r="BJ235" s="368"/>
      <c r="BK235" s="368"/>
      <c r="BL235" s="368"/>
      <c r="BM235" s="368"/>
      <c r="BN235" s="368"/>
      <c r="BO235" s="368"/>
      <c r="BP235" s="368"/>
      <c r="BQ235" s="368"/>
      <c r="BR235" s="368"/>
      <c r="BS235" s="368"/>
      <c r="BT235" s="368"/>
      <c r="BU235" s="368"/>
      <c r="BV235" s="368"/>
      <c r="BW235" s="368"/>
      <c r="BX235" s="368"/>
      <c r="BY235" s="368"/>
      <c r="BZ235" s="368"/>
      <c r="CA235" s="368"/>
      <c r="CB235" s="368"/>
      <c r="CC235" s="368"/>
      <c r="CD235" s="368"/>
      <c r="CE235" s="368"/>
      <c r="CF235" s="368"/>
      <c r="CG235" s="368"/>
      <c r="CH235" s="368"/>
      <c r="CI235" s="368"/>
      <c r="CJ235" s="368"/>
      <c r="CK235" s="368"/>
      <c r="CL235" s="368"/>
      <c r="CM235" s="368"/>
      <c r="CN235" s="368"/>
      <c r="CO235" s="368"/>
      <c r="CP235" s="368"/>
      <c r="CQ235" s="368"/>
      <c r="CR235" s="368"/>
      <c r="CS235" s="368"/>
    </row>
    <row r="236" spans="1:98" ht="23.25" customHeight="1" x14ac:dyDescent="0.35">
      <c r="B236" s="891" t="str">
        <f>Cotizador!B47</f>
        <v>Medikuz Bx+ 2023. Versión: 29/06/2023 v1.2</v>
      </c>
      <c r="C236" s="891"/>
      <c r="D236" s="891"/>
      <c r="E236" s="891"/>
      <c r="F236" s="891"/>
      <c r="G236" s="891"/>
      <c r="H236" s="891"/>
      <c r="I236" s="891"/>
      <c r="J236" s="891"/>
      <c r="K236" s="891"/>
      <c r="L236" s="891"/>
      <c r="M236" s="891"/>
      <c r="N236" s="891"/>
      <c r="O236" s="891"/>
      <c r="P236" s="891"/>
      <c r="Q236" s="891"/>
      <c r="R236" s="891"/>
      <c r="S236" s="891"/>
      <c r="T236" s="891"/>
      <c r="U236" s="891"/>
      <c r="V236" s="891"/>
      <c r="W236" s="891"/>
      <c r="X236" s="891"/>
      <c r="Y236" s="891"/>
      <c r="Z236" s="891"/>
      <c r="AA236" s="891"/>
      <c r="AB236" s="891"/>
      <c r="AC236" s="891"/>
      <c r="AD236" s="891"/>
      <c r="AE236" s="891"/>
      <c r="AF236" s="891"/>
      <c r="AG236" s="891"/>
      <c r="AH236" s="891"/>
      <c r="AI236" s="891"/>
      <c r="AJ236" s="891"/>
      <c r="AK236" s="891"/>
      <c r="AL236" s="891"/>
      <c r="AM236" s="891"/>
      <c r="AN236" s="891"/>
      <c r="AO236" s="891"/>
      <c r="AP236" s="891"/>
      <c r="AQ236" s="891"/>
      <c r="AR236" s="891"/>
      <c r="AS236" s="891"/>
      <c r="AT236" s="891"/>
      <c r="AU236" s="891"/>
      <c r="AV236" s="891"/>
      <c r="AW236" s="891"/>
      <c r="AX236" s="891"/>
      <c r="AY236" s="891"/>
      <c r="AZ236" s="891"/>
      <c r="BA236" s="891"/>
      <c r="BB236" s="891"/>
      <c r="BC236" s="891"/>
      <c r="BD236" s="891"/>
      <c r="BE236" s="891"/>
      <c r="BF236" s="891"/>
      <c r="BG236" s="891"/>
      <c r="BH236" s="891"/>
      <c r="BI236" s="891"/>
      <c r="BJ236" s="891"/>
      <c r="BK236" s="891"/>
      <c r="BL236" s="891"/>
      <c r="BM236" s="891"/>
      <c r="BN236" s="891"/>
      <c r="BO236" s="891"/>
      <c r="BP236" s="891"/>
      <c r="BQ236" s="891"/>
      <c r="BR236" s="891"/>
      <c r="BS236" s="891"/>
      <c r="BT236" s="891"/>
      <c r="BU236" s="891"/>
      <c r="BV236" s="891"/>
      <c r="BW236" s="891"/>
      <c r="BX236" s="891"/>
      <c r="BY236" s="891"/>
      <c r="BZ236" s="891"/>
      <c r="CA236" s="891"/>
      <c r="CB236" s="891"/>
      <c r="CC236" s="891"/>
      <c r="CD236" s="891"/>
      <c r="CE236" s="891"/>
      <c r="CF236" s="891"/>
      <c r="CG236" s="891"/>
      <c r="CH236" s="891"/>
      <c r="CI236" s="891"/>
      <c r="CJ236" s="891"/>
      <c r="CK236" s="891"/>
      <c r="CL236" s="891"/>
      <c r="CM236" s="891"/>
      <c r="CN236" s="891"/>
      <c r="CO236" s="891"/>
      <c r="CP236" s="891"/>
      <c r="CQ236" s="891"/>
      <c r="CR236" s="891"/>
      <c r="CS236" s="368"/>
    </row>
    <row r="237" spans="1:98" ht="23.25" customHeight="1" x14ac:dyDescent="0.35"/>
    <row r="238" spans="1:98" ht="19.5" customHeight="1" x14ac:dyDescent="0.35">
      <c r="A238" s="221"/>
      <c r="B238" s="221"/>
      <c r="C238" s="221"/>
      <c r="D238" s="221"/>
      <c r="E238" s="221"/>
      <c r="F238" s="221"/>
      <c r="G238" s="221"/>
      <c r="H238" s="221"/>
      <c r="I238" s="221"/>
      <c r="J238" s="221"/>
      <c r="K238" s="221"/>
      <c r="L238" s="221"/>
      <c r="M238" s="221"/>
      <c r="N238" s="221"/>
      <c r="O238" s="221"/>
      <c r="P238" s="221"/>
      <c r="Q238" s="221"/>
      <c r="R238" s="221"/>
      <c r="S238" s="221"/>
      <c r="T238" s="221"/>
      <c r="U238" s="221"/>
      <c r="V238" s="221"/>
      <c r="W238" s="221"/>
      <c r="X238" s="221"/>
      <c r="Y238" s="221"/>
      <c r="Z238" s="221"/>
      <c r="AA238" s="221"/>
      <c r="AB238" s="221"/>
      <c r="AC238" s="221"/>
      <c r="AD238" s="221"/>
      <c r="AE238" s="221"/>
      <c r="AF238" s="221"/>
      <c r="AG238" s="221"/>
      <c r="AH238" s="221"/>
      <c r="AI238" s="221"/>
      <c r="AJ238" s="221"/>
      <c r="AK238" s="221"/>
      <c r="AL238" s="221"/>
      <c r="AM238" s="221"/>
      <c r="AN238" s="221"/>
      <c r="AO238" s="221"/>
      <c r="AP238" s="221"/>
      <c r="AQ238" s="221"/>
      <c r="AR238" s="221"/>
      <c r="AS238" s="221"/>
      <c r="AT238" s="221"/>
      <c r="AU238" s="221"/>
      <c r="AV238" s="221"/>
      <c r="AW238" s="221"/>
      <c r="AX238" s="221"/>
      <c r="AY238" s="221"/>
      <c r="AZ238" s="221"/>
      <c r="BA238" s="221"/>
      <c r="BB238" s="221"/>
      <c r="BC238" s="221"/>
      <c r="BD238" s="221"/>
      <c r="BE238" s="221"/>
      <c r="BF238" s="221"/>
      <c r="BG238" s="221"/>
      <c r="BH238" s="221"/>
      <c r="BI238" s="221"/>
      <c r="BJ238" s="221"/>
      <c r="BK238" s="221"/>
      <c r="BL238" s="221"/>
      <c r="BM238" s="221"/>
      <c r="BN238" s="221"/>
      <c r="BO238" s="221"/>
      <c r="BP238" s="221"/>
      <c r="BQ238" s="221"/>
      <c r="BR238" s="221"/>
      <c r="BS238" s="221"/>
      <c r="BT238" s="221"/>
      <c r="BU238" s="221"/>
      <c r="BV238" s="221"/>
      <c r="BW238" s="221"/>
      <c r="BX238" s="221"/>
      <c r="BY238" s="221"/>
      <c r="BZ238" s="221"/>
      <c r="CA238" s="221"/>
      <c r="CB238" s="221"/>
      <c r="CC238" s="221"/>
      <c r="CD238" s="221"/>
      <c r="CE238" s="221"/>
      <c r="CF238" s="221"/>
      <c r="CG238" s="221"/>
      <c r="CH238" s="221"/>
      <c r="CI238" s="221"/>
      <c r="CJ238" s="221"/>
      <c r="CK238" s="221"/>
      <c r="CL238" s="221"/>
      <c r="CM238" s="221"/>
      <c r="CN238" s="221"/>
      <c r="CO238" s="221"/>
      <c r="CP238" s="221"/>
      <c r="CQ238" s="221"/>
      <c r="CR238" s="221"/>
      <c r="CS238" s="221"/>
      <c r="CT238" s="221"/>
    </row>
    <row r="239" spans="1:98" ht="19.5" customHeight="1" x14ac:dyDescent="0.35">
      <c r="C239" s="713" t="e">
        <f>IF(CI212&gt;3000000,"La Prima Total supera $3,000,000, enviar a Suscripción para su validación","")</f>
        <v>#N/A</v>
      </c>
      <c r="D239" s="713"/>
      <c r="E239" s="713"/>
      <c r="F239" s="713"/>
      <c r="G239" s="713"/>
      <c r="H239" s="713"/>
      <c r="I239" s="713"/>
      <c r="J239" s="713"/>
      <c r="K239" s="713"/>
      <c r="L239" s="713"/>
      <c r="M239" s="713"/>
      <c r="N239" s="713"/>
      <c r="O239" s="713"/>
      <c r="P239" s="713"/>
      <c r="Q239" s="713"/>
      <c r="R239" s="713"/>
      <c r="S239" s="713"/>
      <c r="T239" s="713"/>
      <c r="U239" s="713"/>
      <c r="V239" s="713"/>
      <c r="W239" s="713"/>
      <c r="X239" s="713"/>
      <c r="Y239" s="713"/>
      <c r="Z239" s="713"/>
      <c r="AA239" s="713"/>
      <c r="AB239" s="713"/>
      <c r="AC239" s="713"/>
      <c r="AD239" s="713"/>
      <c r="AE239" s="713"/>
      <c r="AF239" s="713"/>
      <c r="AG239" s="713"/>
      <c r="AH239" s="713"/>
      <c r="AI239" s="713"/>
      <c r="AJ239" s="713"/>
      <c r="AK239" s="713"/>
      <c r="AL239" s="713"/>
      <c r="AM239" s="713"/>
      <c r="AN239" s="713"/>
      <c r="AO239" s="713"/>
      <c r="AP239" s="713"/>
      <c r="AQ239" s="713"/>
      <c r="AR239" s="713"/>
      <c r="AS239" s="713"/>
      <c r="AT239" s="713"/>
      <c r="AU239" s="713"/>
      <c r="AV239" s="713"/>
      <c r="AW239" s="713"/>
      <c r="AX239" s="713"/>
      <c r="AY239" s="713"/>
      <c r="AZ239" s="713"/>
      <c r="BA239" s="713"/>
      <c r="BB239" s="713"/>
      <c r="BC239" s="713"/>
      <c r="BD239" s="713"/>
      <c r="BE239" s="713"/>
      <c r="BF239" s="713"/>
      <c r="BG239" s="713"/>
      <c r="BH239" s="713"/>
      <c r="BI239" s="713"/>
      <c r="BJ239" s="713"/>
      <c r="BK239" s="713"/>
      <c r="BL239" s="713"/>
      <c r="BM239" s="713"/>
      <c r="BN239" s="713"/>
      <c r="BO239" s="713"/>
      <c r="BP239" s="713"/>
      <c r="BQ239" s="713"/>
      <c r="BR239" s="713"/>
      <c r="BS239" s="713"/>
      <c r="BT239" s="713"/>
      <c r="BU239" s="713"/>
      <c r="BV239" s="713"/>
      <c r="BW239" s="713"/>
      <c r="BX239" s="713"/>
      <c r="BY239" s="713"/>
      <c r="BZ239" s="713"/>
      <c r="CA239" s="713"/>
      <c r="CB239" s="713"/>
      <c r="CC239" s="713"/>
    </row>
    <row r="240" spans="1:98" ht="19.5" customHeight="1" x14ac:dyDescent="0.35">
      <c r="C240" s="713"/>
      <c r="D240" s="713"/>
      <c r="E240" s="713"/>
      <c r="F240" s="713"/>
      <c r="G240" s="713"/>
      <c r="H240" s="713"/>
      <c r="I240" s="713"/>
      <c r="J240" s="713"/>
      <c r="K240" s="713"/>
      <c r="L240" s="713"/>
      <c r="M240" s="713"/>
      <c r="N240" s="713"/>
      <c r="O240" s="713"/>
      <c r="P240" s="713"/>
      <c r="Q240" s="713"/>
      <c r="R240" s="713"/>
      <c r="S240" s="713"/>
      <c r="T240" s="713"/>
      <c r="U240" s="713"/>
      <c r="V240" s="713"/>
      <c r="W240" s="713"/>
      <c r="X240" s="713"/>
      <c r="Y240" s="713"/>
      <c r="Z240" s="713"/>
      <c r="AA240" s="713"/>
      <c r="AB240" s="713"/>
      <c r="AC240" s="713"/>
      <c r="AD240" s="713"/>
      <c r="AE240" s="713"/>
      <c r="AF240" s="713"/>
      <c r="AG240" s="713"/>
      <c r="AH240" s="713"/>
      <c r="AI240" s="713"/>
      <c r="AJ240" s="713"/>
      <c r="AK240" s="713"/>
      <c r="AL240" s="713"/>
      <c r="AM240" s="713"/>
      <c r="AN240" s="713"/>
      <c r="AO240" s="713"/>
      <c r="AP240" s="713"/>
      <c r="AQ240" s="713"/>
      <c r="AR240" s="713"/>
      <c r="AS240" s="713"/>
      <c r="AT240" s="713"/>
      <c r="AU240" s="713"/>
      <c r="AV240" s="713"/>
      <c r="AW240" s="713"/>
      <c r="AX240" s="713"/>
      <c r="AY240" s="713"/>
      <c r="AZ240" s="713"/>
      <c r="BA240" s="713"/>
      <c r="BB240" s="713"/>
      <c r="BC240" s="713"/>
      <c r="BD240" s="713"/>
      <c r="BE240" s="713"/>
      <c r="BF240" s="713"/>
      <c r="BG240" s="713"/>
      <c r="BH240" s="713"/>
      <c r="BI240" s="713"/>
      <c r="BJ240" s="713"/>
      <c r="BK240" s="713"/>
      <c r="BL240" s="713"/>
      <c r="BM240" s="713"/>
      <c r="BN240" s="713"/>
      <c r="BO240" s="713"/>
      <c r="BP240" s="713"/>
      <c r="BQ240" s="713"/>
      <c r="BR240" s="713"/>
      <c r="BS240" s="713"/>
      <c r="BT240" s="713"/>
      <c r="BU240" s="713"/>
      <c r="BV240" s="713"/>
      <c r="BW240" s="713"/>
      <c r="BX240" s="713"/>
      <c r="BY240" s="713"/>
      <c r="BZ240" s="713"/>
      <c r="CA240" s="713"/>
      <c r="CB240" s="713"/>
      <c r="CC240" s="713"/>
    </row>
    <row r="241" spans="3:81" ht="19.5" customHeight="1" x14ac:dyDescent="0.35">
      <c r="C241" s="713"/>
      <c r="D241" s="713"/>
      <c r="E241" s="713"/>
      <c r="F241" s="713"/>
      <c r="G241" s="713"/>
      <c r="H241" s="713"/>
      <c r="I241" s="713"/>
      <c r="J241" s="713"/>
      <c r="K241" s="713"/>
      <c r="L241" s="713"/>
      <c r="M241" s="713"/>
      <c r="N241" s="713"/>
      <c r="O241" s="713"/>
      <c r="P241" s="713"/>
      <c r="Q241" s="713"/>
      <c r="R241" s="713"/>
      <c r="S241" s="713"/>
      <c r="T241" s="713"/>
      <c r="U241" s="713"/>
      <c r="V241" s="713"/>
      <c r="W241" s="713"/>
      <c r="X241" s="713"/>
      <c r="Y241" s="713"/>
      <c r="Z241" s="713"/>
      <c r="AA241" s="713"/>
      <c r="AB241" s="713"/>
      <c r="AC241" s="713"/>
      <c r="AD241" s="713"/>
      <c r="AE241" s="713"/>
      <c r="AF241" s="713"/>
      <c r="AG241" s="713"/>
      <c r="AH241" s="713"/>
      <c r="AI241" s="713"/>
      <c r="AJ241" s="713"/>
      <c r="AK241" s="713"/>
      <c r="AL241" s="713"/>
      <c r="AM241" s="713"/>
      <c r="AN241" s="713"/>
      <c r="AO241" s="713"/>
      <c r="AP241" s="713"/>
      <c r="AQ241" s="713"/>
      <c r="AR241" s="713"/>
      <c r="AS241" s="713"/>
      <c r="AT241" s="713"/>
      <c r="AU241" s="713"/>
      <c r="AV241" s="713"/>
      <c r="AW241" s="713"/>
      <c r="AX241" s="713"/>
      <c r="AY241" s="713"/>
      <c r="AZ241" s="713"/>
      <c r="BA241" s="713"/>
      <c r="BB241" s="713"/>
      <c r="BC241" s="713"/>
      <c r="BD241" s="713"/>
      <c r="BE241" s="713"/>
      <c r="BF241" s="713"/>
      <c r="BG241" s="713"/>
      <c r="BH241" s="713"/>
      <c r="BI241" s="713"/>
      <c r="BJ241" s="713"/>
      <c r="BK241" s="713"/>
      <c r="BL241" s="713"/>
      <c r="BM241" s="713"/>
      <c r="BN241" s="713"/>
      <c r="BO241" s="713"/>
      <c r="BP241" s="713"/>
      <c r="BQ241" s="713"/>
      <c r="BR241" s="713"/>
      <c r="BS241" s="713"/>
      <c r="BT241" s="713"/>
      <c r="BU241" s="713"/>
      <c r="BV241" s="713"/>
      <c r="BW241" s="713"/>
      <c r="BX241" s="713"/>
      <c r="BY241" s="713"/>
      <c r="BZ241" s="713"/>
      <c r="CA241" s="713"/>
      <c r="CB241" s="713"/>
      <c r="CC241" s="713"/>
    </row>
    <row r="242" spans="3:81" ht="19.5" customHeight="1" x14ac:dyDescent="0.35">
      <c r="C242" s="713"/>
      <c r="D242" s="713"/>
      <c r="E242" s="713"/>
      <c r="F242" s="713"/>
      <c r="G242" s="713"/>
      <c r="H242" s="713"/>
      <c r="I242" s="713"/>
      <c r="J242" s="713"/>
      <c r="K242" s="713"/>
      <c r="L242" s="713"/>
      <c r="M242" s="713"/>
      <c r="N242" s="713"/>
      <c r="O242" s="713"/>
      <c r="P242" s="713"/>
      <c r="Q242" s="713"/>
      <c r="R242" s="713"/>
      <c r="S242" s="713"/>
      <c r="T242" s="713"/>
      <c r="U242" s="713"/>
      <c r="V242" s="713"/>
      <c r="W242" s="713"/>
      <c r="X242" s="713"/>
      <c r="Y242" s="713"/>
      <c r="Z242" s="713"/>
      <c r="AA242" s="713"/>
      <c r="AB242" s="713"/>
      <c r="AC242" s="713"/>
      <c r="AD242" s="713"/>
      <c r="AE242" s="713"/>
      <c r="AF242" s="713"/>
      <c r="AG242" s="713"/>
      <c r="AH242" s="713"/>
      <c r="AI242" s="713"/>
      <c r="AJ242" s="713"/>
      <c r="AK242" s="713"/>
      <c r="AL242" s="713"/>
      <c r="AM242" s="713"/>
      <c r="AN242" s="713"/>
      <c r="AO242" s="713"/>
      <c r="AP242" s="713"/>
      <c r="AQ242" s="713"/>
      <c r="AR242" s="713"/>
      <c r="AS242" s="713"/>
      <c r="AT242" s="713"/>
      <c r="AU242" s="713"/>
      <c r="AV242" s="713"/>
      <c r="AW242" s="713"/>
      <c r="AX242" s="713"/>
      <c r="AY242" s="713"/>
      <c r="AZ242" s="713"/>
      <c r="BA242" s="713"/>
      <c r="BB242" s="713"/>
      <c r="BC242" s="713"/>
      <c r="BD242" s="713"/>
      <c r="BE242" s="713"/>
      <c r="BF242" s="713"/>
      <c r="BG242" s="713"/>
      <c r="BH242" s="713"/>
      <c r="BI242" s="713"/>
      <c r="BJ242" s="713"/>
      <c r="BK242" s="713"/>
      <c r="BL242" s="713"/>
      <c r="BM242" s="713"/>
      <c r="BN242" s="713"/>
      <c r="BO242" s="713"/>
      <c r="BP242" s="713"/>
      <c r="BQ242" s="713"/>
      <c r="BR242" s="713"/>
      <c r="BS242" s="713"/>
      <c r="BT242" s="713"/>
      <c r="BU242" s="713"/>
      <c r="BV242" s="713"/>
      <c r="BW242" s="713"/>
      <c r="BX242" s="713"/>
      <c r="BY242" s="713"/>
      <c r="BZ242" s="713"/>
      <c r="CA242" s="713"/>
      <c r="CB242" s="713"/>
      <c r="CC242" s="713"/>
    </row>
    <row r="243" spans="3:81" ht="20.25" customHeight="1" x14ac:dyDescent="0.35"/>
    <row r="244" spans="3:81" ht="20.25" customHeight="1" x14ac:dyDescent="0.35"/>
    <row r="245" spans="3:81" ht="20.25" customHeight="1" x14ac:dyDescent="0.35"/>
    <row r="246" spans="3:81" ht="20.25" customHeight="1" x14ac:dyDescent="0.35"/>
    <row r="247" spans="3:81" ht="20.25" customHeight="1" x14ac:dyDescent="0.35"/>
    <row r="248" spans="3:81" ht="20.25" customHeight="1" x14ac:dyDescent="0.35"/>
    <row r="249" spans="3:81" ht="20.25" customHeight="1" x14ac:dyDescent="0.35"/>
    <row r="250" spans="3:81" ht="20.25" customHeight="1" x14ac:dyDescent="0.35"/>
  </sheetData>
  <sheetProtection algorithmName="SHA-512" hashValue="Tm1oK+9M+S8aLLoiI4kyL5ZIxstNcFqtbau24xxliH24rOu+14LZCM7J4HhrwfL0tH/s7bplSHasg5R+CySLiw==" saltValue="NZitDgidWsDZoprS93NNjQ==" spinCount="100000" sheet="1" objects="1" scenarios="1" selectLockedCells="1"/>
  <mergeCells count="1803">
    <mergeCell ref="C52:Z52"/>
    <mergeCell ref="AA52:AN52"/>
    <mergeCell ref="AO52:BB52"/>
    <mergeCell ref="BC52:BP52"/>
    <mergeCell ref="BQ52:CD52"/>
    <mergeCell ref="CE52:CR52"/>
    <mergeCell ref="C28:Z28"/>
    <mergeCell ref="AA28:AN28"/>
    <mergeCell ref="AO28:BB28"/>
    <mergeCell ref="BC28:BP28"/>
    <mergeCell ref="BQ28:CD28"/>
    <mergeCell ref="CE28:CR28"/>
    <mergeCell ref="AA33:AN33"/>
    <mergeCell ref="AO34:BB34"/>
    <mergeCell ref="AO33:BB33"/>
    <mergeCell ref="BQ41:CD41"/>
    <mergeCell ref="BQ42:CD42"/>
    <mergeCell ref="AO43:BB43"/>
    <mergeCell ref="C35:CR35"/>
    <mergeCell ref="BQ43:CD43"/>
    <mergeCell ref="BC37:BP37"/>
    <mergeCell ref="BC38:BP38"/>
    <mergeCell ref="BC40:BP40"/>
    <mergeCell ref="BC41:BP41"/>
    <mergeCell ref="BC42:BP42"/>
    <mergeCell ref="BC43:BP43"/>
    <mergeCell ref="AA48:AN48"/>
    <mergeCell ref="AA49:AN49"/>
    <mergeCell ref="AA50:AN50"/>
    <mergeCell ref="AA51:AN51"/>
    <mergeCell ref="AO47:BB47"/>
    <mergeCell ref="AA42:AN42"/>
    <mergeCell ref="B8:J8"/>
    <mergeCell ref="B9:J9"/>
    <mergeCell ref="K8:S8"/>
    <mergeCell ref="K9:S9"/>
    <mergeCell ref="BC146:BI146"/>
    <mergeCell ref="BJ146:BP146"/>
    <mergeCell ref="BQ146:BW146"/>
    <mergeCell ref="BX146:CD146"/>
    <mergeCell ref="CE146:CK146"/>
    <mergeCell ref="CL146:CR146"/>
    <mergeCell ref="C139:AN139"/>
    <mergeCell ref="AO139:AU139"/>
    <mergeCell ref="AV139:BB139"/>
    <mergeCell ref="BC139:BI139"/>
    <mergeCell ref="BJ139:BP139"/>
    <mergeCell ref="BQ139:BW139"/>
    <mergeCell ref="BX139:CD139"/>
    <mergeCell ref="CE139:CK139"/>
    <mergeCell ref="CL139:CR139"/>
    <mergeCell ref="BQ137:BW137"/>
    <mergeCell ref="C140:AN140"/>
    <mergeCell ref="AO140:BB140"/>
    <mergeCell ref="BC140:BP140"/>
    <mergeCell ref="BQ140:CD140"/>
    <mergeCell ref="CE140:CR140"/>
    <mergeCell ref="C141:AN141"/>
    <mergeCell ref="AO141:BP141"/>
    <mergeCell ref="BQ141:CR141"/>
    <mergeCell ref="BX137:CD137"/>
    <mergeCell ref="CE137:CK137"/>
    <mergeCell ref="CL137:CR137"/>
    <mergeCell ref="C138:L138"/>
    <mergeCell ref="AO147:AU147"/>
    <mergeCell ref="AV147:BB147"/>
    <mergeCell ref="BC147:BI147"/>
    <mergeCell ref="BJ147:BP147"/>
    <mergeCell ref="BQ147:BW147"/>
    <mergeCell ref="BX147:CD147"/>
    <mergeCell ref="CE147:CK147"/>
    <mergeCell ref="CL147:CR147"/>
    <mergeCell ref="C143:CR143"/>
    <mergeCell ref="C144:L146"/>
    <mergeCell ref="M144:AN144"/>
    <mergeCell ref="AO144:BP144"/>
    <mergeCell ref="BQ144:CR144"/>
    <mergeCell ref="M145:Z145"/>
    <mergeCell ref="AA145:AN145"/>
    <mergeCell ref="AO145:BB145"/>
    <mergeCell ref="BC145:BP145"/>
    <mergeCell ref="BQ145:CD145"/>
    <mergeCell ref="CE145:CR145"/>
    <mergeCell ref="M146:S146"/>
    <mergeCell ref="T146:Z146"/>
    <mergeCell ref="AA146:AG146"/>
    <mergeCell ref="AH146:AN146"/>
    <mergeCell ref="AO146:AU146"/>
    <mergeCell ref="AV146:BB146"/>
    <mergeCell ref="C147:L147"/>
    <mergeCell ref="M147:S147"/>
    <mergeCell ref="T147:Z147"/>
    <mergeCell ref="AA147:AG147"/>
    <mergeCell ref="AH147:AN147"/>
    <mergeCell ref="M138:S138"/>
    <mergeCell ref="T138:Z138"/>
    <mergeCell ref="AA138:AG138"/>
    <mergeCell ref="AH138:AN138"/>
    <mergeCell ref="AO138:AU138"/>
    <mergeCell ref="AV138:BB138"/>
    <mergeCell ref="BC138:BI138"/>
    <mergeCell ref="BJ138:BP138"/>
    <mergeCell ref="BQ138:BW138"/>
    <mergeCell ref="BX138:CD138"/>
    <mergeCell ref="CE138:CK138"/>
    <mergeCell ref="CL138:CR138"/>
    <mergeCell ref="C137:L137"/>
    <mergeCell ref="M137:S137"/>
    <mergeCell ref="T137:Z137"/>
    <mergeCell ref="AA137:AG137"/>
    <mergeCell ref="AH137:AN137"/>
    <mergeCell ref="AO137:AU137"/>
    <mergeCell ref="AV137:BB137"/>
    <mergeCell ref="BC137:BI137"/>
    <mergeCell ref="BJ137:BP137"/>
    <mergeCell ref="BQ135:BW135"/>
    <mergeCell ref="BX135:CD135"/>
    <mergeCell ref="CE135:CK135"/>
    <mergeCell ref="CL135:CR135"/>
    <mergeCell ref="C136:L136"/>
    <mergeCell ref="M136:S136"/>
    <mergeCell ref="T136:Z136"/>
    <mergeCell ref="AA136:AG136"/>
    <mergeCell ref="AH136:AN136"/>
    <mergeCell ref="AO136:AU136"/>
    <mergeCell ref="AV136:BB136"/>
    <mergeCell ref="BC136:BI136"/>
    <mergeCell ref="BJ136:BP136"/>
    <mergeCell ref="BQ136:BW136"/>
    <mergeCell ref="BX136:CD136"/>
    <mergeCell ref="CE136:CK136"/>
    <mergeCell ref="CL136:CR136"/>
    <mergeCell ref="C135:L135"/>
    <mergeCell ref="M135:S135"/>
    <mergeCell ref="T135:Z135"/>
    <mergeCell ref="AA135:AG135"/>
    <mergeCell ref="AH135:AN135"/>
    <mergeCell ref="AO135:AU135"/>
    <mergeCell ref="AV135:BB135"/>
    <mergeCell ref="BC135:BI135"/>
    <mergeCell ref="BJ135:BP135"/>
    <mergeCell ref="BQ133:BW133"/>
    <mergeCell ref="BX133:CD133"/>
    <mergeCell ref="CE133:CK133"/>
    <mergeCell ref="CL133:CR133"/>
    <mergeCell ref="C134:L134"/>
    <mergeCell ref="M134:S134"/>
    <mergeCell ref="T134:Z134"/>
    <mergeCell ref="AA134:AG134"/>
    <mergeCell ref="AH134:AN134"/>
    <mergeCell ref="AO134:AU134"/>
    <mergeCell ref="AV134:BB134"/>
    <mergeCell ref="BC134:BI134"/>
    <mergeCell ref="BJ134:BP134"/>
    <mergeCell ref="BQ134:BW134"/>
    <mergeCell ref="BX134:CD134"/>
    <mergeCell ref="CE134:CK134"/>
    <mergeCell ref="CL134:CR134"/>
    <mergeCell ref="C133:L133"/>
    <mergeCell ref="M133:S133"/>
    <mergeCell ref="T133:Z133"/>
    <mergeCell ref="AA133:AG133"/>
    <mergeCell ref="AH133:AN133"/>
    <mergeCell ref="AO133:AU133"/>
    <mergeCell ref="AV133:BB133"/>
    <mergeCell ref="BC133:BI133"/>
    <mergeCell ref="BJ133:BP133"/>
    <mergeCell ref="BQ131:BW131"/>
    <mergeCell ref="BX131:CD131"/>
    <mergeCell ref="CE131:CK131"/>
    <mergeCell ref="CL131:CR131"/>
    <mergeCell ref="C132:L132"/>
    <mergeCell ref="M132:S132"/>
    <mergeCell ref="T132:Z132"/>
    <mergeCell ref="AA132:AG132"/>
    <mergeCell ref="AH132:AN132"/>
    <mergeCell ref="AO132:AU132"/>
    <mergeCell ref="AV132:BB132"/>
    <mergeCell ref="BC132:BI132"/>
    <mergeCell ref="BJ132:BP132"/>
    <mergeCell ref="BQ132:BW132"/>
    <mergeCell ref="BX132:CD132"/>
    <mergeCell ref="CE132:CK132"/>
    <mergeCell ref="CL132:CR132"/>
    <mergeCell ref="C131:L131"/>
    <mergeCell ref="M131:S131"/>
    <mergeCell ref="T131:Z131"/>
    <mergeCell ref="AA131:AG131"/>
    <mergeCell ref="AH131:AN131"/>
    <mergeCell ref="AO131:AU131"/>
    <mergeCell ref="AV131:BB131"/>
    <mergeCell ref="BC131:BI131"/>
    <mergeCell ref="BJ131:BP131"/>
    <mergeCell ref="BQ129:BW129"/>
    <mergeCell ref="BX129:CD129"/>
    <mergeCell ref="CE129:CK129"/>
    <mergeCell ref="CL129:CR129"/>
    <mergeCell ref="C130:L130"/>
    <mergeCell ref="M130:S130"/>
    <mergeCell ref="T130:Z130"/>
    <mergeCell ref="AA130:AG130"/>
    <mergeCell ref="AH130:AN130"/>
    <mergeCell ref="AO130:AU130"/>
    <mergeCell ref="AV130:BB130"/>
    <mergeCell ref="BC130:BI130"/>
    <mergeCell ref="BJ130:BP130"/>
    <mergeCell ref="BQ130:BW130"/>
    <mergeCell ref="BX130:CD130"/>
    <mergeCell ref="CE130:CK130"/>
    <mergeCell ref="CL130:CR130"/>
    <mergeCell ref="C129:L129"/>
    <mergeCell ref="M129:S129"/>
    <mergeCell ref="T129:Z129"/>
    <mergeCell ref="AA129:AG129"/>
    <mergeCell ref="AH129:AN129"/>
    <mergeCell ref="AO129:AU129"/>
    <mergeCell ref="AV129:BB129"/>
    <mergeCell ref="BC129:BI129"/>
    <mergeCell ref="BJ129:BP129"/>
    <mergeCell ref="BQ127:BW127"/>
    <mergeCell ref="BX127:CD127"/>
    <mergeCell ref="CE127:CK127"/>
    <mergeCell ref="CL127:CR127"/>
    <mergeCell ref="C128:L128"/>
    <mergeCell ref="M128:S128"/>
    <mergeCell ref="T128:Z128"/>
    <mergeCell ref="AA128:AG128"/>
    <mergeCell ref="AH128:AN128"/>
    <mergeCell ref="AO128:AU128"/>
    <mergeCell ref="AV128:BB128"/>
    <mergeCell ref="BC128:BI128"/>
    <mergeCell ref="BJ128:BP128"/>
    <mergeCell ref="BQ128:BW128"/>
    <mergeCell ref="BX128:CD128"/>
    <mergeCell ref="CE128:CK128"/>
    <mergeCell ref="CL128:CR128"/>
    <mergeCell ref="C127:L127"/>
    <mergeCell ref="M127:S127"/>
    <mergeCell ref="T127:Z127"/>
    <mergeCell ref="AA127:AG127"/>
    <mergeCell ref="AH127:AN127"/>
    <mergeCell ref="AO127:AU127"/>
    <mergeCell ref="AV127:BB127"/>
    <mergeCell ref="BC127:BI127"/>
    <mergeCell ref="BJ127:BP127"/>
    <mergeCell ref="BQ125:BW125"/>
    <mergeCell ref="BX125:CD125"/>
    <mergeCell ref="CE125:CK125"/>
    <mergeCell ref="CL125:CR125"/>
    <mergeCell ref="C126:L126"/>
    <mergeCell ref="M126:S126"/>
    <mergeCell ref="T126:Z126"/>
    <mergeCell ref="AA126:AG126"/>
    <mergeCell ref="AH126:AN126"/>
    <mergeCell ref="AO126:AU126"/>
    <mergeCell ref="AV126:BB126"/>
    <mergeCell ref="BC126:BI126"/>
    <mergeCell ref="BJ126:BP126"/>
    <mergeCell ref="BQ126:BW126"/>
    <mergeCell ref="BX126:CD126"/>
    <mergeCell ref="CE126:CK126"/>
    <mergeCell ref="CL126:CR126"/>
    <mergeCell ref="C125:L125"/>
    <mergeCell ref="M125:S125"/>
    <mergeCell ref="T125:Z125"/>
    <mergeCell ref="AA125:AG125"/>
    <mergeCell ref="AH125:AN125"/>
    <mergeCell ref="AO125:AU125"/>
    <mergeCell ref="AV125:BB125"/>
    <mergeCell ref="BC125:BI125"/>
    <mergeCell ref="BJ125:BP125"/>
    <mergeCell ref="BQ123:BW123"/>
    <mergeCell ref="BX123:CD123"/>
    <mergeCell ref="CE123:CK123"/>
    <mergeCell ref="CL123:CR123"/>
    <mergeCell ref="C124:L124"/>
    <mergeCell ref="M124:S124"/>
    <mergeCell ref="T124:Z124"/>
    <mergeCell ref="AA124:AG124"/>
    <mergeCell ref="AH124:AN124"/>
    <mergeCell ref="AO124:AU124"/>
    <mergeCell ref="AV124:BB124"/>
    <mergeCell ref="BC124:BI124"/>
    <mergeCell ref="BJ124:BP124"/>
    <mergeCell ref="BQ124:BW124"/>
    <mergeCell ref="BX124:CD124"/>
    <mergeCell ref="CE124:CK124"/>
    <mergeCell ref="CL124:CR124"/>
    <mergeCell ref="C123:L123"/>
    <mergeCell ref="M123:S123"/>
    <mergeCell ref="T123:Z123"/>
    <mergeCell ref="AA123:AG123"/>
    <mergeCell ref="AH123:AN123"/>
    <mergeCell ref="AO123:AU123"/>
    <mergeCell ref="AV123:BB123"/>
    <mergeCell ref="BC123:BI123"/>
    <mergeCell ref="BJ123:BP123"/>
    <mergeCell ref="BQ121:BW121"/>
    <mergeCell ref="BX121:CD121"/>
    <mergeCell ref="CE121:CK121"/>
    <mergeCell ref="CL121:CR121"/>
    <mergeCell ref="C122:L122"/>
    <mergeCell ref="M122:S122"/>
    <mergeCell ref="T122:Z122"/>
    <mergeCell ref="AA122:AG122"/>
    <mergeCell ref="AH122:AN122"/>
    <mergeCell ref="AO122:AU122"/>
    <mergeCell ref="AV122:BB122"/>
    <mergeCell ref="BC122:BI122"/>
    <mergeCell ref="BJ122:BP122"/>
    <mergeCell ref="BQ122:BW122"/>
    <mergeCell ref="BX122:CD122"/>
    <mergeCell ref="CE122:CK122"/>
    <mergeCell ref="CL122:CR122"/>
    <mergeCell ref="C121:L121"/>
    <mergeCell ref="M121:S121"/>
    <mergeCell ref="T121:Z121"/>
    <mergeCell ref="AA121:AG121"/>
    <mergeCell ref="AH121:AN121"/>
    <mergeCell ref="AO121:AU121"/>
    <mergeCell ref="AV121:BB121"/>
    <mergeCell ref="BC121:BI121"/>
    <mergeCell ref="BJ121:BP121"/>
    <mergeCell ref="BQ119:BW119"/>
    <mergeCell ref="BX119:CD119"/>
    <mergeCell ref="CE119:CK119"/>
    <mergeCell ref="CL119:CR119"/>
    <mergeCell ref="C120:L120"/>
    <mergeCell ref="M120:S120"/>
    <mergeCell ref="T120:Z120"/>
    <mergeCell ref="AA120:AG120"/>
    <mergeCell ref="AH120:AN120"/>
    <mergeCell ref="AO120:AU120"/>
    <mergeCell ref="AV120:BB120"/>
    <mergeCell ref="BC120:BI120"/>
    <mergeCell ref="BJ120:BP120"/>
    <mergeCell ref="BQ120:BW120"/>
    <mergeCell ref="BX120:CD120"/>
    <mergeCell ref="CE120:CK120"/>
    <mergeCell ref="CL120:CR120"/>
    <mergeCell ref="C119:L119"/>
    <mergeCell ref="M119:S119"/>
    <mergeCell ref="T119:Z119"/>
    <mergeCell ref="AA119:AG119"/>
    <mergeCell ref="AH119:AN119"/>
    <mergeCell ref="AO119:AU119"/>
    <mergeCell ref="AV119:BB119"/>
    <mergeCell ref="BC119:BI119"/>
    <mergeCell ref="BJ119:BP119"/>
    <mergeCell ref="C118:L118"/>
    <mergeCell ref="M118:S118"/>
    <mergeCell ref="T118:Z118"/>
    <mergeCell ref="AA118:AG118"/>
    <mergeCell ref="AH118:AN118"/>
    <mergeCell ref="AO118:AU118"/>
    <mergeCell ref="AV118:BB118"/>
    <mergeCell ref="BC118:BI118"/>
    <mergeCell ref="BJ118:BP118"/>
    <mergeCell ref="BQ118:BW118"/>
    <mergeCell ref="BX118:CD118"/>
    <mergeCell ref="CE118:CK118"/>
    <mergeCell ref="CL118:CR118"/>
    <mergeCell ref="C112:AN112"/>
    <mergeCell ref="AO112:BP112"/>
    <mergeCell ref="BQ112:CR112"/>
    <mergeCell ref="C114:CR114"/>
    <mergeCell ref="C115:L117"/>
    <mergeCell ref="M115:AN115"/>
    <mergeCell ref="AO115:BP115"/>
    <mergeCell ref="BQ115:CR115"/>
    <mergeCell ref="M116:Z116"/>
    <mergeCell ref="AA116:AN116"/>
    <mergeCell ref="AO116:BB116"/>
    <mergeCell ref="BC116:BP116"/>
    <mergeCell ref="BQ116:CD116"/>
    <mergeCell ref="CE116:CR116"/>
    <mergeCell ref="M117:S117"/>
    <mergeCell ref="T117:Z117"/>
    <mergeCell ref="AA117:AG117"/>
    <mergeCell ref="AH117:AN117"/>
    <mergeCell ref="AO117:AU117"/>
    <mergeCell ref="AV117:BB117"/>
    <mergeCell ref="BC117:BI117"/>
    <mergeCell ref="BJ117:BP117"/>
    <mergeCell ref="BQ117:BW117"/>
    <mergeCell ref="BX117:CD117"/>
    <mergeCell ref="BJ110:BP110"/>
    <mergeCell ref="BQ110:BW110"/>
    <mergeCell ref="BX110:CD110"/>
    <mergeCell ref="CE110:CK110"/>
    <mergeCell ref="CL110:CR110"/>
    <mergeCell ref="C111:AN111"/>
    <mergeCell ref="AO111:BB111"/>
    <mergeCell ref="BC111:BP111"/>
    <mergeCell ref="BQ111:CD111"/>
    <mergeCell ref="CE111:CR111"/>
    <mergeCell ref="CE117:CK117"/>
    <mergeCell ref="CL117:CR117"/>
    <mergeCell ref="C110:AN110"/>
    <mergeCell ref="AO110:AU110"/>
    <mergeCell ref="AV110:BB110"/>
    <mergeCell ref="BC110:BI110"/>
    <mergeCell ref="BQ108:BW108"/>
    <mergeCell ref="BX108:CD108"/>
    <mergeCell ref="CE108:CK108"/>
    <mergeCell ref="CL108:CR108"/>
    <mergeCell ref="C109:L109"/>
    <mergeCell ref="M109:S109"/>
    <mergeCell ref="T109:Z109"/>
    <mergeCell ref="AA109:AG109"/>
    <mergeCell ref="AH109:AN109"/>
    <mergeCell ref="AO109:AU109"/>
    <mergeCell ref="AV109:BB109"/>
    <mergeCell ref="BC109:BI109"/>
    <mergeCell ref="BJ109:BP109"/>
    <mergeCell ref="BQ109:BW109"/>
    <mergeCell ref="BX109:CD109"/>
    <mergeCell ref="CE109:CK109"/>
    <mergeCell ref="CL109:CR109"/>
    <mergeCell ref="C108:L108"/>
    <mergeCell ref="M108:S108"/>
    <mergeCell ref="T108:Z108"/>
    <mergeCell ref="AA108:AG108"/>
    <mergeCell ref="AH108:AN108"/>
    <mergeCell ref="AO108:AU108"/>
    <mergeCell ref="AV108:BB108"/>
    <mergeCell ref="BC108:BI108"/>
    <mergeCell ref="BJ108:BP108"/>
    <mergeCell ref="CL106:CR106"/>
    <mergeCell ref="C107:L107"/>
    <mergeCell ref="M107:S107"/>
    <mergeCell ref="T107:Z107"/>
    <mergeCell ref="AA107:AG107"/>
    <mergeCell ref="AH107:AN107"/>
    <mergeCell ref="AO107:AU107"/>
    <mergeCell ref="AV107:BB107"/>
    <mergeCell ref="BC107:BI107"/>
    <mergeCell ref="BJ107:BP107"/>
    <mergeCell ref="BQ107:BW107"/>
    <mergeCell ref="BX107:CD107"/>
    <mergeCell ref="CE107:CK107"/>
    <mergeCell ref="CL107:CR107"/>
    <mergeCell ref="AA106:AG106"/>
    <mergeCell ref="AH106:AN106"/>
    <mergeCell ref="AO106:AU106"/>
    <mergeCell ref="AV106:BB106"/>
    <mergeCell ref="BC106:BI106"/>
    <mergeCell ref="BJ106:BP106"/>
    <mergeCell ref="BQ106:BW106"/>
    <mergeCell ref="BX106:CD106"/>
    <mergeCell ref="CE106:CK106"/>
    <mergeCell ref="C106:L106"/>
    <mergeCell ref="M106:S106"/>
    <mergeCell ref="T106:Z106"/>
    <mergeCell ref="BQ104:BW104"/>
    <mergeCell ref="BX104:CD104"/>
    <mergeCell ref="CE104:CK104"/>
    <mergeCell ref="CL104:CR104"/>
    <mergeCell ref="C105:L105"/>
    <mergeCell ref="M105:S105"/>
    <mergeCell ref="T105:Z105"/>
    <mergeCell ref="AA105:AG105"/>
    <mergeCell ref="AH105:AN105"/>
    <mergeCell ref="AO105:AU105"/>
    <mergeCell ref="AV105:BB105"/>
    <mergeCell ref="BC105:BI105"/>
    <mergeCell ref="BJ105:BP105"/>
    <mergeCell ref="BQ105:BW105"/>
    <mergeCell ref="BX105:CD105"/>
    <mergeCell ref="CE105:CK105"/>
    <mergeCell ref="CL105:CR105"/>
    <mergeCell ref="C104:L104"/>
    <mergeCell ref="M104:S104"/>
    <mergeCell ref="T104:Z104"/>
    <mergeCell ref="AA104:AG104"/>
    <mergeCell ref="AH104:AN104"/>
    <mergeCell ref="AO104:AU104"/>
    <mergeCell ref="AV104:BB104"/>
    <mergeCell ref="BC104:BI104"/>
    <mergeCell ref="BJ104:BP104"/>
    <mergeCell ref="BQ102:BW102"/>
    <mergeCell ref="BX102:CD102"/>
    <mergeCell ref="CE102:CK102"/>
    <mergeCell ref="CL102:CR102"/>
    <mergeCell ref="C103:L103"/>
    <mergeCell ref="M103:S103"/>
    <mergeCell ref="T103:Z103"/>
    <mergeCell ref="AA103:AG103"/>
    <mergeCell ref="AH103:AN103"/>
    <mergeCell ref="AO103:AU103"/>
    <mergeCell ref="AV103:BB103"/>
    <mergeCell ref="BC103:BI103"/>
    <mergeCell ref="BJ103:BP103"/>
    <mergeCell ref="BQ103:BW103"/>
    <mergeCell ref="BX103:CD103"/>
    <mergeCell ref="CE103:CK103"/>
    <mergeCell ref="CL103:CR103"/>
    <mergeCell ref="C102:L102"/>
    <mergeCell ref="M102:S102"/>
    <mergeCell ref="T102:Z102"/>
    <mergeCell ref="AA102:AG102"/>
    <mergeCell ref="AH102:AN102"/>
    <mergeCell ref="AO102:AU102"/>
    <mergeCell ref="AV102:BB102"/>
    <mergeCell ref="BC102:BI102"/>
    <mergeCell ref="BJ102:BP102"/>
    <mergeCell ref="CL100:CR100"/>
    <mergeCell ref="C101:L101"/>
    <mergeCell ref="M101:S101"/>
    <mergeCell ref="T101:Z101"/>
    <mergeCell ref="AA101:AG101"/>
    <mergeCell ref="AH101:AN101"/>
    <mergeCell ref="AO101:AU101"/>
    <mergeCell ref="AV101:BB101"/>
    <mergeCell ref="BC101:BI101"/>
    <mergeCell ref="BJ101:BP101"/>
    <mergeCell ref="BQ101:BW101"/>
    <mergeCell ref="BX101:CD101"/>
    <mergeCell ref="CE101:CK101"/>
    <mergeCell ref="CL101:CR101"/>
    <mergeCell ref="AA100:AG100"/>
    <mergeCell ref="AH100:AN100"/>
    <mergeCell ref="AO100:AU100"/>
    <mergeCell ref="AV100:BB100"/>
    <mergeCell ref="BC100:BI100"/>
    <mergeCell ref="BJ100:BP100"/>
    <mergeCell ref="BQ100:BW100"/>
    <mergeCell ref="BX100:CD100"/>
    <mergeCell ref="CE100:CK100"/>
    <mergeCell ref="C100:L100"/>
    <mergeCell ref="M100:S100"/>
    <mergeCell ref="T100:Z100"/>
    <mergeCell ref="CL98:CR98"/>
    <mergeCell ref="C99:L99"/>
    <mergeCell ref="M99:S99"/>
    <mergeCell ref="T99:Z99"/>
    <mergeCell ref="AA99:AG99"/>
    <mergeCell ref="AH99:AN99"/>
    <mergeCell ref="AO99:AU99"/>
    <mergeCell ref="AV99:BB99"/>
    <mergeCell ref="BC99:BI99"/>
    <mergeCell ref="BJ99:BP99"/>
    <mergeCell ref="BQ99:BW99"/>
    <mergeCell ref="BX99:CD99"/>
    <mergeCell ref="CE99:CK99"/>
    <mergeCell ref="CL99:CR99"/>
    <mergeCell ref="AA98:AG98"/>
    <mergeCell ref="AH98:AN98"/>
    <mergeCell ref="AO98:AU98"/>
    <mergeCell ref="AV98:BB98"/>
    <mergeCell ref="BC98:BI98"/>
    <mergeCell ref="BJ98:BP98"/>
    <mergeCell ref="BQ98:BW98"/>
    <mergeCell ref="BX98:CD98"/>
    <mergeCell ref="CE98:CK98"/>
    <mergeCell ref="C98:L98"/>
    <mergeCell ref="M98:S98"/>
    <mergeCell ref="T98:Z98"/>
    <mergeCell ref="CL96:CR96"/>
    <mergeCell ref="C97:L97"/>
    <mergeCell ref="M97:S97"/>
    <mergeCell ref="T97:Z97"/>
    <mergeCell ref="AA97:AG97"/>
    <mergeCell ref="AH97:AN97"/>
    <mergeCell ref="AO97:AU97"/>
    <mergeCell ref="AV97:BB97"/>
    <mergeCell ref="BC97:BI97"/>
    <mergeCell ref="BJ97:BP97"/>
    <mergeCell ref="BQ97:BW97"/>
    <mergeCell ref="BX97:CD97"/>
    <mergeCell ref="CE97:CK97"/>
    <mergeCell ref="CL97:CR97"/>
    <mergeCell ref="AA96:AG96"/>
    <mergeCell ref="AH96:AN96"/>
    <mergeCell ref="AO96:AU96"/>
    <mergeCell ref="AV96:BB96"/>
    <mergeCell ref="BC96:BI96"/>
    <mergeCell ref="BJ96:BP96"/>
    <mergeCell ref="BQ96:BW96"/>
    <mergeCell ref="BX96:CD96"/>
    <mergeCell ref="CE96:CK96"/>
    <mergeCell ref="C96:L96"/>
    <mergeCell ref="M96:S96"/>
    <mergeCell ref="T96:Z96"/>
    <mergeCell ref="CL94:CR94"/>
    <mergeCell ref="C95:L95"/>
    <mergeCell ref="M95:S95"/>
    <mergeCell ref="T95:Z95"/>
    <mergeCell ref="AA95:AG95"/>
    <mergeCell ref="AH95:AN95"/>
    <mergeCell ref="AO95:AU95"/>
    <mergeCell ref="AV95:BB95"/>
    <mergeCell ref="BC95:BI95"/>
    <mergeCell ref="BJ95:BP95"/>
    <mergeCell ref="BQ95:BW95"/>
    <mergeCell ref="BX95:CD95"/>
    <mergeCell ref="CE95:CK95"/>
    <mergeCell ref="CL95:CR95"/>
    <mergeCell ref="AA94:AG94"/>
    <mergeCell ref="AH94:AN94"/>
    <mergeCell ref="AO94:AU94"/>
    <mergeCell ref="AV94:BB94"/>
    <mergeCell ref="BC94:BI94"/>
    <mergeCell ref="BJ94:BP94"/>
    <mergeCell ref="BQ94:BW94"/>
    <mergeCell ref="BX94:CD94"/>
    <mergeCell ref="CE94:CK94"/>
    <mergeCell ref="C94:L94"/>
    <mergeCell ref="M94:S94"/>
    <mergeCell ref="T94:Z94"/>
    <mergeCell ref="BJ90:BP90"/>
    <mergeCell ref="BQ90:BW90"/>
    <mergeCell ref="BX90:CD90"/>
    <mergeCell ref="CE90:CK90"/>
    <mergeCell ref="CL92:CR92"/>
    <mergeCell ref="C93:L93"/>
    <mergeCell ref="M93:S93"/>
    <mergeCell ref="T93:Z93"/>
    <mergeCell ref="AA93:AG93"/>
    <mergeCell ref="AH93:AN93"/>
    <mergeCell ref="AO93:AU93"/>
    <mergeCell ref="AV93:BB93"/>
    <mergeCell ref="BC93:BI93"/>
    <mergeCell ref="BJ93:BP93"/>
    <mergeCell ref="BQ93:BW93"/>
    <mergeCell ref="BX93:CD93"/>
    <mergeCell ref="CE93:CK93"/>
    <mergeCell ref="CL93:CR93"/>
    <mergeCell ref="AA92:AG92"/>
    <mergeCell ref="AH92:AN92"/>
    <mergeCell ref="AO92:AU92"/>
    <mergeCell ref="AV92:BB92"/>
    <mergeCell ref="BC92:BI92"/>
    <mergeCell ref="BJ92:BP92"/>
    <mergeCell ref="BQ92:BW92"/>
    <mergeCell ref="BX92:CD92"/>
    <mergeCell ref="CE92:CK92"/>
    <mergeCell ref="C92:L92"/>
    <mergeCell ref="M92:S92"/>
    <mergeCell ref="T92:Z92"/>
    <mergeCell ref="C90:L90"/>
    <mergeCell ref="M90:S90"/>
    <mergeCell ref="C89:L89"/>
    <mergeCell ref="M89:S89"/>
    <mergeCell ref="T89:Z89"/>
    <mergeCell ref="AA89:AG89"/>
    <mergeCell ref="AH89:AN89"/>
    <mergeCell ref="AO89:AU89"/>
    <mergeCell ref="AV89:BB89"/>
    <mergeCell ref="BC89:BI89"/>
    <mergeCell ref="BJ89:BP89"/>
    <mergeCell ref="BQ89:BW89"/>
    <mergeCell ref="BX89:CD89"/>
    <mergeCell ref="CE89:CK89"/>
    <mergeCell ref="CL89:CR89"/>
    <mergeCell ref="CL90:CR90"/>
    <mergeCell ref="C91:L91"/>
    <mergeCell ref="M91:S91"/>
    <mergeCell ref="T91:Z91"/>
    <mergeCell ref="AA91:AG91"/>
    <mergeCell ref="AH91:AN91"/>
    <mergeCell ref="AO91:AU91"/>
    <mergeCell ref="AV91:BB91"/>
    <mergeCell ref="BC91:BI91"/>
    <mergeCell ref="BJ91:BP91"/>
    <mergeCell ref="BQ91:BW91"/>
    <mergeCell ref="BX91:CD91"/>
    <mergeCell ref="CE91:CK91"/>
    <mergeCell ref="CL91:CR91"/>
    <mergeCell ref="AA90:AG90"/>
    <mergeCell ref="AH90:AN90"/>
    <mergeCell ref="AO90:AU90"/>
    <mergeCell ref="AV90:BB90"/>
    <mergeCell ref="BC90:BI90"/>
    <mergeCell ref="BQ83:CR83"/>
    <mergeCell ref="C82:AN82"/>
    <mergeCell ref="C83:AN83"/>
    <mergeCell ref="C85:CR85"/>
    <mergeCell ref="C86:L88"/>
    <mergeCell ref="M86:AN86"/>
    <mergeCell ref="AO86:BP86"/>
    <mergeCell ref="BQ86:CR86"/>
    <mergeCell ref="M87:Z87"/>
    <mergeCell ref="AA87:AN87"/>
    <mergeCell ref="AO87:BB87"/>
    <mergeCell ref="BC87:BP87"/>
    <mergeCell ref="BQ87:CD87"/>
    <mergeCell ref="CE87:CR87"/>
    <mergeCell ref="M88:S88"/>
    <mergeCell ref="T88:Z88"/>
    <mergeCell ref="AA88:AG88"/>
    <mergeCell ref="AH88:AN88"/>
    <mergeCell ref="AO88:AU88"/>
    <mergeCell ref="AV88:BB88"/>
    <mergeCell ref="BC88:BI88"/>
    <mergeCell ref="BQ88:BW88"/>
    <mergeCell ref="BX88:CD88"/>
    <mergeCell ref="CE88:CK88"/>
    <mergeCell ref="CL88:CR88"/>
    <mergeCell ref="AO83:BP83"/>
    <mergeCell ref="BJ88:BP88"/>
    <mergeCell ref="AO82:BB82"/>
    <mergeCell ref="BC82:BP82"/>
    <mergeCell ref="BQ82:CD82"/>
    <mergeCell ref="CE82:CR82"/>
    <mergeCell ref="AA77:AG77"/>
    <mergeCell ref="AH77:AN77"/>
    <mergeCell ref="M78:S78"/>
    <mergeCell ref="T78:Z78"/>
    <mergeCell ref="AA78:AG78"/>
    <mergeCell ref="AH78:AN78"/>
    <mergeCell ref="M79:S79"/>
    <mergeCell ref="T79:Z79"/>
    <mergeCell ref="AA79:AG79"/>
    <mergeCell ref="AH79:AN79"/>
    <mergeCell ref="BC80:BI80"/>
    <mergeCell ref="BJ80:BP80"/>
    <mergeCell ref="AO79:AU79"/>
    <mergeCell ref="AO80:AU80"/>
    <mergeCell ref="AV80:BB80"/>
    <mergeCell ref="AV81:BB81"/>
    <mergeCell ref="BC81:BI81"/>
    <mergeCell ref="AO78:AU78"/>
    <mergeCell ref="C81:AN81"/>
    <mergeCell ref="AO81:AU81"/>
    <mergeCell ref="M77:S77"/>
    <mergeCell ref="T77:Z77"/>
    <mergeCell ref="C78:L78"/>
    <mergeCell ref="C79:L79"/>
    <mergeCell ref="C80:L80"/>
    <mergeCell ref="M80:S80"/>
    <mergeCell ref="T80:Z80"/>
    <mergeCell ref="AA80:AG80"/>
    <mergeCell ref="AH80:AN80"/>
    <mergeCell ref="BQ80:BW80"/>
    <mergeCell ref="BX80:CD80"/>
    <mergeCell ref="CE80:CK80"/>
    <mergeCell ref="CL80:CR80"/>
    <mergeCell ref="M60:S60"/>
    <mergeCell ref="T60:Z60"/>
    <mergeCell ref="AA60:AG60"/>
    <mergeCell ref="AH60:AN60"/>
    <mergeCell ref="M61:S61"/>
    <mergeCell ref="T61:Z61"/>
    <mergeCell ref="AA61:AG61"/>
    <mergeCell ref="AH61:AN61"/>
    <mergeCell ref="M62:S62"/>
    <mergeCell ref="T62:Z62"/>
    <mergeCell ref="AA62:AG62"/>
    <mergeCell ref="AH62:AN62"/>
    <mergeCell ref="BJ81:BP81"/>
    <mergeCell ref="BQ81:BW81"/>
    <mergeCell ref="BX81:CD81"/>
    <mergeCell ref="CE81:CK81"/>
    <mergeCell ref="CL81:CR81"/>
    <mergeCell ref="CL63:CR63"/>
    <mergeCell ref="AA74:AG74"/>
    <mergeCell ref="AH74:AN74"/>
    <mergeCell ref="M75:S75"/>
    <mergeCell ref="T75:Z75"/>
    <mergeCell ref="AA75:AG75"/>
    <mergeCell ref="AH75:AN75"/>
    <mergeCell ref="M76:S76"/>
    <mergeCell ref="T76:Z76"/>
    <mergeCell ref="AA76:AG76"/>
    <mergeCell ref="AH76:AN76"/>
    <mergeCell ref="BQ78:BW78"/>
    <mergeCell ref="BX78:CD78"/>
    <mergeCell ref="CE78:CK78"/>
    <mergeCell ref="CL78:CR78"/>
    <mergeCell ref="BQ79:BW79"/>
    <mergeCell ref="BX79:CD79"/>
    <mergeCell ref="CE79:CK79"/>
    <mergeCell ref="CL79:CR79"/>
    <mergeCell ref="BQ74:BW74"/>
    <mergeCell ref="BX74:CD74"/>
    <mergeCell ref="CE74:CK74"/>
    <mergeCell ref="CL74:CR74"/>
    <mergeCell ref="BQ75:BW75"/>
    <mergeCell ref="BX75:CD75"/>
    <mergeCell ref="CE75:CK75"/>
    <mergeCell ref="CL75:CR75"/>
    <mergeCell ref="BQ76:BW76"/>
    <mergeCell ref="BX76:CD76"/>
    <mergeCell ref="CE76:CK76"/>
    <mergeCell ref="CL76:CR76"/>
    <mergeCell ref="BQ77:BW77"/>
    <mergeCell ref="BX77:CD77"/>
    <mergeCell ref="CE77:CK77"/>
    <mergeCell ref="CL77:CR77"/>
    <mergeCell ref="BJ65:BP65"/>
    <mergeCell ref="BC66:BI66"/>
    <mergeCell ref="BX68:CD68"/>
    <mergeCell ref="CE68:CK68"/>
    <mergeCell ref="CL68:CR68"/>
    <mergeCell ref="BQ69:BW69"/>
    <mergeCell ref="BX69:CD69"/>
    <mergeCell ref="CE69:CK69"/>
    <mergeCell ref="CL69:CR69"/>
    <mergeCell ref="BQ70:BW70"/>
    <mergeCell ref="BX70:CD70"/>
    <mergeCell ref="CE70:CK70"/>
    <mergeCell ref="CL70:CR70"/>
    <mergeCell ref="CE72:CK72"/>
    <mergeCell ref="CL72:CR72"/>
    <mergeCell ref="BQ73:BW73"/>
    <mergeCell ref="BX73:CD73"/>
    <mergeCell ref="CE73:CK73"/>
    <mergeCell ref="CL73:CR73"/>
    <mergeCell ref="BQ68:BW68"/>
    <mergeCell ref="BQ71:BW71"/>
    <mergeCell ref="BX71:CD71"/>
    <mergeCell ref="CE71:CK71"/>
    <mergeCell ref="CL71:CR71"/>
    <mergeCell ref="BQ72:BW72"/>
    <mergeCell ref="BX72:CD72"/>
    <mergeCell ref="BQ65:BW65"/>
    <mergeCell ref="BX65:CD65"/>
    <mergeCell ref="CE65:CK65"/>
    <mergeCell ref="CL65:CR65"/>
    <mergeCell ref="BQ66:BW66"/>
    <mergeCell ref="BX66:CD66"/>
    <mergeCell ref="CE66:CK66"/>
    <mergeCell ref="CL66:CR66"/>
    <mergeCell ref="BQ67:BW67"/>
    <mergeCell ref="BX67:CD67"/>
    <mergeCell ref="CE67:CK67"/>
    <mergeCell ref="CL67:CR67"/>
    <mergeCell ref="CE62:CK62"/>
    <mergeCell ref="CL62:CR62"/>
    <mergeCell ref="BQ63:BW63"/>
    <mergeCell ref="BX63:CD63"/>
    <mergeCell ref="CE63:CK63"/>
    <mergeCell ref="BQ64:BW64"/>
    <mergeCell ref="BX64:CD64"/>
    <mergeCell ref="CE64:CK64"/>
    <mergeCell ref="CL64:CR64"/>
    <mergeCell ref="BQ57:CR57"/>
    <mergeCell ref="BQ58:CD58"/>
    <mergeCell ref="CE58:CR58"/>
    <mergeCell ref="BQ59:BW59"/>
    <mergeCell ref="BX59:CD59"/>
    <mergeCell ref="CE59:CK59"/>
    <mergeCell ref="CL59:CR59"/>
    <mergeCell ref="BQ60:BW60"/>
    <mergeCell ref="BX60:CD60"/>
    <mergeCell ref="CE60:CK60"/>
    <mergeCell ref="CL60:CR60"/>
    <mergeCell ref="BQ61:BW61"/>
    <mergeCell ref="BX61:CD61"/>
    <mergeCell ref="CE61:CK61"/>
    <mergeCell ref="CL61:CR61"/>
    <mergeCell ref="BQ62:BW62"/>
    <mergeCell ref="BX62:CD62"/>
    <mergeCell ref="AV76:BB76"/>
    <mergeCell ref="AV77:BB77"/>
    <mergeCell ref="AV78:BB78"/>
    <mergeCell ref="AV79:BB79"/>
    <mergeCell ref="BJ66:BP66"/>
    <mergeCell ref="BC67:BI67"/>
    <mergeCell ref="BJ67:BP67"/>
    <mergeCell ref="BC68:BI68"/>
    <mergeCell ref="BJ68:BP68"/>
    <mergeCell ref="BC69:BI69"/>
    <mergeCell ref="BJ69:BP69"/>
    <mergeCell ref="BC78:BI78"/>
    <mergeCell ref="BJ78:BP78"/>
    <mergeCell ref="BC79:BI79"/>
    <mergeCell ref="BJ79:BP79"/>
    <mergeCell ref="BC62:BI62"/>
    <mergeCell ref="BJ62:BP62"/>
    <mergeCell ref="BC63:BI63"/>
    <mergeCell ref="BJ63:BP63"/>
    <mergeCell ref="BC64:BI64"/>
    <mergeCell ref="BJ64:BP64"/>
    <mergeCell ref="BC65:BI65"/>
    <mergeCell ref="BJ75:BP75"/>
    <mergeCell ref="BC76:BI76"/>
    <mergeCell ref="BJ76:BP76"/>
    <mergeCell ref="BC77:BI77"/>
    <mergeCell ref="BJ77:BP77"/>
    <mergeCell ref="BJ70:BP70"/>
    <mergeCell ref="BC71:BI71"/>
    <mergeCell ref="BJ71:BP71"/>
    <mergeCell ref="BC72:BI72"/>
    <mergeCell ref="BJ72:BP72"/>
    <mergeCell ref="AV70:BB70"/>
    <mergeCell ref="AV71:BB71"/>
    <mergeCell ref="AV72:BB72"/>
    <mergeCell ref="AV73:BB73"/>
    <mergeCell ref="AV74:BB74"/>
    <mergeCell ref="AV75:BB75"/>
    <mergeCell ref="BC73:BI73"/>
    <mergeCell ref="BJ73:BP73"/>
    <mergeCell ref="BC74:BI74"/>
    <mergeCell ref="BJ74:BP74"/>
    <mergeCell ref="BC70:BI70"/>
    <mergeCell ref="BC75:BI75"/>
    <mergeCell ref="M63:S63"/>
    <mergeCell ref="M57:AN57"/>
    <mergeCell ref="M58:Z58"/>
    <mergeCell ref="AA58:AN58"/>
    <mergeCell ref="M59:S59"/>
    <mergeCell ref="T59:Z59"/>
    <mergeCell ref="AA59:AG59"/>
    <mergeCell ref="AH59:AN59"/>
    <mergeCell ref="AV61:BB61"/>
    <mergeCell ref="AV62:BB62"/>
    <mergeCell ref="AO58:BB58"/>
    <mergeCell ref="AO59:AU59"/>
    <mergeCell ref="AV59:BB59"/>
    <mergeCell ref="AO60:AU60"/>
    <mergeCell ref="AO61:AU61"/>
    <mergeCell ref="AO62:AU62"/>
    <mergeCell ref="M73:S73"/>
    <mergeCell ref="T73:Z73"/>
    <mergeCell ref="AA73:AG73"/>
    <mergeCell ref="AH73:AN73"/>
    <mergeCell ref="T90:Z90"/>
    <mergeCell ref="M74:S74"/>
    <mergeCell ref="T74:Z74"/>
    <mergeCell ref="M71:S71"/>
    <mergeCell ref="T71:Z71"/>
    <mergeCell ref="M67:S67"/>
    <mergeCell ref="T67:Z67"/>
    <mergeCell ref="M68:S68"/>
    <mergeCell ref="T68:Z68"/>
    <mergeCell ref="M65:S65"/>
    <mergeCell ref="T65:Z65"/>
    <mergeCell ref="M66:S66"/>
    <mergeCell ref="T66:Z66"/>
    <mergeCell ref="AO68:AU68"/>
    <mergeCell ref="AO69:AU69"/>
    <mergeCell ref="AO70:AU70"/>
    <mergeCell ref="AO71:AU71"/>
    <mergeCell ref="AO72:AU72"/>
    <mergeCell ref="AO73:AU73"/>
    <mergeCell ref="AO74:AU74"/>
    <mergeCell ref="AO75:AU75"/>
    <mergeCell ref="AA68:AG68"/>
    <mergeCell ref="AH68:AN68"/>
    <mergeCell ref="M69:S69"/>
    <mergeCell ref="T69:Z69"/>
    <mergeCell ref="AA69:AG69"/>
    <mergeCell ref="AH69:AN69"/>
    <mergeCell ref="M70:S70"/>
    <mergeCell ref="T70:Z70"/>
    <mergeCell ref="AA70:AG70"/>
    <mergeCell ref="AH70:AN70"/>
    <mergeCell ref="AA71:AG71"/>
    <mergeCell ref="T63:Z63"/>
    <mergeCell ref="M64:S64"/>
    <mergeCell ref="T64:Z64"/>
    <mergeCell ref="C57:L59"/>
    <mergeCell ref="C60:L60"/>
    <mergeCell ref="C61:L61"/>
    <mergeCell ref="C62:L62"/>
    <mergeCell ref="C63:L63"/>
    <mergeCell ref="C64:L64"/>
    <mergeCell ref="C70:L70"/>
    <mergeCell ref="C71:L71"/>
    <mergeCell ref="C72:L72"/>
    <mergeCell ref="C65:L65"/>
    <mergeCell ref="C66:L66"/>
    <mergeCell ref="C67:L67"/>
    <mergeCell ref="C68:L68"/>
    <mergeCell ref="C69:L69"/>
    <mergeCell ref="C76:L76"/>
    <mergeCell ref="C77:L77"/>
    <mergeCell ref="C73:L73"/>
    <mergeCell ref="C74:L74"/>
    <mergeCell ref="C75:L75"/>
    <mergeCell ref="AH71:AN71"/>
    <mergeCell ref="M72:S72"/>
    <mergeCell ref="T72:Z72"/>
    <mergeCell ref="AA72:AG72"/>
    <mergeCell ref="AH72:AN72"/>
    <mergeCell ref="B18:CS18"/>
    <mergeCell ref="C26:Z26"/>
    <mergeCell ref="AA21:AN21"/>
    <mergeCell ref="AA22:AN22"/>
    <mergeCell ref="AA23:AN23"/>
    <mergeCell ref="AA24:AN24"/>
    <mergeCell ref="AA25:AN25"/>
    <mergeCell ref="AA26:AN26"/>
    <mergeCell ref="AO26:BB26"/>
    <mergeCell ref="BC26:BP26"/>
    <mergeCell ref="BQ26:CD26"/>
    <mergeCell ref="CE26:CR26"/>
    <mergeCell ref="AO22:BB22"/>
    <mergeCell ref="BC22:BP22"/>
    <mergeCell ref="CE25:CR25"/>
    <mergeCell ref="BC33:BP33"/>
    <mergeCell ref="BQ33:CD33"/>
    <mergeCell ref="CE33:CR33"/>
    <mergeCell ref="AA32:CR32"/>
    <mergeCell ref="BQ22:CD22"/>
    <mergeCell ref="BC21:BP21"/>
    <mergeCell ref="BQ21:CD21"/>
    <mergeCell ref="CE21:CR21"/>
    <mergeCell ref="CE22:CR22"/>
    <mergeCell ref="BU6:CM6"/>
    <mergeCell ref="CN6:CS6"/>
    <mergeCell ref="S13:CR13"/>
    <mergeCell ref="S14:CR14"/>
    <mergeCell ref="S15:CR15"/>
    <mergeCell ref="AO23:BB23"/>
    <mergeCell ref="B236:CR236"/>
    <mergeCell ref="B220:CS220"/>
    <mergeCell ref="B222:CS222"/>
    <mergeCell ref="B223:CS223"/>
    <mergeCell ref="B224:CS224"/>
    <mergeCell ref="B225:CS226"/>
    <mergeCell ref="B221:O221"/>
    <mergeCell ref="C46:Z46"/>
    <mergeCell ref="C32:Z33"/>
    <mergeCell ref="C34:Z34"/>
    <mergeCell ref="C36:Z36"/>
    <mergeCell ref="C45:Z45"/>
    <mergeCell ref="C22:Z22"/>
    <mergeCell ref="C23:Z23"/>
    <mergeCell ref="C24:Z24"/>
    <mergeCell ref="C25:Z25"/>
    <mergeCell ref="C47:Z47"/>
    <mergeCell ref="C48:Z48"/>
    <mergeCell ref="C49:Z49"/>
    <mergeCell ref="C50:Z50"/>
    <mergeCell ref="C51:Z51"/>
    <mergeCell ref="AA47:AN47"/>
    <mergeCell ref="CE24:CR24"/>
    <mergeCell ref="AO25:BB25"/>
    <mergeCell ref="BC25:BP25"/>
    <mergeCell ref="BQ25:CD25"/>
    <mergeCell ref="AB1:CS1"/>
    <mergeCell ref="AB2:CS2"/>
    <mergeCell ref="B11:CS11"/>
    <mergeCell ref="CD16:CR16"/>
    <mergeCell ref="S16:BQ16"/>
    <mergeCell ref="AA20:AN20"/>
    <mergeCell ref="AO20:BB20"/>
    <mergeCell ref="BC20:BP20"/>
    <mergeCell ref="BQ20:CD20"/>
    <mergeCell ref="CE20:CR20"/>
    <mergeCell ref="C43:Z43"/>
    <mergeCell ref="C13:R13"/>
    <mergeCell ref="C14:R14"/>
    <mergeCell ref="C15:R15"/>
    <mergeCell ref="C16:R16"/>
    <mergeCell ref="BU4:CM4"/>
    <mergeCell ref="BU5:CM5"/>
    <mergeCell ref="BU8:CS8"/>
    <mergeCell ref="BU9:CS9"/>
    <mergeCell ref="BG8:BT8"/>
    <mergeCell ref="CN4:CS4"/>
    <mergeCell ref="CN5:CS5"/>
    <mergeCell ref="BG9:BT9"/>
    <mergeCell ref="BT16:CB16"/>
    <mergeCell ref="C21:Z21"/>
    <mergeCell ref="AO21:BB21"/>
    <mergeCell ref="BC23:BP23"/>
    <mergeCell ref="BQ23:CD23"/>
    <mergeCell ref="CE23:CR23"/>
    <mergeCell ref="AO24:BB24"/>
    <mergeCell ref="BC24:BP24"/>
    <mergeCell ref="BQ24:CD24"/>
    <mergeCell ref="BC34:BP34"/>
    <mergeCell ref="BQ34:CD34"/>
    <mergeCell ref="BQ36:CD36"/>
    <mergeCell ref="AA34:AN34"/>
    <mergeCell ref="CE34:CR34"/>
    <mergeCell ref="CE36:CR36"/>
    <mergeCell ref="AO45:BB45"/>
    <mergeCell ref="B30:CS30"/>
    <mergeCell ref="AO36:BB36"/>
    <mergeCell ref="AA36:AN36"/>
    <mergeCell ref="BC36:BP36"/>
    <mergeCell ref="CE37:CR37"/>
    <mergeCell ref="BQ37:CD37"/>
    <mergeCell ref="BQ38:CD38"/>
    <mergeCell ref="BQ40:CD40"/>
    <mergeCell ref="C27:Z27"/>
    <mergeCell ref="AA27:AN27"/>
    <mergeCell ref="AO27:BB27"/>
    <mergeCell ref="BC27:BP27"/>
    <mergeCell ref="BQ27:CD27"/>
    <mergeCell ref="CE27:CR27"/>
    <mergeCell ref="C44:Z44"/>
    <mergeCell ref="AA44:AN44"/>
    <mergeCell ref="AA45:AN45"/>
    <mergeCell ref="AA37:AN37"/>
    <mergeCell ref="AA38:AN38"/>
    <mergeCell ref="AA40:AN40"/>
    <mergeCell ref="AA41:AN41"/>
    <mergeCell ref="AA43:AN43"/>
    <mergeCell ref="AO44:BB44"/>
    <mergeCell ref="C37:Z37"/>
    <mergeCell ref="C38:Z38"/>
    <mergeCell ref="AO77:AU77"/>
    <mergeCell ref="AO48:BB48"/>
    <mergeCell ref="AO49:BB49"/>
    <mergeCell ref="AO50:BB50"/>
    <mergeCell ref="C40:Z40"/>
    <mergeCell ref="C41:Z41"/>
    <mergeCell ref="C42:Z42"/>
    <mergeCell ref="AO38:BB38"/>
    <mergeCell ref="AO40:BB40"/>
    <mergeCell ref="AO41:BB41"/>
    <mergeCell ref="AO42:BB42"/>
    <mergeCell ref="AO37:BB37"/>
    <mergeCell ref="C39:CR39"/>
    <mergeCell ref="CE38:CR38"/>
    <mergeCell ref="CE40:CR40"/>
    <mergeCell ref="CE41:CR41"/>
    <mergeCell ref="CE42:CR42"/>
    <mergeCell ref="CE43:CR43"/>
    <mergeCell ref="BC44:BP44"/>
    <mergeCell ref="CE44:CR44"/>
    <mergeCell ref="CE45:CR45"/>
    <mergeCell ref="BQ45:CD45"/>
    <mergeCell ref="BQ44:CD44"/>
    <mergeCell ref="C56:CR56"/>
    <mergeCell ref="AO64:AU64"/>
    <mergeCell ref="AO65:AU65"/>
    <mergeCell ref="AO66:AU66"/>
    <mergeCell ref="AO67:AU67"/>
    <mergeCell ref="BC59:BI59"/>
    <mergeCell ref="BJ59:BP59"/>
    <mergeCell ref="BC60:BI60"/>
    <mergeCell ref="BJ60:BP60"/>
    <mergeCell ref="AO46:BB46"/>
    <mergeCell ref="BC45:BP45"/>
    <mergeCell ref="BC46:BP46"/>
    <mergeCell ref="BC47:BP47"/>
    <mergeCell ref="BC48:BP48"/>
    <mergeCell ref="BC49:BP49"/>
    <mergeCell ref="BC50:BP50"/>
    <mergeCell ref="CE47:CR47"/>
    <mergeCell ref="CE48:CR48"/>
    <mergeCell ref="AO76:AU76"/>
    <mergeCell ref="B54:CS54"/>
    <mergeCell ref="BC58:BP58"/>
    <mergeCell ref="AA63:AG63"/>
    <mergeCell ref="AH63:AN63"/>
    <mergeCell ref="AA64:AG64"/>
    <mergeCell ref="AH64:AN64"/>
    <mergeCell ref="AA65:AG65"/>
    <mergeCell ref="AH65:AN65"/>
    <mergeCell ref="AA66:AG66"/>
    <mergeCell ref="AH66:AN66"/>
    <mergeCell ref="AA67:AG67"/>
    <mergeCell ref="BC61:BI61"/>
    <mergeCell ref="BJ61:BP61"/>
    <mergeCell ref="AO57:BP57"/>
    <mergeCell ref="AV60:BB60"/>
    <mergeCell ref="AV63:BB63"/>
    <mergeCell ref="AV64:BB64"/>
    <mergeCell ref="AV65:BB65"/>
    <mergeCell ref="AV66:BB66"/>
    <mergeCell ref="AV67:BB67"/>
    <mergeCell ref="AV68:BB68"/>
    <mergeCell ref="AV69:BB69"/>
    <mergeCell ref="AO51:BB51"/>
    <mergeCell ref="AA46:AN46"/>
    <mergeCell ref="CL148:CR148"/>
    <mergeCell ref="C149:L149"/>
    <mergeCell ref="M149:S149"/>
    <mergeCell ref="T149:Z149"/>
    <mergeCell ref="AA149:AG149"/>
    <mergeCell ref="AH149:AN149"/>
    <mergeCell ref="AO149:AU149"/>
    <mergeCell ref="AV149:BB149"/>
    <mergeCell ref="BC149:BI149"/>
    <mergeCell ref="BJ149:BP149"/>
    <mergeCell ref="BQ149:BW149"/>
    <mergeCell ref="BX149:CD149"/>
    <mergeCell ref="CE149:CK149"/>
    <mergeCell ref="CL149:CR149"/>
    <mergeCell ref="BQ51:CD51"/>
    <mergeCell ref="CE49:CR49"/>
    <mergeCell ref="CE50:CR50"/>
    <mergeCell ref="CE51:CR51"/>
    <mergeCell ref="CE46:CR46"/>
    <mergeCell ref="BC51:BP51"/>
    <mergeCell ref="BQ46:CD46"/>
    <mergeCell ref="BQ47:CD47"/>
    <mergeCell ref="BQ48:CD48"/>
    <mergeCell ref="BQ49:CD49"/>
    <mergeCell ref="BQ50:CD50"/>
    <mergeCell ref="AH67:AN67"/>
    <mergeCell ref="AO63:AU63"/>
    <mergeCell ref="AO148:AU148"/>
    <mergeCell ref="AV148:BB148"/>
    <mergeCell ref="BC148:BI148"/>
    <mergeCell ref="C150:L150"/>
    <mergeCell ref="M150:S150"/>
    <mergeCell ref="T150:Z150"/>
    <mergeCell ref="AA150:AG150"/>
    <mergeCell ref="AH150:AN150"/>
    <mergeCell ref="AO150:AU150"/>
    <mergeCell ref="AV150:BB150"/>
    <mergeCell ref="BC150:BI150"/>
    <mergeCell ref="BJ150:BP150"/>
    <mergeCell ref="BQ150:BW150"/>
    <mergeCell ref="BX150:CD150"/>
    <mergeCell ref="CE150:CK150"/>
    <mergeCell ref="CL150:CR150"/>
    <mergeCell ref="C148:L148"/>
    <mergeCell ref="M148:S148"/>
    <mergeCell ref="T148:Z148"/>
    <mergeCell ref="AA148:AG148"/>
    <mergeCell ref="AH148:AN148"/>
    <mergeCell ref="BJ148:BP148"/>
    <mergeCell ref="BQ148:BW148"/>
    <mergeCell ref="BX148:CD148"/>
    <mergeCell ref="CE148:CK148"/>
    <mergeCell ref="C151:L151"/>
    <mergeCell ref="M151:S151"/>
    <mergeCell ref="T151:Z151"/>
    <mergeCell ref="AA151:AG151"/>
    <mergeCell ref="AH151:AN151"/>
    <mergeCell ref="AO151:AU151"/>
    <mergeCell ref="AV151:BB151"/>
    <mergeCell ref="BC151:BI151"/>
    <mergeCell ref="BJ151:BP151"/>
    <mergeCell ref="BQ151:BW151"/>
    <mergeCell ref="BX151:CD151"/>
    <mergeCell ref="CE151:CK151"/>
    <mergeCell ref="CL151:CR151"/>
    <mergeCell ref="C152:L152"/>
    <mergeCell ref="M152:S152"/>
    <mergeCell ref="T152:Z152"/>
    <mergeCell ref="AA152:AG152"/>
    <mergeCell ref="AH152:AN152"/>
    <mergeCell ref="AO152:AU152"/>
    <mergeCell ref="AV152:BB152"/>
    <mergeCell ref="BC152:BI152"/>
    <mergeCell ref="BJ152:BP152"/>
    <mergeCell ref="BQ152:BW152"/>
    <mergeCell ref="BX152:CD152"/>
    <mergeCell ref="CE152:CK152"/>
    <mergeCell ref="CL152:CR152"/>
    <mergeCell ref="C153:L153"/>
    <mergeCell ref="M153:S153"/>
    <mergeCell ref="T153:Z153"/>
    <mergeCell ref="AA153:AG153"/>
    <mergeCell ref="AH153:AN153"/>
    <mergeCell ref="AO153:AU153"/>
    <mergeCell ref="AV153:BB153"/>
    <mergeCell ref="BC153:BI153"/>
    <mergeCell ref="BJ153:BP153"/>
    <mergeCell ref="BQ153:BW153"/>
    <mergeCell ref="BX153:CD153"/>
    <mergeCell ref="CE153:CK153"/>
    <mergeCell ref="CL153:CR153"/>
    <mergeCell ref="C154:L154"/>
    <mergeCell ref="M154:S154"/>
    <mergeCell ref="T154:Z154"/>
    <mergeCell ref="AA154:AG154"/>
    <mergeCell ref="AH154:AN154"/>
    <mergeCell ref="AO154:AU154"/>
    <mergeCell ref="AV154:BB154"/>
    <mergeCell ref="BC154:BI154"/>
    <mergeCell ref="BJ154:BP154"/>
    <mergeCell ref="BQ154:BW154"/>
    <mergeCell ref="BX154:CD154"/>
    <mergeCell ref="CE154:CK154"/>
    <mergeCell ref="CL154:CR154"/>
    <mergeCell ref="C155:L155"/>
    <mergeCell ref="M155:S155"/>
    <mergeCell ref="T155:Z155"/>
    <mergeCell ref="AA155:AG155"/>
    <mergeCell ref="AH155:AN155"/>
    <mergeCell ref="AO155:AU155"/>
    <mergeCell ref="AV155:BB155"/>
    <mergeCell ref="BC155:BI155"/>
    <mergeCell ref="BJ155:BP155"/>
    <mergeCell ref="BQ155:BW155"/>
    <mergeCell ref="BX155:CD155"/>
    <mergeCell ref="CE155:CK155"/>
    <mergeCell ref="CL155:CR155"/>
    <mergeCell ref="C156:L156"/>
    <mergeCell ref="M156:S156"/>
    <mergeCell ref="T156:Z156"/>
    <mergeCell ref="AA156:AG156"/>
    <mergeCell ref="AH156:AN156"/>
    <mergeCell ref="AO156:AU156"/>
    <mergeCell ref="AV156:BB156"/>
    <mergeCell ref="BC156:BI156"/>
    <mergeCell ref="BJ156:BP156"/>
    <mergeCell ref="BQ156:BW156"/>
    <mergeCell ref="BX156:CD156"/>
    <mergeCell ref="CE156:CK156"/>
    <mergeCell ref="CL156:CR156"/>
    <mergeCell ref="C157:L157"/>
    <mergeCell ref="M157:S157"/>
    <mergeCell ref="T157:Z157"/>
    <mergeCell ref="AA157:AG157"/>
    <mergeCell ref="AH157:AN157"/>
    <mergeCell ref="AO157:AU157"/>
    <mergeCell ref="AV157:BB157"/>
    <mergeCell ref="BC157:BI157"/>
    <mergeCell ref="BJ157:BP157"/>
    <mergeCell ref="BQ157:BW157"/>
    <mergeCell ref="BX157:CD157"/>
    <mergeCell ref="CE157:CK157"/>
    <mergeCell ref="CL157:CR157"/>
    <mergeCell ref="C158:L158"/>
    <mergeCell ref="M158:S158"/>
    <mergeCell ref="T158:Z158"/>
    <mergeCell ref="AA158:AG158"/>
    <mergeCell ref="AH158:AN158"/>
    <mergeCell ref="AO158:AU158"/>
    <mergeCell ref="AV158:BB158"/>
    <mergeCell ref="BC158:BI158"/>
    <mergeCell ref="BJ158:BP158"/>
    <mergeCell ref="BQ158:BW158"/>
    <mergeCell ref="BX158:CD158"/>
    <mergeCell ref="CE158:CK158"/>
    <mergeCell ref="CL158:CR158"/>
    <mergeCell ref="C159:L159"/>
    <mergeCell ref="M159:S159"/>
    <mergeCell ref="T159:Z159"/>
    <mergeCell ref="AA159:AG159"/>
    <mergeCell ref="AH159:AN159"/>
    <mergeCell ref="AO159:AU159"/>
    <mergeCell ref="AV159:BB159"/>
    <mergeCell ref="BC159:BI159"/>
    <mergeCell ref="BJ159:BP159"/>
    <mergeCell ref="BQ159:BW159"/>
    <mergeCell ref="BX159:CD159"/>
    <mergeCell ref="CE159:CK159"/>
    <mergeCell ref="CL159:CR159"/>
    <mergeCell ref="C160:L160"/>
    <mergeCell ref="M160:S160"/>
    <mergeCell ref="T160:Z160"/>
    <mergeCell ref="AA160:AG160"/>
    <mergeCell ref="AH160:AN160"/>
    <mergeCell ref="AO160:AU160"/>
    <mergeCell ref="AV160:BB160"/>
    <mergeCell ref="BC160:BI160"/>
    <mergeCell ref="BJ160:BP160"/>
    <mergeCell ref="BQ160:BW160"/>
    <mergeCell ref="BX160:CD160"/>
    <mergeCell ref="CE160:CK160"/>
    <mergeCell ref="CL160:CR160"/>
    <mergeCell ref="C161:L161"/>
    <mergeCell ref="M161:S161"/>
    <mergeCell ref="T161:Z161"/>
    <mergeCell ref="AA161:AG161"/>
    <mergeCell ref="AH161:AN161"/>
    <mergeCell ref="AO161:AU161"/>
    <mergeCell ref="AV161:BB161"/>
    <mergeCell ref="BC161:BI161"/>
    <mergeCell ref="BJ161:BP161"/>
    <mergeCell ref="BQ161:BW161"/>
    <mergeCell ref="BX161:CD161"/>
    <mergeCell ref="CE161:CK161"/>
    <mergeCell ref="CL161:CR161"/>
    <mergeCell ref="C162:L162"/>
    <mergeCell ref="M162:S162"/>
    <mergeCell ref="T162:Z162"/>
    <mergeCell ref="AA162:AG162"/>
    <mergeCell ref="AH162:AN162"/>
    <mergeCell ref="AO162:AU162"/>
    <mergeCell ref="AV162:BB162"/>
    <mergeCell ref="BC162:BI162"/>
    <mergeCell ref="BJ162:BP162"/>
    <mergeCell ref="BQ162:BW162"/>
    <mergeCell ref="BX162:CD162"/>
    <mergeCell ref="CE162:CK162"/>
    <mergeCell ref="CL162:CR162"/>
    <mergeCell ref="C163:L163"/>
    <mergeCell ref="M163:S163"/>
    <mergeCell ref="T163:Z163"/>
    <mergeCell ref="AA163:AG163"/>
    <mergeCell ref="AH163:AN163"/>
    <mergeCell ref="AO163:AU163"/>
    <mergeCell ref="AV163:BB163"/>
    <mergeCell ref="BC163:BI163"/>
    <mergeCell ref="BJ163:BP163"/>
    <mergeCell ref="BQ163:BW163"/>
    <mergeCell ref="BX163:CD163"/>
    <mergeCell ref="CE163:CK163"/>
    <mergeCell ref="CL163:CR163"/>
    <mergeCell ref="C164:L164"/>
    <mergeCell ref="M164:S164"/>
    <mergeCell ref="T164:Z164"/>
    <mergeCell ref="AA164:AG164"/>
    <mergeCell ref="AH164:AN164"/>
    <mergeCell ref="AO164:AU164"/>
    <mergeCell ref="AV164:BB164"/>
    <mergeCell ref="BC164:BI164"/>
    <mergeCell ref="BJ164:BP164"/>
    <mergeCell ref="BQ164:BW164"/>
    <mergeCell ref="BX164:CD164"/>
    <mergeCell ref="CE164:CK164"/>
    <mergeCell ref="CL164:CR164"/>
    <mergeCell ref="C165:L165"/>
    <mergeCell ref="M165:S165"/>
    <mergeCell ref="T165:Z165"/>
    <mergeCell ref="AA165:AG165"/>
    <mergeCell ref="AH165:AN165"/>
    <mergeCell ref="AO165:AU165"/>
    <mergeCell ref="AV165:BB165"/>
    <mergeCell ref="BC165:BI165"/>
    <mergeCell ref="BJ165:BP165"/>
    <mergeCell ref="BQ165:BW165"/>
    <mergeCell ref="BX165:CD165"/>
    <mergeCell ref="CE165:CK165"/>
    <mergeCell ref="CL165:CR165"/>
    <mergeCell ref="C166:L166"/>
    <mergeCell ref="M166:S166"/>
    <mergeCell ref="T166:Z166"/>
    <mergeCell ref="AA166:AG166"/>
    <mergeCell ref="AH166:AN166"/>
    <mergeCell ref="AO166:AU166"/>
    <mergeCell ref="AV166:BB166"/>
    <mergeCell ref="BC166:BI166"/>
    <mergeCell ref="BJ166:BP166"/>
    <mergeCell ref="BQ166:BW166"/>
    <mergeCell ref="BX166:CD166"/>
    <mergeCell ref="CE166:CK166"/>
    <mergeCell ref="CL166:CR166"/>
    <mergeCell ref="C167:L167"/>
    <mergeCell ref="M167:S167"/>
    <mergeCell ref="T167:Z167"/>
    <mergeCell ref="AA167:AG167"/>
    <mergeCell ref="AH167:AN167"/>
    <mergeCell ref="AO167:AU167"/>
    <mergeCell ref="AV167:BB167"/>
    <mergeCell ref="BC167:BI167"/>
    <mergeCell ref="BJ167:BP167"/>
    <mergeCell ref="BQ167:BW167"/>
    <mergeCell ref="BX167:CD167"/>
    <mergeCell ref="CE167:CK167"/>
    <mergeCell ref="CL167:CR167"/>
    <mergeCell ref="C168:AN168"/>
    <mergeCell ref="AO168:AU168"/>
    <mergeCell ref="AV168:BB168"/>
    <mergeCell ref="BC168:BI168"/>
    <mergeCell ref="BJ168:BP168"/>
    <mergeCell ref="BQ168:BW168"/>
    <mergeCell ref="BX168:CD168"/>
    <mergeCell ref="CE168:CK168"/>
    <mergeCell ref="CL168:CR168"/>
    <mergeCell ref="C169:AN169"/>
    <mergeCell ref="AO169:BB169"/>
    <mergeCell ref="BC169:BP169"/>
    <mergeCell ref="BQ169:CD169"/>
    <mergeCell ref="CE169:CR169"/>
    <mergeCell ref="C170:AN170"/>
    <mergeCell ref="AO170:BP170"/>
    <mergeCell ref="BQ170:CR170"/>
    <mergeCell ref="C172:CR172"/>
    <mergeCell ref="C173:L175"/>
    <mergeCell ref="M173:AN173"/>
    <mergeCell ref="AO173:BP173"/>
    <mergeCell ref="BQ173:CR173"/>
    <mergeCell ref="M174:Z174"/>
    <mergeCell ref="AA174:AN174"/>
    <mergeCell ref="AO174:BB174"/>
    <mergeCell ref="BC174:BP174"/>
    <mergeCell ref="BQ174:CD174"/>
    <mergeCell ref="CE174:CR174"/>
    <mergeCell ref="M175:S175"/>
    <mergeCell ref="T175:Z175"/>
    <mergeCell ref="AA175:AG175"/>
    <mergeCell ref="AH175:AN175"/>
    <mergeCell ref="AO175:AU175"/>
    <mergeCell ref="AV175:BB175"/>
    <mergeCell ref="BC175:BI175"/>
    <mergeCell ref="BJ175:BP175"/>
    <mergeCell ref="BQ175:BW175"/>
    <mergeCell ref="BX175:CD175"/>
    <mergeCell ref="CE175:CK175"/>
    <mergeCell ref="CL175:CR175"/>
    <mergeCell ref="C176:L176"/>
    <mergeCell ref="M176:S176"/>
    <mergeCell ref="T176:Z176"/>
    <mergeCell ref="AA176:AG176"/>
    <mergeCell ref="AH176:AN176"/>
    <mergeCell ref="AO176:AU176"/>
    <mergeCell ref="AV176:BB176"/>
    <mergeCell ref="BC176:BI176"/>
    <mergeCell ref="BJ176:BP176"/>
    <mergeCell ref="BQ176:BW176"/>
    <mergeCell ref="BX176:CD176"/>
    <mergeCell ref="CE176:CK176"/>
    <mergeCell ref="CL176:CR176"/>
    <mergeCell ref="C177:L177"/>
    <mergeCell ref="M177:S177"/>
    <mergeCell ref="T177:Z177"/>
    <mergeCell ref="AA177:AG177"/>
    <mergeCell ref="AH177:AN177"/>
    <mergeCell ref="AO177:AU177"/>
    <mergeCell ref="AV177:BB177"/>
    <mergeCell ref="BC177:BI177"/>
    <mergeCell ref="BJ177:BP177"/>
    <mergeCell ref="BQ177:BW177"/>
    <mergeCell ref="BX177:CD177"/>
    <mergeCell ref="CE177:CK177"/>
    <mergeCell ref="CL177:CR177"/>
    <mergeCell ref="C178:L178"/>
    <mergeCell ref="M178:S178"/>
    <mergeCell ref="T178:Z178"/>
    <mergeCell ref="AA178:AG178"/>
    <mergeCell ref="AH178:AN178"/>
    <mergeCell ref="AO178:AU178"/>
    <mergeCell ref="AV178:BB178"/>
    <mergeCell ref="BC178:BI178"/>
    <mergeCell ref="BJ178:BP178"/>
    <mergeCell ref="BQ178:BW178"/>
    <mergeCell ref="BX178:CD178"/>
    <mergeCell ref="CE178:CK178"/>
    <mergeCell ref="CL178:CR178"/>
    <mergeCell ref="C179:L179"/>
    <mergeCell ref="M179:S179"/>
    <mergeCell ref="T179:Z179"/>
    <mergeCell ref="AA179:AG179"/>
    <mergeCell ref="AH179:AN179"/>
    <mergeCell ref="AO179:AU179"/>
    <mergeCell ref="AV179:BB179"/>
    <mergeCell ref="BC179:BI179"/>
    <mergeCell ref="BJ179:BP179"/>
    <mergeCell ref="BQ179:BW179"/>
    <mergeCell ref="BX179:CD179"/>
    <mergeCell ref="CE179:CK179"/>
    <mergeCell ref="CL179:CR179"/>
    <mergeCell ref="C180:L180"/>
    <mergeCell ref="M180:S180"/>
    <mergeCell ref="T180:Z180"/>
    <mergeCell ref="AA180:AG180"/>
    <mergeCell ref="AH180:AN180"/>
    <mergeCell ref="AO180:AU180"/>
    <mergeCell ref="AV180:BB180"/>
    <mergeCell ref="BC180:BI180"/>
    <mergeCell ref="BJ180:BP180"/>
    <mergeCell ref="BQ180:BW180"/>
    <mergeCell ref="BX180:CD180"/>
    <mergeCell ref="CE180:CK180"/>
    <mergeCell ref="CL180:CR180"/>
    <mergeCell ref="C181:L181"/>
    <mergeCell ref="M181:S181"/>
    <mergeCell ref="T181:Z181"/>
    <mergeCell ref="AA181:AG181"/>
    <mergeCell ref="AH181:AN181"/>
    <mergeCell ref="AO181:AU181"/>
    <mergeCell ref="AV181:BB181"/>
    <mergeCell ref="BC181:BI181"/>
    <mergeCell ref="BJ181:BP181"/>
    <mergeCell ref="BQ181:BW181"/>
    <mergeCell ref="BX181:CD181"/>
    <mergeCell ref="CE181:CK181"/>
    <mergeCell ref="CL181:CR181"/>
    <mergeCell ref="C182:L182"/>
    <mergeCell ref="M182:S182"/>
    <mergeCell ref="T182:Z182"/>
    <mergeCell ref="AA182:AG182"/>
    <mergeCell ref="AH182:AN182"/>
    <mergeCell ref="AO182:AU182"/>
    <mergeCell ref="AV182:BB182"/>
    <mergeCell ref="BC182:BI182"/>
    <mergeCell ref="BJ182:BP182"/>
    <mergeCell ref="BQ182:BW182"/>
    <mergeCell ref="BX182:CD182"/>
    <mergeCell ref="CE182:CK182"/>
    <mergeCell ref="CL182:CR182"/>
    <mergeCell ref="C183:L183"/>
    <mergeCell ref="M183:S183"/>
    <mergeCell ref="T183:Z183"/>
    <mergeCell ref="AA183:AG183"/>
    <mergeCell ref="AH183:AN183"/>
    <mergeCell ref="AO183:AU183"/>
    <mergeCell ref="AV183:BB183"/>
    <mergeCell ref="BC183:BI183"/>
    <mergeCell ref="BJ183:BP183"/>
    <mergeCell ref="BQ183:BW183"/>
    <mergeCell ref="BX183:CD183"/>
    <mergeCell ref="CE183:CK183"/>
    <mergeCell ref="CL183:CR183"/>
    <mergeCell ref="C184:L184"/>
    <mergeCell ref="M184:S184"/>
    <mergeCell ref="T184:Z184"/>
    <mergeCell ref="AA184:AG184"/>
    <mergeCell ref="AH184:AN184"/>
    <mergeCell ref="AO184:AU184"/>
    <mergeCell ref="AV184:BB184"/>
    <mergeCell ref="BC184:BI184"/>
    <mergeCell ref="BJ184:BP184"/>
    <mergeCell ref="BQ184:BW184"/>
    <mergeCell ref="BX184:CD184"/>
    <mergeCell ref="CE184:CK184"/>
    <mergeCell ref="CL184:CR184"/>
    <mergeCell ref="C185:L185"/>
    <mergeCell ref="M185:S185"/>
    <mergeCell ref="T185:Z185"/>
    <mergeCell ref="AA185:AG185"/>
    <mergeCell ref="AH185:AN185"/>
    <mergeCell ref="AO185:AU185"/>
    <mergeCell ref="AV185:BB185"/>
    <mergeCell ref="BC185:BI185"/>
    <mergeCell ref="BJ185:BP185"/>
    <mergeCell ref="BQ185:BW185"/>
    <mergeCell ref="BX185:CD185"/>
    <mergeCell ref="CE185:CK185"/>
    <mergeCell ref="CL185:CR185"/>
    <mergeCell ref="C186:L186"/>
    <mergeCell ref="M186:S186"/>
    <mergeCell ref="T186:Z186"/>
    <mergeCell ref="AA186:AG186"/>
    <mergeCell ref="AH186:AN186"/>
    <mergeCell ref="AO186:AU186"/>
    <mergeCell ref="AV186:BB186"/>
    <mergeCell ref="BC186:BI186"/>
    <mergeCell ref="BJ186:BP186"/>
    <mergeCell ref="BQ186:BW186"/>
    <mergeCell ref="BX186:CD186"/>
    <mergeCell ref="CE186:CK186"/>
    <mergeCell ref="CL186:CR186"/>
    <mergeCell ref="C187:L187"/>
    <mergeCell ref="M187:S187"/>
    <mergeCell ref="T187:Z187"/>
    <mergeCell ref="AA187:AG187"/>
    <mergeCell ref="AH187:AN187"/>
    <mergeCell ref="AO187:AU187"/>
    <mergeCell ref="AV187:BB187"/>
    <mergeCell ref="BC187:BI187"/>
    <mergeCell ref="BJ187:BP187"/>
    <mergeCell ref="BQ187:BW187"/>
    <mergeCell ref="BX187:CD187"/>
    <mergeCell ref="CE187:CK187"/>
    <mergeCell ref="CL187:CR187"/>
    <mergeCell ref="C188:L188"/>
    <mergeCell ref="M188:S188"/>
    <mergeCell ref="T188:Z188"/>
    <mergeCell ref="AA188:AG188"/>
    <mergeCell ref="AH188:AN188"/>
    <mergeCell ref="AO188:AU188"/>
    <mergeCell ref="AV188:BB188"/>
    <mergeCell ref="BC188:BI188"/>
    <mergeCell ref="BJ188:BP188"/>
    <mergeCell ref="BQ188:BW188"/>
    <mergeCell ref="BX188:CD188"/>
    <mergeCell ref="CE188:CK188"/>
    <mergeCell ref="CL188:CR188"/>
    <mergeCell ref="C189:L189"/>
    <mergeCell ref="M189:S189"/>
    <mergeCell ref="T189:Z189"/>
    <mergeCell ref="AA189:AG189"/>
    <mergeCell ref="AH189:AN189"/>
    <mergeCell ref="AO189:AU189"/>
    <mergeCell ref="AV189:BB189"/>
    <mergeCell ref="BC189:BI189"/>
    <mergeCell ref="BJ189:BP189"/>
    <mergeCell ref="BQ189:BW189"/>
    <mergeCell ref="BX189:CD189"/>
    <mergeCell ref="CE189:CK189"/>
    <mergeCell ref="CL189:CR189"/>
    <mergeCell ref="C190:L190"/>
    <mergeCell ref="M190:S190"/>
    <mergeCell ref="T190:Z190"/>
    <mergeCell ref="AA190:AG190"/>
    <mergeCell ref="AH190:AN190"/>
    <mergeCell ref="AO190:AU190"/>
    <mergeCell ref="AV190:BB190"/>
    <mergeCell ref="BC190:BI190"/>
    <mergeCell ref="BJ190:BP190"/>
    <mergeCell ref="BQ190:BW190"/>
    <mergeCell ref="BX190:CD190"/>
    <mergeCell ref="CE190:CK190"/>
    <mergeCell ref="CL190:CR190"/>
    <mergeCell ref="C191:L191"/>
    <mergeCell ref="M191:S191"/>
    <mergeCell ref="T191:Z191"/>
    <mergeCell ref="AA191:AG191"/>
    <mergeCell ref="AH191:AN191"/>
    <mergeCell ref="AO191:AU191"/>
    <mergeCell ref="AV191:BB191"/>
    <mergeCell ref="BC191:BI191"/>
    <mergeCell ref="BJ191:BP191"/>
    <mergeCell ref="BQ191:BW191"/>
    <mergeCell ref="BX191:CD191"/>
    <mergeCell ref="CE191:CK191"/>
    <mergeCell ref="CL191:CR191"/>
    <mergeCell ref="C192:L192"/>
    <mergeCell ref="M192:S192"/>
    <mergeCell ref="T192:Z192"/>
    <mergeCell ref="AA192:AG192"/>
    <mergeCell ref="AH192:AN192"/>
    <mergeCell ref="AO192:AU192"/>
    <mergeCell ref="AV192:BB192"/>
    <mergeCell ref="BC192:BI192"/>
    <mergeCell ref="BJ192:BP192"/>
    <mergeCell ref="BQ192:BW192"/>
    <mergeCell ref="BX192:CD192"/>
    <mergeCell ref="CE192:CK192"/>
    <mergeCell ref="CL192:CR192"/>
    <mergeCell ref="C193:L193"/>
    <mergeCell ref="M193:S193"/>
    <mergeCell ref="T193:Z193"/>
    <mergeCell ref="AA193:AG193"/>
    <mergeCell ref="AH193:AN193"/>
    <mergeCell ref="AO193:AU193"/>
    <mergeCell ref="AV193:BB193"/>
    <mergeCell ref="BC193:BI193"/>
    <mergeCell ref="BJ193:BP193"/>
    <mergeCell ref="BQ193:BW193"/>
    <mergeCell ref="BX193:CD193"/>
    <mergeCell ref="CE193:CK193"/>
    <mergeCell ref="CL193:CR193"/>
    <mergeCell ref="C194:L194"/>
    <mergeCell ref="M194:S194"/>
    <mergeCell ref="T194:Z194"/>
    <mergeCell ref="AA194:AG194"/>
    <mergeCell ref="AH194:AN194"/>
    <mergeCell ref="AO194:AU194"/>
    <mergeCell ref="AV194:BB194"/>
    <mergeCell ref="BC194:BI194"/>
    <mergeCell ref="BJ194:BP194"/>
    <mergeCell ref="BQ194:BW194"/>
    <mergeCell ref="BX194:CD194"/>
    <mergeCell ref="CE194:CK194"/>
    <mergeCell ref="CL194:CR194"/>
    <mergeCell ref="C195:L195"/>
    <mergeCell ref="M195:S195"/>
    <mergeCell ref="T195:Z195"/>
    <mergeCell ref="AA195:AG195"/>
    <mergeCell ref="AH195:AN195"/>
    <mergeCell ref="AO195:AU195"/>
    <mergeCell ref="AV195:BB195"/>
    <mergeCell ref="BC195:BI195"/>
    <mergeCell ref="BJ195:BP195"/>
    <mergeCell ref="BQ195:BW195"/>
    <mergeCell ref="BX195:CD195"/>
    <mergeCell ref="CE195:CK195"/>
    <mergeCell ref="CL195:CR195"/>
    <mergeCell ref="C196:L196"/>
    <mergeCell ref="M196:S196"/>
    <mergeCell ref="T196:Z196"/>
    <mergeCell ref="AA196:AG196"/>
    <mergeCell ref="AH196:AN196"/>
    <mergeCell ref="AO196:AU196"/>
    <mergeCell ref="AV196:BB196"/>
    <mergeCell ref="BC196:BI196"/>
    <mergeCell ref="BJ196:BP196"/>
    <mergeCell ref="BQ196:BW196"/>
    <mergeCell ref="BX196:CD196"/>
    <mergeCell ref="CE196:CK196"/>
    <mergeCell ref="CL196:CR196"/>
    <mergeCell ref="C197:AN197"/>
    <mergeCell ref="AO197:AU197"/>
    <mergeCell ref="AV197:BB197"/>
    <mergeCell ref="BC197:BI197"/>
    <mergeCell ref="BJ197:BP197"/>
    <mergeCell ref="BQ197:BW197"/>
    <mergeCell ref="BX197:CD197"/>
    <mergeCell ref="CE197:CK197"/>
    <mergeCell ref="CL197:CR197"/>
    <mergeCell ref="C198:AN198"/>
    <mergeCell ref="AO198:BB198"/>
    <mergeCell ref="BC198:BP198"/>
    <mergeCell ref="BQ198:CD198"/>
    <mergeCell ref="CE198:CR198"/>
    <mergeCell ref="C199:AN199"/>
    <mergeCell ref="AO199:BP199"/>
    <mergeCell ref="BQ199:CR199"/>
    <mergeCell ref="C202:T202"/>
    <mergeCell ref="U202:AC202"/>
    <mergeCell ref="CI202:CR202"/>
    <mergeCell ref="C203:T203"/>
    <mergeCell ref="U203:AC203"/>
    <mergeCell ref="CI203:CR203"/>
    <mergeCell ref="C204:T204"/>
    <mergeCell ref="U204:AC204"/>
    <mergeCell ref="CI204:CR204"/>
    <mergeCell ref="BH202:CE202"/>
    <mergeCell ref="BH203:CE203"/>
    <mergeCell ref="BH204:CE204"/>
    <mergeCell ref="C239:CC242"/>
    <mergeCell ref="B227:CS227"/>
    <mergeCell ref="CI205:CR205"/>
    <mergeCell ref="CI206:CR206"/>
    <mergeCell ref="CI207:CR207"/>
    <mergeCell ref="C208:AA218"/>
    <mergeCell ref="CI208:CR208"/>
    <mergeCell ref="CI209:CR209"/>
    <mergeCell ref="CI210:CR210"/>
    <mergeCell ref="CI211:CR211"/>
    <mergeCell ref="CI212:CR212"/>
    <mergeCell ref="CI217:CR217"/>
    <mergeCell ref="CI218:CR218"/>
    <mergeCell ref="BH208:CE208"/>
    <mergeCell ref="BH207:CE207"/>
    <mergeCell ref="BH205:CE205"/>
    <mergeCell ref="BH206:CE206"/>
    <mergeCell ref="BH209:CE209"/>
    <mergeCell ref="BH210:CE210"/>
    <mergeCell ref="BH211:CE211"/>
    <mergeCell ref="BH212:CE212"/>
    <mergeCell ref="BH215:CR215"/>
    <mergeCell ref="BH217:CF217"/>
    <mergeCell ref="BH218:CF218"/>
    <mergeCell ref="B228:CS231"/>
  </mergeCells>
  <conditionalFormatting sqref="C239:CC242">
    <cfRule type="expression" dxfId="14" priority="1">
      <formula>C239&lt;&gt;""</formula>
    </cfRule>
  </conditionalFormatting>
  <printOptions horizontalCentered="1"/>
  <pageMargins left="0.47244094488188981" right="0.47244094488188981" top="0.47244094488188981" bottom="0.47244094488188981" header="0" footer="0.59055118110236227"/>
  <pageSetup scale="34" fitToWidth="0" fitToHeight="0" orientation="portrait" r:id="rId1"/>
  <headerFooter scaleWithDoc="0" alignWithMargins="0">
    <oddFooter xml:space="preserve">&amp;C&amp;"-,Negrita"&amp;8&amp;K333E48Página &amp;P de &amp;N&amp;R&amp;8         </oddFooter>
  </headerFooter>
  <rowBreaks count="2" manualBreakCount="2">
    <brk id="84" max="97" man="1"/>
    <brk id="170"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4097" r:id="rId4" name="Group Box 1">
              <controlPr defaultSize="0" autoFill="0" autoPict="0">
                <anchor moveWithCells="1">
                  <from>
                    <xdr:col>7</xdr:col>
                    <xdr:colOff>0</xdr:colOff>
                    <xdr:row>50</xdr:row>
                    <xdr:rowOff>0</xdr:rowOff>
                  </from>
                  <to>
                    <xdr:col>7</xdr:col>
                    <xdr:colOff>0</xdr:colOff>
                    <xdr:row>51</xdr:row>
                    <xdr:rowOff>285750</xdr:rowOff>
                  </to>
                </anchor>
              </controlPr>
            </control>
          </mc:Choice>
        </mc:AlternateContent>
        <mc:AlternateContent xmlns:mc="http://schemas.openxmlformats.org/markup-compatibility/2006">
          <mc:Choice Requires="x14">
            <control shapeId="4098" r:id="rId5" name="Group Box 2">
              <controlPr defaultSize="0" autoFill="0" autoPict="0">
                <anchor moveWithCells="1">
                  <from>
                    <xdr:col>7</xdr:col>
                    <xdr:colOff>0</xdr:colOff>
                    <xdr:row>50</xdr:row>
                    <xdr:rowOff>0</xdr:rowOff>
                  </from>
                  <to>
                    <xdr:col>7</xdr:col>
                    <xdr:colOff>0</xdr:colOff>
                    <xdr:row>52</xdr:row>
                    <xdr:rowOff>165100</xdr:rowOff>
                  </to>
                </anchor>
              </controlPr>
            </control>
          </mc:Choice>
        </mc:AlternateContent>
        <mc:AlternateContent xmlns:mc="http://schemas.openxmlformats.org/markup-compatibility/2006">
          <mc:Choice Requires="x14">
            <control shapeId="4099" r:id="rId6" name="Group Box 3">
              <controlPr defaultSize="0" autoFill="0" autoPict="0">
                <anchor moveWithCells="1">
                  <from>
                    <xdr:col>7</xdr:col>
                    <xdr:colOff>0</xdr:colOff>
                    <xdr:row>50</xdr:row>
                    <xdr:rowOff>0</xdr:rowOff>
                  </from>
                  <to>
                    <xdr:col>7</xdr:col>
                    <xdr:colOff>0</xdr:colOff>
                    <xdr:row>52</xdr:row>
                    <xdr:rowOff>165100</xdr:rowOff>
                  </to>
                </anchor>
              </controlPr>
            </control>
          </mc:Choice>
        </mc:AlternateContent>
        <mc:AlternateContent xmlns:mc="http://schemas.openxmlformats.org/markup-compatibility/2006">
          <mc:Choice Requires="x14">
            <control shapeId="4100" r:id="rId7" name="Group Box 4">
              <controlPr defaultSize="0" autoFill="0" autoPict="0">
                <anchor moveWithCells="1">
                  <from>
                    <xdr:col>7</xdr:col>
                    <xdr:colOff>0</xdr:colOff>
                    <xdr:row>50</xdr:row>
                    <xdr:rowOff>0</xdr:rowOff>
                  </from>
                  <to>
                    <xdr:col>7</xdr:col>
                    <xdr:colOff>0</xdr:colOff>
                    <xdr:row>52</xdr:row>
                    <xdr:rowOff>165100</xdr:rowOff>
                  </to>
                </anchor>
              </controlPr>
            </control>
          </mc:Choice>
        </mc:AlternateContent>
        <mc:AlternateContent xmlns:mc="http://schemas.openxmlformats.org/markup-compatibility/2006">
          <mc:Choice Requires="x14">
            <control shapeId="4101" r:id="rId8" name="Group Box 5">
              <controlPr defaultSize="0" autoFill="0" autoPict="0">
                <anchor moveWithCells="1">
                  <from>
                    <xdr:col>7</xdr:col>
                    <xdr:colOff>0</xdr:colOff>
                    <xdr:row>50</xdr:row>
                    <xdr:rowOff>0</xdr:rowOff>
                  </from>
                  <to>
                    <xdr:col>7</xdr:col>
                    <xdr:colOff>0</xdr:colOff>
                    <xdr:row>52</xdr:row>
                    <xdr:rowOff>165100</xdr:rowOff>
                  </to>
                </anchor>
              </controlPr>
            </control>
          </mc:Choice>
        </mc:AlternateContent>
        <mc:AlternateContent xmlns:mc="http://schemas.openxmlformats.org/markup-compatibility/2006">
          <mc:Choice Requires="x14">
            <control shapeId="4102"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4103" r:id="rId10" name="Group Box 7">
              <controlPr defaultSize="0" autoFill="0" autoPict="0">
                <anchor moveWithCells="1">
                  <from>
                    <xdr:col>10</xdr:col>
                    <xdr:colOff>76200</xdr:colOff>
                    <xdr:row>50</xdr:row>
                    <xdr:rowOff>0</xdr:rowOff>
                  </from>
                  <to>
                    <xdr:col>10</xdr:col>
                    <xdr:colOff>76200</xdr:colOff>
                    <xdr:row>51</xdr:row>
                    <xdr:rowOff>285750</xdr:rowOff>
                  </to>
                </anchor>
              </controlPr>
            </control>
          </mc:Choice>
        </mc:AlternateContent>
        <mc:AlternateContent xmlns:mc="http://schemas.openxmlformats.org/markup-compatibility/2006">
          <mc:Choice Requires="x14">
            <control shapeId="4104" r:id="rId11" name="Group Box 8">
              <controlPr defaultSize="0" autoFill="0" autoPict="0">
                <anchor moveWithCells="1">
                  <from>
                    <xdr:col>11</xdr:col>
                    <xdr:colOff>0</xdr:colOff>
                    <xdr:row>50</xdr:row>
                    <xdr:rowOff>0</xdr:rowOff>
                  </from>
                  <to>
                    <xdr:col>11</xdr:col>
                    <xdr:colOff>0</xdr:colOff>
                    <xdr:row>52</xdr:row>
                    <xdr:rowOff>165100</xdr:rowOff>
                  </to>
                </anchor>
              </controlPr>
            </control>
          </mc:Choice>
        </mc:AlternateContent>
        <mc:AlternateContent xmlns:mc="http://schemas.openxmlformats.org/markup-compatibility/2006">
          <mc:Choice Requires="x14">
            <control shapeId="4105" r:id="rId12" name="Group Box 9">
              <controlPr defaultSize="0" autoFill="0" autoPict="0">
                <anchor moveWithCells="1">
                  <from>
                    <xdr:col>11</xdr:col>
                    <xdr:colOff>0</xdr:colOff>
                    <xdr:row>50</xdr:row>
                    <xdr:rowOff>0</xdr:rowOff>
                  </from>
                  <to>
                    <xdr:col>11</xdr:col>
                    <xdr:colOff>0</xdr:colOff>
                    <xdr:row>52</xdr:row>
                    <xdr:rowOff>165100</xdr:rowOff>
                  </to>
                </anchor>
              </controlPr>
            </control>
          </mc:Choice>
        </mc:AlternateContent>
        <mc:AlternateContent xmlns:mc="http://schemas.openxmlformats.org/markup-compatibility/2006">
          <mc:Choice Requires="x14">
            <control shapeId="4106" r:id="rId13" name="Group Box 10">
              <controlPr defaultSize="0" autoFill="0" autoPict="0">
                <anchor moveWithCells="1">
                  <from>
                    <xdr:col>11</xdr:col>
                    <xdr:colOff>0</xdr:colOff>
                    <xdr:row>50</xdr:row>
                    <xdr:rowOff>0</xdr:rowOff>
                  </from>
                  <to>
                    <xdr:col>11</xdr:col>
                    <xdr:colOff>0</xdr:colOff>
                    <xdr:row>52</xdr:row>
                    <xdr:rowOff>165100</xdr:rowOff>
                  </to>
                </anchor>
              </controlPr>
            </control>
          </mc:Choice>
        </mc:AlternateContent>
        <mc:AlternateContent xmlns:mc="http://schemas.openxmlformats.org/markup-compatibility/2006">
          <mc:Choice Requires="x14">
            <control shapeId="4107" r:id="rId14" name="Group Box 11">
              <controlPr defaultSize="0" autoFill="0" autoPict="0">
                <anchor moveWithCells="1">
                  <from>
                    <xdr:col>11</xdr:col>
                    <xdr:colOff>0</xdr:colOff>
                    <xdr:row>50</xdr:row>
                    <xdr:rowOff>0</xdr:rowOff>
                  </from>
                  <to>
                    <xdr:col>11</xdr:col>
                    <xdr:colOff>0</xdr:colOff>
                    <xdr:row>52</xdr:row>
                    <xdr:rowOff>165100</xdr:rowOff>
                  </to>
                </anchor>
              </controlPr>
            </control>
          </mc:Choice>
        </mc:AlternateContent>
        <mc:AlternateContent xmlns:mc="http://schemas.openxmlformats.org/markup-compatibility/2006">
          <mc:Choice Requires="x14">
            <control shapeId="4108"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4109" r:id="rId16" name="Group Box 13">
              <controlPr defaultSize="0" autoFill="0" autoPict="0">
                <anchor moveWithCells="1">
                  <from>
                    <xdr:col>26</xdr:col>
                    <xdr:colOff>76200</xdr:colOff>
                    <xdr:row>50</xdr:row>
                    <xdr:rowOff>0</xdr:rowOff>
                  </from>
                  <to>
                    <xdr:col>26</xdr:col>
                    <xdr:colOff>76200</xdr:colOff>
                    <xdr:row>51</xdr:row>
                    <xdr:rowOff>285750</xdr:rowOff>
                  </to>
                </anchor>
              </controlPr>
            </control>
          </mc:Choice>
        </mc:AlternateContent>
        <mc:AlternateContent xmlns:mc="http://schemas.openxmlformats.org/markup-compatibility/2006">
          <mc:Choice Requires="x14">
            <control shapeId="4110" r:id="rId17" name="Group Box 14">
              <controlPr defaultSize="0" autoFill="0" autoPict="0">
                <anchor moveWithCells="1">
                  <from>
                    <xdr:col>27</xdr:col>
                    <xdr:colOff>0</xdr:colOff>
                    <xdr:row>50</xdr:row>
                    <xdr:rowOff>0</xdr:rowOff>
                  </from>
                  <to>
                    <xdr:col>27</xdr:col>
                    <xdr:colOff>0</xdr:colOff>
                    <xdr:row>52</xdr:row>
                    <xdr:rowOff>165100</xdr:rowOff>
                  </to>
                </anchor>
              </controlPr>
            </control>
          </mc:Choice>
        </mc:AlternateContent>
        <mc:AlternateContent xmlns:mc="http://schemas.openxmlformats.org/markup-compatibility/2006">
          <mc:Choice Requires="x14">
            <control shapeId="4111" r:id="rId18" name="Group Box 15">
              <controlPr defaultSize="0" autoFill="0" autoPict="0">
                <anchor moveWithCells="1">
                  <from>
                    <xdr:col>27</xdr:col>
                    <xdr:colOff>0</xdr:colOff>
                    <xdr:row>50</xdr:row>
                    <xdr:rowOff>0</xdr:rowOff>
                  </from>
                  <to>
                    <xdr:col>27</xdr:col>
                    <xdr:colOff>0</xdr:colOff>
                    <xdr:row>52</xdr:row>
                    <xdr:rowOff>165100</xdr:rowOff>
                  </to>
                </anchor>
              </controlPr>
            </control>
          </mc:Choice>
        </mc:AlternateContent>
        <mc:AlternateContent xmlns:mc="http://schemas.openxmlformats.org/markup-compatibility/2006">
          <mc:Choice Requires="x14">
            <control shapeId="4112" r:id="rId19" name="Group Box 16">
              <controlPr defaultSize="0" autoFill="0" autoPict="0">
                <anchor moveWithCells="1">
                  <from>
                    <xdr:col>27</xdr:col>
                    <xdr:colOff>0</xdr:colOff>
                    <xdr:row>50</xdr:row>
                    <xdr:rowOff>0</xdr:rowOff>
                  </from>
                  <to>
                    <xdr:col>27</xdr:col>
                    <xdr:colOff>0</xdr:colOff>
                    <xdr:row>52</xdr:row>
                    <xdr:rowOff>165100</xdr:rowOff>
                  </to>
                </anchor>
              </controlPr>
            </control>
          </mc:Choice>
        </mc:AlternateContent>
        <mc:AlternateContent xmlns:mc="http://schemas.openxmlformats.org/markup-compatibility/2006">
          <mc:Choice Requires="x14">
            <control shapeId="4113" r:id="rId20" name="Group Box 17">
              <controlPr defaultSize="0" autoFill="0" autoPict="0">
                <anchor moveWithCells="1">
                  <from>
                    <xdr:col>27</xdr:col>
                    <xdr:colOff>0</xdr:colOff>
                    <xdr:row>50</xdr:row>
                    <xdr:rowOff>0</xdr:rowOff>
                  </from>
                  <to>
                    <xdr:col>27</xdr:col>
                    <xdr:colOff>0</xdr:colOff>
                    <xdr:row>52</xdr:row>
                    <xdr:rowOff>165100</xdr:rowOff>
                  </to>
                </anchor>
              </controlPr>
            </control>
          </mc:Choice>
        </mc:AlternateContent>
        <mc:AlternateContent xmlns:mc="http://schemas.openxmlformats.org/markup-compatibility/2006">
          <mc:Choice Requires="x14">
            <control shapeId="4114"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7"/>
  <dimension ref="A1:CT221"/>
  <sheetViews>
    <sheetView showGridLines="0" showRowColHeaders="0" showWhiteSpace="0" topLeftCell="A183" zoomScale="60" zoomScaleNormal="60" zoomScalePageLayoutView="50" workbookViewId="0">
      <selection activeCell="B199" sqref="B199:CS202"/>
    </sheetView>
  </sheetViews>
  <sheetFormatPr baseColWidth="10" defaultColWidth="0" defaultRowHeight="19.5" customHeight="1" zeroHeight="1" x14ac:dyDescent="0.35"/>
  <cols>
    <col min="1" max="98" width="2.81640625" style="217" customWidth="1"/>
    <col min="99" max="16384" width="2.81640625" style="217" hidden="1"/>
  </cols>
  <sheetData>
    <row r="1" spans="2:97" ht="30" x14ac:dyDescent="0.35">
      <c r="AB1" s="870"/>
      <c r="AC1" s="870"/>
      <c r="AD1" s="870"/>
      <c r="AE1" s="870"/>
      <c r="AF1" s="870"/>
      <c r="AG1" s="870"/>
      <c r="AH1" s="870"/>
      <c r="AI1" s="870"/>
      <c r="AJ1" s="870"/>
      <c r="AK1" s="870"/>
      <c r="AL1" s="870"/>
      <c r="AM1" s="870"/>
      <c r="AN1" s="870"/>
      <c r="AO1" s="870"/>
      <c r="AP1" s="870"/>
      <c r="AQ1" s="870"/>
      <c r="AR1" s="870"/>
      <c r="AS1" s="870"/>
      <c r="AT1" s="870"/>
      <c r="AU1" s="870"/>
      <c r="AV1" s="870"/>
      <c r="AW1" s="870"/>
      <c r="AX1" s="870"/>
      <c r="AY1" s="870"/>
      <c r="AZ1" s="870"/>
      <c r="BA1" s="870"/>
      <c r="BB1" s="870"/>
      <c r="BC1" s="870"/>
      <c r="BD1" s="870"/>
      <c r="BE1" s="870"/>
      <c r="BF1" s="870"/>
      <c r="BG1" s="870"/>
      <c r="BH1" s="870"/>
      <c r="BI1" s="870"/>
      <c r="BJ1" s="870"/>
      <c r="BK1" s="870"/>
      <c r="BL1" s="870"/>
      <c r="BM1" s="870"/>
      <c r="BN1" s="870"/>
      <c r="BO1" s="870"/>
      <c r="BP1" s="870"/>
      <c r="BQ1" s="870"/>
      <c r="BR1" s="870"/>
      <c r="BS1" s="870"/>
      <c r="BT1" s="870"/>
      <c r="BU1" s="870"/>
      <c r="BV1" s="870"/>
      <c r="BW1" s="870"/>
      <c r="BX1" s="870"/>
      <c r="BY1" s="870"/>
      <c r="BZ1" s="870"/>
      <c r="CA1" s="870"/>
      <c r="CB1" s="870"/>
      <c r="CC1" s="870"/>
      <c r="CD1" s="870"/>
      <c r="CE1" s="870"/>
      <c r="CF1" s="870"/>
      <c r="CG1" s="870"/>
      <c r="CH1" s="870"/>
      <c r="CI1" s="870"/>
      <c r="CJ1" s="870"/>
      <c r="CK1" s="870"/>
      <c r="CL1" s="870"/>
      <c r="CM1" s="870"/>
      <c r="CN1" s="870"/>
      <c r="CO1" s="870"/>
      <c r="CP1" s="870"/>
      <c r="CQ1" s="870"/>
      <c r="CR1" s="870"/>
      <c r="CS1" s="870"/>
    </row>
    <row r="2" spans="2:97" ht="55.5" customHeight="1" x14ac:dyDescent="0.35">
      <c r="AB2" s="871"/>
      <c r="AC2" s="871"/>
      <c r="AD2" s="871"/>
      <c r="AE2" s="871"/>
      <c r="AF2" s="871"/>
      <c r="AG2" s="871"/>
      <c r="AH2" s="871"/>
      <c r="AI2" s="871"/>
      <c r="AJ2" s="871"/>
      <c r="AK2" s="871"/>
      <c r="AL2" s="871"/>
      <c r="AM2" s="871"/>
      <c r="AN2" s="871"/>
      <c r="AO2" s="871"/>
      <c r="AP2" s="871"/>
      <c r="AQ2" s="871"/>
      <c r="AR2" s="871"/>
      <c r="AS2" s="871"/>
      <c r="AT2" s="871"/>
      <c r="AU2" s="871"/>
      <c r="AV2" s="871"/>
      <c r="AW2" s="871"/>
      <c r="AX2" s="871"/>
      <c r="AY2" s="871"/>
      <c r="AZ2" s="871"/>
      <c r="BA2" s="871"/>
      <c r="BB2" s="871"/>
      <c r="BC2" s="871"/>
      <c r="BD2" s="871"/>
      <c r="BE2" s="871"/>
      <c r="BF2" s="871"/>
      <c r="BG2" s="871"/>
      <c r="BH2" s="871"/>
      <c r="BI2" s="871"/>
      <c r="BJ2" s="871"/>
      <c r="BK2" s="871"/>
      <c r="BL2" s="871"/>
      <c r="BM2" s="871"/>
      <c r="BN2" s="871"/>
      <c r="BO2" s="871"/>
      <c r="BP2" s="871"/>
      <c r="BQ2" s="871"/>
      <c r="BR2" s="871"/>
      <c r="BS2" s="871"/>
      <c r="BT2" s="871"/>
      <c r="BU2" s="871"/>
      <c r="BV2" s="871"/>
      <c r="BW2" s="871"/>
      <c r="BX2" s="871"/>
      <c r="BY2" s="871"/>
      <c r="BZ2" s="871"/>
      <c r="CA2" s="871"/>
      <c r="CB2" s="871"/>
      <c r="CC2" s="871"/>
      <c r="CD2" s="871"/>
      <c r="CE2" s="871"/>
      <c r="CF2" s="871"/>
      <c r="CG2" s="871"/>
      <c r="CH2" s="871"/>
      <c r="CI2" s="871"/>
      <c r="CJ2" s="871"/>
      <c r="CK2" s="871"/>
      <c r="CL2" s="871"/>
      <c r="CM2" s="871"/>
      <c r="CN2" s="871"/>
      <c r="CO2" s="871"/>
      <c r="CP2" s="871"/>
      <c r="CQ2" s="871"/>
      <c r="CR2" s="871"/>
      <c r="CS2" s="871"/>
    </row>
    <row r="3" spans="2:97" ht="19.5" customHeight="1" x14ac:dyDescent="0.35"/>
    <row r="4" spans="2:97" ht="23.25" customHeight="1" x14ac:dyDescent="0.35">
      <c r="B4" s="368"/>
      <c r="C4" s="368"/>
      <c r="D4" s="368"/>
      <c r="E4" s="368"/>
      <c r="F4" s="368"/>
      <c r="G4" s="368"/>
      <c r="H4" s="368"/>
      <c r="I4" s="368"/>
      <c r="J4" s="368"/>
      <c r="K4" s="368"/>
      <c r="L4" s="368"/>
      <c r="M4" s="368"/>
      <c r="N4" s="368"/>
      <c r="O4" s="368"/>
      <c r="P4" s="368"/>
      <c r="Q4" s="368"/>
      <c r="R4" s="368"/>
      <c r="S4" s="368"/>
      <c r="T4" s="368"/>
      <c r="U4" s="368"/>
      <c r="V4" s="368"/>
      <c r="W4" s="368"/>
      <c r="X4" s="368"/>
      <c r="Y4" s="368"/>
      <c r="Z4" s="368"/>
      <c r="AA4" s="368"/>
      <c r="AB4" s="368"/>
      <c r="AC4" s="368"/>
      <c r="AD4" s="368"/>
      <c r="AE4" s="368"/>
      <c r="AF4" s="368"/>
      <c r="AG4" s="368"/>
      <c r="AH4" s="368"/>
      <c r="AI4" s="368"/>
      <c r="AJ4" s="368"/>
      <c r="AK4" s="368"/>
      <c r="AL4" s="368"/>
      <c r="AM4" s="368"/>
      <c r="AN4" s="368"/>
      <c r="AO4" s="368"/>
      <c r="AP4" s="368"/>
      <c r="AQ4" s="368"/>
      <c r="AR4" s="368"/>
      <c r="AS4" s="368"/>
      <c r="AT4" s="368"/>
      <c r="AU4" s="368"/>
      <c r="AV4" s="368"/>
      <c r="AW4" s="368"/>
      <c r="AX4" s="368"/>
      <c r="AY4" s="368"/>
      <c r="AZ4" s="368"/>
      <c r="BA4" s="368"/>
      <c r="BB4" s="368"/>
      <c r="BC4" s="368"/>
      <c r="BD4" s="368"/>
      <c r="BE4" s="368"/>
      <c r="BF4" s="368"/>
      <c r="BG4" s="368"/>
      <c r="BH4" s="368"/>
      <c r="BI4" s="368"/>
      <c r="BJ4" s="368"/>
      <c r="BK4" s="368"/>
      <c r="BL4" s="368"/>
      <c r="BM4" s="368"/>
      <c r="BN4" s="368"/>
      <c r="BO4" s="368"/>
      <c r="BP4" s="368"/>
      <c r="BQ4" s="368"/>
      <c r="BR4" s="368"/>
      <c r="BS4" s="368"/>
      <c r="BT4" s="368"/>
      <c r="BU4" s="874" t="s">
        <v>166</v>
      </c>
      <c r="BV4" s="874"/>
      <c r="BW4" s="874"/>
      <c r="BX4" s="874"/>
      <c r="BY4" s="874"/>
      <c r="BZ4" s="874"/>
      <c r="CA4" s="874"/>
      <c r="CB4" s="874"/>
      <c r="CC4" s="874"/>
      <c r="CD4" s="874"/>
      <c r="CE4" s="874"/>
      <c r="CF4" s="874"/>
      <c r="CG4" s="874"/>
      <c r="CH4" s="874"/>
      <c r="CI4" s="874"/>
      <c r="CJ4" s="874"/>
      <c r="CK4" s="874"/>
      <c r="CL4" s="874"/>
      <c r="CM4" s="874"/>
      <c r="CN4" s="879">
        <f ca="1">Cotizador!D4</f>
        <v>45331</v>
      </c>
      <c r="CO4" s="879"/>
      <c r="CP4" s="879"/>
      <c r="CQ4" s="879"/>
      <c r="CR4" s="879"/>
      <c r="CS4" s="879"/>
    </row>
    <row r="5" spans="2:97" ht="23.25" customHeight="1" x14ac:dyDescent="0.35">
      <c r="B5" s="368"/>
      <c r="C5" s="368"/>
      <c r="D5" s="368"/>
      <c r="E5" s="368"/>
      <c r="F5" s="368"/>
      <c r="G5" s="368"/>
      <c r="H5" s="368"/>
      <c r="I5" s="368"/>
      <c r="J5" s="368"/>
      <c r="K5" s="368"/>
      <c r="L5" s="368"/>
      <c r="M5" s="368"/>
      <c r="N5" s="368"/>
      <c r="O5" s="368"/>
      <c r="P5" s="368"/>
      <c r="Q5" s="368"/>
      <c r="R5" s="368"/>
      <c r="S5" s="368"/>
      <c r="T5" s="368"/>
      <c r="U5" s="368"/>
      <c r="V5" s="368"/>
      <c r="W5" s="368"/>
      <c r="X5" s="368"/>
      <c r="Y5" s="368"/>
      <c r="Z5" s="368"/>
      <c r="AA5" s="368"/>
      <c r="AB5" s="368"/>
      <c r="AC5" s="368"/>
      <c r="AD5" s="368"/>
      <c r="AE5" s="368"/>
      <c r="AF5" s="368"/>
      <c r="AG5" s="368"/>
      <c r="AH5" s="368"/>
      <c r="AI5" s="368"/>
      <c r="AJ5" s="368"/>
      <c r="AK5" s="368"/>
      <c r="AL5" s="368"/>
      <c r="AM5" s="368"/>
      <c r="AN5" s="368"/>
      <c r="AO5" s="368"/>
      <c r="AP5" s="368"/>
      <c r="AQ5" s="368"/>
      <c r="AR5" s="368"/>
      <c r="AS5" s="368"/>
      <c r="AT5" s="368"/>
      <c r="AU5" s="368"/>
      <c r="AV5" s="368"/>
      <c r="AW5" s="368"/>
      <c r="AX5" s="368"/>
      <c r="AY5" s="368"/>
      <c r="AZ5" s="368"/>
      <c r="BA5" s="368"/>
      <c r="BB5" s="368"/>
      <c r="BC5" s="368"/>
      <c r="BD5" s="368"/>
      <c r="BE5" s="368"/>
      <c r="BF5" s="368"/>
      <c r="BG5" s="368"/>
      <c r="BH5" s="368"/>
      <c r="BI5" s="368"/>
      <c r="BJ5" s="368"/>
      <c r="BK5" s="368"/>
      <c r="BL5" s="368"/>
      <c r="BM5" s="368"/>
      <c r="BN5" s="368"/>
      <c r="BO5" s="368"/>
      <c r="BP5" s="368"/>
      <c r="BQ5" s="368"/>
      <c r="BR5" s="368"/>
      <c r="BS5" s="368"/>
      <c r="BT5" s="368"/>
      <c r="BU5" s="874" t="s">
        <v>167</v>
      </c>
      <c r="BV5" s="874"/>
      <c r="BW5" s="874"/>
      <c r="BX5" s="874"/>
      <c r="BY5" s="874"/>
      <c r="BZ5" s="874"/>
      <c r="CA5" s="874"/>
      <c r="CB5" s="874"/>
      <c r="CC5" s="874"/>
      <c r="CD5" s="874"/>
      <c r="CE5" s="874"/>
      <c r="CF5" s="874"/>
      <c r="CG5" s="874"/>
      <c r="CH5" s="874"/>
      <c r="CI5" s="874"/>
      <c r="CJ5" s="874"/>
      <c r="CK5" s="874"/>
      <c r="CL5" s="874"/>
      <c r="CM5" s="874"/>
      <c r="CN5" s="879">
        <f ca="1">CN4+30</f>
        <v>45361</v>
      </c>
      <c r="CO5" s="879"/>
      <c r="CP5" s="879"/>
      <c r="CQ5" s="879"/>
      <c r="CR5" s="879"/>
      <c r="CS5" s="879"/>
    </row>
    <row r="6" spans="2:97" ht="23.25" customHeight="1" x14ac:dyDescent="0.35">
      <c r="B6" s="368"/>
      <c r="C6" s="368"/>
      <c r="D6" s="368"/>
      <c r="E6" s="368"/>
      <c r="F6" s="368"/>
      <c r="G6" s="368"/>
      <c r="H6" s="368"/>
      <c r="I6" s="368"/>
      <c r="J6" s="368"/>
      <c r="K6" s="368"/>
      <c r="L6" s="368"/>
      <c r="M6" s="368"/>
      <c r="N6" s="368"/>
      <c r="O6" s="368"/>
      <c r="P6" s="368"/>
      <c r="Q6" s="368"/>
      <c r="R6" s="368"/>
      <c r="S6" s="368"/>
      <c r="T6" s="368"/>
      <c r="U6" s="368"/>
      <c r="V6" s="368"/>
      <c r="W6" s="368"/>
      <c r="X6" s="368"/>
      <c r="Y6" s="368"/>
      <c r="Z6" s="368"/>
      <c r="AA6" s="368"/>
      <c r="AB6" s="368"/>
      <c r="AC6" s="368"/>
      <c r="AD6" s="368"/>
      <c r="AE6" s="368"/>
      <c r="AF6" s="368"/>
      <c r="AG6" s="368"/>
      <c r="AH6" s="368"/>
      <c r="AI6" s="368"/>
      <c r="AJ6" s="368"/>
      <c r="AK6" s="368"/>
      <c r="AL6" s="368"/>
      <c r="AM6" s="368"/>
      <c r="AN6" s="368"/>
      <c r="AO6" s="368"/>
      <c r="AP6" s="368"/>
      <c r="AQ6" s="368"/>
      <c r="AR6" s="368"/>
      <c r="AS6" s="368"/>
      <c r="AT6" s="368"/>
      <c r="AU6" s="368"/>
      <c r="AV6" s="368"/>
      <c r="AW6" s="368"/>
      <c r="AX6" s="368"/>
      <c r="AY6" s="368"/>
      <c r="AZ6" s="368"/>
      <c r="BA6" s="368"/>
      <c r="BB6" s="368"/>
      <c r="BC6" s="368"/>
      <c r="BD6" s="368"/>
      <c r="BE6" s="368"/>
      <c r="BF6" s="368"/>
      <c r="BG6" s="368"/>
      <c r="BH6" s="368"/>
      <c r="BI6" s="368"/>
      <c r="BJ6" s="368"/>
      <c r="BK6" s="368"/>
      <c r="BL6" s="368"/>
      <c r="BM6" s="368"/>
      <c r="BN6" s="368"/>
      <c r="BO6" s="368"/>
      <c r="BP6" s="368"/>
      <c r="BQ6" s="368"/>
      <c r="BR6" s="368"/>
      <c r="BS6" s="368"/>
      <c r="BT6" s="368"/>
      <c r="BU6" s="874" t="s">
        <v>419</v>
      </c>
      <c r="BV6" s="874"/>
      <c r="BW6" s="874"/>
      <c r="BX6" s="874"/>
      <c r="BY6" s="874"/>
      <c r="BZ6" s="874"/>
      <c r="CA6" s="874"/>
      <c r="CB6" s="874"/>
      <c r="CC6" s="874"/>
      <c r="CD6" s="874"/>
      <c r="CE6" s="874"/>
      <c r="CF6" s="874"/>
      <c r="CG6" s="874"/>
      <c r="CH6" s="874"/>
      <c r="CI6" s="874"/>
      <c r="CJ6" s="874"/>
      <c r="CK6" s="874"/>
      <c r="CL6" s="874"/>
      <c r="CM6" s="874"/>
      <c r="CN6" s="879">
        <f>Cotizador!L4</f>
        <v>0</v>
      </c>
      <c r="CO6" s="879"/>
      <c r="CP6" s="879"/>
      <c r="CQ6" s="879"/>
      <c r="CR6" s="879"/>
      <c r="CS6" s="879"/>
    </row>
    <row r="7" spans="2:97" ht="23.25" customHeight="1" x14ac:dyDescent="0.35"/>
    <row r="8" spans="2:97" ht="23.25" customHeight="1" x14ac:dyDescent="0.35">
      <c r="B8" s="874" t="s">
        <v>290</v>
      </c>
      <c r="C8" s="874"/>
      <c r="D8" s="874"/>
      <c r="E8" s="874"/>
      <c r="F8" s="874"/>
      <c r="G8" s="874"/>
      <c r="H8" s="874"/>
      <c r="I8" s="874"/>
      <c r="J8" s="874"/>
      <c r="K8" s="876">
        <f>Cotizador!D5</f>
        <v>0</v>
      </c>
      <c r="L8" s="876"/>
      <c r="M8" s="876"/>
      <c r="N8" s="876"/>
      <c r="O8" s="876"/>
      <c r="P8" s="876"/>
      <c r="Q8" s="876"/>
      <c r="R8" s="876"/>
      <c r="S8" s="876"/>
      <c r="X8" s="368"/>
      <c r="Y8" s="368"/>
      <c r="Z8" s="368"/>
      <c r="AA8" s="368"/>
      <c r="AB8" s="368"/>
      <c r="AC8" s="368"/>
      <c r="AD8" s="368"/>
      <c r="AE8" s="368"/>
      <c r="AF8" s="368"/>
      <c r="AG8" s="368"/>
      <c r="AH8" s="368"/>
      <c r="AI8" s="368"/>
      <c r="AJ8" s="368"/>
      <c r="AK8" s="368"/>
      <c r="AL8" s="368"/>
      <c r="AM8" s="368"/>
      <c r="AN8" s="368"/>
      <c r="AO8" s="368"/>
      <c r="AP8" s="368"/>
      <c r="AQ8" s="368"/>
      <c r="AR8" s="368"/>
      <c r="AS8" s="368"/>
      <c r="AT8" s="368"/>
      <c r="AU8" s="368"/>
      <c r="AV8" s="368"/>
      <c r="AW8" s="368"/>
      <c r="AX8" s="368"/>
      <c r="AY8" s="368"/>
      <c r="AZ8" s="368"/>
      <c r="BA8" s="368"/>
      <c r="BB8" s="368"/>
      <c r="BC8" s="368"/>
      <c r="BD8" s="368"/>
      <c r="BE8" s="368"/>
      <c r="BF8" s="368"/>
      <c r="BG8" s="878" t="s">
        <v>168</v>
      </c>
      <c r="BH8" s="878"/>
      <c r="BI8" s="878"/>
      <c r="BJ8" s="878"/>
      <c r="BK8" s="878"/>
      <c r="BL8" s="878"/>
      <c r="BM8" s="878"/>
      <c r="BN8" s="878"/>
      <c r="BO8" s="878"/>
      <c r="BP8" s="878"/>
      <c r="BQ8" s="878"/>
      <c r="BR8" s="878"/>
      <c r="BS8" s="878"/>
      <c r="BT8" s="878"/>
      <c r="BU8" s="876" t="str">
        <f>CONCATENATE(Cotizador!D9," / ",Cotizador!Q9)</f>
        <v xml:space="preserve"> / </v>
      </c>
      <c r="BV8" s="876"/>
      <c r="BW8" s="876"/>
      <c r="BX8" s="876"/>
      <c r="BY8" s="876"/>
      <c r="BZ8" s="876"/>
      <c r="CA8" s="876"/>
      <c r="CB8" s="876"/>
      <c r="CC8" s="876"/>
      <c r="CD8" s="876"/>
      <c r="CE8" s="876"/>
      <c r="CF8" s="876"/>
      <c r="CG8" s="876"/>
      <c r="CH8" s="876"/>
      <c r="CI8" s="876"/>
      <c r="CJ8" s="876"/>
      <c r="CK8" s="876"/>
      <c r="CL8" s="876"/>
      <c r="CM8" s="876"/>
      <c r="CN8" s="876"/>
      <c r="CO8" s="876"/>
      <c r="CP8" s="876"/>
      <c r="CQ8" s="876"/>
      <c r="CR8" s="876"/>
      <c r="CS8" s="876"/>
    </row>
    <row r="9" spans="2:97" ht="23.25" customHeight="1" x14ac:dyDescent="0.35">
      <c r="B9" s="874" t="s">
        <v>357</v>
      </c>
      <c r="C9" s="874"/>
      <c r="D9" s="874"/>
      <c r="E9" s="874"/>
      <c r="F9" s="874"/>
      <c r="G9" s="874"/>
      <c r="H9" s="874"/>
      <c r="I9" s="874"/>
      <c r="J9" s="874"/>
      <c r="K9" s="876" t="str">
        <f>Cotizador!L5</f>
        <v>Nueva</v>
      </c>
      <c r="L9" s="876"/>
      <c r="M9" s="876"/>
      <c r="N9" s="876"/>
      <c r="O9" s="876"/>
      <c r="P9" s="876"/>
      <c r="Q9" s="876"/>
      <c r="R9" s="876"/>
      <c r="S9" s="876"/>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8"/>
      <c r="BC9" s="368"/>
      <c r="BD9" s="368"/>
      <c r="BE9" s="368"/>
      <c r="BF9" s="368"/>
      <c r="BG9" s="878" t="s">
        <v>292</v>
      </c>
      <c r="BH9" s="878"/>
      <c r="BI9" s="878"/>
      <c r="BJ9" s="878"/>
      <c r="BK9" s="878"/>
      <c r="BL9" s="878"/>
      <c r="BM9" s="878"/>
      <c r="BN9" s="878"/>
      <c r="BO9" s="878"/>
      <c r="BP9" s="878"/>
      <c r="BQ9" s="878"/>
      <c r="BR9" s="878"/>
      <c r="BS9" s="878"/>
      <c r="BT9" s="878"/>
      <c r="BU9" s="877" t="str">
        <f>Cotizador!W9</f>
        <v/>
      </c>
      <c r="BV9" s="876"/>
      <c r="BW9" s="876"/>
      <c r="BX9" s="876"/>
      <c r="BY9" s="876"/>
      <c r="BZ9" s="876"/>
      <c r="CA9" s="876"/>
      <c r="CB9" s="876"/>
      <c r="CC9" s="876"/>
      <c r="CD9" s="876"/>
      <c r="CE9" s="876"/>
      <c r="CF9" s="876"/>
      <c r="CG9" s="876"/>
      <c r="CH9" s="876"/>
      <c r="CI9" s="876"/>
      <c r="CJ9" s="876"/>
      <c r="CK9" s="876"/>
      <c r="CL9" s="876"/>
      <c r="CM9" s="876"/>
      <c r="CN9" s="876"/>
      <c r="CO9" s="876"/>
      <c r="CP9" s="876"/>
      <c r="CQ9" s="876"/>
      <c r="CR9" s="876"/>
      <c r="CS9" s="876"/>
    </row>
    <row r="10" spans="2:97" ht="23.25" customHeight="1" x14ac:dyDescent="0.35">
      <c r="B10" s="368"/>
      <c r="C10" s="368"/>
      <c r="D10" s="368"/>
      <c r="E10" s="368"/>
      <c r="F10" s="368"/>
      <c r="G10" s="368"/>
      <c r="H10" s="368"/>
      <c r="I10" s="368"/>
      <c r="J10" s="368"/>
      <c r="K10" s="368"/>
      <c r="L10" s="368"/>
      <c r="M10" s="368"/>
      <c r="N10" s="368"/>
      <c r="O10" s="368"/>
      <c r="P10" s="368"/>
      <c r="Q10" s="368"/>
      <c r="R10" s="368"/>
      <c r="S10" s="368"/>
      <c r="T10" s="368"/>
      <c r="U10" s="368"/>
      <c r="V10" s="368"/>
      <c r="W10" s="368"/>
      <c r="X10" s="368"/>
      <c r="Y10" s="368"/>
      <c r="Z10" s="368"/>
      <c r="AA10" s="368"/>
      <c r="AB10" s="368"/>
      <c r="AC10" s="368"/>
      <c r="AD10" s="368"/>
      <c r="AE10" s="368"/>
      <c r="AF10" s="368"/>
      <c r="AG10" s="368"/>
      <c r="AH10" s="368"/>
      <c r="AI10" s="368"/>
      <c r="AJ10" s="368"/>
      <c r="AK10" s="368"/>
      <c r="AL10" s="368"/>
      <c r="AM10" s="368"/>
      <c r="AN10" s="368"/>
      <c r="AO10" s="368"/>
      <c r="AP10" s="368"/>
      <c r="AQ10" s="368"/>
      <c r="AR10" s="368"/>
      <c r="AS10" s="368"/>
      <c r="AT10" s="368"/>
      <c r="AU10" s="368"/>
      <c r="AV10" s="368"/>
      <c r="AW10" s="368"/>
      <c r="AX10" s="368"/>
      <c r="AY10" s="368"/>
      <c r="AZ10" s="368"/>
      <c r="BA10" s="368"/>
      <c r="BB10" s="368"/>
      <c r="BC10" s="368"/>
      <c r="BD10" s="368"/>
      <c r="BE10" s="368"/>
      <c r="BF10" s="368"/>
      <c r="BG10" s="368"/>
      <c r="BH10" s="368"/>
      <c r="BI10" s="368"/>
      <c r="BJ10" s="368"/>
      <c r="BK10" s="368"/>
      <c r="BL10" s="368"/>
      <c r="BM10" s="368"/>
      <c r="BN10" s="368"/>
      <c r="BO10" s="368"/>
      <c r="BP10" s="368"/>
      <c r="BQ10" s="368"/>
      <c r="BR10" s="368"/>
      <c r="BS10" s="368"/>
      <c r="BT10" s="368"/>
      <c r="BU10" s="368"/>
      <c r="BV10" s="368"/>
      <c r="BW10" s="368"/>
      <c r="BX10" s="368"/>
      <c r="BY10" s="368"/>
      <c r="BZ10" s="368"/>
      <c r="CA10" s="368"/>
      <c r="CB10" s="368"/>
      <c r="CC10" s="368"/>
      <c r="CD10" s="368"/>
      <c r="CE10" s="368"/>
      <c r="CF10" s="368"/>
      <c r="CG10" s="368"/>
      <c r="CH10" s="368"/>
      <c r="CI10" s="368"/>
      <c r="CJ10" s="368"/>
      <c r="CK10" s="368"/>
      <c r="CL10" s="368"/>
      <c r="CM10" s="368"/>
      <c r="CN10" s="368"/>
      <c r="CO10" s="368"/>
      <c r="CP10" s="368"/>
      <c r="CQ10" s="368"/>
      <c r="CR10" s="368"/>
      <c r="CS10" s="368"/>
    </row>
    <row r="11" spans="2:97" ht="23.25" customHeight="1" x14ac:dyDescent="0.35">
      <c r="B11" s="833" t="s">
        <v>291</v>
      </c>
      <c r="C11" s="834"/>
      <c r="D11" s="834"/>
      <c r="E11" s="834"/>
      <c r="F11" s="834"/>
      <c r="G11" s="834"/>
      <c r="H11" s="834"/>
      <c r="I11" s="834"/>
      <c r="J11" s="834"/>
      <c r="K11" s="834"/>
      <c r="L11" s="834"/>
      <c r="M11" s="834"/>
      <c r="N11" s="834"/>
      <c r="O11" s="834"/>
      <c r="P11" s="834"/>
      <c r="Q11" s="834"/>
      <c r="R11" s="834"/>
      <c r="S11" s="834"/>
      <c r="T11" s="834"/>
      <c r="U11" s="834"/>
      <c r="V11" s="834"/>
      <c r="W11" s="834"/>
      <c r="X11" s="834"/>
      <c r="Y11" s="834"/>
      <c r="Z11" s="834"/>
      <c r="AA11" s="834"/>
      <c r="AB11" s="834"/>
      <c r="AC11" s="834"/>
      <c r="AD11" s="834"/>
      <c r="AE11" s="834"/>
      <c r="AF11" s="834"/>
      <c r="AG11" s="834"/>
      <c r="AH11" s="834"/>
      <c r="AI11" s="834"/>
      <c r="AJ11" s="834"/>
      <c r="AK11" s="834"/>
      <c r="AL11" s="834"/>
      <c r="AM11" s="834"/>
      <c r="AN11" s="834"/>
      <c r="AO11" s="834"/>
      <c r="AP11" s="834"/>
      <c r="AQ11" s="834"/>
      <c r="AR11" s="834"/>
      <c r="AS11" s="834"/>
      <c r="AT11" s="834"/>
      <c r="AU11" s="834"/>
      <c r="AV11" s="834"/>
      <c r="AW11" s="834"/>
      <c r="AX11" s="834"/>
      <c r="AY11" s="834"/>
      <c r="AZ11" s="834"/>
      <c r="BA11" s="834"/>
      <c r="BB11" s="834"/>
      <c r="BC11" s="834"/>
      <c r="BD11" s="834"/>
      <c r="BE11" s="834"/>
      <c r="BF11" s="834"/>
      <c r="BG11" s="834"/>
      <c r="BH11" s="834"/>
      <c r="BI11" s="834"/>
      <c r="BJ11" s="834"/>
      <c r="BK11" s="834"/>
      <c r="BL11" s="834"/>
      <c r="BM11" s="834"/>
      <c r="BN11" s="834"/>
      <c r="BO11" s="834"/>
      <c r="BP11" s="834"/>
      <c r="BQ11" s="834"/>
      <c r="BR11" s="834"/>
      <c r="BS11" s="834"/>
      <c r="BT11" s="834"/>
      <c r="BU11" s="834"/>
      <c r="BV11" s="834"/>
      <c r="BW11" s="834"/>
      <c r="BX11" s="834"/>
      <c r="BY11" s="834"/>
      <c r="BZ11" s="834"/>
      <c r="CA11" s="834"/>
      <c r="CB11" s="834"/>
      <c r="CC11" s="834"/>
      <c r="CD11" s="834"/>
      <c r="CE11" s="834"/>
      <c r="CF11" s="834"/>
      <c r="CG11" s="834"/>
      <c r="CH11" s="834"/>
      <c r="CI11" s="834"/>
      <c r="CJ11" s="834"/>
      <c r="CK11" s="834"/>
      <c r="CL11" s="834"/>
      <c r="CM11" s="834"/>
      <c r="CN11" s="834"/>
      <c r="CO11" s="834"/>
      <c r="CP11" s="834"/>
      <c r="CQ11" s="834"/>
      <c r="CR11" s="834"/>
      <c r="CS11" s="835"/>
    </row>
    <row r="12" spans="2:97" ht="23.25" customHeight="1" x14ac:dyDescent="0.35">
      <c r="B12" s="369"/>
      <c r="C12" s="368"/>
      <c r="D12" s="368"/>
      <c r="E12" s="368"/>
      <c r="F12" s="368"/>
      <c r="G12" s="368"/>
      <c r="H12" s="368"/>
      <c r="I12" s="368"/>
      <c r="J12" s="368"/>
      <c r="K12" s="368"/>
      <c r="L12" s="368"/>
      <c r="M12" s="368"/>
      <c r="N12" s="368"/>
      <c r="O12" s="368"/>
      <c r="P12" s="368"/>
      <c r="Q12" s="368"/>
      <c r="R12" s="368"/>
      <c r="S12" s="368"/>
      <c r="T12" s="368"/>
      <c r="U12" s="368"/>
      <c r="V12" s="368"/>
      <c r="W12" s="368"/>
      <c r="X12" s="368"/>
      <c r="Y12" s="368"/>
      <c r="Z12" s="368"/>
      <c r="AA12" s="368"/>
      <c r="AB12" s="368"/>
      <c r="AC12" s="368"/>
      <c r="AD12" s="368"/>
      <c r="AE12" s="368"/>
      <c r="AF12" s="368"/>
      <c r="AG12" s="368"/>
      <c r="AH12" s="368"/>
      <c r="AI12" s="368"/>
      <c r="AJ12" s="368"/>
      <c r="AK12" s="368"/>
      <c r="AL12" s="368"/>
      <c r="AM12" s="368"/>
      <c r="AN12" s="368"/>
      <c r="AO12" s="368"/>
      <c r="AP12" s="368"/>
      <c r="AQ12" s="368"/>
      <c r="AR12" s="368"/>
      <c r="AS12" s="368"/>
      <c r="AT12" s="368"/>
      <c r="AU12" s="368"/>
      <c r="AV12" s="368"/>
      <c r="AW12" s="368"/>
      <c r="AX12" s="368"/>
      <c r="AY12" s="368"/>
      <c r="AZ12" s="368"/>
      <c r="BA12" s="368"/>
      <c r="BB12" s="368"/>
      <c r="BC12" s="368"/>
      <c r="BD12" s="368"/>
      <c r="BE12" s="368"/>
      <c r="BF12" s="368"/>
      <c r="BG12" s="368"/>
      <c r="BH12" s="368"/>
      <c r="BI12" s="368"/>
      <c r="BJ12" s="368"/>
      <c r="BK12" s="368"/>
      <c r="BL12" s="368"/>
      <c r="BM12" s="368"/>
      <c r="BN12" s="368"/>
      <c r="BO12" s="368"/>
      <c r="BP12" s="368"/>
      <c r="BQ12" s="368"/>
      <c r="BR12" s="368"/>
      <c r="BS12" s="368"/>
      <c r="BT12" s="368"/>
      <c r="BU12" s="368"/>
      <c r="BV12" s="368"/>
      <c r="BW12" s="368"/>
      <c r="BX12" s="368"/>
      <c r="BY12" s="368"/>
      <c r="BZ12" s="368"/>
      <c r="CA12" s="368"/>
      <c r="CB12" s="368"/>
      <c r="CC12" s="368"/>
      <c r="CD12" s="368"/>
      <c r="CE12" s="368"/>
      <c r="CF12" s="368"/>
      <c r="CG12" s="368"/>
      <c r="CH12" s="368"/>
      <c r="CI12" s="368"/>
      <c r="CJ12" s="368"/>
      <c r="CK12" s="368"/>
      <c r="CL12" s="368"/>
      <c r="CM12" s="368"/>
      <c r="CN12" s="368"/>
      <c r="CO12" s="368"/>
      <c r="CP12" s="368"/>
      <c r="CQ12" s="368"/>
      <c r="CR12" s="368"/>
      <c r="CS12" s="370"/>
    </row>
    <row r="13" spans="2:97" ht="23.25" customHeight="1" x14ac:dyDescent="0.35">
      <c r="B13" s="369"/>
      <c r="C13" s="875" t="s">
        <v>328</v>
      </c>
      <c r="D13" s="875"/>
      <c r="E13" s="875"/>
      <c r="F13" s="875"/>
      <c r="G13" s="875"/>
      <c r="H13" s="875"/>
      <c r="I13" s="875"/>
      <c r="J13" s="875"/>
      <c r="K13" s="875"/>
      <c r="L13" s="875"/>
      <c r="M13" s="875"/>
      <c r="N13" s="875"/>
      <c r="O13" s="875"/>
      <c r="P13" s="875"/>
      <c r="Q13" s="875"/>
      <c r="R13" s="875"/>
      <c r="S13" s="890" t="str">
        <f>Cotizador!D13</f>
        <v/>
      </c>
      <c r="T13" s="890"/>
      <c r="U13" s="890"/>
      <c r="V13" s="890"/>
      <c r="W13" s="890"/>
      <c r="X13" s="890"/>
      <c r="Y13" s="890"/>
      <c r="Z13" s="890"/>
      <c r="AA13" s="890"/>
      <c r="AB13" s="890"/>
      <c r="AC13" s="890"/>
      <c r="AD13" s="890"/>
      <c r="AE13" s="890"/>
      <c r="AF13" s="890"/>
      <c r="AG13" s="890"/>
      <c r="AH13" s="890"/>
      <c r="AI13" s="890"/>
      <c r="AJ13" s="890"/>
      <c r="AK13" s="890"/>
      <c r="AL13" s="890"/>
      <c r="AM13" s="890"/>
      <c r="AN13" s="890"/>
      <c r="AO13" s="890"/>
      <c r="AP13" s="890"/>
      <c r="AQ13" s="890"/>
      <c r="AR13" s="890"/>
      <c r="AS13" s="890"/>
      <c r="AT13" s="890"/>
      <c r="AU13" s="890"/>
      <c r="AV13" s="890"/>
      <c r="AW13" s="890"/>
      <c r="AX13" s="890"/>
      <c r="AY13" s="890"/>
      <c r="AZ13" s="890"/>
      <c r="BA13" s="890"/>
      <c r="BB13" s="890"/>
      <c r="BC13" s="890"/>
      <c r="BD13" s="890"/>
      <c r="BE13" s="890"/>
      <c r="BF13" s="890"/>
      <c r="BG13" s="890"/>
      <c r="BH13" s="890"/>
      <c r="BI13" s="890"/>
      <c r="BJ13" s="890"/>
      <c r="BK13" s="890"/>
      <c r="BL13" s="890"/>
      <c r="BM13" s="890"/>
      <c r="BN13" s="890"/>
      <c r="BO13" s="890"/>
      <c r="BP13" s="890"/>
      <c r="BQ13" s="890"/>
      <c r="BR13" s="890"/>
      <c r="BS13" s="890"/>
      <c r="BT13" s="890"/>
      <c r="BU13" s="890"/>
      <c r="BV13" s="890"/>
      <c r="BW13" s="890"/>
      <c r="BX13" s="890"/>
      <c r="BY13" s="890"/>
      <c r="BZ13" s="890"/>
      <c r="CA13" s="890"/>
      <c r="CB13" s="890"/>
      <c r="CC13" s="890"/>
      <c r="CD13" s="890"/>
      <c r="CE13" s="890"/>
      <c r="CF13" s="890"/>
      <c r="CG13" s="890"/>
      <c r="CH13" s="890"/>
      <c r="CI13" s="890"/>
      <c r="CJ13" s="890"/>
      <c r="CK13" s="890"/>
      <c r="CL13" s="890"/>
      <c r="CM13" s="890"/>
      <c r="CN13" s="890"/>
      <c r="CO13" s="890"/>
      <c r="CP13" s="890"/>
      <c r="CQ13" s="890"/>
      <c r="CR13" s="890"/>
      <c r="CS13" s="370"/>
    </row>
    <row r="14" spans="2:97" ht="23.25" customHeight="1" x14ac:dyDescent="0.35">
      <c r="B14" s="369"/>
      <c r="C14" s="875" t="s">
        <v>169</v>
      </c>
      <c r="D14" s="875"/>
      <c r="E14" s="875"/>
      <c r="F14" s="875"/>
      <c r="G14" s="875"/>
      <c r="H14" s="875"/>
      <c r="I14" s="875"/>
      <c r="J14" s="875"/>
      <c r="K14" s="875"/>
      <c r="L14" s="875"/>
      <c r="M14" s="875"/>
      <c r="N14" s="875"/>
      <c r="O14" s="875"/>
      <c r="P14" s="875"/>
      <c r="Q14" s="875"/>
      <c r="R14" s="875"/>
      <c r="S14" s="890" t="str">
        <f>Cotizador!D15</f>
        <v/>
      </c>
      <c r="T14" s="890"/>
      <c r="U14" s="890"/>
      <c r="V14" s="890"/>
      <c r="W14" s="890"/>
      <c r="X14" s="890"/>
      <c r="Y14" s="890"/>
      <c r="Z14" s="890"/>
      <c r="AA14" s="890"/>
      <c r="AB14" s="890"/>
      <c r="AC14" s="890"/>
      <c r="AD14" s="890"/>
      <c r="AE14" s="890"/>
      <c r="AF14" s="890"/>
      <c r="AG14" s="890"/>
      <c r="AH14" s="890"/>
      <c r="AI14" s="890"/>
      <c r="AJ14" s="890"/>
      <c r="AK14" s="890"/>
      <c r="AL14" s="890"/>
      <c r="AM14" s="890"/>
      <c r="AN14" s="890"/>
      <c r="AO14" s="890"/>
      <c r="AP14" s="890"/>
      <c r="AQ14" s="890"/>
      <c r="AR14" s="890"/>
      <c r="AS14" s="890"/>
      <c r="AT14" s="890"/>
      <c r="AU14" s="890"/>
      <c r="AV14" s="890"/>
      <c r="AW14" s="890"/>
      <c r="AX14" s="890"/>
      <c r="AY14" s="890"/>
      <c r="AZ14" s="890"/>
      <c r="BA14" s="890"/>
      <c r="BB14" s="890"/>
      <c r="BC14" s="890"/>
      <c r="BD14" s="890"/>
      <c r="BE14" s="890"/>
      <c r="BF14" s="890"/>
      <c r="BG14" s="890"/>
      <c r="BH14" s="890"/>
      <c r="BI14" s="890"/>
      <c r="BJ14" s="890"/>
      <c r="BK14" s="890"/>
      <c r="BL14" s="890"/>
      <c r="BM14" s="890"/>
      <c r="BN14" s="890"/>
      <c r="BO14" s="890"/>
      <c r="BP14" s="890"/>
      <c r="BQ14" s="890"/>
      <c r="BR14" s="890"/>
      <c r="BS14" s="890"/>
      <c r="BT14" s="890"/>
      <c r="BU14" s="890"/>
      <c r="BV14" s="890"/>
      <c r="BW14" s="890"/>
      <c r="BX14" s="890"/>
      <c r="BY14" s="890"/>
      <c r="BZ14" s="890"/>
      <c r="CA14" s="890"/>
      <c r="CB14" s="890"/>
      <c r="CC14" s="890"/>
      <c r="CD14" s="890"/>
      <c r="CE14" s="890"/>
      <c r="CF14" s="890"/>
      <c r="CG14" s="890"/>
      <c r="CH14" s="890"/>
      <c r="CI14" s="890"/>
      <c r="CJ14" s="890"/>
      <c r="CK14" s="890"/>
      <c r="CL14" s="890"/>
      <c r="CM14" s="890"/>
      <c r="CN14" s="890"/>
      <c r="CO14" s="890"/>
      <c r="CP14" s="890"/>
      <c r="CQ14" s="890"/>
      <c r="CR14" s="890"/>
      <c r="CS14" s="370"/>
    </row>
    <row r="15" spans="2:97" ht="23.25" customHeight="1" x14ac:dyDescent="0.35">
      <c r="B15" s="369"/>
      <c r="C15" s="875" t="s">
        <v>170</v>
      </c>
      <c r="D15" s="875"/>
      <c r="E15" s="875"/>
      <c r="F15" s="875"/>
      <c r="G15" s="875"/>
      <c r="H15" s="875"/>
      <c r="I15" s="875"/>
      <c r="J15" s="875"/>
      <c r="K15" s="875"/>
      <c r="L15" s="875"/>
      <c r="M15" s="875"/>
      <c r="N15" s="875"/>
      <c r="O15" s="875"/>
      <c r="P15" s="875"/>
      <c r="Q15" s="875"/>
      <c r="R15" s="875"/>
      <c r="S15" s="890" t="str">
        <f>Cotizador!W15</f>
        <v/>
      </c>
      <c r="T15" s="890"/>
      <c r="U15" s="890"/>
      <c r="V15" s="890"/>
      <c r="W15" s="890"/>
      <c r="X15" s="890"/>
      <c r="Y15" s="890"/>
      <c r="Z15" s="890"/>
      <c r="AA15" s="890"/>
      <c r="AB15" s="890"/>
      <c r="AC15" s="890"/>
      <c r="AD15" s="890"/>
      <c r="AE15" s="890"/>
      <c r="AF15" s="890"/>
      <c r="AG15" s="890"/>
      <c r="AH15" s="890"/>
      <c r="AI15" s="890"/>
      <c r="AJ15" s="890"/>
      <c r="AK15" s="890"/>
      <c r="AL15" s="890"/>
      <c r="AM15" s="890"/>
      <c r="AN15" s="890"/>
      <c r="AO15" s="890"/>
      <c r="AP15" s="890"/>
      <c r="AQ15" s="890"/>
      <c r="AR15" s="890"/>
      <c r="AS15" s="890"/>
      <c r="AT15" s="890"/>
      <c r="AU15" s="890"/>
      <c r="AV15" s="890"/>
      <c r="AW15" s="890"/>
      <c r="AX15" s="890"/>
      <c r="AY15" s="890"/>
      <c r="AZ15" s="890"/>
      <c r="BA15" s="890"/>
      <c r="BB15" s="890"/>
      <c r="BC15" s="890"/>
      <c r="BD15" s="890"/>
      <c r="BE15" s="890"/>
      <c r="BF15" s="890"/>
      <c r="BG15" s="890"/>
      <c r="BH15" s="890"/>
      <c r="BI15" s="890"/>
      <c r="BJ15" s="890"/>
      <c r="BK15" s="890"/>
      <c r="BL15" s="890"/>
      <c r="BM15" s="890"/>
      <c r="BN15" s="890"/>
      <c r="BO15" s="890"/>
      <c r="BP15" s="890"/>
      <c r="BQ15" s="890"/>
      <c r="BR15" s="890"/>
      <c r="BS15" s="890"/>
      <c r="BT15" s="890"/>
      <c r="BU15" s="890"/>
      <c r="BV15" s="890"/>
      <c r="BW15" s="890"/>
      <c r="BX15" s="890"/>
      <c r="BY15" s="890"/>
      <c r="BZ15" s="890"/>
      <c r="CA15" s="890"/>
      <c r="CB15" s="890"/>
      <c r="CC15" s="890"/>
      <c r="CD15" s="890"/>
      <c r="CE15" s="890"/>
      <c r="CF15" s="890"/>
      <c r="CG15" s="890"/>
      <c r="CH15" s="890"/>
      <c r="CI15" s="890"/>
      <c r="CJ15" s="890"/>
      <c r="CK15" s="890"/>
      <c r="CL15" s="890"/>
      <c r="CM15" s="890"/>
      <c r="CN15" s="890"/>
      <c r="CO15" s="890"/>
      <c r="CP15" s="890"/>
      <c r="CQ15" s="890"/>
      <c r="CR15" s="890"/>
      <c r="CS15" s="370"/>
    </row>
    <row r="16" spans="2:97" ht="23.25" customHeight="1" x14ac:dyDescent="0.35">
      <c r="B16" s="369"/>
      <c r="C16" s="875" t="s">
        <v>422</v>
      </c>
      <c r="D16" s="875"/>
      <c r="E16" s="875"/>
      <c r="F16" s="875"/>
      <c r="G16" s="875"/>
      <c r="H16" s="875"/>
      <c r="I16" s="875"/>
      <c r="J16" s="875"/>
      <c r="K16" s="875"/>
      <c r="L16" s="875"/>
      <c r="M16" s="875"/>
      <c r="N16" s="875"/>
      <c r="O16" s="875"/>
      <c r="P16" s="875"/>
      <c r="Q16" s="875"/>
      <c r="R16" s="875"/>
      <c r="S16" s="872">
        <f>IF(Validador!C16="SIN ACTIVIDAD ESPECIAL",Validador!E17,Validador!C16)</f>
        <v>0</v>
      </c>
      <c r="T16" s="873"/>
      <c r="U16" s="873"/>
      <c r="V16" s="873"/>
      <c r="W16" s="873"/>
      <c r="X16" s="873"/>
      <c r="Y16" s="873"/>
      <c r="Z16" s="873"/>
      <c r="AA16" s="873"/>
      <c r="AB16" s="873"/>
      <c r="AC16" s="873"/>
      <c r="AD16" s="873"/>
      <c r="AE16" s="873"/>
      <c r="AF16" s="873"/>
      <c r="AG16" s="873"/>
      <c r="AH16" s="873"/>
      <c r="AI16" s="873"/>
      <c r="AJ16" s="873"/>
      <c r="AK16" s="873"/>
      <c r="AL16" s="873"/>
      <c r="AM16" s="873"/>
      <c r="AN16" s="873"/>
      <c r="AO16" s="873"/>
      <c r="AP16" s="873"/>
      <c r="AQ16" s="873"/>
      <c r="AR16" s="873"/>
      <c r="AS16" s="873"/>
      <c r="AT16" s="873"/>
      <c r="AU16" s="873"/>
      <c r="AV16" s="873"/>
      <c r="AW16" s="873"/>
      <c r="AX16" s="873"/>
      <c r="AY16" s="873"/>
      <c r="AZ16" s="873"/>
      <c r="BA16" s="873"/>
      <c r="BB16" s="873"/>
      <c r="BC16" s="873"/>
      <c r="BD16" s="873"/>
      <c r="BE16" s="873"/>
      <c r="BF16" s="873"/>
      <c r="BG16" s="873"/>
      <c r="BH16" s="873"/>
      <c r="BI16" s="873"/>
      <c r="BJ16" s="873"/>
      <c r="BK16" s="873"/>
      <c r="BL16" s="873"/>
      <c r="BM16" s="873"/>
      <c r="BN16" s="873"/>
      <c r="BO16" s="873"/>
      <c r="BP16" s="873"/>
      <c r="BQ16" s="873"/>
      <c r="BR16" s="368"/>
      <c r="BS16" s="368"/>
      <c r="BT16" s="880" t="s">
        <v>182</v>
      </c>
      <c r="BU16" s="880"/>
      <c r="BV16" s="880"/>
      <c r="BW16" s="880"/>
      <c r="BX16" s="880"/>
      <c r="BY16" s="880"/>
      <c r="BZ16" s="880"/>
      <c r="CA16" s="880"/>
      <c r="CB16" s="880"/>
      <c r="CC16" s="368"/>
      <c r="CD16" s="861" t="str">
        <f>IF(Validador!I13="Sí","Gobierno","No Gobierno")</f>
        <v>No Gobierno</v>
      </c>
      <c r="CE16" s="861"/>
      <c r="CF16" s="861"/>
      <c r="CG16" s="861"/>
      <c r="CH16" s="861"/>
      <c r="CI16" s="861"/>
      <c r="CJ16" s="861"/>
      <c r="CK16" s="861"/>
      <c r="CL16" s="861"/>
      <c r="CM16" s="861"/>
      <c r="CN16" s="861"/>
      <c r="CO16" s="861"/>
      <c r="CP16" s="861"/>
      <c r="CQ16" s="861"/>
      <c r="CR16" s="861"/>
      <c r="CS16" s="370"/>
    </row>
    <row r="17" spans="2:97" ht="23.25" customHeight="1" x14ac:dyDescent="0.35">
      <c r="B17" s="371"/>
      <c r="C17" s="372"/>
      <c r="D17" s="372"/>
      <c r="E17" s="372"/>
      <c r="F17" s="372"/>
      <c r="G17" s="372"/>
      <c r="H17" s="372"/>
      <c r="I17" s="372"/>
      <c r="J17" s="372"/>
      <c r="K17" s="372"/>
      <c r="L17" s="372"/>
      <c r="M17" s="372"/>
      <c r="N17" s="372"/>
      <c r="O17" s="372"/>
      <c r="P17" s="372"/>
      <c r="Q17" s="372"/>
      <c r="R17" s="372"/>
      <c r="S17" s="372"/>
      <c r="T17" s="372"/>
      <c r="U17" s="372"/>
      <c r="V17" s="372"/>
      <c r="W17" s="372"/>
      <c r="X17" s="372"/>
      <c r="Y17" s="372"/>
      <c r="Z17" s="372"/>
      <c r="AA17" s="372"/>
      <c r="AB17" s="372"/>
      <c r="AC17" s="372"/>
      <c r="AD17" s="372"/>
      <c r="AE17" s="372"/>
      <c r="AF17" s="372"/>
      <c r="AG17" s="372"/>
      <c r="AH17" s="372"/>
      <c r="AI17" s="372"/>
      <c r="AJ17" s="372"/>
      <c r="AK17" s="372"/>
      <c r="AL17" s="372"/>
      <c r="AM17" s="372"/>
      <c r="AN17" s="372"/>
      <c r="AO17" s="372"/>
      <c r="AP17" s="372"/>
      <c r="AQ17" s="372"/>
      <c r="AR17" s="372"/>
      <c r="AS17" s="372"/>
      <c r="AT17" s="372"/>
      <c r="AU17" s="372"/>
      <c r="AV17" s="372"/>
      <c r="AW17" s="372"/>
      <c r="AX17" s="372"/>
      <c r="AY17" s="372"/>
      <c r="AZ17" s="372"/>
      <c r="BA17" s="372"/>
      <c r="BB17" s="372"/>
      <c r="BC17" s="372"/>
      <c r="BD17" s="372"/>
      <c r="BE17" s="372"/>
      <c r="BF17" s="372"/>
      <c r="BG17" s="372"/>
      <c r="BH17" s="372"/>
      <c r="BI17" s="372"/>
      <c r="BJ17" s="372"/>
      <c r="BK17" s="372"/>
      <c r="BL17" s="372"/>
      <c r="BM17" s="372"/>
      <c r="BN17" s="372"/>
      <c r="BO17" s="372"/>
      <c r="BP17" s="372"/>
      <c r="BQ17" s="372"/>
      <c r="BR17" s="372"/>
      <c r="BS17" s="372"/>
      <c r="BT17" s="372"/>
      <c r="BU17" s="372"/>
      <c r="BV17" s="372"/>
      <c r="BW17" s="372"/>
      <c r="BX17" s="372"/>
      <c r="BY17" s="372"/>
      <c r="BZ17" s="372"/>
      <c r="CA17" s="372"/>
      <c r="CB17" s="372"/>
      <c r="CC17" s="372"/>
      <c r="CD17" s="372"/>
      <c r="CE17" s="372"/>
      <c r="CF17" s="372"/>
      <c r="CG17" s="372"/>
      <c r="CH17" s="372"/>
      <c r="CI17" s="372"/>
      <c r="CJ17" s="372"/>
      <c r="CK17" s="372"/>
      <c r="CL17" s="372"/>
      <c r="CM17" s="372"/>
      <c r="CN17" s="372"/>
      <c r="CO17" s="372"/>
      <c r="CP17" s="372"/>
      <c r="CQ17" s="372"/>
      <c r="CR17" s="372"/>
      <c r="CS17" s="373"/>
    </row>
    <row r="18" spans="2:97" ht="23.25" customHeight="1" x14ac:dyDescent="0.35">
      <c r="B18" s="833" t="s">
        <v>293</v>
      </c>
      <c r="C18" s="834"/>
      <c r="D18" s="834"/>
      <c r="E18" s="834"/>
      <c r="F18" s="834"/>
      <c r="G18" s="834"/>
      <c r="H18" s="834"/>
      <c r="I18" s="834"/>
      <c r="J18" s="834"/>
      <c r="K18" s="834"/>
      <c r="L18" s="834"/>
      <c r="M18" s="834"/>
      <c r="N18" s="834"/>
      <c r="O18" s="834"/>
      <c r="P18" s="834"/>
      <c r="Q18" s="834"/>
      <c r="R18" s="834"/>
      <c r="S18" s="834"/>
      <c r="T18" s="834"/>
      <c r="U18" s="834"/>
      <c r="V18" s="834"/>
      <c r="W18" s="834"/>
      <c r="X18" s="834"/>
      <c r="Y18" s="834"/>
      <c r="Z18" s="834"/>
      <c r="AA18" s="834"/>
      <c r="AB18" s="834"/>
      <c r="AC18" s="834"/>
      <c r="AD18" s="834"/>
      <c r="AE18" s="834"/>
      <c r="AF18" s="834"/>
      <c r="AG18" s="834"/>
      <c r="AH18" s="834"/>
      <c r="AI18" s="834"/>
      <c r="AJ18" s="834"/>
      <c r="AK18" s="834"/>
      <c r="AL18" s="834"/>
      <c r="AM18" s="834"/>
      <c r="AN18" s="834"/>
      <c r="AO18" s="834"/>
      <c r="AP18" s="834"/>
      <c r="AQ18" s="834"/>
      <c r="AR18" s="834"/>
      <c r="AS18" s="834"/>
      <c r="AT18" s="834"/>
      <c r="AU18" s="834"/>
      <c r="AV18" s="834"/>
      <c r="AW18" s="834"/>
      <c r="AX18" s="834"/>
      <c r="AY18" s="834"/>
      <c r="AZ18" s="834"/>
      <c r="BA18" s="834"/>
      <c r="BB18" s="834"/>
      <c r="BC18" s="834"/>
      <c r="BD18" s="834"/>
      <c r="BE18" s="834"/>
      <c r="BF18" s="834"/>
      <c r="BG18" s="834"/>
      <c r="BH18" s="834"/>
      <c r="BI18" s="834"/>
      <c r="BJ18" s="834"/>
      <c r="BK18" s="834"/>
      <c r="BL18" s="834"/>
      <c r="BM18" s="834"/>
      <c r="BN18" s="834"/>
      <c r="BO18" s="834"/>
      <c r="BP18" s="834"/>
      <c r="BQ18" s="834"/>
      <c r="BR18" s="834"/>
      <c r="BS18" s="834"/>
      <c r="BT18" s="834"/>
      <c r="BU18" s="834"/>
      <c r="BV18" s="834"/>
      <c r="BW18" s="834"/>
      <c r="BX18" s="834"/>
      <c r="BY18" s="834"/>
      <c r="BZ18" s="834"/>
      <c r="CA18" s="834"/>
      <c r="CB18" s="834"/>
      <c r="CC18" s="834"/>
      <c r="CD18" s="834"/>
      <c r="CE18" s="834"/>
      <c r="CF18" s="834"/>
      <c r="CG18" s="834"/>
      <c r="CH18" s="834"/>
      <c r="CI18" s="834"/>
      <c r="CJ18" s="834"/>
      <c r="CK18" s="834"/>
      <c r="CL18" s="834"/>
      <c r="CM18" s="834"/>
      <c r="CN18" s="834"/>
      <c r="CO18" s="834"/>
      <c r="CP18" s="834"/>
      <c r="CQ18" s="834"/>
      <c r="CR18" s="834"/>
      <c r="CS18" s="835"/>
    </row>
    <row r="19" spans="2:97" ht="23.25" customHeight="1" x14ac:dyDescent="0.35">
      <c r="B19" s="369"/>
      <c r="C19" s="368"/>
      <c r="D19" s="368"/>
      <c r="E19" s="368"/>
      <c r="F19" s="368"/>
      <c r="G19" s="368"/>
      <c r="H19" s="368"/>
      <c r="I19" s="368"/>
      <c r="J19" s="368"/>
      <c r="K19" s="368"/>
      <c r="L19" s="368"/>
      <c r="M19" s="368"/>
      <c r="N19" s="368"/>
      <c r="O19" s="368"/>
      <c r="P19" s="368"/>
      <c r="Q19" s="368"/>
      <c r="R19" s="368"/>
      <c r="S19" s="368"/>
      <c r="T19" s="368"/>
      <c r="U19" s="368"/>
      <c r="V19" s="368"/>
      <c r="W19" s="368"/>
      <c r="X19" s="368"/>
      <c r="Y19" s="368"/>
      <c r="Z19" s="368"/>
      <c r="AA19" s="368"/>
      <c r="AB19" s="368"/>
      <c r="AC19" s="368"/>
      <c r="AD19" s="368"/>
      <c r="AE19" s="368"/>
      <c r="AF19" s="368"/>
      <c r="AG19" s="368"/>
      <c r="AH19" s="368"/>
      <c r="AI19" s="368"/>
      <c r="AJ19" s="368"/>
      <c r="AK19" s="368"/>
      <c r="AL19" s="368"/>
      <c r="AM19" s="368"/>
      <c r="AN19" s="368"/>
      <c r="AO19" s="368"/>
      <c r="AP19" s="368"/>
      <c r="AQ19" s="368"/>
      <c r="AR19" s="368"/>
      <c r="AS19" s="368"/>
      <c r="AT19" s="368"/>
      <c r="AU19" s="368"/>
      <c r="AV19" s="368"/>
      <c r="AW19" s="368"/>
      <c r="AX19" s="368"/>
      <c r="AY19" s="368"/>
      <c r="AZ19" s="368"/>
      <c r="BA19" s="368"/>
      <c r="BB19" s="368"/>
      <c r="BC19" s="368"/>
      <c r="BD19" s="368"/>
      <c r="BE19" s="368"/>
      <c r="BF19" s="368"/>
      <c r="BG19" s="368"/>
      <c r="BH19" s="368"/>
      <c r="BI19" s="368"/>
      <c r="BJ19" s="368"/>
      <c r="BK19" s="368"/>
      <c r="BL19" s="368"/>
      <c r="BM19" s="368"/>
      <c r="BN19" s="368"/>
      <c r="BO19" s="368"/>
      <c r="BP19" s="368"/>
      <c r="BQ19" s="368"/>
      <c r="BR19" s="368"/>
      <c r="BS19" s="368"/>
      <c r="BT19" s="368"/>
      <c r="BU19" s="368"/>
      <c r="BV19" s="368"/>
      <c r="BW19" s="368"/>
      <c r="BX19" s="368"/>
      <c r="BY19" s="368"/>
      <c r="BZ19" s="368"/>
      <c r="CA19" s="368"/>
      <c r="CB19" s="368"/>
      <c r="CC19" s="368"/>
      <c r="CD19" s="368"/>
      <c r="CE19" s="368"/>
      <c r="CF19" s="368"/>
      <c r="CG19" s="368"/>
      <c r="CH19" s="368"/>
      <c r="CI19" s="368"/>
      <c r="CJ19" s="368"/>
      <c r="CK19" s="368"/>
      <c r="CL19" s="368"/>
      <c r="CM19" s="368"/>
      <c r="CN19" s="368"/>
      <c r="CO19" s="368"/>
      <c r="CP19" s="368"/>
      <c r="CQ19" s="368"/>
      <c r="CR19" s="368"/>
      <c r="CS19" s="370"/>
    </row>
    <row r="20" spans="2:97" ht="23.25" customHeight="1" x14ac:dyDescent="0.35">
      <c r="B20" s="369"/>
      <c r="J20" s="368"/>
      <c r="K20" s="368"/>
      <c r="L20" s="368"/>
      <c r="M20" s="368"/>
      <c r="N20" s="368"/>
      <c r="O20" s="368"/>
      <c r="P20" s="368"/>
      <c r="Q20" s="368"/>
      <c r="R20" s="368"/>
      <c r="S20" s="368"/>
      <c r="T20" s="368"/>
      <c r="U20" s="368"/>
      <c r="V20" s="368"/>
      <c r="W20" s="368"/>
      <c r="X20" s="368"/>
      <c r="Y20" s="368"/>
      <c r="Z20" s="368"/>
      <c r="AA20" s="368"/>
      <c r="AB20" s="368"/>
      <c r="AC20" s="368"/>
      <c r="AD20" s="368"/>
      <c r="AE20" s="368"/>
      <c r="AF20" s="368"/>
      <c r="AG20" s="368"/>
      <c r="AH20" s="874" t="s">
        <v>209</v>
      </c>
      <c r="AI20" s="874"/>
      <c r="AJ20" s="874"/>
      <c r="AK20" s="874"/>
      <c r="AL20" s="874"/>
      <c r="AM20" s="874"/>
      <c r="AN20" s="874"/>
      <c r="AO20" s="874"/>
      <c r="AP20" s="874"/>
      <c r="AQ20" s="874"/>
      <c r="AR20" s="874"/>
      <c r="AS20" s="874"/>
      <c r="AT20" s="874"/>
      <c r="AU20" s="874"/>
      <c r="AV20" s="874" t="s">
        <v>210</v>
      </c>
      <c r="AW20" s="874"/>
      <c r="AX20" s="874"/>
      <c r="AY20" s="874"/>
      <c r="AZ20" s="874"/>
      <c r="BA20" s="874"/>
      <c r="BB20" s="874"/>
      <c r="BC20" s="874"/>
      <c r="BD20" s="874"/>
      <c r="BE20" s="874"/>
      <c r="BF20" s="874"/>
      <c r="BG20" s="874"/>
      <c r="BH20" s="874"/>
      <c r="BI20" s="874"/>
      <c r="BJ20" s="874" t="s">
        <v>211</v>
      </c>
      <c r="BK20" s="874"/>
      <c r="BL20" s="874"/>
      <c r="BM20" s="874"/>
      <c r="BN20" s="874"/>
      <c r="BO20" s="874"/>
      <c r="BP20" s="874"/>
      <c r="BQ20" s="874"/>
      <c r="BR20" s="874"/>
      <c r="BS20" s="874"/>
      <c r="BT20" s="874"/>
      <c r="BU20" s="874"/>
      <c r="BV20" s="874"/>
      <c r="BW20" s="874"/>
      <c r="BX20" s="874" t="s">
        <v>212</v>
      </c>
      <c r="BY20" s="874"/>
      <c r="BZ20" s="874"/>
      <c r="CA20" s="874"/>
      <c r="CB20" s="874"/>
      <c r="CC20" s="874"/>
      <c r="CD20" s="874"/>
      <c r="CE20" s="874"/>
      <c r="CF20" s="874"/>
      <c r="CG20" s="874"/>
      <c r="CH20" s="874"/>
      <c r="CI20" s="874"/>
      <c r="CJ20" s="874"/>
      <c r="CK20" s="874"/>
      <c r="CS20" s="370"/>
    </row>
    <row r="21" spans="2:97" ht="23.25" customHeight="1" x14ac:dyDescent="0.35">
      <c r="B21" s="369"/>
      <c r="J21" s="881" t="s">
        <v>259</v>
      </c>
      <c r="K21" s="882"/>
      <c r="L21" s="882"/>
      <c r="M21" s="882"/>
      <c r="N21" s="882"/>
      <c r="O21" s="882"/>
      <c r="P21" s="882"/>
      <c r="Q21" s="882"/>
      <c r="R21" s="882"/>
      <c r="S21" s="882"/>
      <c r="T21" s="882"/>
      <c r="U21" s="882"/>
      <c r="V21" s="882"/>
      <c r="W21" s="882"/>
      <c r="X21" s="882"/>
      <c r="Y21" s="882"/>
      <c r="Z21" s="882"/>
      <c r="AA21" s="882"/>
      <c r="AB21" s="882"/>
      <c r="AC21" s="882"/>
      <c r="AD21" s="882"/>
      <c r="AE21" s="882"/>
      <c r="AF21" s="882"/>
      <c r="AG21" s="883"/>
      <c r="AH21" s="900" t="str">
        <f>IF(Cotizador!M21&lt;&gt;"",CONCATENATE(TEXT(Cotizador!N21,"0,0")," ",Cotizador!M21),"")</f>
        <v/>
      </c>
      <c r="AI21" s="885"/>
      <c r="AJ21" s="885"/>
      <c r="AK21" s="885"/>
      <c r="AL21" s="885"/>
      <c r="AM21" s="885"/>
      <c r="AN21" s="885"/>
      <c r="AO21" s="885"/>
      <c r="AP21" s="885"/>
      <c r="AQ21" s="885"/>
      <c r="AR21" s="885"/>
      <c r="AS21" s="885"/>
      <c r="AT21" s="885"/>
      <c r="AU21" s="886"/>
      <c r="AV21" s="884" t="str">
        <f>IF(Cotizador!P21&lt;&gt;"",CONCATENATE(TEXT(Cotizador!Q21,"0,0")," ",Cotizador!P21),"")</f>
        <v/>
      </c>
      <c r="AW21" s="885"/>
      <c r="AX21" s="885"/>
      <c r="AY21" s="885"/>
      <c r="AZ21" s="885"/>
      <c r="BA21" s="885"/>
      <c r="BB21" s="885"/>
      <c r="BC21" s="885"/>
      <c r="BD21" s="885"/>
      <c r="BE21" s="885"/>
      <c r="BF21" s="885"/>
      <c r="BG21" s="885"/>
      <c r="BH21" s="885"/>
      <c r="BI21" s="886"/>
      <c r="BJ21" s="884" t="str">
        <f>IF(Cotizador!S21&lt;&gt;"",CONCATENATE(TEXT(Cotizador!T21,"0,0")," ",Cotizador!S21),"")</f>
        <v/>
      </c>
      <c r="BK21" s="885"/>
      <c r="BL21" s="885"/>
      <c r="BM21" s="885"/>
      <c r="BN21" s="885"/>
      <c r="BO21" s="885"/>
      <c r="BP21" s="885"/>
      <c r="BQ21" s="885"/>
      <c r="BR21" s="885"/>
      <c r="BS21" s="885"/>
      <c r="BT21" s="885"/>
      <c r="BU21" s="885"/>
      <c r="BV21" s="885"/>
      <c r="BW21" s="886"/>
      <c r="BX21" s="884" t="str">
        <f>IF(Cotizador!V21&lt;&gt;"",CONCATENATE(TEXT(Cotizador!W21,"0,0")," ",Cotizador!V21),"")</f>
        <v/>
      </c>
      <c r="BY21" s="885"/>
      <c r="BZ21" s="885"/>
      <c r="CA21" s="885"/>
      <c r="CB21" s="885"/>
      <c r="CC21" s="885"/>
      <c r="CD21" s="885"/>
      <c r="CE21" s="885"/>
      <c r="CF21" s="885"/>
      <c r="CG21" s="885"/>
      <c r="CH21" s="885"/>
      <c r="CI21" s="885"/>
      <c r="CJ21" s="885"/>
      <c r="CK21" s="886"/>
      <c r="CS21" s="370"/>
    </row>
    <row r="22" spans="2:97" ht="23.25" customHeight="1" x14ac:dyDescent="0.35">
      <c r="B22" s="369"/>
      <c r="J22" s="863" t="s">
        <v>260</v>
      </c>
      <c r="K22" s="864"/>
      <c r="L22" s="864"/>
      <c r="M22" s="864"/>
      <c r="N22" s="864"/>
      <c r="O22" s="864"/>
      <c r="P22" s="864"/>
      <c r="Q22" s="864"/>
      <c r="R22" s="864"/>
      <c r="S22" s="864"/>
      <c r="T22" s="864"/>
      <c r="U22" s="864"/>
      <c r="V22" s="864"/>
      <c r="W22" s="864"/>
      <c r="X22" s="864"/>
      <c r="Y22" s="864"/>
      <c r="Z22" s="864"/>
      <c r="AA22" s="864"/>
      <c r="AB22" s="864"/>
      <c r="AC22" s="864"/>
      <c r="AD22" s="864"/>
      <c r="AE22" s="864"/>
      <c r="AF22" s="864"/>
      <c r="AG22" s="865"/>
      <c r="AH22" s="900" t="str">
        <f>IF(Cotizador!M22&lt;&gt;"",IF(Cotizador!M22="MN",TEXT(Cotizador!N22,"0,0") &amp; " MN",TEXT(Cotizador!N22,"0.00") &amp; " UMAM"),"")</f>
        <v/>
      </c>
      <c r="AI22" s="885"/>
      <c r="AJ22" s="885"/>
      <c r="AK22" s="885"/>
      <c r="AL22" s="885"/>
      <c r="AM22" s="885"/>
      <c r="AN22" s="885"/>
      <c r="AO22" s="885"/>
      <c r="AP22" s="885"/>
      <c r="AQ22" s="885"/>
      <c r="AR22" s="885"/>
      <c r="AS22" s="885"/>
      <c r="AT22" s="885"/>
      <c r="AU22" s="886"/>
      <c r="AV22" s="884" t="str">
        <f>IF(Cotizador!P22&lt;&gt;"",IF(Cotizador!P22="MN",TEXT(Cotizador!Q22,"0,0") &amp; " MN",TEXT(Cotizador!Q22,"0.00") &amp; " UMAM"),"")</f>
        <v/>
      </c>
      <c r="AW22" s="885"/>
      <c r="AX22" s="885"/>
      <c r="AY22" s="885"/>
      <c r="AZ22" s="885"/>
      <c r="BA22" s="885"/>
      <c r="BB22" s="885"/>
      <c r="BC22" s="885"/>
      <c r="BD22" s="885"/>
      <c r="BE22" s="885"/>
      <c r="BF22" s="885"/>
      <c r="BG22" s="885"/>
      <c r="BH22" s="885"/>
      <c r="BI22" s="886"/>
      <c r="BJ22" s="884" t="str">
        <f>IF(Cotizador!S22&lt;&gt;"",IF(Cotizador!S22="MN",TEXT(Cotizador!T22,"0,0") &amp; " MN",TEXT(Cotizador!T22,"0.00") &amp; " UMAM"),"")</f>
        <v/>
      </c>
      <c r="BK22" s="885"/>
      <c r="BL22" s="885"/>
      <c r="BM22" s="885"/>
      <c r="BN22" s="885"/>
      <c r="BO22" s="885"/>
      <c r="BP22" s="885"/>
      <c r="BQ22" s="885"/>
      <c r="BR22" s="885"/>
      <c r="BS22" s="885"/>
      <c r="BT22" s="885"/>
      <c r="BU22" s="885"/>
      <c r="BV22" s="885"/>
      <c r="BW22" s="886"/>
      <c r="BX22" s="884" t="str">
        <f>IF(Cotizador!V22&lt;&gt;"",IF(Cotizador!V22="MN",TEXT(Cotizador!W22,"0,0") &amp; " MN",TEXT(Cotizador!W22,"0.00") &amp; " UMAM"),"")</f>
        <v/>
      </c>
      <c r="BY22" s="885"/>
      <c r="BZ22" s="885"/>
      <c r="CA22" s="885"/>
      <c r="CB22" s="885"/>
      <c r="CC22" s="885"/>
      <c r="CD22" s="885"/>
      <c r="CE22" s="885"/>
      <c r="CF22" s="885"/>
      <c r="CG22" s="885"/>
      <c r="CH22" s="885"/>
      <c r="CI22" s="885"/>
      <c r="CJ22" s="885"/>
      <c r="CK22" s="886"/>
      <c r="CS22" s="370"/>
    </row>
    <row r="23" spans="2:97" ht="23.25" customHeight="1" x14ac:dyDescent="0.35">
      <c r="B23" s="369"/>
      <c r="J23" s="863" t="s">
        <v>261</v>
      </c>
      <c r="K23" s="864"/>
      <c r="L23" s="864"/>
      <c r="M23" s="864"/>
      <c r="N23" s="864"/>
      <c r="O23" s="864"/>
      <c r="P23" s="864"/>
      <c r="Q23" s="864"/>
      <c r="R23" s="864"/>
      <c r="S23" s="864"/>
      <c r="T23" s="864"/>
      <c r="U23" s="864"/>
      <c r="V23" s="864"/>
      <c r="W23" s="864"/>
      <c r="X23" s="864"/>
      <c r="Y23" s="864"/>
      <c r="Z23" s="864"/>
      <c r="AA23" s="864"/>
      <c r="AB23" s="864"/>
      <c r="AC23" s="864"/>
      <c r="AD23" s="864"/>
      <c r="AE23" s="864"/>
      <c r="AF23" s="864"/>
      <c r="AG23" s="865"/>
      <c r="AH23" s="901" t="str">
        <f>IF(Cotizador!M23&lt;&gt;"",Cotizador!M23,"")</f>
        <v/>
      </c>
      <c r="AI23" s="888"/>
      <c r="AJ23" s="888"/>
      <c r="AK23" s="888"/>
      <c r="AL23" s="888"/>
      <c r="AM23" s="888"/>
      <c r="AN23" s="888"/>
      <c r="AO23" s="888"/>
      <c r="AP23" s="888"/>
      <c r="AQ23" s="888"/>
      <c r="AR23" s="888"/>
      <c r="AS23" s="888"/>
      <c r="AT23" s="888"/>
      <c r="AU23" s="889"/>
      <c r="AV23" s="887" t="str">
        <f>IF(Cotizador!P23&lt;&gt;"",Cotizador!P23,"")</f>
        <v/>
      </c>
      <c r="AW23" s="888"/>
      <c r="AX23" s="888"/>
      <c r="AY23" s="888"/>
      <c r="AZ23" s="888"/>
      <c r="BA23" s="888"/>
      <c r="BB23" s="888"/>
      <c r="BC23" s="888"/>
      <c r="BD23" s="888"/>
      <c r="BE23" s="888"/>
      <c r="BF23" s="888"/>
      <c r="BG23" s="888"/>
      <c r="BH23" s="888"/>
      <c r="BI23" s="889"/>
      <c r="BJ23" s="887" t="str">
        <f>IF(Cotizador!S23&lt;&gt;"",Cotizador!S23,"")</f>
        <v/>
      </c>
      <c r="BK23" s="888"/>
      <c r="BL23" s="888"/>
      <c r="BM23" s="888"/>
      <c r="BN23" s="888"/>
      <c r="BO23" s="888"/>
      <c r="BP23" s="888"/>
      <c r="BQ23" s="888"/>
      <c r="BR23" s="888"/>
      <c r="BS23" s="888"/>
      <c r="BT23" s="888"/>
      <c r="BU23" s="888"/>
      <c r="BV23" s="888"/>
      <c r="BW23" s="889"/>
      <c r="BX23" s="887" t="str">
        <f>IF(Cotizador!V23&lt;&gt;"",Cotizador!V23,"")</f>
        <v/>
      </c>
      <c r="BY23" s="888"/>
      <c r="BZ23" s="888"/>
      <c r="CA23" s="888"/>
      <c r="CB23" s="888"/>
      <c r="CC23" s="888"/>
      <c r="CD23" s="888"/>
      <c r="CE23" s="888"/>
      <c r="CF23" s="888"/>
      <c r="CG23" s="888"/>
      <c r="CH23" s="888"/>
      <c r="CI23" s="888"/>
      <c r="CJ23" s="888"/>
      <c r="CK23" s="889"/>
      <c r="CS23" s="370"/>
    </row>
    <row r="24" spans="2:97" ht="23.25" customHeight="1" x14ac:dyDescent="0.35">
      <c r="B24" s="369"/>
      <c r="J24" s="863" t="s">
        <v>204</v>
      </c>
      <c r="K24" s="864"/>
      <c r="L24" s="864"/>
      <c r="M24" s="864"/>
      <c r="N24" s="864"/>
      <c r="O24" s="864"/>
      <c r="P24" s="864"/>
      <c r="Q24" s="864"/>
      <c r="R24" s="864"/>
      <c r="S24" s="864"/>
      <c r="T24" s="864"/>
      <c r="U24" s="864"/>
      <c r="V24" s="864"/>
      <c r="W24" s="864"/>
      <c r="X24" s="864"/>
      <c r="Y24" s="864"/>
      <c r="Z24" s="864"/>
      <c r="AA24" s="864"/>
      <c r="AB24" s="864"/>
      <c r="AC24" s="864"/>
      <c r="AD24" s="864"/>
      <c r="AE24" s="864"/>
      <c r="AF24" s="864"/>
      <c r="AG24" s="865"/>
      <c r="AH24" s="857" t="str">
        <f>IF(AH23&lt;&gt;"",TEXT(VLOOKUP(AH23,'FACT COB BASICA'!$AU$15:$AV$21,2,FALSE),"0,0") &amp; " MN","")</f>
        <v/>
      </c>
      <c r="AI24" s="858"/>
      <c r="AJ24" s="858"/>
      <c r="AK24" s="858"/>
      <c r="AL24" s="858"/>
      <c r="AM24" s="858"/>
      <c r="AN24" s="858"/>
      <c r="AO24" s="858"/>
      <c r="AP24" s="858"/>
      <c r="AQ24" s="858"/>
      <c r="AR24" s="858"/>
      <c r="AS24" s="858"/>
      <c r="AT24" s="858"/>
      <c r="AU24" s="859"/>
      <c r="AV24" s="857" t="str">
        <f>IF(AV23&lt;&gt;"",TEXT(VLOOKUP(AV23,'FACT COB BASICA'!$AU$15:$AV$21,2,FALSE),"0,0") &amp; " MN","")</f>
        <v/>
      </c>
      <c r="AW24" s="858"/>
      <c r="AX24" s="858"/>
      <c r="AY24" s="858"/>
      <c r="AZ24" s="858"/>
      <c r="BA24" s="858"/>
      <c r="BB24" s="858"/>
      <c r="BC24" s="858"/>
      <c r="BD24" s="858"/>
      <c r="BE24" s="858"/>
      <c r="BF24" s="858"/>
      <c r="BG24" s="858"/>
      <c r="BH24" s="858"/>
      <c r="BI24" s="859"/>
      <c r="BJ24" s="857" t="str">
        <f>IF(BJ23&lt;&gt;"",TEXT(VLOOKUP(BJ23,'FACT COB BASICA'!$AU$15:$AV$21,2,FALSE),"0,0") &amp; " MN","")</f>
        <v/>
      </c>
      <c r="BK24" s="858"/>
      <c r="BL24" s="858"/>
      <c r="BM24" s="858"/>
      <c r="BN24" s="858"/>
      <c r="BO24" s="858"/>
      <c r="BP24" s="858"/>
      <c r="BQ24" s="858"/>
      <c r="BR24" s="858"/>
      <c r="BS24" s="858"/>
      <c r="BT24" s="858"/>
      <c r="BU24" s="858"/>
      <c r="BV24" s="858"/>
      <c r="BW24" s="859"/>
      <c r="BX24" s="857" t="str">
        <f>IF(BX23&lt;&gt;"",TEXT(VLOOKUP(BX23,'FACT COB BASICA'!$AU$15:$AV$21,2,FALSE),"0,0") &amp; " MN","")</f>
        <v/>
      </c>
      <c r="BY24" s="858"/>
      <c r="BZ24" s="858"/>
      <c r="CA24" s="858"/>
      <c r="CB24" s="858"/>
      <c r="CC24" s="858"/>
      <c r="CD24" s="858"/>
      <c r="CE24" s="858"/>
      <c r="CF24" s="858"/>
      <c r="CG24" s="858"/>
      <c r="CH24" s="858"/>
      <c r="CI24" s="858"/>
      <c r="CJ24" s="858"/>
      <c r="CK24" s="859"/>
      <c r="CS24" s="370"/>
    </row>
    <row r="25" spans="2:97" ht="23.25" customHeight="1" x14ac:dyDescent="0.35">
      <c r="B25" s="369"/>
      <c r="J25" s="863" t="s">
        <v>262</v>
      </c>
      <c r="K25" s="864"/>
      <c r="L25" s="864"/>
      <c r="M25" s="864"/>
      <c r="N25" s="864"/>
      <c r="O25" s="864"/>
      <c r="P25" s="864"/>
      <c r="Q25" s="864"/>
      <c r="R25" s="864"/>
      <c r="S25" s="864"/>
      <c r="T25" s="864"/>
      <c r="U25" s="864"/>
      <c r="V25" s="864"/>
      <c r="W25" s="864"/>
      <c r="X25" s="864"/>
      <c r="Y25" s="864"/>
      <c r="Z25" s="864"/>
      <c r="AA25" s="864"/>
      <c r="AB25" s="864"/>
      <c r="AC25" s="864"/>
      <c r="AD25" s="864"/>
      <c r="AE25" s="864"/>
      <c r="AF25" s="864"/>
      <c r="AG25" s="865"/>
      <c r="AH25" s="857" t="str">
        <f>IF(Cotizador!M24&lt;&gt;"",Cotizador!M24,"")</f>
        <v/>
      </c>
      <c r="AI25" s="858"/>
      <c r="AJ25" s="858"/>
      <c r="AK25" s="858"/>
      <c r="AL25" s="858"/>
      <c r="AM25" s="858"/>
      <c r="AN25" s="858"/>
      <c r="AO25" s="858"/>
      <c r="AP25" s="858"/>
      <c r="AQ25" s="858"/>
      <c r="AR25" s="858"/>
      <c r="AS25" s="858"/>
      <c r="AT25" s="858"/>
      <c r="AU25" s="859"/>
      <c r="AV25" s="866" t="str">
        <f>IF(Cotizador!P24&lt;&gt;"",Cotizador!P24,"")</f>
        <v/>
      </c>
      <c r="AW25" s="858"/>
      <c r="AX25" s="858"/>
      <c r="AY25" s="858"/>
      <c r="AZ25" s="858"/>
      <c r="BA25" s="858"/>
      <c r="BB25" s="858"/>
      <c r="BC25" s="858"/>
      <c r="BD25" s="858"/>
      <c r="BE25" s="858"/>
      <c r="BF25" s="858"/>
      <c r="BG25" s="858"/>
      <c r="BH25" s="858"/>
      <c r="BI25" s="859"/>
      <c r="BJ25" s="867" t="str">
        <f>IF(Cotizador!S24&lt;&gt;"",Cotizador!S24,"")</f>
        <v/>
      </c>
      <c r="BK25" s="868"/>
      <c r="BL25" s="868"/>
      <c r="BM25" s="868"/>
      <c r="BN25" s="868"/>
      <c r="BO25" s="868"/>
      <c r="BP25" s="868"/>
      <c r="BQ25" s="868"/>
      <c r="BR25" s="868"/>
      <c r="BS25" s="868"/>
      <c r="BT25" s="868"/>
      <c r="BU25" s="868"/>
      <c r="BV25" s="868"/>
      <c r="BW25" s="869"/>
      <c r="BX25" s="867" t="str">
        <f>IF(Cotizador!V24&lt;&gt;"",Cotizador!V24,"")</f>
        <v/>
      </c>
      <c r="BY25" s="868"/>
      <c r="BZ25" s="868"/>
      <c r="CA25" s="868"/>
      <c r="CB25" s="868"/>
      <c r="CC25" s="868"/>
      <c r="CD25" s="868"/>
      <c r="CE25" s="868"/>
      <c r="CF25" s="868"/>
      <c r="CG25" s="868"/>
      <c r="CH25" s="868"/>
      <c r="CI25" s="868"/>
      <c r="CJ25" s="868"/>
      <c r="CK25" s="869"/>
      <c r="CS25" s="370"/>
    </row>
    <row r="26" spans="2:97" ht="23.25" customHeight="1" x14ac:dyDescent="0.35">
      <c r="B26" s="369"/>
      <c r="J26" s="863" t="s">
        <v>263</v>
      </c>
      <c r="K26" s="864"/>
      <c r="L26" s="864"/>
      <c r="M26" s="864"/>
      <c r="N26" s="864"/>
      <c r="O26" s="864"/>
      <c r="P26" s="864"/>
      <c r="Q26" s="864"/>
      <c r="R26" s="864"/>
      <c r="S26" s="864"/>
      <c r="T26" s="864"/>
      <c r="U26" s="864"/>
      <c r="V26" s="864"/>
      <c r="W26" s="864"/>
      <c r="X26" s="864"/>
      <c r="Y26" s="864"/>
      <c r="Z26" s="864"/>
      <c r="AA26" s="864"/>
      <c r="AB26" s="864"/>
      <c r="AC26" s="864"/>
      <c r="AD26" s="864"/>
      <c r="AE26" s="864"/>
      <c r="AF26" s="864"/>
      <c r="AG26" s="865"/>
      <c r="AH26" s="857" t="str">
        <f>IF(Cotizador!M25&lt;&gt;"",TEXT(Cotizador!M25,"0,0") &amp; " MN","")</f>
        <v/>
      </c>
      <c r="AI26" s="858"/>
      <c r="AJ26" s="858"/>
      <c r="AK26" s="858"/>
      <c r="AL26" s="858"/>
      <c r="AM26" s="858"/>
      <c r="AN26" s="858"/>
      <c r="AO26" s="858"/>
      <c r="AP26" s="858"/>
      <c r="AQ26" s="858"/>
      <c r="AR26" s="858"/>
      <c r="AS26" s="858"/>
      <c r="AT26" s="858"/>
      <c r="AU26" s="859"/>
      <c r="AV26" s="866" t="str">
        <f>IF(Cotizador!P25&lt;&gt;"",TEXT(Cotizador!P25,"0,0") &amp; " MN","")</f>
        <v/>
      </c>
      <c r="AW26" s="858"/>
      <c r="AX26" s="858"/>
      <c r="AY26" s="858"/>
      <c r="AZ26" s="858"/>
      <c r="BA26" s="858"/>
      <c r="BB26" s="858"/>
      <c r="BC26" s="858"/>
      <c r="BD26" s="858"/>
      <c r="BE26" s="858"/>
      <c r="BF26" s="858"/>
      <c r="BG26" s="858"/>
      <c r="BH26" s="858"/>
      <c r="BI26" s="859"/>
      <c r="BJ26" s="866" t="str">
        <f>IF(Cotizador!S25&lt;&gt;"",TEXT(Cotizador!S25,"0,0") &amp; " MN","")</f>
        <v/>
      </c>
      <c r="BK26" s="858"/>
      <c r="BL26" s="858"/>
      <c r="BM26" s="858"/>
      <c r="BN26" s="858"/>
      <c r="BO26" s="858"/>
      <c r="BP26" s="858"/>
      <c r="BQ26" s="858"/>
      <c r="BR26" s="858"/>
      <c r="BS26" s="858"/>
      <c r="BT26" s="858"/>
      <c r="BU26" s="858"/>
      <c r="BV26" s="858"/>
      <c r="BW26" s="859"/>
      <c r="BX26" s="866" t="str">
        <f>IF(Cotizador!V25&lt;&gt;"",TEXT(Cotizador!V25,"0,0") &amp; " MN","")</f>
        <v/>
      </c>
      <c r="BY26" s="858"/>
      <c r="BZ26" s="858"/>
      <c r="CA26" s="858"/>
      <c r="CB26" s="858"/>
      <c r="CC26" s="858"/>
      <c r="CD26" s="858"/>
      <c r="CE26" s="858"/>
      <c r="CF26" s="858"/>
      <c r="CG26" s="858"/>
      <c r="CH26" s="858"/>
      <c r="CI26" s="858"/>
      <c r="CJ26" s="858"/>
      <c r="CK26" s="859"/>
      <c r="CS26" s="370"/>
    </row>
    <row r="27" spans="2:97" ht="23.25" customHeight="1" x14ac:dyDescent="0.35">
      <c r="B27" s="369"/>
      <c r="J27" s="863" t="s">
        <v>270</v>
      </c>
      <c r="K27" s="864"/>
      <c r="L27" s="864"/>
      <c r="M27" s="864"/>
      <c r="N27" s="864"/>
      <c r="O27" s="864"/>
      <c r="P27" s="864"/>
      <c r="Q27" s="864"/>
      <c r="R27" s="864"/>
      <c r="S27" s="864"/>
      <c r="T27" s="864"/>
      <c r="U27" s="864"/>
      <c r="V27" s="864"/>
      <c r="W27" s="864"/>
      <c r="X27" s="864"/>
      <c r="Y27" s="864"/>
      <c r="Z27" s="864"/>
      <c r="AA27" s="864"/>
      <c r="AB27" s="864"/>
      <c r="AC27" s="864"/>
      <c r="AD27" s="864"/>
      <c r="AE27" s="864"/>
      <c r="AF27" s="864"/>
      <c r="AG27" s="865"/>
      <c r="AH27" s="867" t="str">
        <f>IF(Cotizador!M26&lt;&gt;"",Cotizador!M26,"")</f>
        <v/>
      </c>
      <c r="AI27" s="868"/>
      <c r="AJ27" s="868"/>
      <c r="AK27" s="868"/>
      <c r="AL27" s="868"/>
      <c r="AM27" s="868"/>
      <c r="AN27" s="868"/>
      <c r="AO27" s="868"/>
      <c r="AP27" s="868"/>
      <c r="AQ27" s="868"/>
      <c r="AR27" s="868"/>
      <c r="AS27" s="868"/>
      <c r="AT27" s="868"/>
      <c r="AU27" s="869"/>
      <c r="AV27" s="867" t="str">
        <f>IF(Cotizador!P26&lt;&gt;"",Cotizador!P26,"")</f>
        <v/>
      </c>
      <c r="AW27" s="868"/>
      <c r="AX27" s="868"/>
      <c r="AY27" s="868"/>
      <c r="AZ27" s="868"/>
      <c r="BA27" s="868"/>
      <c r="BB27" s="868"/>
      <c r="BC27" s="868"/>
      <c r="BD27" s="868"/>
      <c r="BE27" s="868"/>
      <c r="BF27" s="868"/>
      <c r="BG27" s="868"/>
      <c r="BH27" s="868"/>
      <c r="BI27" s="869"/>
      <c r="BJ27" s="867" t="str">
        <f>IF(Cotizador!S26&lt;&gt;"",Cotizador!S26,"")</f>
        <v/>
      </c>
      <c r="BK27" s="868"/>
      <c r="BL27" s="868"/>
      <c r="BM27" s="868"/>
      <c r="BN27" s="868"/>
      <c r="BO27" s="868"/>
      <c r="BP27" s="868"/>
      <c r="BQ27" s="868"/>
      <c r="BR27" s="868"/>
      <c r="BS27" s="868"/>
      <c r="BT27" s="868"/>
      <c r="BU27" s="868"/>
      <c r="BV27" s="868"/>
      <c r="BW27" s="869"/>
      <c r="BX27" s="867" t="str">
        <f>IF(Cotizador!V26&lt;&gt;"",Cotizador!V26,"")</f>
        <v/>
      </c>
      <c r="BY27" s="868"/>
      <c r="BZ27" s="868"/>
      <c r="CA27" s="868"/>
      <c r="CB27" s="868"/>
      <c r="CC27" s="868"/>
      <c r="CD27" s="868"/>
      <c r="CE27" s="868"/>
      <c r="CF27" s="868"/>
      <c r="CG27" s="868"/>
      <c r="CH27" s="868"/>
      <c r="CI27" s="868"/>
      <c r="CJ27" s="868"/>
      <c r="CK27" s="869"/>
      <c r="CS27" s="370"/>
    </row>
    <row r="28" spans="2:97" ht="23.25" customHeight="1" x14ac:dyDescent="0.35">
      <c r="B28" s="369"/>
      <c r="J28" s="904" t="s">
        <v>271</v>
      </c>
      <c r="K28" s="905"/>
      <c r="L28" s="905"/>
      <c r="M28" s="905"/>
      <c r="N28" s="905"/>
      <c r="O28" s="905"/>
      <c r="P28" s="905"/>
      <c r="Q28" s="905"/>
      <c r="R28" s="905"/>
      <c r="S28" s="905"/>
      <c r="T28" s="905"/>
      <c r="U28" s="905"/>
      <c r="V28" s="905"/>
      <c r="W28" s="905"/>
      <c r="X28" s="905"/>
      <c r="Y28" s="905"/>
      <c r="Z28" s="905"/>
      <c r="AA28" s="905"/>
      <c r="AB28" s="905"/>
      <c r="AC28" s="905"/>
      <c r="AD28" s="905"/>
      <c r="AE28" s="905"/>
      <c r="AF28" s="905"/>
      <c r="AG28" s="906"/>
      <c r="AH28" s="907" t="str">
        <f>IF(Cotizador!M27&lt;&gt;"",Cotizador!M27,"")</f>
        <v/>
      </c>
      <c r="AI28" s="908"/>
      <c r="AJ28" s="908"/>
      <c r="AK28" s="908"/>
      <c r="AL28" s="908"/>
      <c r="AM28" s="908"/>
      <c r="AN28" s="908"/>
      <c r="AO28" s="908"/>
      <c r="AP28" s="908"/>
      <c r="AQ28" s="908"/>
      <c r="AR28" s="908"/>
      <c r="AS28" s="908"/>
      <c r="AT28" s="908"/>
      <c r="AU28" s="909"/>
      <c r="AV28" s="907" t="str">
        <f>IF(Cotizador!P27&lt;&gt;"",Cotizador!P27,"")</f>
        <v/>
      </c>
      <c r="AW28" s="908"/>
      <c r="AX28" s="908"/>
      <c r="AY28" s="908"/>
      <c r="AZ28" s="908"/>
      <c r="BA28" s="908"/>
      <c r="BB28" s="908"/>
      <c r="BC28" s="908"/>
      <c r="BD28" s="908"/>
      <c r="BE28" s="908"/>
      <c r="BF28" s="908"/>
      <c r="BG28" s="908"/>
      <c r="BH28" s="908"/>
      <c r="BI28" s="909"/>
      <c r="BJ28" s="907" t="str">
        <f>IF(Cotizador!S27&lt;&gt;"",Cotizador!S27,"")</f>
        <v/>
      </c>
      <c r="BK28" s="908"/>
      <c r="BL28" s="908"/>
      <c r="BM28" s="908"/>
      <c r="BN28" s="908"/>
      <c r="BO28" s="908"/>
      <c r="BP28" s="908"/>
      <c r="BQ28" s="908"/>
      <c r="BR28" s="908"/>
      <c r="BS28" s="908"/>
      <c r="BT28" s="908"/>
      <c r="BU28" s="908"/>
      <c r="BV28" s="908"/>
      <c r="BW28" s="909"/>
      <c r="BX28" s="907" t="str">
        <f>IF(Cotizador!V27&lt;&gt;"",Cotizador!V27,"")</f>
        <v/>
      </c>
      <c r="BY28" s="908"/>
      <c r="BZ28" s="908"/>
      <c r="CA28" s="908"/>
      <c r="CB28" s="908"/>
      <c r="CC28" s="908"/>
      <c r="CD28" s="908"/>
      <c r="CE28" s="908"/>
      <c r="CF28" s="908"/>
      <c r="CG28" s="908"/>
      <c r="CH28" s="908"/>
      <c r="CI28" s="908"/>
      <c r="CJ28" s="908"/>
      <c r="CK28" s="909"/>
      <c r="CS28" s="370"/>
    </row>
    <row r="29" spans="2:97" ht="23.25" customHeight="1" x14ac:dyDescent="0.35">
      <c r="B29" s="369"/>
      <c r="C29" s="368"/>
      <c r="D29" s="368"/>
      <c r="E29" s="368"/>
      <c r="F29" s="368"/>
      <c r="G29" s="368"/>
      <c r="H29" s="368"/>
      <c r="I29" s="368"/>
      <c r="J29" s="368"/>
      <c r="K29" s="368"/>
      <c r="L29" s="368"/>
      <c r="M29" s="368"/>
      <c r="N29" s="368"/>
      <c r="O29" s="368"/>
      <c r="P29" s="368"/>
      <c r="Q29" s="368"/>
      <c r="R29" s="368"/>
      <c r="S29" s="368"/>
      <c r="T29" s="368"/>
      <c r="U29" s="368"/>
      <c r="V29" s="368"/>
      <c r="W29" s="368"/>
      <c r="X29" s="368"/>
      <c r="Y29" s="368"/>
      <c r="Z29" s="368"/>
      <c r="AA29" s="368"/>
      <c r="AB29" s="368"/>
      <c r="AC29" s="368"/>
      <c r="AD29" s="368"/>
      <c r="AE29" s="368"/>
      <c r="AF29" s="368"/>
      <c r="AG29" s="368"/>
      <c r="AH29" s="368"/>
      <c r="AI29" s="368"/>
      <c r="AJ29" s="368"/>
      <c r="AK29" s="368"/>
      <c r="AL29" s="368"/>
      <c r="AM29" s="368"/>
      <c r="AN29" s="368"/>
      <c r="AO29" s="368"/>
      <c r="AP29" s="368"/>
      <c r="AQ29" s="368"/>
      <c r="AR29" s="368"/>
      <c r="AS29" s="368"/>
      <c r="AT29" s="368"/>
      <c r="AU29" s="368"/>
      <c r="AV29" s="368"/>
      <c r="AW29" s="368"/>
      <c r="AX29" s="368"/>
      <c r="AY29" s="368"/>
      <c r="AZ29" s="368"/>
      <c r="BA29" s="368"/>
      <c r="BB29" s="368"/>
      <c r="BC29" s="368"/>
      <c r="BD29" s="368"/>
      <c r="BE29" s="368"/>
      <c r="BF29" s="368"/>
      <c r="BG29" s="368"/>
      <c r="BH29" s="368"/>
      <c r="BI29" s="368"/>
      <c r="BJ29" s="368"/>
      <c r="BK29" s="368"/>
      <c r="BL29" s="368"/>
      <c r="BM29" s="368"/>
      <c r="BN29" s="368"/>
      <c r="BO29" s="368"/>
      <c r="BP29" s="368"/>
      <c r="BQ29" s="368"/>
      <c r="BR29" s="368"/>
      <c r="BS29" s="368"/>
      <c r="BT29" s="368"/>
      <c r="BU29" s="368"/>
      <c r="BV29" s="368"/>
      <c r="BW29" s="368"/>
      <c r="BX29" s="368"/>
      <c r="BY29" s="368"/>
      <c r="BZ29" s="368"/>
      <c r="CA29" s="368"/>
      <c r="CB29" s="368"/>
      <c r="CC29" s="368"/>
      <c r="CD29" s="368"/>
      <c r="CE29" s="368"/>
      <c r="CF29" s="368"/>
      <c r="CG29" s="368"/>
      <c r="CH29" s="368"/>
      <c r="CI29" s="368"/>
      <c r="CJ29" s="368"/>
      <c r="CK29" s="368"/>
      <c r="CL29" s="368"/>
      <c r="CM29" s="368"/>
      <c r="CN29" s="368"/>
      <c r="CO29" s="368"/>
      <c r="CP29" s="368"/>
      <c r="CQ29" s="368"/>
      <c r="CR29" s="368"/>
      <c r="CS29" s="370"/>
    </row>
    <row r="30" spans="2:97" ht="23.25" customHeight="1" x14ac:dyDescent="0.35">
      <c r="B30" s="833" t="s">
        <v>171</v>
      </c>
      <c r="C30" s="834"/>
      <c r="D30" s="834"/>
      <c r="E30" s="834"/>
      <c r="F30" s="834"/>
      <c r="G30" s="834"/>
      <c r="H30" s="834"/>
      <c r="I30" s="834"/>
      <c r="J30" s="834"/>
      <c r="K30" s="834"/>
      <c r="L30" s="834"/>
      <c r="M30" s="834"/>
      <c r="N30" s="834"/>
      <c r="O30" s="834"/>
      <c r="P30" s="834"/>
      <c r="Q30" s="834"/>
      <c r="R30" s="834"/>
      <c r="S30" s="834"/>
      <c r="T30" s="834"/>
      <c r="U30" s="834"/>
      <c r="V30" s="834"/>
      <c r="W30" s="834"/>
      <c r="X30" s="834"/>
      <c r="Y30" s="834"/>
      <c r="Z30" s="834"/>
      <c r="AA30" s="834"/>
      <c r="AB30" s="834"/>
      <c r="AC30" s="834"/>
      <c r="AD30" s="834"/>
      <c r="AE30" s="834"/>
      <c r="AF30" s="834"/>
      <c r="AG30" s="834"/>
      <c r="AH30" s="834"/>
      <c r="AI30" s="834"/>
      <c r="AJ30" s="834"/>
      <c r="AK30" s="834"/>
      <c r="AL30" s="834"/>
      <c r="AM30" s="834"/>
      <c r="AN30" s="834"/>
      <c r="AO30" s="834"/>
      <c r="AP30" s="834"/>
      <c r="AQ30" s="834"/>
      <c r="AR30" s="834"/>
      <c r="AS30" s="834"/>
      <c r="AT30" s="834"/>
      <c r="AU30" s="834"/>
      <c r="AV30" s="834"/>
      <c r="AW30" s="834"/>
      <c r="AX30" s="834"/>
      <c r="AY30" s="834"/>
      <c r="AZ30" s="834"/>
      <c r="BA30" s="834"/>
      <c r="BB30" s="834"/>
      <c r="BC30" s="834"/>
      <c r="BD30" s="834"/>
      <c r="BE30" s="834"/>
      <c r="BF30" s="834"/>
      <c r="BG30" s="834"/>
      <c r="BH30" s="834"/>
      <c r="BI30" s="834"/>
      <c r="BJ30" s="834"/>
      <c r="BK30" s="834"/>
      <c r="BL30" s="834"/>
      <c r="BM30" s="834"/>
      <c r="BN30" s="834"/>
      <c r="BO30" s="834"/>
      <c r="BP30" s="834"/>
      <c r="BQ30" s="834"/>
      <c r="BR30" s="834"/>
      <c r="BS30" s="834"/>
      <c r="BT30" s="834"/>
      <c r="BU30" s="834"/>
      <c r="BV30" s="834"/>
      <c r="BW30" s="834"/>
      <c r="BX30" s="834"/>
      <c r="BY30" s="834"/>
      <c r="BZ30" s="834"/>
      <c r="CA30" s="834"/>
      <c r="CB30" s="834"/>
      <c r="CC30" s="834"/>
      <c r="CD30" s="834"/>
      <c r="CE30" s="834"/>
      <c r="CF30" s="834"/>
      <c r="CG30" s="834"/>
      <c r="CH30" s="834"/>
      <c r="CI30" s="834"/>
      <c r="CJ30" s="834"/>
      <c r="CK30" s="834"/>
      <c r="CL30" s="834"/>
      <c r="CM30" s="834"/>
      <c r="CN30" s="834"/>
      <c r="CO30" s="834"/>
      <c r="CP30" s="834"/>
      <c r="CQ30" s="834"/>
      <c r="CR30" s="834"/>
      <c r="CS30" s="835"/>
    </row>
    <row r="31" spans="2:97" ht="23.25" customHeight="1" x14ac:dyDescent="0.35">
      <c r="B31" s="374"/>
      <c r="C31" s="375"/>
      <c r="D31" s="375"/>
      <c r="E31" s="375"/>
      <c r="F31" s="375"/>
      <c r="G31" s="375"/>
      <c r="H31" s="375"/>
      <c r="I31" s="375"/>
      <c r="J31" s="375"/>
      <c r="K31" s="375"/>
      <c r="L31" s="375"/>
      <c r="M31" s="375"/>
      <c r="N31" s="375"/>
      <c r="O31" s="375"/>
      <c r="P31" s="375"/>
      <c r="Q31" s="375"/>
      <c r="R31" s="375"/>
      <c r="S31" s="375"/>
      <c r="T31" s="375"/>
      <c r="U31" s="375"/>
      <c r="V31" s="375"/>
      <c r="W31" s="375"/>
      <c r="X31" s="375"/>
      <c r="Y31" s="375"/>
      <c r="Z31" s="375"/>
      <c r="AA31" s="368"/>
      <c r="AB31" s="368"/>
      <c r="AC31" s="368"/>
      <c r="AD31" s="368"/>
      <c r="AE31" s="368"/>
      <c r="AF31" s="368"/>
      <c r="AG31" s="368"/>
      <c r="AH31" s="368"/>
      <c r="AI31" s="368"/>
      <c r="AJ31" s="368"/>
      <c r="AK31" s="368"/>
      <c r="AL31" s="368"/>
      <c r="AM31" s="368"/>
      <c r="AN31" s="368"/>
      <c r="AO31" s="368"/>
      <c r="AP31" s="368"/>
      <c r="AQ31" s="368"/>
      <c r="AR31" s="368"/>
      <c r="AS31" s="368"/>
      <c r="AT31" s="368"/>
      <c r="AU31" s="368"/>
      <c r="AV31" s="368"/>
      <c r="AW31" s="368"/>
      <c r="AX31" s="368"/>
      <c r="AY31" s="368"/>
      <c r="AZ31" s="368"/>
      <c r="BA31" s="368"/>
      <c r="BB31" s="368"/>
      <c r="BC31" s="368"/>
      <c r="BD31" s="368"/>
      <c r="BE31" s="368"/>
      <c r="BF31" s="368"/>
      <c r="BG31" s="368"/>
      <c r="BH31" s="368"/>
      <c r="BI31" s="368"/>
      <c r="BJ31" s="368"/>
      <c r="BK31" s="368"/>
      <c r="BL31" s="368"/>
      <c r="BM31" s="368"/>
      <c r="BN31" s="368"/>
      <c r="BO31" s="368"/>
      <c r="BP31" s="368"/>
      <c r="BQ31" s="368"/>
      <c r="BR31" s="368"/>
      <c r="BS31" s="368"/>
      <c r="BT31" s="368"/>
      <c r="BU31" s="368"/>
      <c r="BV31" s="368"/>
      <c r="BW31" s="368"/>
      <c r="BX31" s="368"/>
      <c r="BY31" s="368"/>
      <c r="BZ31" s="368"/>
      <c r="CA31" s="368"/>
      <c r="CB31" s="368"/>
      <c r="CC31" s="368"/>
      <c r="CD31" s="368"/>
      <c r="CE31" s="368"/>
      <c r="CF31" s="368"/>
      <c r="CG31" s="368"/>
      <c r="CH31" s="368"/>
      <c r="CI31" s="368"/>
      <c r="CJ31" s="368"/>
      <c r="CK31" s="368"/>
      <c r="CL31" s="368"/>
      <c r="CM31" s="368"/>
      <c r="CN31" s="368"/>
      <c r="CO31" s="368"/>
      <c r="CP31" s="368"/>
      <c r="CQ31" s="368"/>
      <c r="CR31" s="368"/>
      <c r="CS31" s="376"/>
    </row>
    <row r="32" spans="2:97" ht="23.25" customHeight="1" x14ac:dyDescent="0.35">
      <c r="B32" s="369"/>
      <c r="J32" s="893" t="s">
        <v>171</v>
      </c>
      <c r="K32" s="893"/>
      <c r="L32" s="893"/>
      <c r="M32" s="893"/>
      <c r="N32" s="893"/>
      <c r="O32" s="893"/>
      <c r="P32" s="893"/>
      <c r="Q32" s="893"/>
      <c r="R32" s="893"/>
      <c r="S32" s="893"/>
      <c r="T32" s="893"/>
      <c r="U32" s="893"/>
      <c r="V32" s="893"/>
      <c r="W32" s="893"/>
      <c r="X32" s="893"/>
      <c r="Y32" s="893"/>
      <c r="Z32" s="893"/>
      <c r="AA32" s="893"/>
      <c r="AB32" s="893"/>
      <c r="AC32" s="893"/>
      <c r="AD32" s="893"/>
      <c r="AE32" s="893"/>
      <c r="AF32" s="893"/>
      <c r="AG32" s="893"/>
      <c r="AH32" s="910" t="s">
        <v>172</v>
      </c>
      <c r="AI32" s="911"/>
      <c r="AJ32" s="911"/>
      <c r="AK32" s="911"/>
      <c r="AL32" s="911"/>
      <c r="AM32" s="911"/>
      <c r="AN32" s="911"/>
      <c r="AO32" s="911"/>
      <c r="AP32" s="911"/>
      <c r="AQ32" s="911"/>
      <c r="AR32" s="911"/>
      <c r="AS32" s="911"/>
      <c r="AT32" s="911"/>
      <c r="AU32" s="911"/>
      <c r="AV32" s="911"/>
      <c r="AW32" s="911"/>
      <c r="AX32" s="911"/>
      <c r="AY32" s="911"/>
      <c r="AZ32" s="911"/>
      <c r="BA32" s="911"/>
      <c r="BB32" s="911"/>
      <c r="BC32" s="911"/>
      <c r="BD32" s="911"/>
      <c r="BE32" s="911"/>
      <c r="BF32" s="911"/>
      <c r="BG32" s="911"/>
      <c r="BH32" s="911"/>
      <c r="BI32" s="911"/>
      <c r="BJ32" s="911"/>
      <c r="BK32" s="911"/>
      <c r="BL32" s="911"/>
      <c r="BM32" s="911"/>
      <c r="BN32" s="911"/>
      <c r="BO32" s="911"/>
      <c r="BP32" s="911"/>
      <c r="BQ32" s="911"/>
      <c r="BR32" s="911"/>
      <c r="BS32" s="911"/>
      <c r="BT32" s="911"/>
      <c r="BU32" s="911"/>
      <c r="BV32" s="911"/>
      <c r="BW32" s="911"/>
      <c r="BX32" s="911"/>
      <c r="BY32" s="911"/>
      <c r="BZ32" s="911"/>
      <c r="CA32" s="911"/>
      <c r="CB32" s="911"/>
      <c r="CC32" s="911"/>
      <c r="CD32" s="911"/>
      <c r="CE32" s="911"/>
      <c r="CF32" s="911"/>
      <c r="CG32" s="911"/>
      <c r="CH32" s="911"/>
      <c r="CI32" s="911"/>
      <c r="CJ32" s="911"/>
      <c r="CK32" s="902"/>
      <c r="CS32" s="370"/>
    </row>
    <row r="33" spans="2:97" ht="23.25" customHeight="1" x14ac:dyDescent="0.35">
      <c r="B33" s="369"/>
      <c r="J33" s="893"/>
      <c r="K33" s="893"/>
      <c r="L33" s="893"/>
      <c r="M33" s="893"/>
      <c r="N33" s="893"/>
      <c r="O33" s="893"/>
      <c r="P33" s="893"/>
      <c r="Q33" s="893"/>
      <c r="R33" s="893"/>
      <c r="S33" s="893"/>
      <c r="T33" s="893"/>
      <c r="U33" s="893"/>
      <c r="V33" s="893"/>
      <c r="W33" s="893"/>
      <c r="X33" s="893"/>
      <c r="Y33" s="893"/>
      <c r="Z33" s="893"/>
      <c r="AA33" s="893"/>
      <c r="AB33" s="893"/>
      <c r="AC33" s="893"/>
      <c r="AD33" s="893"/>
      <c r="AE33" s="893"/>
      <c r="AF33" s="893"/>
      <c r="AG33" s="893"/>
      <c r="AH33" s="874" t="s">
        <v>209</v>
      </c>
      <c r="AI33" s="874"/>
      <c r="AJ33" s="874"/>
      <c r="AK33" s="874"/>
      <c r="AL33" s="874"/>
      <c r="AM33" s="874"/>
      <c r="AN33" s="874"/>
      <c r="AO33" s="874"/>
      <c r="AP33" s="874"/>
      <c r="AQ33" s="874"/>
      <c r="AR33" s="874"/>
      <c r="AS33" s="874"/>
      <c r="AT33" s="874"/>
      <c r="AU33" s="874"/>
      <c r="AV33" s="874" t="s">
        <v>210</v>
      </c>
      <c r="AW33" s="874"/>
      <c r="AX33" s="874"/>
      <c r="AY33" s="874"/>
      <c r="AZ33" s="874"/>
      <c r="BA33" s="874"/>
      <c r="BB33" s="874"/>
      <c r="BC33" s="874"/>
      <c r="BD33" s="874"/>
      <c r="BE33" s="874"/>
      <c r="BF33" s="874"/>
      <c r="BG33" s="874"/>
      <c r="BH33" s="874"/>
      <c r="BI33" s="874"/>
      <c r="BJ33" s="874" t="s">
        <v>211</v>
      </c>
      <c r="BK33" s="874"/>
      <c r="BL33" s="874"/>
      <c r="BM33" s="874"/>
      <c r="BN33" s="874"/>
      <c r="BO33" s="874"/>
      <c r="BP33" s="874"/>
      <c r="BQ33" s="874"/>
      <c r="BR33" s="874"/>
      <c r="BS33" s="874"/>
      <c r="BT33" s="874"/>
      <c r="BU33" s="874"/>
      <c r="BV33" s="874"/>
      <c r="BW33" s="874"/>
      <c r="BX33" s="874" t="s">
        <v>212</v>
      </c>
      <c r="BY33" s="874"/>
      <c r="BZ33" s="874"/>
      <c r="CA33" s="874"/>
      <c r="CB33" s="874"/>
      <c r="CC33" s="874"/>
      <c r="CD33" s="874"/>
      <c r="CE33" s="874"/>
      <c r="CF33" s="874"/>
      <c r="CG33" s="874"/>
      <c r="CH33" s="874"/>
      <c r="CI33" s="874"/>
      <c r="CJ33" s="874"/>
      <c r="CK33" s="874"/>
      <c r="CS33" s="429"/>
    </row>
    <row r="34" spans="2:97" ht="23.25" customHeight="1" x14ac:dyDescent="0.35">
      <c r="B34" s="369"/>
      <c r="J34" s="894" t="s">
        <v>173</v>
      </c>
      <c r="K34" s="895"/>
      <c r="L34" s="895"/>
      <c r="M34" s="895"/>
      <c r="N34" s="895"/>
      <c r="O34" s="895"/>
      <c r="P34" s="895"/>
      <c r="Q34" s="895"/>
      <c r="R34" s="895"/>
      <c r="S34" s="895"/>
      <c r="T34" s="895"/>
      <c r="U34" s="895"/>
      <c r="V34" s="895"/>
      <c r="W34" s="895"/>
      <c r="X34" s="895"/>
      <c r="Y34" s="895"/>
      <c r="Z34" s="895"/>
      <c r="AA34" s="895"/>
      <c r="AB34" s="895"/>
      <c r="AC34" s="895"/>
      <c r="AD34" s="895"/>
      <c r="AE34" s="895"/>
      <c r="AF34" s="895"/>
      <c r="AG34" s="896"/>
      <c r="AH34" s="860" t="str">
        <f>IF(Cotizador!Q17&gt;=1,"Amparada","")</f>
        <v/>
      </c>
      <c r="AI34" s="861"/>
      <c r="AJ34" s="861"/>
      <c r="AK34" s="861"/>
      <c r="AL34" s="861"/>
      <c r="AM34" s="861"/>
      <c r="AN34" s="861"/>
      <c r="AO34" s="861"/>
      <c r="AP34" s="861"/>
      <c r="AQ34" s="861"/>
      <c r="AR34" s="861"/>
      <c r="AS34" s="861"/>
      <c r="AT34" s="861"/>
      <c r="AU34" s="862"/>
      <c r="AV34" s="860" t="str">
        <f>IF(Cotizador!Q17&gt;=2,"Amparada","")</f>
        <v/>
      </c>
      <c r="AW34" s="861"/>
      <c r="AX34" s="861"/>
      <c r="AY34" s="861"/>
      <c r="AZ34" s="861"/>
      <c r="BA34" s="861"/>
      <c r="BB34" s="861"/>
      <c r="BC34" s="861"/>
      <c r="BD34" s="861"/>
      <c r="BE34" s="861"/>
      <c r="BF34" s="861"/>
      <c r="BG34" s="861"/>
      <c r="BH34" s="861"/>
      <c r="BI34" s="862"/>
      <c r="BJ34" s="860" t="str">
        <f>IF(Cotizador!Q17&gt;=3,"Amparada","")</f>
        <v/>
      </c>
      <c r="BK34" s="861"/>
      <c r="BL34" s="861"/>
      <c r="BM34" s="861"/>
      <c r="BN34" s="861"/>
      <c r="BO34" s="861"/>
      <c r="BP34" s="861"/>
      <c r="BQ34" s="861"/>
      <c r="BR34" s="861"/>
      <c r="BS34" s="861"/>
      <c r="BT34" s="861"/>
      <c r="BU34" s="861"/>
      <c r="BV34" s="861"/>
      <c r="BW34" s="862"/>
      <c r="BX34" s="860" t="str">
        <f>IF(Cotizador!Q17&gt;=4,"Amparada","")</f>
        <v/>
      </c>
      <c r="BY34" s="861"/>
      <c r="BZ34" s="861"/>
      <c r="CA34" s="861"/>
      <c r="CB34" s="861"/>
      <c r="CC34" s="861"/>
      <c r="CD34" s="861"/>
      <c r="CE34" s="861"/>
      <c r="CF34" s="861"/>
      <c r="CG34" s="861"/>
      <c r="CH34" s="861"/>
      <c r="CI34" s="861"/>
      <c r="CJ34" s="861"/>
      <c r="CK34" s="862"/>
      <c r="CS34" s="429"/>
    </row>
    <row r="35" spans="2:97" ht="23.25" customHeight="1" x14ac:dyDescent="0.35">
      <c r="B35" s="369"/>
      <c r="J35" s="854" t="s">
        <v>296</v>
      </c>
      <c r="K35" s="855"/>
      <c r="L35" s="855"/>
      <c r="M35" s="855"/>
      <c r="N35" s="855"/>
      <c r="O35" s="855"/>
      <c r="P35" s="855"/>
      <c r="Q35" s="855"/>
      <c r="R35" s="855"/>
      <c r="S35" s="855"/>
      <c r="T35" s="855"/>
      <c r="U35" s="855"/>
      <c r="V35" s="855"/>
      <c r="W35" s="855"/>
      <c r="X35" s="855"/>
      <c r="Y35" s="855"/>
      <c r="Z35" s="855"/>
      <c r="AA35" s="855"/>
      <c r="AB35" s="855"/>
      <c r="AC35" s="855"/>
      <c r="AD35" s="855"/>
      <c r="AE35" s="855"/>
      <c r="AF35" s="855"/>
      <c r="AG35" s="855"/>
      <c r="AH35" s="855"/>
      <c r="AI35" s="855"/>
      <c r="AJ35" s="855"/>
      <c r="AK35" s="855"/>
      <c r="AL35" s="855"/>
      <c r="AM35" s="855"/>
      <c r="AN35" s="855"/>
      <c r="AO35" s="855"/>
      <c r="AP35" s="855"/>
      <c r="AQ35" s="855"/>
      <c r="AR35" s="855"/>
      <c r="AS35" s="855"/>
      <c r="AT35" s="855"/>
      <c r="AU35" s="855"/>
      <c r="AV35" s="855"/>
      <c r="AW35" s="855"/>
      <c r="AX35" s="855"/>
      <c r="AY35" s="855"/>
      <c r="AZ35" s="855"/>
      <c r="BA35" s="855"/>
      <c r="BB35" s="855"/>
      <c r="BC35" s="855"/>
      <c r="BD35" s="855"/>
      <c r="BE35" s="855"/>
      <c r="BF35" s="855"/>
      <c r="BG35" s="855"/>
      <c r="BH35" s="855"/>
      <c r="BI35" s="855"/>
      <c r="BJ35" s="855"/>
      <c r="BK35" s="855"/>
      <c r="BL35" s="855"/>
      <c r="BM35" s="855"/>
      <c r="BN35" s="855"/>
      <c r="BO35" s="855"/>
      <c r="BP35" s="855"/>
      <c r="BQ35" s="855"/>
      <c r="BR35" s="855"/>
      <c r="BS35" s="855"/>
      <c r="BT35" s="855"/>
      <c r="BU35" s="855"/>
      <c r="BV35" s="855"/>
      <c r="BW35" s="855"/>
      <c r="BX35" s="855"/>
      <c r="BY35" s="855"/>
      <c r="BZ35" s="855"/>
      <c r="CA35" s="855"/>
      <c r="CB35" s="855"/>
      <c r="CC35" s="855"/>
      <c r="CD35" s="855"/>
      <c r="CE35" s="855"/>
      <c r="CF35" s="855"/>
      <c r="CG35" s="855"/>
      <c r="CH35" s="855"/>
      <c r="CI35" s="855"/>
      <c r="CJ35" s="855"/>
      <c r="CK35" s="856"/>
      <c r="CS35" s="429"/>
    </row>
    <row r="36" spans="2:97" ht="23.25" hidden="1" customHeight="1" x14ac:dyDescent="0.35">
      <c r="B36" s="369"/>
      <c r="J36" s="897" t="s">
        <v>174</v>
      </c>
      <c r="K36" s="898"/>
      <c r="L36" s="898"/>
      <c r="M36" s="898"/>
      <c r="N36" s="898"/>
      <c r="O36" s="898"/>
      <c r="P36" s="898"/>
      <c r="Q36" s="898"/>
      <c r="R36" s="898"/>
      <c r="S36" s="898"/>
      <c r="T36" s="898"/>
      <c r="U36" s="898"/>
      <c r="V36" s="898"/>
      <c r="W36" s="898"/>
      <c r="X36" s="898"/>
      <c r="Y36" s="898"/>
      <c r="Z36" s="898"/>
      <c r="AA36" s="898"/>
      <c r="AB36" s="898"/>
      <c r="AC36" s="898"/>
      <c r="AD36" s="898"/>
      <c r="AE36" s="898"/>
      <c r="AF36" s="898"/>
      <c r="AG36" s="899"/>
      <c r="AH36" s="851" t="str">
        <f>IF(Cotizador!Q17&gt;=1,"Incluido","")</f>
        <v/>
      </c>
      <c r="AI36" s="852"/>
      <c r="AJ36" s="852"/>
      <c r="AK36" s="852"/>
      <c r="AL36" s="852"/>
      <c r="AM36" s="852"/>
      <c r="AN36" s="852"/>
      <c r="AO36" s="852"/>
      <c r="AP36" s="852"/>
      <c r="AQ36" s="852"/>
      <c r="AR36" s="852"/>
      <c r="AS36" s="852"/>
      <c r="AT36" s="852"/>
      <c r="AU36" s="853"/>
      <c r="AV36" s="851" t="str">
        <f>IF(Cotizador!Q17&gt;=2,"Incluido","")</f>
        <v/>
      </c>
      <c r="AW36" s="852"/>
      <c r="AX36" s="852"/>
      <c r="AY36" s="852"/>
      <c r="AZ36" s="852"/>
      <c r="BA36" s="852"/>
      <c r="BB36" s="852"/>
      <c r="BC36" s="852"/>
      <c r="BD36" s="852"/>
      <c r="BE36" s="852"/>
      <c r="BF36" s="852"/>
      <c r="BG36" s="852"/>
      <c r="BH36" s="852"/>
      <c r="BI36" s="853"/>
      <c r="BJ36" s="851" t="str">
        <f>IF(Cotizador!Q17&gt;=3,"Incluido","")</f>
        <v/>
      </c>
      <c r="BK36" s="852"/>
      <c r="BL36" s="852"/>
      <c r="BM36" s="852"/>
      <c r="BN36" s="852"/>
      <c r="BO36" s="852"/>
      <c r="BP36" s="852"/>
      <c r="BQ36" s="852"/>
      <c r="BR36" s="852"/>
      <c r="BS36" s="852"/>
      <c r="BT36" s="852"/>
      <c r="BU36" s="852"/>
      <c r="BV36" s="852"/>
      <c r="BW36" s="853"/>
      <c r="BX36" s="851" t="str">
        <f>IF(Cotizador!Q17&gt;=4,"Incluido","")</f>
        <v/>
      </c>
      <c r="BY36" s="852"/>
      <c r="BZ36" s="852"/>
      <c r="CA36" s="852"/>
      <c r="CB36" s="852"/>
      <c r="CC36" s="852"/>
      <c r="CD36" s="852"/>
      <c r="CE36" s="852"/>
      <c r="CF36" s="852"/>
      <c r="CG36" s="852"/>
      <c r="CH36" s="852"/>
      <c r="CI36" s="852"/>
      <c r="CJ36" s="852"/>
      <c r="CK36" s="853"/>
      <c r="CS36" s="370"/>
    </row>
    <row r="37" spans="2:97" ht="23.25" customHeight="1" x14ac:dyDescent="0.35">
      <c r="B37" s="369"/>
      <c r="J37" s="836" t="s">
        <v>175</v>
      </c>
      <c r="K37" s="837"/>
      <c r="L37" s="837"/>
      <c r="M37" s="837"/>
      <c r="N37" s="837"/>
      <c r="O37" s="837"/>
      <c r="P37" s="837"/>
      <c r="Q37" s="837"/>
      <c r="R37" s="837"/>
      <c r="S37" s="837"/>
      <c r="T37" s="837"/>
      <c r="U37" s="837"/>
      <c r="V37" s="837"/>
      <c r="W37" s="837"/>
      <c r="X37" s="837"/>
      <c r="Y37" s="837"/>
      <c r="Z37" s="837"/>
      <c r="AA37" s="837"/>
      <c r="AB37" s="837"/>
      <c r="AC37" s="837"/>
      <c r="AD37" s="837"/>
      <c r="AE37" s="837"/>
      <c r="AF37" s="837"/>
      <c r="AG37" s="838"/>
      <c r="AH37" s="830" t="str">
        <f>AH36</f>
        <v/>
      </c>
      <c r="AI37" s="831"/>
      <c r="AJ37" s="831"/>
      <c r="AK37" s="831"/>
      <c r="AL37" s="831"/>
      <c r="AM37" s="831"/>
      <c r="AN37" s="831"/>
      <c r="AO37" s="831"/>
      <c r="AP37" s="831"/>
      <c r="AQ37" s="831"/>
      <c r="AR37" s="831"/>
      <c r="AS37" s="831"/>
      <c r="AT37" s="831"/>
      <c r="AU37" s="832"/>
      <c r="AV37" s="830" t="str">
        <f t="shared" ref="AV37:AV38" si="0">AV36</f>
        <v/>
      </c>
      <c r="AW37" s="831"/>
      <c r="AX37" s="831"/>
      <c r="AY37" s="831"/>
      <c r="AZ37" s="831"/>
      <c r="BA37" s="831"/>
      <c r="BB37" s="831"/>
      <c r="BC37" s="831"/>
      <c r="BD37" s="831"/>
      <c r="BE37" s="831"/>
      <c r="BF37" s="831"/>
      <c r="BG37" s="831"/>
      <c r="BH37" s="831"/>
      <c r="BI37" s="832"/>
      <c r="BJ37" s="830" t="str">
        <f t="shared" ref="BJ37:BJ38" si="1">BJ36</f>
        <v/>
      </c>
      <c r="BK37" s="831"/>
      <c r="BL37" s="831"/>
      <c r="BM37" s="831"/>
      <c r="BN37" s="831"/>
      <c r="BO37" s="831"/>
      <c r="BP37" s="831"/>
      <c r="BQ37" s="831"/>
      <c r="BR37" s="831"/>
      <c r="BS37" s="831"/>
      <c r="BT37" s="831"/>
      <c r="BU37" s="831"/>
      <c r="BV37" s="831"/>
      <c r="BW37" s="832"/>
      <c r="BX37" s="830" t="str">
        <f t="shared" ref="BX37:BX38" si="2">BX36</f>
        <v/>
      </c>
      <c r="BY37" s="831"/>
      <c r="BZ37" s="831"/>
      <c r="CA37" s="831"/>
      <c r="CB37" s="831"/>
      <c r="CC37" s="831"/>
      <c r="CD37" s="831"/>
      <c r="CE37" s="831"/>
      <c r="CF37" s="831"/>
      <c r="CG37" s="831"/>
      <c r="CH37" s="831"/>
      <c r="CI37" s="831"/>
      <c r="CJ37" s="831"/>
      <c r="CK37" s="832"/>
      <c r="CS37" s="370"/>
    </row>
    <row r="38" spans="2:97" ht="23.25" customHeight="1" x14ac:dyDescent="0.35">
      <c r="B38" s="369"/>
      <c r="J38" s="839" t="s">
        <v>176</v>
      </c>
      <c r="K38" s="840"/>
      <c r="L38" s="840"/>
      <c r="M38" s="840"/>
      <c r="N38" s="840"/>
      <c r="O38" s="840"/>
      <c r="P38" s="840"/>
      <c r="Q38" s="840"/>
      <c r="R38" s="840"/>
      <c r="S38" s="840"/>
      <c r="T38" s="840"/>
      <c r="U38" s="840"/>
      <c r="V38" s="840"/>
      <c r="W38" s="840"/>
      <c r="X38" s="840"/>
      <c r="Y38" s="840"/>
      <c r="Z38" s="840"/>
      <c r="AA38" s="840"/>
      <c r="AB38" s="840"/>
      <c r="AC38" s="840"/>
      <c r="AD38" s="840"/>
      <c r="AE38" s="840"/>
      <c r="AF38" s="840"/>
      <c r="AG38" s="841"/>
      <c r="AH38" s="848" t="str">
        <f>AH37</f>
        <v/>
      </c>
      <c r="AI38" s="849"/>
      <c r="AJ38" s="849"/>
      <c r="AK38" s="849"/>
      <c r="AL38" s="849"/>
      <c r="AM38" s="849"/>
      <c r="AN38" s="849"/>
      <c r="AO38" s="849"/>
      <c r="AP38" s="849"/>
      <c r="AQ38" s="849"/>
      <c r="AR38" s="849"/>
      <c r="AS38" s="849"/>
      <c r="AT38" s="849"/>
      <c r="AU38" s="850"/>
      <c r="AV38" s="848" t="str">
        <f t="shared" si="0"/>
        <v/>
      </c>
      <c r="AW38" s="849"/>
      <c r="AX38" s="849"/>
      <c r="AY38" s="849"/>
      <c r="AZ38" s="849"/>
      <c r="BA38" s="849"/>
      <c r="BB38" s="849"/>
      <c r="BC38" s="849"/>
      <c r="BD38" s="849"/>
      <c r="BE38" s="849"/>
      <c r="BF38" s="849"/>
      <c r="BG38" s="849"/>
      <c r="BH38" s="849"/>
      <c r="BI38" s="850"/>
      <c r="BJ38" s="848" t="str">
        <f t="shared" si="1"/>
        <v/>
      </c>
      <c r="BK38" s="849"/>
      <c r="BL38" s="849"/>
      <c r="BM38" s="849"/>
      <c r="BN38" s="849"/>
      <c r="BO38" s="849"/>
      <c r="BP38" s="849"/>
      <c r="BQ38" s="849"/>
      <c r="BR38" s="849"/>
      <c r="BS38" s="849"/>
      <c r="BT38" s="849"/>
      <c r="BU38" s="849"/>
      <c r="BV38" s="849"/>
      <c r="BW38" s="850"/>
      <c r="BX38" s="848" t="str">
        <f t="shared" si="2"/>
        <v/>
      </c>
      <c r="BY38" s="849"/>
      <c r="BZ38" s="849"/>
      <c r="CA38" s="849"/>
      <c r="CB38" s="849"/>
      <c r="CC38" s="849"/>
      <c r="CD38" s="849"/>
      <c r="CE38" s="849"/>
      <c r="CF38" s="849"/>
      <c r="CG38" s="849"/>
      <c r="CH38" s="849"/>
      <c r="CI38" s="849"/>
      <c r="CJ38" s="849"/>
      <c r="CK38" s="850"/>
      <c r="CS38" s="370"/>
    </row>
    <row r="39" spans="2:97" ht="23.25" customHeight="1" x14ac:dyDescent="0.35">
      <c r="B39" s="369"/>
      <c r="J39" s="854" t="s">
        <v>294</v>
      </c>
      <c r="K39" s="855"/>
      <c r="L39" s="855"/>
      <c r="M39" s="855"/>
      <c r="N39" s="855"/>
      <c r="O39" s="855"/>
      <c r="P39" s="855"/>
      <c r="Q39" s="855"/>
      <c r="R39" s="855"/>
      <c r="S39" s="855"/>
      <c r="T39" s="855"/>
      <c r="U39" s="855"/>
      <c r="V39" s="855"/>
      <c r="W39" s="855"/>
      <c r="X39" s="855"/>
      <c r="Y39" s="855"/>
      <c r="Z39" s="855"/>
      <c r="AA39" s="855"/>
      <c r="AB39" s="855"/>
      <c r="AC39" s="855"/>
      <c r="AD39" s="855"/>
      <c r="AE39" s="855"/>
      <c r="AF39" s="855"/>
      <c r="AG39" s="855"/>
      <c r="AH39" s="855"/>
      <c r="AI39" s="855"/>
      <c r="AJ39" s="855"/>
      <c r="AK39" s="855"/>
      <c r="AL39" s="855"/>
      <c r="AM39" s="855"/>
      <c r="AN39" s="855"/>
      <c r="AO39" s="855"/>
      <c r="AP39" s="855"/>
      <c r="AQ39" s="855"/>
      <c r="AR39" s="855"/>
      <c r="AS39" s="855"/>
      <c r="AT39" s="855"/>
      <c r="AU39" s="855"/>
      <c r="AV39" s="855"/>
      <c r="AW39" s="855"/>
      <c r="AX39" s="855"/>
      <c r="AY39" s="855"/>
      <c r="AZ39" s="855"/>
      <c r="BA39" s="855"/>
      <c r="BB39" s="855"/>
      <c r="BC39" s="855"/>
      <c r="BD39" s="855"/>
      <c r="BE39" s="855"/>
      <c r="BF39" s="855"/>
      <c r="BG39" s="855"/>
      <c r="BH39" s="855"/>
      <c r="BI39" s="855"/>
      <c r="BJ39" s="855"/>
      <c r="BK39" s="855"/>
      <c r="BL39" s="855"/>
      <c r="BM39" s="855"/>
      <c r="BN39" s="855"/>
      <c r="BO39" s="855"/>
      <c r="BP39" s="855"/>
      <c r="BQ39" s="855"/>
      <c r="BR39" s="855"/>
      <c r="BS39" s="855"/>
      <c r="BT39" s="855"/>
      <c r="BU39" s="855"/>
      <c r="BV39" s="855"/>
      <c r="BW39" s="855"/>
      <c r="BX39" s="855"/>
      <c r="BY39" s="855"/>
      <c r="BZ39" s="855"/>
      <c r="CA39" s="855"/>
      <c r="CB39" s="855"/>
      <c r="CC39" s="855"/>
      <c r="CD39" s="855"/>
      <c r="CE39" s="855"/>
      <c r="CF39" s="855"/>
      <c r="CG39" s="855"/>
      <c r="CH39" s="855"/>
      <c r="CI39" s="855"/>
      <c r="CJ39" s="855"/>
      <c r="CK39" s="856"/>
      <c r="CS39" s="370"/>
    </row>
    <row r="40" spans="2:97" ht="23.25" customHeight="1" x14ac:dyDescent="0.35">
      <c r="B40" s="369"/>
      <c r="J40" s="842" t="s">
        <v>295</v>
      </c>
      <c r="K40" s="843"/>
      <c r="L40" s="843"/>
      <c r="M40" s="843"/>
      <c r="N40" s="843"/>
      <c r="O40" s="843"/>
      <c r="P40" s="843"/>
      <c r="Q40" s="843"/>
      <c r="R40" s="843"/>
      <c r="S40" s="843"/>
      <c r="T40" s="843"/>
      <c r="U40" s="843"/>
      <c r="V40" s="843"/>
      <c r="W40" s="843"/>
      <c r="X40" s="843"/>
      <c r="Y40" s="843"/>
      <c r="Z40" s="843"/>
      <c r="AA40" s="843"/>
      <c r="AB40" s="843"/>
      <c r="AC40" s="843"/>
      <c r="AD40" s="843"/>
      <c r="AE40" s="843"/>
      <c r="AF40" s="843"/>
      <c r="AG40" s="844"/>
      <c r="AH40" s="851" t="str">
        <f>IF(Cotizador!Q17&gt;=1,IF(Cotizador!DC30=TRUE,CONCATENATE("Amparada / ",TEXT(Cotizador!N30,"####,##")," MXN"),"No Amparada"),"")</f>
        <v/>
      </c>
      <c r="AI40" s="852"/>
      <c r="AJ40" s="852"/>
      <c r="AK40" s="852"/>
      <c r="AL40" s="852"/>
      <c r="AM40" s="852"/>
      <c r="AN40" s="852"/>
      <c r="AO40" s="852"/>
      <c r="AP40" s="852"/>
      <c r="AQ40" s="852"/>
      <c r="AR40" s="852"/>
      <c r="AS40" s="852"/>
      <c r="AT40" s="852"/>
      <c r="AU40" s="853"/>
      <c r="AV40" s="851" t="str">
        <f>IF(Cotizador!Q17&gt;=2,IF(Cotizador!DD30=TRUE,CONCATENATE("Amparada / ",TEXT(Cotizador!Q30,"####,##")," MXN"),"No Amparada"),"")</f>
        <v/>
      </c>
      <c r="AW40" s="852"/>
      <c r="AX40" s="852"/>
      <c r="AY40" s="852"/>
      <c r="AZ40" s="852"/>
      <c r="BA40" s="852"/>
      <c r="BB40" s="852"/>
      <c r="BC40" s="852"/>
      <c r="BD40" s="852"/>
      <c r="BE40" s="852"/>
      <c r="BF40" s="852"/>
      <c r="BG40" s="852"/>
      <c r="BH40" s="852"/>
      <c r="BI40" s="853"/>
      <c r="BJ40" s="851" t="str">
        <f>IF(Cotizador!Q17&gt;=3,IF(Cotizador!DE30=TRUE,CONCATENATE("Amparada / ",TEXT(Cotizador!T30,"####,##")," MXN"),"No Amparada"),"")</f>
        <v/>
      </c>
      <c r="BK40" s="852"/>
      <c r="BL40" s="852"/>
      <c r="BM40" s="852"/>
      <c r="BN40" s="852"/>
      <c r="BO40" s="852"/>
      <c r="BP40" s="852"/>
      <c r="BQ40" s="852"/>
      <c r="BR40" s="852"/>
      <c r="BS40" s="852"/>
      <c r="BT40" s="852"/>
      <c r="BU40" s="852"/>
      <c r="BV40" s="852"/>
      <c r="BW40" s="853"/>
      <c r="BX40" s="851" t="str">
        <f>IF(Cotizador!Q17&gt;=4,IF(Cotizador!DF30=TRUE,CONCATENATE("Amparada / ",TEXT(Cotizador!W30,"####,##")," MXN"),"No Amparada"),"")</f>
        <v/>
      </c>
      <c r="BY40" s="852"/>
      <c r="BZ40" s="852"/>
      <c r="CA40" s="852"/>
      <c r="CB40" s="852"/>
      <c r="CC40" s="852"/>
      <c r="CD40" s="852"/>
      <c r="CE40" s="852"/>
      <c r="CF40" s="852"/>
      <c r="CG40" s="852"/>
      <c r="CH40" s="852"/>
      <c r="CI40" s="852"/>
      <c r="CJ40" s="852"/>
      <c r="CK40" s="853"/>
      <c r="CS40" s="370"/>
    </row>
    <row r="41" spans="2:97" ht="23.25" customHeight="1" x14ac:dyDescent="0.35">
      <c r="B41" s="369"/>
      <c r="J41" s="845" t="s">
        <v>190</v>
      </c>
      <c r="K41" s="846"/>
      <c r="L41" s="846"/>
      <c r="M41" s="846"/>
      <c r="N41" s="846"/>
      <c r="O41" s="846"/>
      <c r="P41" s="846"/>
      <c r="Q41" s="846"/>
      <c r="R41" s="846"/>
      <c r="S41" s="846"/>
      <c r="T41" s="846"/>
      <c r="U41" s="846"/>
      <c r="V41" s="846"/>
      <c r="W41" s="846"/>
      <c r="X41" s="846"/>
      <c r="Y41" s="846"/>
      <c r="Z41" s="846"/>
      <c r="AA41" s="846"/>
      <c r="AB41" s="846"/>
      <c r="AC41" s="846"/>
      <c r="AD41" s="846"/>
      <c r="AE41" s="846"/>
      <c r="AF41" s="846"/>
      <c r="AG41" s="847"/>
      <c r="AH41" s="830" t="str">
        <f>IF(Cotizador!Q17&gt;=1,IF(Cotizador!DC31=TRUE,"Amparada","No Amparada"),"")</f>
        <v/>
      </c>
      <c r="AI41" s="831"/>
      <c r="AJ41" s="831"/>
      <c r="AK41" s="831"/>
      <c r="AL41" s="831"/>
      <c r="AM41" s="831"/>
      <c r="AN41" s="831"/>
      <c r="AO41" s="831"/>
      <c r="AP41" s="831"/>
      <c r="AQ41" s="831"/>
      <c r="AR41" s="831"/>
      <c r="AS41" s="831"/>
      <c r="AT41" s="831"/>
      <c r="AU41" s="832"/>
      <c r="AV41" s="830" t="str">
        <f>IF(Cotizador!Q17&gt;=2,IF(Cotizador!DD31=TRUE,"Amparada","No Amparada"),"")</f>
        <v/>
      </c>
      <c r="AW41" s="831"/>
      <c r="AX41" s="831"/>
      <c r="AY41" s="831"/>
      <c r="AZ41" s="831"/>
      <c r="BA41" s="831"/>
      <c r="BB41" s="831"/>
      <c r="BC41" s="831"/>
      <c r="BD41" s="831"/>
      <c r="BE41" s="831"/>
      <c r="BF41" s="831"/>
      <c r="BG41" s="831"/>
      <c r="BH41" s="831"/>
      <c r="BI41" s="832"/>
      <c r="BJ41" s="830" t="str">
        <f>IF(Cotizador!Q17&gt;=3,IF(Cotizador!DE31=TRUE,"Amparada","No Amparada"),"")</f>
        <v/>
      </c>
      <c r="BK41" s="831"/>
      <c r="BL41" s="831"/>
      <c r="BM41" s="831"/>
      <c r="BN41" s="831"/>
      <c r="BO41" s="831"/>
      <c r="BP41" s="831"/>
      <c r="BQ41" s="831"/>
      <c r="BR41" s="831"/>
      <c r="BS41" s="831"/>
      <c r="BT41" s="831"/>
      <c r="BU41" s="831"/>
      <c r="BV41" s="831"/>
      <c r="BW41" s="832"/>
      <c r="BX41" s="830" t="str">
        <f>IF(Cotizador!Q17&gt;=4,IF(Cotizador!DF31=TRUE,"Amparada","No Amparada"),"")</f>
        <v/>
      </c>
      <c r="BY41" s="831"/>
      <c r="BZ41" s="831"/>
      <c r="CA41" s="831"/>
      <c r="CB41" s="831"/>
      <c r="CC41" s="831"/>
      <c r="CD41" s="831"/>
      <c r="CE41" s="831"/>
      <c r="CF41" s="831"/>
      <c r="CG41" s="831"/>
      <c r="CH41" s="831"/>
      <c r="CI41" s="831"/>
      <c r="CJ41" s="831"/>
      <c r="CK41" s="832"/>
      <c r="CS41" s="370"/>
    </row>
    <row r="42" spans="2:97" ht="23.25" customHeight="1" x14ac:dyDescent="0.35">
      <c r="B42" s="369"/>
      <c r="J42" s="845" t="s">
        <v>186</v>
      </c>
      <c r="K42" s="846"/>
      <c r="L42" s="846"/>
      <c r="M42" s="846"/>
      <c r="N42" s="846"/>
      <c r="O42" s="846"/>
      <c r="P42" s="846"/>
      <c r="Q42" s="846"/>
      <c r="R42" s="846"/>
      <c r="S42" s="846"/>
      <c r="T42" s="846"/>
      <c r="U42" s="846"/>
      <c r="V42" s="846"/>
      <c r="W42" s="846"/>
      <c r="X42" s="846"/>
      <c r="Y42" s="846"/>
      <c r="Z42" s="846"/>
      <c r="AA42" s="846"/>
      <c r="AB42" s="846"/>
      <c r="AC42" s="846"/>
      <c r="AD42" s="846"/>
      <c r="AE42" s="846"/>
      <c r="AF42" s="846"/>
      <c r="AG42" s="847"/>
      <c r="AH42" s="830" t="str">
        <f>IF(Cotizador!Q17&gt;=1,IF(Cotizador!DC32=TRUE,"Amparada / 100,000 USD","No Amparada"),"")</f>
        <v/>
      </c>
      <c r="AI42" s="831"/>
      <c r="AJ42" s="831"/>
      <c r="AK42" s="831"/>
      <c r="AL42" s="831"/>
      <c r="AM42" s="831"/>
      <c r="AN42" s="831"/>
      <c r="AO42" s="831"/>
      <c r="AP42" s="831"/>
      <c r="AQ42" s="831"/>
      <c r="AR42" s="831"/>
      <c r="AS42" s="831"/>
      <c r="AT42" s="831"/>
      <c r="AU42" s="832"/>
      <c r="AV42" s="830" t="str">
        <f>IF(Cotizador!Q17&gt;=2,IF(Cotizador!DD32=TRUE,"Amparada / 100,000 USD","No Amparada"),"")</f>
        <v/>
      </c>
      <c r="AW42" s="831"/>
      <c r="AX42" s="831"/>
      <c r="AY42" s="831"/>
      <c r="AZ42" s="831"/>
      <c r="BA42" s="831"/>
      <c r="BB42" s="831"/>
      <c r="BC42" s="831"/>
      <c r="BD42" s="831"/>
      <c r="BE42" s="831"/>
      <c r="BF42" s="831"/>
      <c r="BG42" s="831"/>
      <c r="BH42" s="831"/>
      <c r="BI42" s="832"/>
      <c r="BJ42" s="830" t="str">
        <f>IF(Cotizador!Q17&gt;=3,IF(Cotizador!DE32=TRUE,"Amparada / 100,000 USD","No Amparada"),"")</f>
        <v/>
      </c>
      <c r="BK42" s="831"/>
      <c r="BL42" s="831"/>
      <c r="BM42" s="831"/>
      <c r="BN42" s="831"/>
      <c r="BO42" s="831"/>
      <c r="BP42" s="831"/>
      <c r="BQ42" s="831"/>
      <c r="BR42" s="831"/>
      <c r="BS42" s="831"/>
      <c r="BT42" s="831"/>
      <c r="BU42" s="831"/>
      <c r="BV42" s="831"/>
      <c r="BW42" s="832"/>
      <c r="BX42" s="830" t="str">
        <f>IF(Cotizador!Q17&gt;=4,IF(Cotizador!DF32=TRUE,"Amparada / 100,000 USD","No Amparada"),"")</f>
        <v/>
      </c>
      <c r="BY42" s="831"/>
      <c r="BZ42" s="831"/>
      <c r="CA42" s="831"/>
      <c r="CB42" s="831"/>
      <c r="CC42" s="831"/>
      <c r="CD42" s="831"/>
      <c r="CE42" s="831"/>
      <c r="CF42" s="831"/>
      <c r="CG42" s="831"/>
      <c r="CH42" s="831"/>
      <c r="CI42" s="831"/>
      <c r="CJ42" s="831"/>
      <c r="CK42" s="832"/>
      <c r="CS42" s="370"/>
    </row>
    <row r="43" spans="2:97" ht="23.25" customHeight="1" x14ac:dyDescent="0.35">
      <c r="B43" s="369"/>
      <c r="J43" s="845" t="s">
        <v>205</v>
      </c>
      <c r="K43" s="846"/>
      <c r="L43" s="846"/>
      <c r="M43" s="846"/>
      <c r="N43" s="846"/>
      <c r="O43" s="846"/>
      <c r="P43" s="846"/>
      <c r="Q43" s="846"/>
      <c r="R43" s="846"/>
      <c r="S43" s="846"/>
      <c r="T43" s="846"/>
      <c r="U43" s="846"/>
      <c r="V43" s="846"/>
      <c r="W43" s="846"/>
      <c r="X43" s="846"/>
      <c r="Y43" s="846"/>
      <c r="Z43" s="846"/>
      <c r="AA43" s="846"/>
      <c r="AB43" s="846"/>
      <c r="AC43" s="846"/>
      <c r="AD43" s="846"/>
      <c r="AE43" s="846"/>
      <c r="AF43" s="846"/>
      <c r="AG43" s="847"/>
      <c r="AH43" s="830" t="str">
        <f>IF(Cotizador!Q17&gt;=1,IF(Cotizador!DC33=TRUE,"Amparada / Igual a la básica","No Amparada"),"")</f>
        <v/>
      </c>
      <c r="AI43" s="831"/>
      <c r="AJ43" s="831"/>
      <c r="AK43" s="831"/>
      <c r="AL43" s="831"/>
      <c r="AM43" s="831"/>
      <c r="AN43" s="831"/>
      <c r="AO43" s="831"/>
      <c r="AP43" s="831"/>
      <c r="AQ43" s="831"/>
      <c r="AR43" s="831"/>
      <c r="AS43" s="831"/>
      <c r="AT43" s="831"/>
      <c r="AU43" s="832"/>
      <c r="AV43" s="830" t="str">
        <f>IF(Cotizador!Q17&gt;=2,IF(Cotizador!DD33=TRUE,"Amparada / Igual a la básica","No Amparada"),"")</f>
        <v/>
      </c>
      <c r="AW43" s="831"/>
      <c r="AX43" s="831"/>
      <c r="AY43" s="831"/>
      <c r="AZ43" s="831"/>
      <c r="BA43" s="831"/>
      <c r="BB43" s="831"/>
      <c r="BC43" s="831"/>
      <c r="BD43" s="831"/>
      <c r="BE43" s="831"/>
      <c r="BF43" s="831"/>
      <c r="BG43" s="831"/>
      <c r="BH43" s="831"/>
      <c r="BI43" s="832"/>
      <c r="BJ43" s="830" t="str">
        <f>IF(Cotizador!Q17&gt;=3,IF(Cotizador!DE33=TRUE,"Amparada / Igual a la básica","No Amparada"),"")</f>
        <v/>
      </c>
      <c r="BK43" s="831"/>
      <c r="BL43" s="831"/>
      <c r="BM43" s="831"/>
      <c r="BN43" s="831"/>
      <c r="BO43" s="831"/>
      <c r="BP43" s="831"/>
      <c r="BQ43" s="831"/>
      <c r="BR43" s="831"/>
      <c r="BS43" s="831"/>
      <c r="BT43" s="831"/>
      <c r="BU43" s="831"/>
      <c r="BV43" s="831"/>
      <c r="BW43" s="832"/>
      <c r="BX43" s="830" t="str">
        <f>IF(Cotizador!Q17&gt;=4,IF(Cotizador!DF33=TRUE,"Amparada / Igual a la básica","No Amparada"),"")</f>
        <v/>
      </c>
      <c r="BY43" s="831"/>
      <c r="BZ43" s="831"/>
      <c r="CA43" s="831"/>
      <c r="CB43" s="831"/>
      <c r="CC43" s="831"/>
      <c r="CD43" s="831"/>
      <c r="CE43" s="831"/>
      <c r="CF43" s="831"/>
      <c r="CG43" s="831"/>
      <c r="CH43" s="831"/>
      <c r="CI43" s="831"/>
      <c r="CJ43" s="831"/>
      <c r="CK43" s="832"/>
      <c r="CS43" s="370"/>
    </row>
    <row r="44" spans="2:97" ht="23.25" customHeight="1" x14ac:dyDescent="0.35">
      <c r="B44" s="369"/>
      <c r="J44" s="845" t="s">
        <v>185</v>
      </c>
      <c r="K44" s="846"/>
      <c r="L44" s="846"/>
      <c r="M44" s="846"/>
      <c r="N44" s="846"/>
      <c r="O44" s="846"/>
      <c r="P44" s="846"/>
      <c r="Q44" s="846"/>
      <c r="R44" s="846"/>
      <c r="S44" s="846"/>
      <c r="T44" s="846"/>
      <c r="U44" s="846"/>
      <c r="V44" s="846"/>
      <c r="W44" s="846"/>
      <c r="X44" s="846"/>
      <c r="Y44" s="846"/>
      <c r="Z44" s="846"/>
      <c r="AA44" s="846"/>
      <c r="AB44" s="846"/>
      <c r="AC44" s="846"/>
      <c r="AD44" s="846"/>
      <c r="AE44" s="846"/>
      <c r="AF44" s="846"/>
      <c r="AG44" s="847"/>
      <c r="AH44" s="830" t="str">
        <f>IF(Cotizador!Q17&gt;=1,IF(Cotizador!DC34=TRUE,"Amparada / Igual a la básica","No Amparada"),"")</f>
        <v/>
      </c>
      <c r="AI44" s="831"/>
      <c r="AJ44" s="831"/>
      <c r="AK44" s="831"/>
      <c r="AL44" s="831"/>
      <c r="AM44" s="831"/>
      <c r="AN44" s="831"/>
      <c r="AO44" s="831"/>
      <c r="AP44" s="831"/>
      <c r="AQ44" s="831"/>
      <c r="AR44" s="831"/>
      <c r="AS44" s="831"/>
      <c r="AT44" s="831"/>
      <c r="AU44" s="832"/>
      <c r="AV44" s="830" t="str">
        <f>IF(Cotizador!Q17&gt;=2,IF(Cotizador!DD34=TRUE,"Amparada / Igual a la básica","No Amparada"),"")</f>
        <v/>
      </c>
      <c r="AW44" s="831"/>
      <c r="AX44" s="831"/>
      <c r="AY44" s="831"/>
      <c r="AZ44" s="831"/>
      <c r="BA44" s="831"/>
      <c r="BB44" s="831"/>
      <c r="BC44" s="831"/>
      <c r="BD44" s="831"/>
      <c r="BE44" s="831"/>
      <c r="BF44" s="831"/>
      <c r="BG44" s="831"/>
      <c r="BH44" s="831"/>
      <c r="BI44" s="832"/>
      <c r="BJ44" s="830" t="str">
        <f>IF(Cotizador!Q17&gt;=3,IF(Cotizador!DE34=TRUE,"Amparada / Igual a la básica","No Amparada"),"")</f>
        <v/>
      </c>
      <c r="BK44" s="831"/>
      <c r="BL44" s="831"/>
      <c r="BM44" s="831"/>
      <c r="BN44" s="831"/>
      <c r="BO44" s="831"/>
      <c r="BP44" s="831"/>
      <c r="BQ44" s="831"/>
      <c r="BR44" s="831"/>
      <c r="BS44" s="831"/>
      <c r="BT44" s="831"/>
      <c r="BU44" s="831"/>
      <c r="BV44" s="831"/>
      <c r="BW44" s="832"/>
      <c r="BX44" s="830" t="str">
        <f>IF(Cotizador!Q17&gt;=4,IF(Cotizador!DF34=TRUE,"Amparada / Igual a la básica","No Amparada"),"")</f>
        <v/>
      </c>
      <c r="BY44" s="831"/>
      <c r="BZ44" s="831"/>
      <c r="CA44" s="831"/>
      <c r="CB44" s="831"/>
      <c r="CC44" s="831"/>
      <c r="CD44" s="831"/>
      <c r="CE44" s="831"/>
      <c r="CF44" s="831"/>
      <c r="CG44" s="831"/>
      <c r="CH44" s="831"/>
      <c r="CI44" s="831"/>
      <c r="CJ44" s="831"/>
      <c r="CK44" s="832"/>
      <c r="CS44" s="370"/>
    </row>
    <row r="45" spans="2:97" ht="23.25" customHeight="1" x14ac:dyDescent="0.35">
      <c r="B45" s="369"/>
      <c r="J45" s="845" t="s">
        <v>448</v>
      </c>
      <c r="K45" s="846"/>
      <c r="L45" s="846"/>
      <c r="M45" s="846"/>
      <c r="N45" s="846"/>
      <c r="O45" s="846"/>
      <c r="P45" s="846"/>
      <c r="Q45" s="846"/>
      <c r="R45" s="846"/>
      <c r="S45" s="846"/>
      <c r="T45" s="846"/>
      <c r="U45" s="846"/>
      <c r="V45" s="846"/>
      <c r="W45" s="846"/>
      <c r="X45" s="846"/>
      <c r="Y45" s="846"/>
      <c r="Z45" s="846"/>
      <c r="AA45" s="846"/>
      <c r="AB45" s="846"/>
      <c r="AC45" s="846"/>
      <c r="AD45" s="846"/>
      <c r="AE45" s="846"/>
      <c r="AF45" s="846"/>
      <c r="AG45" s="847"/>
      <c r="AH45" s="830" t="str">
        <f>IF(Cotizador!Q17&gt;=1,IF(Cotizador!DC35=TRUE,"Amparada / 100,000 MXN","No Amparada"),"")</f>
        <v/>
      </c>
      <c r="AI45" s="831"/>
      <c r="AJ45" s="831"/>
      <c r="AK45" s="831"/>
      <c r="AL45" s="831"/>
      <c r="AM45" s="831"/>
      <c r="AN45" s="831"/>
      <c r="AO45" s="831"/>
      <c r="AP45" s="831"/>
      <c r="AQ45" s="831"/>
      <c r="AR45" s="831"/>
      <c r="AS45" s="831"/>
      <c r="AT45" s="831"/>
      <c r="AU45" s="832"/>
      <c r="AV45" s="830" t="str">
        <f>IF(Cotizador!Q17&gt;=2,IF(Cotizador!DD35=TRUE,"Amparada / 100,000 MXN","No Amparada"),"")</f>
        <v/>
      </c>
      <c r="AW45" s="831"/>
      <c r="AX45" s="831"/>
      <c r="AY45" s="831"/>
      <c r="AZ45" s="831"/>
      <c r="BA45" s="831"/>
      <c r="BB45" s="831"/>
      <c r="BC45" s="831"/>
      <c r="BD45" s="831"/>
      <c r="BE45" s="831"/>
      <c r="BF45" s="831"/>
      <c r="BG45" s="831"/>
      <c r="BH45" s="831"/>
      <c r="BI45" s="832"/>
      <c r="BJ45" s="830" t="str">
        <f>IF(Cotizador!Q17&gt;=3,IF(Cotizador!DE35=TRUE,"Amparada / 100,000 MXN","No Amparada"),"")</f>
        <v/>
      </c>
      <c r="BK45" s="831"/>
      <c r="BL45" s="831"/>
      <c r="BM45" s="831"/>
      <c r="BN45" s="831"/>
      <c r="BO45" s="831"/>
      <c r="BP45" s="831"/>
      <c r="BQ45" s="831"/>
      <c r="BR45" s="831"/>
      <c r="BS45" s="831"/>
      <c r="BT45" s="831"/>
      <c r="BU45" s="831"/>
      <c r="BV45" s="831"/>
      <c r="BW45" s="832"/>
      <c r="BX45" s="830" t="str">
        <f>IF(Cotizador!Q17&gt;=4,IF(Cotizador!DF35=TRUE,"Amparada / 100,000 MXN","No Amparada"),"")</f>
        <v/>
      </c>
      <c r="BY45" s="831"/>
      <c r="BZ45" s="831"/>
      <c r="CA45" s="831"/>
      <c r="CB45" s="831"/>
      <c r="CC45" s="831"/>
      <c r="CD45" s="831"/>
      <c r="CE45" s="831"/>
      <c r="CF45" s="831"/>
      <c r="CG45" s="831"/>
      <c r="CH45" s="831"/>
      <c r="CI45" s="831"/>
      <c r="CJ45" s="831"/>
      <c r="CK45" s="832"/>
      <c r="CS45" s="370"/>
    </row>
    <row r="46" spans="2:97" ht="23.25" customHeight="1" x14ac:dyDescent="0.35">
      <c r="B46" s="369"/>
      <c r="J46" s="845" t="s">
        <v>206</v>
      </c>
      <c r="K46" s="846"/>
      <c r="L46" s="846"/>
      <c r="M46" s="846"/>
      <c r="N46" s="846"/>
      <c r="O46" s="846"/>
      <c r="P46" s="846"/>
      <c r="Q46" s="846"/>
      <c r="R46" s="846"/>
      <c r="S46" s="846"/>
      <c r="T46" s="846"/>
      <c r="U46" s="846"/>
      <c r="V46" s="846"/>
      <c r="W46" s="846"/>
      <c r="X46" s="846"/>
      <c r="Y46" s="846"/>
      <c r="Z46" s="846"/>
      <c r="AA46" s="846"/>
      <c r="AB46" s="846"/>
      <c r="AC46" s="846"/>
      <c r="AD46" s="846"/>
      <c r="AE46" s="846"/>
      <c r="AF46" s="846"/>
      <c r="AG46" s="847"/>
      <c r="AH46" s="830" t="str">
        <f>IF(Cotizador!Q17&gt;=1,IF(Cotizador!DC36=TRUE,"Amparada","No Amparada"),"")</f>
        <v/>
      </c>
      <c r="AI46" s="831"/>
      <c r="AJ46" s="831"/>
      <c r="AK46" s="831"/>
      <c r="AL46" s="831"/>
      <c r="AM46" s="831"/>
      <c r="AN46" s="831"/>
      <c r="AO46" s="831"/>
      <c r="AP46" s="831"/>
      <c r="AQ46" s="831"/>
      <c r="AR46" s="831"/>
      <c r="AS46" s="831"/>
      <c r="AT46" s="831"/>
      <c r="AU46" s="832"/>
      <c r="AV46" s="830" t="str">
        <f>IF(Cotizador!Q17&gt;=2,IF(Cotizador!DD36=TRUE,"Amparada","No Amparada"),"")</f>
        <v/>
      </c>
      <c r="AW46" s="831"/>
      <c r="AX46" s="831"/>
      <c r="AY46" s="831"/>
      <c r="AZ46" s="831"/>
      <c r="BA46" s="831"/>
      <c r="BB46" s="831"/>
      <c r="BC46" s="831"/>
      <c r="BD46" s="831"/>
      <c r="BE46" s="831"/>
      <c r="BF46" s="831"/>
      <c r="BG46" s="831"/>
      <c r="BH46" s="831"/>
      <c r="BI46" s="832"/>
      <c r="BJ46" s="830" t="str">
        <f>IF(Cotizador!Q17&gt;=3,IF(Cotizador!DE36=TRUE,"Amparada","No Amparada"),"")</f>
        <v/>
      </c>
      <c r="BK46" s="831"/>
      <c r="BL46" s="831"/>
      <c r="BM46" s="831"/>
      <c r="BN46" s="831"/>
      <c r="BO46" s="831"/>
      <c r="BP46" s="831"/>
      <c r="BQ46" s="831"/>
      <c r="BR46" s="831"/>
      <c r="BS46" s="831"/>
      <c r="BT46" s="831"/>
      <c r="BU46" s="831"/>
      <c r="BV46" s="831"/>
      <c r="BW46" s="832"/>
      <c r="BX46" s="830" t="str">
        <f>IF(Cotizador!Q17&gt;=4,IF(Cotizador!DF36=TRUE,"Amparada","No Amparada"),"")</f>
        <v/>
      </c>
      <c r="BY46" s="831"/>
      <c r="BZ46" s="831"/>
      <c r="CA46" s="831"/>
      <c r="CB46" s="831"/>
      <c r="CC46" s="831"/>
      <c r="CD46" s="831"/>
      <c r="CE46" s="831"/>
      <c r="CF46" s="831"/>
      <c r="CG46" s="831"/>
      <c r="CH46" s="831"/>
      <c r="CI46" s="831"/>
      <c r="CJ46" s="831"/>
      <c r="CK46" s="832"/>
      <c r="CS46" s="370"/>
    </row>
    <row r="47" spans="2:97" ht="23.25" customHeight="1" x14ac:dyDescent="0.35">
      <c r="B47" s="369"/>
      <c r="J47" s="845" t="s">
        <v>187</v>
      </c>
      <c r="K47" s="846"/>
      <c r="L47" s="846"/>
      <c r="M47" s="846"/>
      <c r="N47" s="846"/>
      <c r="O47" s="846"/>
      <c r="P47" s="846"/>
      <c r="Q47" s="846"/>
      <c r="R47" s="846"/>
      <c r="S47" s="846"/>
      <c r="T47" s="846"/>
      <c r="U47" s="846"/>
      <c r="V47" s="846"/>
      <c r="W47" s="846"/>
      <c r="X47" s="846"/>
      <c r="Y47" s="846"/>
      <c r="Z47" s="846"/>
      <c r="AA47" s="846"/>
      <c r="AB47" s="846"/>
      <c r="AC47" s="846"/>
      <c r="AD47" s="846"/>
      <c r="AE47" s="846"/>
      <c r="AF47" s="846"/>
      <c r="AG47" s="847"/>
      <c r="AH47" s="830" t="str">
        <f>IF(Cotizador!Q17&gt;=1,IF(Cotizador!DC37=TRUE,"Amparada","No Amparada"),"")</f>
        <v/>
      </c>
      <c r="AI47" s="831"/>
      <c r="AJ47" s="831"/>
      <c r="AK47" s="831"/>
      <c r="AL47" s="831"/>
      <c r="AM47" s="831"/>
      <c r="AN47" s="831"/>
      <c r="AO47" s="831"/>
      <c r="AP47" s="831"/>
      <c r="AQ47" s="831"/>
      <c r="AR47" s="831"/>
      <c r="AS47" s="831"/>
      <c r="AT47" s="831"/>
      <c r="AU47" s="832"/>
      <c r="AV47" s="830" t="str">
        <f>IF(Cotizador!Q17&gt;=2,IF(Cotizador!DD37=TRUE,"Amparada","No Amparada"),"")</f>
        <v/>
      </c>
      <c r="AW47" s="831"/>
      <c r="AX47" s="831"/>
      <c r="AY47" s="831"/>
      <c r="AZ47" s="831"/>
      <c r="BA47" s="831"/>
      <c r="BB47" s="831"/>
      <c r="BC47" s="831"/>
      <c r="BD47" s="831"/>
      <c r="BE47" s="831"/>
      <c r="BF47" s="831"/>
      <c r="BG47" s="831"/>
      <c r="BH47" s="831"/>
      <c r="BI47" s="832"/>
      <c r="BJ47" s="830" t="str">
        <f>IF(Cotizador!Q17&gt;=3,IF(Cotizador!DE37=TRUE,"Amparada","No Amparada"),"")</f>
        <v/>
      </c>
      <c r="BK47" s="831"/>
      <c r="BL47" s="831"/>
      <c r="BM47" s="831"/>
      <c r="BN47" s="831"/>
      <c r="BO47" s="831"/>
      <c r="BP47" s="831"/>
      <c r="BQ47" s="831"/>
      <c r="BR47" s="831"/>
      <c r="BS47" s="831"/>
      <c r="BT47" s="831"/>
      <c r="BU47" s="831"/>
      <c r="BV47" s="831"/>
      <c r="BW47" s="832"/>
      <c r="BX47" s="830" t="str">
        <f>IF(Cotizador!Q17&gt;=4,IF(Cotizador!DF37=TRUE,"Amparada","No Amparada"),"")</f>
        <v/>
      </c>
      <c r="BY47" s="831"/>
      <c r="BZ47" s="831"/>
      <c r="CA47" s="831"/>
      <c r="CB47" s="831"/>
      <c r="CC47" s="831"/>
      <c r="CD47" s="831"/>
      <c r="CE47" s="831"/>
      <c r="CF47" s="831"/>
      <c r="CG47" s="831"/>
      <c r="CH47" s="831"/>
      <c r="CI47" s="831"/>
      <c r="CJ47" s="831"/>
      <c r="CK47" s="832"/>
      <c r="CS47" s="370"/>
    </row>
    <row r="48" spans="2:97" ht="23.25" customHeight="1" x14ac:dyDescent="0.35">
      <c r="B48" s="369"/>
      <c r="J48" s="845" t="s">
        <v>193</v>
      </c>
      <c r="K48" s="846"/>
      <c r="L48" s="846"/>
      <c r="M48" s="846"/>
      <c r="N48" s="846"/>
      <c r="O48" s="846"/>
      <c r="P48" s="846"/>
      <c r="Q48" s="846"/>
      <c r="R48" s="846"/>
      <c r="S48" s="846"/>
      <c r="T48" s="846"/>
      <c r="U48" s="846"/>
      <c r="V48" s="846"/>
      <c r="W48" s="846"/>
      <c r="X48" s="846"/>
      <c r="Y48" s="846"/>
      <c r="Z48" s="846"/>
      <c r="AA48" s="846"/>
      <c r="AB48" s="846"/>
      <c r="AC48" s="846"/>
      <c r="AD48" s="846"/>
      <c r="AE48" s="846"/>
      <c r="AF48" s="846"/>
      <c r="AG48" s="847"/>
      <c r="AH48" s="830" t="str">
        <f>IF(Cotizador!Q17&gt;=1,IF(Cotizador!DC38=TRUE,CONCATENATE("Amparada / ",TEXT(Cotizador!N38,"####,##")," MXN"),"No Amparada"),"")</f>
        <v/>
      </c>
      <c r="AI48" s="831"/>
      <c r="AJ48" s="831"/>
      <c r="AK48" s="831"/>
      <c r="AL48" s="831"/>
      <c r="AM48" s="831"/>
      <c r="AN48" s="831"/>
      <c r="AO48" s="831"/>
      <c r="AP48" s="831"/>
      <c r="AQ48" s="831"/>
      <c r="AR48" s="831"/>
      <c r="AS48" s="831"/>
      <c r="AT48" s="831"/>
      <c r="AU48" s="832"/>
      <c r="AV48" s="830" t="str">
        <f>IF(Cotizador!Q17&gt;=2,IF(Cotizador!DD38=TRUE,CONCATENATE("Amparada / ",TEXT(Cotizador!Q38,"####,##")," MXN"),"No Amparada"),"")</f>
        <v/>
      </c>
      <c r="AW48" s="831"/>
      <c r="AX48" s="831"/>
      <c r="AY48" s="831"/>
      <c r="AZ48" s="831"/>
      <c r="BA48" s="831"/>
      <c r="BB48" s="831"/>
      <c r="BC48" s="831"/>
      <c r="BD48" s="831"/>
      <c r="BE48" s="831"/>
      <c r="BF48" s="831"/>
      <c r="BG48" s="831"/>
      <c r="BH48" s="831"/>
      <c r="BI48" s="832"/>
      <c r="BJ48" s="830" t="str">
        <f>IF(Cotizador!Q17&gt;=3,IF(Cotizador!DE38=TRUE,CONCATENATE("Amparada / ",TEXT(Cotizador!T38,"####,##")," MXN"),"No Amparada"),"")</f>
        <v/>
      </c>
      <c r="BK48" s="831"/>
      <c r="BL48" s="831"/>
      <c r="BM48" s="831"/>
      <c r="BN48" s="831"/>
      <c r="BO48" s="831"/>
      <c r="BP48" s="831"/>
      <c r="BQ48" s="831"/>
      <c r="BR48" s="831"/>
      <c r="BS48" s="831"/>
      <c r="BT48" s="831"/>
      <c r="BU48" s="831"/>
      <c r="BV48" s="831"/>
      <c r="BW48" s="832"/>
      <c r="BX48" s="830" t="str">
        <f>IF(Cotizador!Q17&gt;=4,IF(Cotizador!DF38=TRUE,CONCATENATE("Amparada / ",TEXT(Cotizador!W38,"####,##")," MXN"),"No Amparada"),"")</f>
        <v/>
      </c>
      <c r="BY48" s="831"/>
      <c r="BZ48" s="831"/>
      <c r="CA48" s="831"/>
      <c r="CB48" s="831"/>
      <c r="CC48" s="831"/>
      <c r="CD48" s="831"/>
      <c r="CE48" s="831"/>
      <c r="CF48" s="831"/>
      <c r="CG48" s="831"/>
      <c r="CH48" s="831"/>
      <c r="CI48" s="831"/>
      <c r="CJ48" s="831"/>
      <c r="CK48" s="832"/>
      <c r="CS48" s="370"/>
    </row>
    <row r="49" spans="2:97" ht="23.25" hidden="1" customHeight="1" x14ac:dyDescent="0.35">
      <c r="B49" s="369"/>
      <c r="J49" s="845" t="s">
        <v>445</v>
      </c>
      <c r="K49" s="846"/>
      <c r="L49" s="846"/>
      <c r="M49" s="846"/>
      <c r="N49" s="846"/>
      <c r="O49" s="846"/>
      <c r="P49" s="846"/>
      <c r="Q49" s="846"/>
      <c r="R49" s="846"/>
      <c r="S49" s="846"/>
      <c r="T49" s="846"/>
      <c r="U49" s="846"/>
      <c r="V49" s="846"/>
      <c r="W49" s="846"/>
      <c r="X49" s="846"/>
      <c r="Y49" s="846"/>
      <c r="Z49" s="846"/>
      <c r="AA49" s="846"/>
      <c r="AB49" s="846"/>
      <c r="AC49" s="846"/>
      <c r="AD49" s="846"/>
      <c r="AE49" s="846"/>
      <c r="AF49" s="846"/>
      <c r="AG49" s="847"/>
      <c r="AH49" s="830" t="str">
        <f>IF(Cotizador!Q17&gt;=1,IF(Cotizador!DC39=TRUE,"Amparada","No Amparada"),"")</f>
        <v/>
      </c>
      <c r="AI49" s="831"/>
      <c r="AJ49" s="831"/>
      <c r="AK49" s="831"/>
      <c r="AL49" s="831"/>
      <c r="AM49" s="831"/>
      <c r="AN49" s="831"/>
      <c r="AO49" s="831"/>
      <c r="AP49" s="831"/>
      <c r="AQ49" s="831"/>
      <c r="AR49" s="831"/>
      <c r="AS49" s="831"/>
      <c r="AT49" s="831"/>
      <c r="AU49" s="832"/>
      <c r="AV49" s="830" t="str">
        <f>IF(Cotizador!Q17&gt;=2,IF(Cotizador!DD39=TRUE,"Amparada","No Amparada"),"")</f>
        <v/>
      </c>
      <c r="AW49" s="831"/>
      <c r="AX49" s="831"/>
      <c r="AY49" s="831"/>
      <c r="AZ49" s="831"/>
      <c r="BA49" s="831"/>
      <c r="BB49" s="831"/>
      <c r="BC49" s="831"/>
      <c r="BD49" s="831"/>
      <c r="BE49" s="831"/>
      <c r="BF49" s="831"/>
      <c r="BG49" s="831"/>
      <c r="BH49" s="831"/>
      <c r="BI49" s="832"/>
      <c r="BJ49" s="830" t="str">
        <f>IF(Cotizador!Q17&gt;=3,IF(Cotizador!DE39=TRUE,"Amparada","No Amparada"),"")</f>
        <v/>
      </c>
      <c r="BK49" s="831"/>
      <c r="BL49" s="831"/>
      <c r="BM49" s="831"/>
      <c r="BN49" s="831"/>
      <c r="BO49" s="831"/>
      <c r="BP49" s="831"/>
      <c r="BQ49" s="831"/>
      <c r="BR49" s="831"/>
      <c r="BS49" s="831"/>
      <c r="BT49" s="831"/>
      <c r="BU49" s="831"/>
      <c r="BV49" s="831"/>
      <c r="BW49" s="832"/>
      <c r="BX49" s="830" t="str">
        <f>IF(Cotizador!Q17&gt;=4,IF(Cotizador!DF39=TRUE,"Amparada","No Amparada"),"")</f>
        <v/>
      </c>
      <c r="BY49" s="831"/>
      <c r="BZ49" s="831"/>
      <c r="CA49" s="831"/>
      <c r="CB49" s="831"/>
      <c r="CC49" s="831"/>
      <c r="CD49" s="831"/>
      <c r="CE49" s="831"/>
      <c r="CF49" s="831"/>
      <c r="CG49" s="831"/>
      <c r="CH49" s="831"/>
      <c r="CI49" s="831"/>
      <c r="CJ49" s="831"/>
      <c r="CK49" s="832"/>
      <c r="CS49" s="370"/>
    </row>
    <row r="50" spans="2:97" ht="23.25" customHeight="1" x14ac:dyDescent="0.35">
      <c r="B50" s="369"/>
      <c r="J50" s="845" t="s">
        <v>188</v>
      </c>
      <c r="K50" s="846"/>
      <c r="L50" s="846"/>
      <c r="M50" s="846"/>
      <c r="N50" s="846"/>
      <c r="O50" s="846"/>
      <c r="P50" s="846"/>
      <c r="Q50" s="846"/>
      <c r="R50" s="846"/>
      <c r="S50" s="846"/>
      <c r="T50" s="846"/>
      <c r="U50" s="846"/>
      <c r="V50" s="846"/>
      <c r="W50" s="846"/>
      <c r="X50" s="846"/>
      <c r="Y50" s="846"/>
      <c r="Z50" s="846"/>
      <c r="AA50" s="846"/>
      <c r="AB50" s="846"/>
      <c r="AC50" s="846"/>
      <c r="AD50" s="846"/>
      <c r="AE50" s="846"/>
      <c r="AF50" s="846"/>
      <c r="AG50" s="847"/>
      <c r="AH50" s="830" t="str">
        <f>IF(Cotizador!Q17&gt;=1,IF(Cotizador!DC40=TRUE,"Amparada","No Amparada"),"")</f>
        <v/>
      </c>
      <c r="AI50" s="831"/>
      <c r="AJ50" s="831"/>
      <c r="AK50" s="831"/>
      <c r="AL50" s="831"/>
      <c r="AM50" s="831"/>
      <c r="AN50" s="831"/>
      <c r="AO50" s="831"/>
      <c r="AP50" s="831"/>
      <c r="AQ50" s="831"/>
      <c r="AR50" s="831"/>
      <c r="AS50" s="831"/>
      <c r="AT50" s="831"/>
      <c r="AU50" s="832"/>
      <c r="AV50" s="830" t="str">
        <f>IF(Cotizador!Q17&gt;=2,IF(Cotizador!DD40=TRUE,"Amparada","No Amparada"),"")</f>
        <v/>
      </c>
      <c r="AW50" s="831"/>
      <c r="AX50" s="831"/>
      <c r="AY50" s="831"/>
      <c r="AZ50" s="831"/>
      <c r="BA50" s="831"/>
      <c r="BB50" s="831"/>
      <c r="BC50" s="831"/>
      <c r="BD50" s="831"/>
      <c r="BE50" s="831"/>
      <c r="BF50" s="831"/>
      <c r="BG50" s="831"/>
      <c r="BH50" s="831"/>
      <c r="BI50" s="832"/>
      <c r="BJ50" s="830" t="str">
        <f>IF(Cotizador!Q17&gt;=3,IF(Cotizador!DE40=TRUE,"Amparada","No Amparada"),"")</f>
        <v/>
      </c>
      <c r="BK50" s="831"/>
      <c r="BL50" s="831"/>
      <c r="BM50" s="831"/>
      <c r="BN50" s="831"/>
      <c r="BO50" s="831"/>
      <c r="BP50" s="831"/>
      <c r="BQ50" s="831"/>
      <c r="BR50" s="831"/>
      <c r="BS50" s="831"/>
      <c r="BT50" s="831"/>
      <c r="BU50" s="831"/>
      <c r="BV50" s="831"/>
      <c r="BW50" s="832"/>
      <c r="BX50" s="830" t="str">
        <f>IF(Cotizador!Q17&gt;=4,IF(Cotizador!DF40=TRUE,"Amparada","No Amparada"),"")</f>
        <v/>
      </c>
      <c r="BY50" s="831"/>
      <c r="BZ50" s="831"/>
      <c r="CA50" s="831"/>
      <c r="CB50" s="831"/>
      <c r="CC50" s="831"/>
      <c r="CD50" s="831"/>
      <c r="CE50" s="831"/>
      <c r="CF50" s="831"/>
      <c r="CG50" s="831"/>
      <c r="CH50" s="831"/>
      <c r="CI50" s="831"/>
      <c r="CJ50" s="831"/>
      <c r="CK50" s="832"/>
      <c r="CS50" s="370"/>
    </row>
    <row r="51" spans="2:97" ht="23.25" hidden="1" customHeight="1" x14ac:dyDescent="0.35">
      <c r="B51" s="369"/>
      <c r="J51" s="845" t="s">
        <v>208</v>
      </c>
      <c r="K51" s="846"/>
      <c r="L51" s="846"/>
      <c r="M51" s="846"/>
      <c r="N51" s="846"/>
      <c r="O51" s="846"/>
      <c r="P51" s="846"/>
      <c r="Q51" s="846"/>
      <c r="R51" s="846"/>
      <c r="S51" s="846"/>
      <c r="T51" s="846"/>
      <c r="U51" s="846"/>
      <c r="V51" s="846"/>
      <c r="W51" s="846"/>
      <c r="X51" s="846"/>
      <c r="Y51" s="846"/>
      <c r="Z51" s="846"/>
      <c r="AA51" s="846"/>
      <c r="AB51" s="846"/>
      <c r="AC51" s="846"/>
      <c r="AD51" s="846"/>
      <c r="AE51" s="846"/>
      <c r="AF51" s="846"/>
      <c r="AG51" s="847"/>
      <c r="AH51" s="830" t="str">
        <f>IF(Cotizador!Q17&gt;=1,IF(Cotizador!DC41=TRUE,"Amparada","No Amparada"),"")</f>
        <v/>
      </c>
      <c r="AI51" s="831"/>
      <c r="AJ51" s="831"/>
      <c r="AK51" s="831"/>
      <c r="AL51" s="831"/>
      <c r="AM51" s="831"/>
      <c r="AN51" s="831"/>
      <c r="AO51" s="831"/>
      <c r="AP51" s="831"/>
      <c r="AQ51" s="831"/>
      <c r="AR51" s="831"/>
      <c r="AS51" s="831"/>
      <c r="AT51" s="831"/>
      <c r="AU51" s="832"/>
      <c r="AV51" s="830" t="str">
        <f>IF(Cotizador!Q17&gt;=2,IF(Cotizador!DD41=TRUE,"Amparada","No Amparada"),"")</f>
        <v/>
      </c>
      <c r="AW51" s="831"/>
      <c r="AX51" s="831"/>
      <c r="AY51" s="831"/>
      <c r="AZ51" s="831"/>
      <c r="BA51" s="831"/>
      <c r="BB51" s="831"/>
      <c r="BC51" s="831"/>
      <c r="BD51" s="831"/>
      <c r="BE51" s="831"/>
      <c r="BF51" s="831"/>
      <c r="BG51" s="831"/>
      <c r="BH51" s="831"/>
      <c r="BI51" s="832"/>
      <c r="BJ51" s="830" t="str">
        <f>IF(Cotizador!Q17&gt;=3,IF(Cotizador!DE41=TRUE,"Amparada","No Amparada"),"")</f>
        <v/>
      </c>
      <c r="BK51" s="831"/>
      <c r="BL51" s="831"/>
      <c r="BM51" s="831"/>
      <c r="BN51" s="831"/>
      <c r="BO51" s="831"/>
      <c r="BP51" s="831"/>
      <c r="BQ51" s="831"/>
      <c r="BR51" s="831"/>
      <c r="BS51" s="831"/>
      <c r="BT51" s="831"/>
      <c r="BU51" s="831"/>
      <c r="BV51" s="831"/>
      <c r="BW51" s="832"/>
      <c r="BX51" s="830" t="str">
        <f>IF(Cotizador!Q17&gt;=4,IF(Cotizador!DF41=TRUE,"Amparada","No Amparada"),"")</f>
        <v/>
      </c>
      <c r="BY51" s="831"/>
      <c r="BZ51" s="831"/>
      <c r="CA51" s="831"/>
      <c r="CB51" s="831"/>
      <c r="CC51" s="831"/>
      <c r="CD51" s="831"/>
      <c r="CE51" s="831"/>
      <c r="CF51" s="831"/>
      <c r="CG51" s="831"/>
      <c r="CH51" s="831"/>
      <c r="CI51" s="831"/>
      <c r="CJ51" s="831"/>
      <c r="CK51" s="832"/>
      <c r="CS51" s="370"/>
    </row>
    <row r="52" spans="2:97" ht="23.25" customHeight="1" x14ac:dyDescent="0.35">
      <c r="B52" s="369"/>
      <c r="J52" s="845" t="s">
        <v>465</v>
      </c>
      <c r="K52" s="846"/>
      <c r="L52" s="846"/>
      <c r="M52" s="846"/>
      <c r="N52" s="846"/>
      <c r="O52" s="846"/>
      <c r="P52" s="846"/>
      <c r="Q52" s="846"/>
      <c r="R52" s="846"/>
      <c r="S52" s="846"/>
      <c r="T52" s="846"/>
      <c r="U52" s="846"/>
      <c r="V52" s="846"/>
      <c r="W52" s="846"/>
      <c r="X52" s="846"/>
      <c r="Y52" s="846"/>
      <c r="Z52" s="846"/>
      <c r="AA52" s="846"/>
      <c r="AB52" s="846"/>
      <c r="AC52" s="846"/>
      <c r="AD52" s="846"/>
      <c r="AE52" s="846"/>
      <c r="AF52" s="846"/>
      <c r="AG52" s="847"/>
      <c r="AH52" s="830" t="str">
        <f>IF(Cotizador!Q17&gt;=1,IF(Cotizador!DC42=TRUE,CONCATENATE("Amparada / ",Cotizador!N40),"No Amparada"),"")</f>
        <v/>
      </c>
      <c r="AI52" s="831"/>
      <c r="AJ52" s="831"/>
      <c r="AK52" s="831"/>
      <c r="AL52" s="831"/>
      <c r="AM52" s="831"/>
      <c r="AN52" s="831"/>
      <c r="AO52" s="831"/>
      <c r="AP52" s="831"/>
      <c r="AQ52" s="831"/>
      <c r="AR52" s="831"/>
      <c r="AS52" s="831"/>
      <c r="AT52" s="831"/>
      <c r="AU52" s="832"/>
      <c r="AV52" s="830" t="str">
        <f>IF(Cotizador!Q17&gt;=2,IF(Cotizador!DD42=TRUE,CONCATENATE("Amparada / ",Cotizador!Q40),"No Amparada"),"")</f>
        <v/>
      </c>
      <c r="AW52" s="831"/>
      <c r="AX52" s="831"/>
      <c r="AY52" s="831"/>
      <c r="AZ52" s="831"/>
      <c r="BA52" s="831"/>
      <c r="BB52" s="831"/>
      <c r="BC52" s="831"/>
      <c r="BD52" s="831"/>
      <c r="BE52" s="831"/>
      <c r="BF52" s="831"/>
      <c r="BG52" s="831"/>
      <c r="BH52" s="831"/>
      <c r="BI52" s="832"/>
      <c r="BJ52" s="830" t="str">
        <f>IF(Cotizador!Q17&gt;=3,IF(Cotizador!DE42=TRUE,CONCATENATE("Amparada / ",Cotizador!T40),"No Amparada"),"")</f>
        <v/>
      </c>
      <c r="BK52" s="831"/>
      <c r="BL52" s="831"/>
      <c r="BM52" s="831"/>
      <c r="BN52" s="831"/>
      <c r="BO52" s="831"/>
      <c r="BP52" s="831"/>
      <c r="BQ52" s="831"/>
      <c r="BR52" s="831"/>
      <c r="BS52" s="831"/>
      <c r="BT52" s="831"/>
      <c r="BU52" s="831"/>
      <c r="BV52" s="831"/>
      <c r="BW52" s="832"/>
      <c r="BX52" s="830" t="str">
        <f>IF(Cotizador!Q17&gt;=4,IF(Cotizador!DF42=TRUE,CONCATENATE("Amparada / ",Cotizador!W40),"No Amparada"),"")</f>
        <v/>
      </c>
      <c r="BY52" s="831"/>
      <c r="BZ52" s="831"/>
      <c r="CA52" s="831"/>
      <c r="CB52" s="831"/>
      <c r="CC52" s="831"/>
      <c r="CD52" s="831"/>
      <c r="CE52" s="831"/>
      <c r="CF52" s="831"/>
      <c r="CG52" s="831"/>
      <c r="CH52" s="831"/>
      <c r="CI52" s="831"/>
      <c r="CJ52" s="831"/>
      <c r="CK52" s="832"/>
      <c r="CS52" s="370"/>
    </row>
    <row r="53" spans="2:97" ht="23.25" customHeight="1" x14ac:dyDescent="0.35">
      <c r="B53" s="371"/>
      <c r="C53" s="372"/>
      <c r="D53" s="372"/>
      <c r="E53" s="372"/>
      <c r="F53" s="372"/>
      <c r="G53" s="372"/>
      <c r="H53" s="372"/>
      <c r="I53" s="372"/>
      <c r="J53" s="372"/>
      <c r="K53" s="372"/>
      <c r="L53" s="372"/>
      <c r="M53" s="372"/>
      <c r="N53" s="372"/>
      <c r="O53" s="372"/>
      <c r="P53" s="372"/>
      <c r="Q53" s="372"/>
      <c r="R53" s="372"/>
      <c r="S53" s="372"/>
      <c r="T53" s="372"/>
      <c r="U53" s="372"/>
      <c r="V53" s="372"/>
      <c r="W53" s="372"/>
      <c r="X53" s="372"/>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2"/>
      <c r="BC53" s="372"/>
      <c r="BD53" s="372"/>
      <c r="BE53" s="372"/>
      <c r="BF53" s="372"/>
      <c r="BG53" s="372"/>
      <c r="BH53" s="372"/>
      <c r="BI53" s="372"/>
      <c r="BJ53" s="372"/>
      <c r="BK53" s="372"/>
      <c r="BL53" s="372"/>
      <c r="BM53" s="372"/>
      <c r="BN53" s="372"/>
      <c r="BO53" s="372"/>
      <c r="BP53" s="372"/>
      <c r="BQ53" s="372"/>
      <c r="BR53" s="372"/>
      <c r="BS53" s="372"/>
      <c r="BT53" s="372"/>
      <c r="BU53" s="372"/>
      <c r="BV53" s="372"/>
      <c r="BW53" s="372"/>
      <c r="BX53" s="372"/>
      <c r="BY53" s="372"/>
      <c r="BZ53" s="372"/>
      <c r="CA53" s="372"/>
      <c r="CB53" s="372"/>
      <c r="CC53" s="372"/>
      <c r="CD53" s="372"/>
      <c r="CE53" s="372"/>
      <c r="CF53" s="372"/>
      <c r="CG53" s="372"/>
      <c r="CH53" s="372"/>
      <c r="CI53" s="372"/>
      <c r="CJ53" s="372"/>
      <c r="CK53" s="372"/>
      <c r="CL53" s="372"/>
      <c r="CM53" s="372"/>
      <c r="CN53" s="372"/>
      <c r="CO53" s="372"/>
      <c r="CP53" s="372"/>
      <c r="CQ53" s="372"/>
      <c r="CR53" s="372"/>
      <c r="CS53" s="373"/>
    </row>
    <row r="54" spans="2:97" ht="23.25" customHeight="1" x14ac:dyDescent="0.35">
      <c r="B54" s="833" t="s">
        <v>298</v>
      </c>
      <c r="C54" s="834"/>
      <c r="D54" s="834"/>
      <c r="E54" s="834"/>
      <c r="F54" s="834"/>
      <c r="G54" s="834"/>
      <c r="H54" s="834"/>
      <c r="I54" s="834"/>
      <c r="J54" s="834"/>
      <c r="K54" s="834"/>
      <c r="L54" s="834"/>
      <c r="M54" s="834"/>
      <c r="N54" s="834"/>
      <c r="O54" s="834"/>
      <c r="P54" s="834"/>
      <c r="Q54" s="834"/>
      <c r="R54" s="834"/>
      <c r="S54" s="834"/>
      <c r="T54" s="834"/>
      <c r="U54" s="834"/>
      <c r="V54" s="834"/>
      <c r="W54" s="834"/>
      <c r="X54" s="834"/>
      <c r="Y54" s="834"/>
      <c r="Z54" s="834"/>
      <c r="AA54" s="834"/>
      <c r="AB54" s="834"/>
      <c r="AC54" s="834"/>
      <c r="AD54" s="834"/>
      <c r="AE54" s="834"/>
      <c r="AF54" s="834"/>
      <c r="AG54" s="834"/>
      <c r="AH54" s="834"/>
      <c r="AI54" s="834"/>
      <c r="AJ54" s="834"/>
      <c r="AK54" s="834"/>
      <c r="AL54" s="834"/>
      <c r="AM54" s="834"/>
      <c r="AN54" s="834"/>
      <c r="AO54" s="834"/>
      <c r="AP54" s="834"/>
      <c r="AQ54" s="834"/>
      <c r="AR54" s="834"/>
      <c r="AS54" s="834"/>
      <c r="AT54" s="834"/>
      <c r="AU54" s="834"/>
      <c r="AV54" s="834"/>
      <c r="AW54" s="834"/>
      <c r="AX54" s="834"/>
      <c r="AY54" s="834"/>
      <c r="AZ54" s="834"/>
      <c r="BA54" s="834"/>
      <c r="BB54" s="834"/>
      <c r="BC54" s="834"/>
      <c r="BD54" s="834"/>
      <c r="BE54" s="834"/>
      <c r="BF54" s="834"/>
      <c r="BG54" s="834"/>
      <c r="BH54" s="834"/>
      <c r="BI54" s="834"/>
      <c r="BJ54" s="834"/>
      <c r="BK54" s="834"/>
      <c r="BL54" s="834"/>
      <c r="BM54" s="834"/>
      <c r="BN54" s="834"/>
      <c r="BO54" s="834"/>
      <c r="BP54" s="834"/>
      <c r="BQ54" s="834"/>
      <c r="BR54" s="834"/>
      <c r="BS54" s="834"/>
      <c r="BT54" s="834"/>
      <c r="BU54" s="834"/>
      <c r="BV54" s="834"/>
      <c r="BW54" s="834"/>
      <c r="BX54" s="834"/>
      <c r="BY54" s="834"/>
      <c r="BZ54" s="834"/>
      <c r="CA54" s="834"/>
      <c r="CB54" s="834"/>
      <c r="CC54" s="834"/>
      <c r="CD54" s="834"/>
      <c r="CE54" s="834"/>
      <c r="CF54" s="834"/>
      <c r="CG54" s="834"/>
      <c r="CH54" s="834"/>
      <c r="CI54" s="834"/>
      <c r="CJ54" s="834"/>
      <c r="CK54" s="834"/>
      <c r="CL54" s="834"/>
      <c r="CM54" s="834"/>
      <c r="CN54" s="834"/>
      <c r="CO54" s="834"/>
      <c r="CP54" s="834"/>
      <c r="CQ54" s="834"/>
      <c r="CR54" s="834"/>
      <c r="CS54" s="835"/>
    </row>
    <row r="55" spans="2:97" ht="23.25" customHeight="1" thickBot="1" x14ac:dyDescent="0.4">
      <c r="B55" s="369"/>
      <c r="C55" s="377"/>
      <c r="D55" s="368"/>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8"/>
      <c r="AI55" s="368"/>
      <c r="AJ55" s="368"/>
      <c r="AK55" s="368"/>
      <c r="AL55" s="368"/>
      <c r="AM55" s="368"/>
      <c r="AN55" s="368"/>
      <c r="AO55" s="368"/>
      <c r="AP55" s="368"/>
      <c r="AQ55" s="368"/>
      <c r="AR55" s="368"/>
      <c r="AS55" s="368"/>
      <c r="AT55" s="368"/>
      <c r="AU55" s="368"/>
      <c r="AV55" s="368"/>
      <c r="AW55" s="368"/>
      <c r="AX55" s="368"/>
      <c r="AY55" s="368"/>
      <c r="AZ55" s="368"/>
      <c r="BA55" s="368"/>
      <c r="BB55" s="368"/>
      <c r="BC55" s="368"/>
      <c r="BD55" s="368"/>
      <c r="BE55" s="368"/>
      <c r="BF55" s="368"/>
      <c r="BG55" s="368"/>
      <c r="BH55" s="368"/>
      <c r="BI55" s="368"/>
      <c r="BJ55" s="368"/>
      <c r="BK55" s="368"/>
      <c r="BL55" s="368"/>
      <c r="BM55" s="368"/>
      <c r="BN55" s="368"/>
      <c r="BO55" s="368"/>
      <c r="BP55" s="368"/>
      <c r="BQ55" s="368"/>
      <c r="BR55" s="368"/>
      <c r="BS55" s="368"/>
      <c r="BT55" s="368"/>
      <c r="BU55" s="368"/>
      <c r="BV55" s="368"/>
      <c r="BW55" s="368"/>
      <c r="BX55" s="368"/>
      <c r="BY55" s="368"/>
      <c r="BZ55" s="368"/>
      <c r="CA55" s="368"/>
      <c r="CB55" s="368"/>
      <c r="CC55" s="368"/>
      <c r="CD55" s="368"/>
      <c r="CE55" s="368"/>
      <c r="CF55" s="368"/>
      <c r="CG55" s="368"/>
      <c r="CH55" s="368"/>
      <c r="CI55" s="368"/>
      <c r="CJ55" s="368"/>
      <c r="CK55" s="368"/>
      <c r="CL55" s="368"/>
      <c r="CM55" s="368"/>
      <c r="CN55" s="368"/>
      <c r="CO55" s="368"/>
      <c r="CP55" s="368"/>
      <c r="CQ55" s="368"/>
      <c r="CR55" s="368"/>
      <c r="CS55" s="370"/>
    </row>
    <row r="56" spans="2:97" ht="23.25" customHeight="1" thickBot="1" x14ac:dyDescent="0.4">
      <c r="B56" s="369"/>
      <c r="C56" s="812" t="s">
        <v>289</v>
      </c>
      <c r="D56" s="813"/>
      <c r="E56" s="813"/>
      <c r="F56" s="813"/>
      <c r="G56" s="813"/>
      <c r="H56" s="813"/>
      <c r="I56" s="813"/>
      <c r="J56" s="813"/>
      <c r="K56" s="813"/>
      <c r="L56" s="813"/>
      <c r="M56" s="813"/>
      <c r="N56" s="813"/>
      <c r="O56" s="813"/>
      <c r="P56" s="813"/>
      <c r="Q56" s="813"/>
      <c r="R56" s="813"/>
      <c r="S56" s="813"/>
      <c r="T56" s="813"/>
      <c r="U56" s="813"/>
      <c r="V56" s="813"/>
      <c r="W56" s="813"/>
      <c r="X56" s="813"/>
      <c r="Y56" s="813"/>
      <c r="Z56" s="813"/>
      <c r="AA56" s="813"/>
      <c r="AB56" s="813"/>
      <c r="AC56" s="813"/>
      <c r="AD56" s="813"/>
      <c r="AE56" s="813"/>
      <c r="AF56" s="813"/>
      <c r="AG56" s="813"/>
      <c r="AH56" s="813"/>
      <c r="AI56" s="813"/>
      <c r="AJ56" s="813"/>
      <c r="AK56" s="813"/>
      <c r="AL56" s="813"/>
      <c r="AM56" s="813"/>
      <c r="AN56" s="813"/>
      <c r="AO56" s="813"/>
      <c r="AP56" s="813"/>
      <c r="AQ56" s="813"/>
      <c r="AR56" s="813"/>
      <c r="AS56" s="813"/>
      <c r="AT56" s="813"/>
      <c r="AU56" s="813"/>
      <c r="AV56" s="813"/>
      <c r="AW56" s="813"/>
      <c r="AX56" s="813"/>
      <c r="AY56" s="813"/>
      <c r="AZ56" s="813"/>
      <c r="BA56" s="813"/>
      <c r="BB56" s="813"/>
      <c r="BC56" s="813"/>
      <c r="BD56" s="813"/>
      <c r="BE56" s="813"/>
      <c r="BF56" s="813"/>
      <c r="BG56" s="813"/>
      <c r="BH56" s="813"/>
      <c r="BI56" s="813"/>
      <c r="BJ56" s="813"/>
      <c r="BK56" s="813"/>
      <c r="BL56" s="813"/>
      <c r="BM56" s="813"/>
      <c r="BN56" s="813"/>
      <c r="BO56" s="813"/>
      <c r="BP56" s="813"/>
      <c r="BQ56" s="813"/>
      <c r="BR56" s="813"/>
      <c r="BS56" s="813"/>
      <c r="BT56" s="813"/>
      <c r="BU56" s="813"/>
      <c r="BV56" s="813"/>
      <c r="BW56" s="813"/>
      <c r="BX56" s="813"/>
      <c r="BY56" s="813"/>
      <c r="BZ56" s="813"/>
      <c r="CA56" s="813"/>
      <c r="CB56" s="813"/>
      <c r="CC56" s="813"/>
      <c r="CD56" s="813"/>
      <c r="CE56" s="813"/>
      <c r="CF56" s="813"/>
      <c r="CG56" s="813"/>
      <c r="CH56" s="813"/>
      <c r="CI56" s="813"/>
      <c r="CJ56" s="813"/>
      <c r="CK56" s="813"/>
      <c r="CL56" s="813"/>
      <c r="CM56" s="813"/>
      <c r="CN56" s="813"/>
      <c r="CO56" s="813"/>
      <c r="CP56" s="813"/>
      <c r="CQ56" s="813"/>
      <c r="CR56" s="814"/>
      <c r="CS56" s="378"/>
    </row>
    <row r="57" spans="2:97" ht="23.25" customHeight="1" x14ac:dyDescent="0.35">
      <c r="B57" s="369"/>
      <c r="C57" s="815" t="s">
        <v>195</v>
      </c>
      <c r="D57" s="816"/>
      <c r="E57" s="816"/>
      <c r="F57" s="816"/>
      <c r="G57" s="816"/>
      <c r="H57" s="816"/>
      <c r="I57" s="816"/>
      <c r="J57" s="816"/>
      <c r="K57" s="816"/>
      <c r="L57" s="816"/>
      <c r="M57" s="817" t="s">
        <v>299</v>
      </c>
      <c r="N57" s="818"/>
      <c r="O57" s="818"/>
      <c r="P57" s="818"/>
      <c r="Q57" s="818"/>
      <c r="R57" s="818"/>
      <c r="S57" s="818"/>
      <c r="T57" s="818"/>
      <c r="U57" s="818"/>
      <c r="V57" s="818"/>
      <c r="W57" s="818"/>
      <c r="X57" s="818"/>
      <c r="Y57" s="818"/>
      <c r="Z57" s="818"/>
      <c r="AA57" s="818"/>
      <c r="AB57" s="818"/>
      <c r="AC57" s="818"/>
      <c r="AD57" s="818"/>
      <c r="AE57" s="818"/>
      <c r="AF57" s="818"/>
      <c r="AG57" s="818"/>
      <c r="AH57" s="818"/>
      <c r="AI57" s="818"/>
      <c r="AJ57" s="818"/>
      <c r="AK57" s="818"/>
      <c r="AL57" s="818"/>
      <c r="AM57" s="818"/>
      <c r="AN57" s="819"/>
      <c r="AO57" s="817" t="s">
        <v>300</v>
      </c>
      <c r="AP57" s="818"/>
      <c r="AQ57" s="818"/>
      <c r="AR57" s="818"/>
      <c r="AS57" s="818"/>
      <c r="AT57" s="818"/>
      <c r="AU57" s="818"/>
      <c r="AV57" s="818"/>
      <c r="AW57" s="818"/>
      <c r="AX57" s="818"/>
      <c r="AY57" s="818"/>
      <c r="AZ57" s="818"/>
      <c r="BA57" s="818"/>
      <c r="BB57" s="818"/>
      <c r="BC57" s="818"/>
      <c r="BD57" s="818"/>
      <c r="BE57" s="818"/>
      <c r="BF57" s="818"/>
      <c r="BG57" s="818"/>
      <c r="BH57" s="818"/>
      <c r="BI57" s="818"/>
      <c r="BJ57" s="818"/>
      <c r="BK57" s="818"/>
      <c r="BL57" s="818"/>
      <c r="BM57" s="818"/>
      <c r="BN57" s="818"/>
      <c r="BO57" s="818"/>
      <c r="BP57" s="820"/>
      <c r="BQ57" s="817" t="s">
        <v>301</v>
      </c>
      <c r="BR57" s="818"/>
      <c r="BS57" s="818"/>
      <c r="BT57" s="818"/>
      <c r="BU57" s="818"/>
      <c r="BV57" s="818"/>
      <c r="BW57" s="818"/>
      <c r="BX57" s="818"/>
      <c r="BY57" s="818"/>
      <c r="BZ57" s="818"/>
      <c r="CA57" s="818"/>
      <c r="CB57" s="818"/>
      <c r="CC57" s="818"/>
      <c r="CD57" s="818"/>
      <c r="CE57" s="818"/>
      <c r="CF57" s="818"/>
      <c r="CG57" s="818"/>
      <c r="CH57" s="818"/>
      <c r="CI57" s="818"/>
      <c r="CJ57" s="818"/>
      <c r="CK57" s="818"/>
      <c r="CL57" s="818"/>
      <c r="CM57" s="818"/>
      <c r="CN57" s="818"/>
      <c r="CO57" s="818"/>
      <c r="CP57" s="818"/>
      <c r="CQ57" s="818"/>
      <c r="CR57" s="820"/>
      <c r="CS57" s="370"/>
    </row>
    <row r="58" spans="2:97" ht="23.25" customHeight="1" x14ac:dyDescent="0.35">
      <c r="B58" s="369"/>
      <c r="C58" s="815"/>
      <c r="D58" s="816"/>
      <c r="E58" s="816"/>
      <c r="F58" s="816"/>
      <c r="G58" s="816"/>
      <c r="H58" s="816"/>
      <c r="I58" s="816"/>
      <c r="J58" s="816"/>
      <c r="K58" s="816"/>
      <c r="L58" s="816"/>
      <c r="M58" s="821" t="s">
        <v>302</v>
      </c>
      <c r="N58" s="822"/>
      <c r="O58" s="822"/>
      <c r="P58" s="822"/>
      <c r="Q58" s="822"/>
      <c r="R58" s="822"/>
      <c r="S58" s="822"/>
      <c r="T58" s="822"/>
      <c r="U58" s="822"/>
      <c r="V58" s="822"/>
      <c r="W58" s="822"/>
      <c r="X58" s="822"/>
      <c r="Y58" s="822"/>
      <c r="Z58" s="823"/>
      <c r="AA58" s="822" t="s">
        <v>303</v>
      </c>
      <c r="AB58" s="822"/>
      <c r="AC58" s="822"/>
      <c r="AD58" s="822"/>
      <c r="AE58" s="822"/>
      <c r="AF58" s="822"/>
      <c r="AG58" s="822"/>
      <c r="AH58" s="822"/>
      <c r="AI58" s="822"/>
      <c r="AJ58" s="822"/>
      <c r="AK58" s="822"/>
      <c r="AL58" s="822"/>
      <c r="AM58" s="822"/>
      <c r="AN58" s="823"/>
      <c r="AO58" s="821" t="s">
        <v>302</v>
      </c>
      <c r="AP58" s="822"/>
      <c r="AQ58" s="822"/>
      <c r="AR58" s="822"/>
      <c r="AS58" s="822"/>
      <c r="AT58" s="822"/>
      <c r="AU58" s="822"/>
      <c r="AV58" s="822"/>
      <c r="AW58" s="822"/>
      <c r="AX58" s="822"/>
      <c r="AY58" s="822"/>
      <c r="AZ58" s="822"/>
      <c r="BA58" s="822"/>
      <c r="BB58" s="823"/>
      <c r="BC58" s="822" t="s">
        <v>303</v>
      </c>
      <c r="BD58" s="822"/>
      <c r="BE58" s="822"/>
      <c r="BF58" s="822"/>
      <c r="BG58" s="822"/>
      <c r="BH58" s="822"/>
      <c r="BI58" s="822"/>
      <c r="BJ58" s="822"/>
      <c r="BK58" s="822"/>
      <c r="BL58" s="822"/>
      <c r="BM58" s="822"/>
      <c r="BN58" s="822"/>
      <c r="BO58" s="822"/>
      <c r="BP58" s="824"/>
      <c r="BQ58" s="821" t="s">
        <v>302</v>
      </c>
      <c r="BR58" s="822"/>
      <c r="BS58" s="822"/>
      <c r="BT58" s="822"/>
      <c r="BU58" s="822"/>
      <c r="BV58" s="822"/>
      <c r="BW58" s="822"/>
      <c r="BX58" s="822"/>
      <c r="BY58" s="822"/>
      <c r="BZ58" s="822"/>
      <c r="CA58" s="822"/>
      <c r="CB58" s="822"/>
      <c r="CC58" s="822"/>
      <c r="CD58" s="823"/>
      <c r="CE58" s="822" t="s">
        <v>303</v>
      </c>
      <c r="CF58" s="822"/>
      <c r="CG58" s="822"/>
      <c r="CH58" s="822"/>
      <c r="CI58" s="822"/>
      <c r="CJ58" s="822"/>
      <c r="CK58" s="822"/>
      <c r="CL58" s="822"/>
      <c r="CM58" s="822"/>
      <c r="CN58" s="822"/>
      <c r="CO58" s="822"/>
      <c r="CP58" s="822"/>
      <c r="CQ58" s="822"/>
      <c r="CR58" s="824"/>
      <c r="CS58" s="370"/>
    </row>
    <row r="59" spans="2:97" ht="23.25" customHeight="1" x14ac:dyDescent="0.35">
      <c r="B59" s="369"/>
      <c r="C59" s="815"/>
      <c r="D59" s="816"/>
      <c r="E59" s="816"/>
      <c r="F59" s="816"/>
      <c r="G59" s="816"/>
      <c r="H59" s="816"/>
      <c r="I59" s="816"/>
      <c r="J59" s="816"/>
      <c r="K59" s="816"/>
      <c r="L59" s="816"/>
      <c r="M59" s="825" t="s">
        <v>100</v>
      </c>
      <c r="N59" s="826"/>
      <c r="O59" s="826"/>
      <c r="P59" s="826"/>
      <c r="Q59" s="826"/>
      <c r="R59" s="826"/>
      <c r="S59" s="826"/>
      <c r="T59" s="826" t="s">
        <v>101</v>
      </c>
      <c r="U59" s="826"/>
      <c r="V59" s="826"/>
      <c r="W59" s="826"/>
      <c r="X59" s="826"/>
      <c r="Y59" s="826"/>
      <c r="Z59" s="827"/>
      <c r="AA59" s="828" t="s">
        <v>100</v>
      </c>
      <c r="AB59" s="826"/>
      <c r="AC59" s="826"/>
      <c r="AD59" s="826"/>
      <c r="AE59" s="826"/>
      <c r="AF59" s="826"/>
      <c r="AG59" s="826"/>
      <c r="AH59" s="826" t="s">
        <v>101</v>
      </c>
      <c r="AI59" s="826"/>
      <c r="AJ59" s="826"/>
      <c r="AK59" s="826"/>
      <c r="AL59" s="826"/>
      <c r="AM59" s="826"/>
      <c r="AN59" s="827"/>
      <c r="AO59" s="825" t="s">
        <v>100</v>
      </c>
      <c r="AP59" s="826"/>
      <c r="AQ59" s="826"/>
      <c r="AR59" s="826"/>
      <c r="AS59" s="826"/>
      <c r="AT59" s="826"/>
      <c r="AU59" s="826"/>
      <c r="AV59" s="826" t="s">
        <v>101</v>
      </c>
      <c r="AW59" s="826"/>
      <c r="AX59" s="826"/>
      <c r="AY59" s="826"/>
      <c r="AZ59" s="826"/>
      <c r="BA59" s="826"/>
      <c r="BB59" s="827"/>
      <c r="BC59" s="828" t="s">
        <v>100</v>
      </c>
      <c r="BD59" s="826"/>
      <c r="BE59" s="826"/>
      <c r="BF59" s="826"/>
      <c r="BG59" s="826"/>
      <c r="BH59" s="826"/>
      <c r="BI59" s="826"/>
      <c r="BJ59" s="826" t="s">
        <v>101</v>
      </c>
      <c r="BK59" s="826"/>
      <c r="BL59" s="826"/>
      <c r="BM59" s="826"/>
      <c r="BN59" s="826"/>
      <c r="BO59" s="826"/>
      <c r="BP59" s="829"/>
      <c r="BQ59" s="825" t="s">
        <v>100</v>
      </c>
      <c r="BR59" s="826"/>
      <c r="BS59" s="826"/>
      <c r="BT59" s="826"/>
      <c r="BU59" s="826"/>
      <c r="BV59" s="826"/>
      <c r="BW59" s="826"/>
      <c r="BX59" s="826" t="s">
        <v>101</v>
      </c>
      <c r="BY59" s="826"/>
      <c r="BZ59" s="826"/>
      <c r="CA59" s="826"/>
      <c r="CB59" s="826"/>
      <c r="CC59" s="826"/>
      <c r="CD59" s="827"/>
      <c r="CE59" s="828" t="s">
        <v>100</v>
      </c>
      <c r="CF59" s="826"/>
      <c r="CG59" s="826"/>
      <c r="CH59" s="826"/>
      <c r="CI59" s="826"/>
      <c r="CJ59" s="826"/>
      <c r="CK59" s="826"/>
      <c r="CL59" s="826" t="s">
        <v>101</v>
      </c>
      <c r="CM59" s="826"/>
      <c r="CN59" s="826"/>
      <c r="CO59" s="826"/>
      <c r="CP59" s="826"/>
      <c r="CQ59" s="826"/>
      <c r="CR59" s="829"/>
      <c r="CS59" s="370"/>
    </row>
    <row r="60" spans="2:97" ht="23.25" customHeight="1" x14ac:dyDescent="0.35">
      <c r="B60" s="369"/>
      <c r="C60" s="776" t="s">
        <v>102</v>
      </c>
      <c r="D60" s="777"/>
      <c r="E60" s="777"/>
      <c r="F60" s="777"/>
      <c r="G60" s="777"/>
      <c r="H60" s="777"/>
      <c r="I60" s="777"/>
      <c r="J60" s="777"/>
      <c r="K60" s="777"/>
      <c r="L60" s="778"/>
      <c r="M60" s="800">
        <f>IF(Cotizador!$Q$17&gt;=1,TARIFA!N9,0)</f>
        <v>0</v>
      </c>
      <c r="N60" s="801"/>
      <c r="O60" s="801"/>
      <c r="P60" s="801"/>
      <c r="Q60" s="801"/>
      <c r="R60" s="801"/>
      <c r="S60" s="802"/>
      <c r="T60" s="803">
        <f>IF(Cotizador!$Q$17&gt;=1,TARIFA!O9,0)</f>
        <v>0</v>
      </c>
      <c r="U60" s="801"/>
      <c r="V60" s="801"/>
      <c r="W60" s="801"/>
      <c r="X60" s="801"/>
      <c r="Y60" s="801"/>
      <c r="Z60" s="801"/>
      <c r="AA60" s="804">
        <f>IF(Cotizador!$Q$17&gt;=1,TARIFA!P9,0)</f>
        <v>0</v>
      </c>
      <c r="AB60" s="801"/>
      <c r="AC60" s="801"/>
      <c r="AD60" s="801"/>
      <c r="AE60" s="801"/>
      <c r="AF60" s="801"/>
      <c r="AG60" s="802"/>
      <c r="AH60" s="803">
        <f>IF(Cotizador!$Q$17&gt;=1,TARIFA!Q9,0)</f>
        <v>0</v>
      </c>
      <c r="AI60" s="801"/>
      <c r="AJ60" s="801"/>
      <c r="AK60" s="801"/>
      <c r="AL60" s="801"/>
      <c r="AM60" s="801"/>
      <c r="AN60" s="801"/>
      <c r="AO60" s="805">
        <f>IF(Cotizador!$Q$17&gt;=1,TARIFA!R9,0)</f>
        <v>0</v>
      </c>
      <c r="AP60" s="806"/>
      <c r="AQ60" s="806"/>
      <c r="AR60" s="806"/>
      <c r="AS60" s="806"/>
      <c r="AT60" s="806"/>
      <c r="AU60" s="807"/>
      <c r="AV60" s="808">
        <f>IF(Cotizador!$Q$17&gt;=1,TARIFA!S9,0)</f>
        <v>0</v>
      </c>
      <c r="AW60" s="806"/>
      <c r="AX60" s="806"/>
      <c r="AY60" s="806"/>
      <c r="AZ60" s="806"/>
      <c r="BA60" s="806"/>
      <c r="BB60" s="806"/>
      <c r="BC60" s="809">
        <f>IF(Cotizador!$Q$17&gt;=1,TARIFA!T9,0)</f>
        <v>0</v>
      </c>
      <c r="BD60" s="806"/>
      <c r="BE60" s="806"/>
      <c r="BF60" s="806"/>
      <c r="BG60" s="806"/>
      <c r="BH60" s="806"/>
      <c r="BI60" s="807"/>
      <c r="BJ60" s="808">
        <f>IF(Cotizador!$Q$17&gt;=1,TARIFA!U9,0)</f>
        <v>0</v>
      </c>
      <c r="BK60" s="806"/>
      <c r="BL60" s="806"/>
      <c r="BM60" s="806"/>
      <c r="BN60" s="806"/>
      <c r="BO60" s="806"/>
      <c r="BP60" s="810"/>
      <c r="BQ60" s="800">
        <f>IF(Cotizador!$Q$17&gt;=1,TARIFA!V9,0)</f>
        <v>0</v>
      </c>
      <c r="BR60" s="801"/>
      <c r="BS60" s="801"/>
      <c r="BT60" s="801"/>
      <c r="BU60" s="801"/>
      <c r="BV60" s="801"/>
      <c r="BW60" s="802"/>
      <c r="BX60" s="803">
        <f>IF(Cotizador!$Q$17&gt;=1,TARIFA!W9,0)</f>
        <v>0</v>
      </c>
      <c r="BY60" s="801"/>
      <c r="BZ60" s="801"/>
      <c r="CA60" s="801"/>
      <c r="CB60" s="801"/>
      <c r="CC60" s="801"/>
      <c r="CD60" s="801"/>
      <c r="CE60" s="804">
        <f>IF(Cotizador!$Q$17&gt;=1,TARIFA!X9,0)</f>
        <v>0</v>
      </c>
      <c r="CF60" s="801"/>
      <c r="CG60" s="801"/>
      <c r="CH60" s="801"/>
      <c r="CI60" s="801"/>
      <c r="CJ60" s="801"/>
      <c r="CK60" s="802"/>
      <c r="CL60" s="803">
        <f>IF(Cotizador!$Q$17&gt;=1,TARIFA!Y9,0)</f>
        <v>0</v>
      </c>
      <c r="CM60" s="801"/>
      <c r="CN60" s="801"/>
      <c r="CO60" s="801"/>
      <c r="CP60" s="801"/>
      <c r="CQ60" s="801"/>
      <c r="CR60" s="811"/>
      <c r="CS60" s="370"/>
    </row>
    <row r="61" spans="2:97" ht="23.25" customHeight="1" x14ac:dyDescent="0.35">
      <c r="B61" s="369"/>
      <c r="C61" s="788" t="s">
        <v>103</v>
      </c>
      <c r="D61" s="789"/>
      <c r="E61" s="789"/>
      <c r="F61" s="789"/>
      <c r="G61" s="789"/>
      <c r="H61" s="789"/>
      <c r="I61" s="789"/>
      <c r="J61" s="789"/>
      <c r="K61" s="789"/>
      <c r="L61" s="790"/>
      <c r="M61" s="791">
        <f>IF(Cotizador!$Q$17&gt;=1,TARIFA!N10,0)</f>
        <v>0</v>
      </c>
      <c r="N61" s="792"/>
      <c r="O61" s="792"/>
      <c r="P61" s="792"/>
      <c r="Q61" s="792"/>
      <c r="R61" s="792"/>
      <c r="S61" s="793"/>
      <c r="T61" s="794">
        <f>IF(Cotizador!$Q$17&gt;=1,TARIFA!O10,0)</f>
        <v>0</v>
      </c>
      <c r="U61" s="792"/>
      <c r="V61" s="792"/>
      <c r="W61" s="792"/>
      <c r="X61" s="792"/>
      <c r="Y61" s="792"/>
      <c r="Z61" s="792"/>
      <c r="AA61" s="795">
        <f>IF(Cotizador!$Q$17&gt;=1,TARIFA!P10,0)</f>
        <v>0</v>
      </c>
      <c r="AB61" s="792"/>
      <c r="AC61" s="792"/>
      <c r="AD61" s="792"/>
      <c r="AE61" s="792"/>
      <c r="AF61" s="792"/>
      <c r="AG61" s="793"/>
      <c r="AH61" s="794">
        <f>IF(Cotizador!$Q$17&gt;=1,TARIFA!Q10,0)</f>
        <v>0</v>
      </c>
      <c r="AI61" s="792"/>
      <c r="AJ61" s="792"/>
      <c r="AK61" s="792"/>
      <c r="AL61" s="792"/>
      <c r="AM61" s="792"/>
      <c r="AN61" s="792"/>
      <c r="AO61" s="788">
        <f>IF(Cotizador!$Q$17&gt;=1,TARIFA!R10,0)</f>
        <v>0</v>
      </c>
      <c r="AP61" s="789"/>
      <c r="AQ61" s="789"/>
      <c r="AR61" s="789"/>
      <c r="AS61" s="789"/>
      <c r="AT61" s="789"/>
      <c r="AU61" s="796"/>
      <c r="AV61" s="797">
        <f>IF(Cotizador!$Q$17&gt;=1,TARIFA!S10,0)</f>
        <v>0</v>
      </c>
      <c r="AW61" s="789"/>
      <c r="AX61" s="789"/>
      <c r="AY61" s="789"/>
      <c r="AZ61" s="789"/>
      <c r="BA61" s="789"/>
      <c r="BB61" s="789"/>
      <c r="BC61" s="798">
        <f>IF(Cotizador!$Q$17&gt;=1,TARIFA!T10,0)</f>
        <v>0</v>
      </c>
      <c r="BD61" s="789"/>
      <c r="BE61" s="789"/>
      <c r="BF61" s="789"/>
      <c r="BG61" s="789"/>
      <c r="BH61" s="789"/>
      <c r="BI61" s="796"/>
      <c r="BJ61" s="797">
        <f>IF(Cotizador!$Q$17&gt;=1,TARIFA!U10,0)</f>
        <v>0</v>
      </c>
      <c r="BK61" s="789"/>
      <c r="BL61" s="789"/>
      <c r="BM61" s="789"/>
      <c r="BN61" s="789"/>
      <c r="BO61" s="789"/>
      <c r="BP61" s="790"/>
      <c r="BQ61" s="791">
        <f>IF(Cotizador!$Q$17&gt;=1,TARIFA!V10,0)</f>
        <v>0</v>
      </c>
      <c r="BR61" s="792"/>
      <c r="BS61" s="792"/>
      <c r="BT61" s="792"/>
      <c r="BU61" s="792"/>
      <c r="BV61" s="792"/>
      <c r="BW61" s="793"/>
      <c r="BX61" s="794">
        <f>IF(Cotizador!$Q$17&gt;=1,TARIFA!W10,0)</f>
        <v>0</v>
      </c>
      <c r="BY61" s="792"/>
      <c r="BZ61" s="792"/>
      <c r="CA61" s="792"/>
      <c r="CB61" s="792"/>
      <c r="CC61" s="792"/>
      <c r="CD61" s="792"/>
      <c r="CE61" s="795">
        <f>IF(Cotizador!$Q$17&gt;=1,TARIFA!X10,0)</f>
        <v>0</v>
      </c>
      <c r="CF61" s="792"/>
      <c r="CG61" s="792"/>
      <c r="CH61" s="792"/>
      <c r="CI61" s="792"/>
      <c r="CJ61" s="792"/>
      <c r="CK61" s="793"/>
      <c r="CL61" s="794">
        <f>IF(Cotizador!$Q$17&gt;=1,TARIFA!Y10,0)</f>
        <v>0</v>
      </c>
      <c r="CM61" s="792"/>
      <c r="CN61" s="792"/>
      <c r="CO61" s="792"/>
      <c r="CP61" s="792"/>
      <c r="CQ61" s="792"/>
      <c r="CR61" s="799"/>
      <c r="CS61" s="370"/>
    </row>
    <row r="62" spans="2:97" ht="23.25" customHeight="1" x14ac:dyDescent="0.35">
      <c r="B62" s="369"/>
      <c r="C62" s="776" t="s">
        <v>104</v>
      </c>
      <c r="D62" s="777"/>
      <c r="E62" s="777"/>
      <c r="F62" s="777"/>
      <c r="G62" s="777"/>
      <c r="H62" s="777"/>
      <c r="I62" s="777"/>
      <c r="J62" s="777"/>
      <c r="K62" s="777"/>
      <c r="L62" s="778"/>
      <c r="M62" s="779">
        <f>IF(Cotizador!$Q$17&gt;=1,TARIFA!N11,0)</f>
        <v>0</v>
      </c>
      <c r="N62" s="780"/>
      <c r="O62" s="780"/>
      <c r="P62" s="780"/>
      <c r="Q62" s="780"/>
      <c r="R62" s="780"/>
      <c r="S62" s="781"/>
      <c r="T62" s="782">
        <f>IF(Cotizador!$Q$17&gt;=1,TARIFA!O11,0)</f>
        <v>0</v>
      </c>
      <c r="U62" s="780"/>
      <c r="V62" s="780"/>
      <c r="W62" s="780"/>
      <c r="X62" s="780"/>
      <c r="Y62" s="780"/>
      <c r="Z62" s="780"/>
      <c r="AA62" s="783">
        <f>IF(Cotizador!$Q$17&gt;=1,TARIFA!P11,0)</f>
        <v>0</v>
      </c>
      <c r="AB62" s="780"/>
      <c r="AC62" s="780"/>
      <c r="AD62" s="780"/>
      <c r="AE62" s="780"/>
      <c r="AF62" s="780"/>
      <c r="AG62" s="781"/>
      <c r="AH62" s="782">
        <f>IF(Cotizador!$Q$17&gt;=1,TARIFA!Q11,0)</f>
        <v>0</v>
      </c>
      <c r="AI62" s="780"/>
      <c r="AJ62" s="780"/>
      <c r="AK62" s="780"/>
      <c r="AL62" s="780"/>
      <c r="AM62" s="780"/>
      <c r="AN62" s="780"/>
      <c r="AO62" s="776">
        <f>IF(Cotizador!$Q$17&gt;=1,TARIFA!R11,0)</f>
        <v>0</v>
      </c>
      <c r="AP62" s="777"/>
      <c r="AQ62" s="777"/>
      <c r="AR62" s="777"/>
      <c r="AS62" s="777"/>
      <c r="AT62" s="777"/>
      <c r="AU62" s="784"/>
      <c r="AV62" s="785">
        <f>IF(Cotizador!$Q$17&gt;=1,TARIFA!S11,0)</f>
        <v>0</v>
      </c>
      <c r="AW62" s="777"/>
      <c r="AX62" s="777"/>
      <c r="AY62" s="777"/>
      <c r="AZ62" s="777"/>
      <c r="BA62" s="777"/>
      <c r="BB62" s="777"/>
      <c r="BC62" s="786">
        <f>IF(Cotizador!$Q$17&gt;=1,TARIFA!T11,0)</f>
        <v>0</v>
      </c>
      <c r="BD62" s="777"/>
      <c r="BE62" s="777"/>
      <c r="BF62" s="777"/>
      <c r="BG62" s="777"/>
      <c r="BH62" s="777"/>
      <c r="BI62" s="784"/>
      <c r="BJ62" s="785">
        <f>IF(Cotizador!$Q$17&gt;=1,TARIFA!U11,0)</f>
        <v>0</v>
      </c>
      <c r="BK62" s="777"/>
      <c r="BL62" s="777"/>
      <c r="BM62" s="777"/>
      <c r="BN62" s="777"/>
      <c r="BO62" s="777"/>
      <c r="BP62" s="778"/>
      <c r="BQ62" s="779">
        <f>IF(Cotizador!$Q$17&gt;=1,TARIFA!V11,0)</f>
        <v>0</v>
      </c>
      <c r="BR62" s="780"/>
      <c r="BS62" s="780"/>
      <c r="BT62" s="780"/>
      <c r="BU62" s="780"/>
      <c r="BV62" s="780"/>
      <c r="BW62" s="781"/>
      <c r="BX62" s="782">
        <f>IF(Cotizador!$Q$17&gt;=1,TARIFA!W11,0)</f>
        <v>0</v>
      </c>
      <c r="BY62" s="780"/>
      <c r="BZ62" s="780"/>
      <c r="CA62" s="780"/>
      <c r="CB62" s="780"/>
      <c r="CC62" s="780"/>
      <c r="CD62" s="780"/>
      <c r="CE62" s="783">
        <f>IF(Cotizador!$Q$17&gt;=1,TARIFA!X11,0)</f>
        <v>0</v>
      </c>
      <c r="CF62" s="780"/>
      <c r="CG62" s="780"/>
      <c r="CH62" s="780"/>
      <c r="CI62" s="780"/>
      <c r="CJ62" s="780"/>
      <c r="CK62" s="781"/>
      <c r="CL62" s="782">
        <f>IF(Cotizador!$Q$17&gt;=1,TARIFA!Y11,0)</f>
        <v>0</v>
      </c>
      <c r="CM62" s="780"/>
      <c r="CN62" s="780"/>
      <c r="CO62" s="780"/>
      <c r="CP62" s="780"/>
      <c r="CQ62" s="780"/>
      <c r="CR62" s="787"/>
      <c r="CS62" s="370"/>
    </row>
    <row r="63" spans="2:97" ht="23.25" customHeight="1" x14ac:dyDescent="0.35">
      <c r="B63" s="369"/>
      <c r="C63" s="788" t="s">
        <v>105</v>
      </c>
      <c r="D63" s="789"/>
      <c r="E63" s="789"/>
      <c r="F63" s="789"/>
      <c r="G63" s="789"/>
      <c r="H63" s="789"/>
      <c r="I63" s="789"/>
      <c r="J63" s="789"/>
      <c r="K63" s="789"/>
      <c r="L63" s="790"/>
      <c r="M63" s="791">
        <f>IF(Cotizador!$Q$17&gt;=1,TARIFA!N12,0)</f>
        <v>0</v>
      </c>
      <c r="N63" s="792"/>
      <c r="O63" s="792"/>
      <c r="P63" s="792"/>
      <c r="Q63" s="792"/>
      <c r="R63" s="792"/>
      <c r="S63" s="793"/>
      <c r="T63" s="794">
        <f>IF(Cotizador!$Q$17&gt;=1,TARIFA!O12,0)</f>
        <v>0</v>
      </c>
      <c r="U63" s="792"/>
      <c r="V63" s="792"/>
      <c r="W63" s="792"/>
      <c r="X63" s="792"/>
      <c r="Y63" s="792"/>
      <c r="Z63" s="792"/>
      <c r="AA63" s="795">
        <f>IF(Cotizador!$Q$17&gt;=1,TARIFA!P12,0)</f>
        <v>0</v>
      </c>
      <c r="AB63" s="792"/>
      <c r="AC63" s="792"/>
      <c r="AD63" s="792"/>
      <c r="AE63" s="792"/>
      <c r="AF63" s="792"/>
      <c r="AG63" s="793"/>
      <c r="AH63" s="794">
        <f>IF(Cotizador!$Q$17&gt;=1,TARIFA!Q12,0)</f>
        <v>0</v>
      </c>
      <c r="AI63" s="792"/>
      <c r="AJ63" s="792"/>
      <c r="AK63" s="792"/>
      <c r="AL63" s="792"/>
      <c r="AM63" s="792"/>
      <c r="AN63" s="792"/>
      <c r="AO63" s="788">
        <f>IF(Cotizador!$Q$17&gt;=1,TARIFA!R12,0)</f>
        <v>0</v>
      </c>
      <c r="AP63" s="789"/>
      <c r="AQ63" s="789"/>
      <c r="AR63" s="789"/>
      <c r="AS63" s="789"/>
      <c r="AT63" s="789"/>
      <c r="AU63" s="796"/>
      <c r="AV63" s="797">
        <f>IF(Cotizador!$Q$17&gt;=1,TARIFA!S12,0)</f>
        <v>0</v>
      </c>
      <c r="AW63" s="789"/>
      <c r="AX63" s="789"/>
      <c r="AY63" s="789"/>
      <c r="AZ63" s="789"/>
      <c r="BA63" s="789"/>
      <c r="BB63" s="789"/>
      <c r="BC63" s="798">
        <f>IF(Cotizador!$Q$17&gt;=1,TARIFA!T12,0)</f>
        <v>0</v>
      </c>
      <c r="BD63" s="789"/>
      <c r="BE63" s="789"/>
      <c r="BF63" s="789"/>
      <c r="BG63" s="789"/>
      <c r="BH63" s="789"/>
      <c r="BI63" s="796"/>
      <c r="BJ63" s="797">
        <f>IF(Cotizador!$Q$17&gt;=1,TARIFA!U12,0)</f>
        <v>0</v>
      </c>
      <c r="BK63" s="789"/>
      <c r="BL63" s="789"/>
      <c r="BM63" s="789"/>
      <c r="BN63" s="789"/>
      <c r="BO63" s="789"/>
      <c r="BP63" s="790"/>
      <c r="BQ63" s="791">
        <f>IF(Cotizador!$Q$17&gt;=1,TARIFA!V12,0)</f>
        <v>0</v>
      </c>
      <c r="BR63" s="792"/>
      <c r="BS63" s="792"/>
      <c r="BT63" s="792"/>
      <c r="BU63" s="792"/>
      <c r="BV63" s="792"/>
      <c r="BW63" s="793"/>
      <c r="BX63" s="794">
        <f>IF(Cotizador!$Q$17&gt;=1,TARIFA!W12,0)</f>
        <v>0</v>
      </c>
      <c r="BY63" s="792"/>
      <c r="BZ63" s="792"/>
      <c r="CA63" s="792"/>
      <c r="CB63" s="792"/>
      <c r="CC63" s="792"/>
      <c r="CD63" s="792"/>
      <c r="CE63" s="795">
        <f>IF(Cotizador!$Q$17&gt;=1,TARIFA!X12,0)</f>
        <v>0</v>
      </c>
      <c r="CF63" s="792"/>
      <c r="CG63" s="792"/>
      <c r="CH63" s="792"/>
      <c r="CI63" s="792"/>
      <c r="CJ63" s="792"/>
      <c r="CK63" s="793"/>
      <c r="CL63" s="794">
        <f>IF(Cotizador!$Q$17&gt;=1,TARIFA!Y12,0)</f>
        <v>0</v>
      </c>
      <c r="CM63" s="792"/>
      <c r="CN63" s="792"/>
      <c r="CO63" s="792"/>
      <c r="CP63" s="792"/>
      <c r="CQ63" s="792"/>
      <c r="CR63" s="799"/>
      <c r="CS63" s="370"/>
    </row>
    <row r="64" spans="2:97" ht="23.25" customHeight="1" x14ac:dyDescent="0.35">
      <c r="B64" s="369"/>
      <c r="C64" s="776" t="s">
        <v>106</v>
      </c>
      <c r="D64" s="777"/>
      <c r="E64" s="777"/>
      <c r="F64" s="777"/>
      <c r="G64" s="777"/>
      <c r="H64" s="777"/>
      <c r="I64" s="777"/>
      <c r="J64" s="777"/>
      <c r="K64" s="777"/>
      <c r="L64" s="778"/>
      <c r="M64" s="779">
        <f>IF(Cotizador!$Q$17&gt;=1,TARIFA!N13,0)</f>
        <v>0</v>
      </c>
      <c r="N64" s="780"/>
      <c r="O64" s="780"/>
      <c r="P64" s="780"/>
      <c r="Q64" s="780"/>
      <c r="R64" s="780"/>
      <c r="S64" s="781"/>
      <c r="T64" s="782">
        <f>IF(Cotizador!$Q$17&gt;=1,TARIFA!O13,0)</f>
        <v>0</v>
      </c>
      <c r="U64" s="780"/>
      <c r="V64" s="780"/>
      <c r="W64" s="780"/>
      <c r="X64" s="780"/>
      <c r="Y64" s="780"/>
      <c r="Z64" s="780"/>
      <c r="AA64" s="783">
        <f>IF(Cotizador!$Q$17&gt;=1,TARIFA!P13,0)</f>
        <v>0</v>
      </c>
      <c r="AB64" s="780"/>
      <c r="AC64" s="780"/>
      <c r="AD64" s="780"/>
      <c r="AE64" s="780"/>
      <c r="AF64" s="780"/>
      <c r="AG64" s="781"/>
      <c r="AH64" s="782">
        <f>IF(Cotizador!$Q$17&gt;=1,TARIFA!Q13,0)</f>
        <v>0</v>
      </c>
      <c r="AI64" s="780"/>
      <c r="AJ64" s="780"/>
      <c r="AK64" s="780"/>
      <c r="AL64" s="780"/>
      <c r="AM64" s="780"/>
      <c r="AN64" s="780"/>
      <c r="AO64" s="776">
        <f>IF(Cotizador!$Q$17&gt;=1,TARIFA!R13,0)</f>
        <v>0</v>
      </c>
      <c r="AP64" s="777"/>
      <c r="AQ64" s="777"/>
      <c r="AR64" s="777"/>
      <c r="AS64" s="777"/>
      <c r="AT64" s="777"/>
      <c r="AU64" s="784"/>
      <c r="AV64" s="785">
        <f>IF(Cotizador!$Q$17&gt;=1,TARIFA!S13,0)</f>
        <v>0</v>
      </c>
      <c r="AW64" s="777"/>
      <c r="AX64" s="777"/>
      <c r="AY64" s="777"/>
      <c r="AZ64" s="777"/>
      <c r="BA64" s="777"/>
      <c r="BB64" s="777"/>
      <c r="BC64" s="786">
        <f>IF(Cotizador!$Q$17&gt;=1,TARIFA!T13,0)</f>
        <v>0</v>
      </c>
      <c r="BD64" s="777"/>
      <c r="BE64" s="777"/>
      <c r="BF64" s="777"/>
      <c r="BG64" s="777"/>
      <c r="BH64" s="777"/>
      <c r="BI64" s="784"/>
      <c r="BJ64" s="785">
        <f>IF(Cotizador!$Q$17&gt;=1,TARIFA!U13,0)</f>
        <v>0</v>
      </c>
      <c r="BK64" s="777"/>
      <c r="BL64" s="777"/>
      <c r="BM64" s="777"/>
      <c r="BN64" s="777"/>
      <c r="BO64" s="777"/>
      <c r="BP64" s="778"/>
      <c r="BQ64" s="779">
        <f>IF(Cotizador!$Q$17&gt;=1,TARIFA!V13,0)</f>
        <v>0</v>
      </c>
      <c r="BR64" s="780"/>
      <c r="BS64" s="780"/>
      <c r="BT64" s="780"/>
      <c r="BU64" s="780"/>
      <c r="BV64" s="780"/>
      <c r="BW64" s="781"/>
      <c r="BX64" s="782">
        <f>IF(Cotizador!$Q$17&gt;=1,TARIFA!W13,0)</f>
        <v>0</v>
      </c>
      <c r="BY64" s="780"/>
      <c r="BZ64" s="780"/>
      <c r="CA64" s="780"/>
      <c r="CB64" s="780"/>
      <c r="CC64" s="780"/>
      <c r="CD64" s="780"/>
      <c r="CE64" s="783">
        <f>IF(Cotizador!$Q$17&gt;=1,TARIFA!X13,0)</f>
        <v>0</v>
      </c>
      <c r="CF64" s="780"/>
      <c r="CG64" s="780"/>
      <c r="CH64" s="780"/>
      <c r="CI64" s="780"/>
      <c r="CJ64" s="780"/>
      <c r="CK64" s="781"/>
      <c r="CL64" s="782">
        <f>IF(Cotizador!$Q$17&gt;=1,TARIFA!Y13,0)</f>
        <v>0</v>
      </c>
      <c r="CM64" s="780"/>
      <c r="CN64" s="780"/>
      <c r="CO64" s="780"/>
      <c r="CP64" s="780"/>
      <c r="CQ64" s="780"/>
      <c r="CR64" s="787"/>
      <c r="CS64" s="370"/>
    </row>
    <row r="65" spans="2:97" ht="23.25" customHeight="1" x14ac:dyDescent="0.35">
      <c r="B65" s="369"/>
      <c r="C65" s="788" t="s">
        <v>107</v>
      </c>
      <c r="D65" s="789"/>
      <c r="E65" s="789"/>
      <c r="F65" s="789"/>
      <c r="G65" s="789"/>
      <c r="H65" s="789"/>
      <c r="I65" s="789"/>
      <c r="J65" s="789"/>
      <c r="K65" s="789"/>
      <c r="L65" s="790"/>
      <c r="M65" s="791">
        <f>IF(Cotizador!$Q$17&gt;=1,TARIFA!N14,0)</f>
        <v>0</v>
      </c>
      <c r="N65" s="792"/>
      <c r="O65" s="792"/>
      <c r="P65" s="792"/>
      <c r="Q65" s="792"/>
      <c r="R65" s="792"/>
      <c r="S65" s="793"/>
      <c r="T65" s="794">
        <f>IF(Cotizador!$Q$17&gt;=1,TARIFA!O14,0)</f>
        <v>0</v>
      </c>
      <c r="U65" s="792"/>
      <c r="V65" s="792"/>
      <c r="W65" s="792"/>
      <c r="X65" s="792"/>
      <c r="Y65" s="792"/>
      <c r="Z65" s="792"/>
      <c r="AA65" s="795">
        <f>IF(Cotizador!$Q$17&gt;=1,TARIFA!P14,0)</f>
        <v>0</v>
      </c>
      <c r="AB65" s="792"/>
      <c r="AC65" s="792"/>
      <c r="AD65" s="792"/>
      <c r="AE65" s="792"/>
      <c r="AF65" s="792"/>
      <c r="AG65" s="793"/>
      <c r="AH65" s="794">
        <f>IF(Cotizador!$Q$17&gt;=1,TARIFA!Q14,0)</f>
        <v>0</v>
      </c>
      <c r="AI65" s="792"/>
      <c r="AJ65" s="792"/>
      <c r="AK65" s="792"/>
      <c r="AL65" s="792"/>
      <c r="AM65" s="792"/>
      <c r="AN65" s="792"/>
      <c r="AO65" s="788">
        <f>IF(Cotizador!$Q$17&gt;=1,TARIFA!R14,0)</f>
        <v>0</v>
      </c>
      <c r="AP65" s="789"/>
      <c r="AQ65" s="789"/>
      <c r="AR65" s="789"/>
      <c r="AS65" s="789"/>
      <c r="AT65" s="789"/>
      <c r="AU65" s="796"/>
      <c r="AV65" s="797">
        <f>IF(Cotizador!$Q$17&gt;=1,TARIFA!S14,0)</f>
        <v>0</v>
      </c>
      <c r="AW65" s="789"/>
      <c r="AX65" s="789"/>
      <c r="AY65" s="789"/>
      <c r="AZ65" s="789"/>
      <c r="BA65" s="789"/>
      <c r="BB65" s="789"/>
      <c r="BC65" s="798">
        <f>IF(Cotizador!$Q$17&gt;=1,TARIFA!T14,0)</f>
        <v>0</v>
      </c>
      <c r="BD65" s="789"/>
      <c r="BE65" s="789"/>
      <c r="BF65" s="789"/>
      <c r="BG65" s="789"/>
      <c r="BH65" s="789"/>
      <c r="BI65" s="796"/>
      <c r="BJ65" s="797">
        <f>IF(Cotizador!$Q$17&gt;=1,TARIFA!U14,0)</f>
        <v>0</v>
      </c>
      <c r="BK65" s="789"/>
      <c r="BL65" s="789"/>
      <c r="BM65" s="789"/>
      <c r="BN65" s="789"/>
      <c r="BO65" s="789"/>
      <c r="BP65" s="790"/>
      <c r="BQ65" s="791">
        <f>IF(Cotizador!$Q$17&gt;=1,TARIFA!V14,0)</f>
        <v>0</v>
      </c>
      <c r="BR65" s="792"/>
      <c r="BS65" s="792"/>
      <c r="BT65" s="792"/>
      <c r="BU65" s="792"/>
      <c r="BV65" s="792"/>
      <c r="BW65" s="793"/>
      <c r="BX65" s="794">
        <f>IF(Cotizador!$Q$17&gt;=1,TARIFA!W14,0)</f>
        <v>0</v>
      </c>
      <c r="BY65" s="792"/>
      <c r="BZ65" s="792"/>
      <c r="CA65" s="792"/>
      <c r="CB65" s="792"/>
      <c r="CC65" s="792"/>
      <c r="CD65" s="792"/>
      <c r="CE65" s="795">
        <f>IF(Cotizador!$Q$17&gt;=1,TARIFA!X14,0)</f>
        <v>0</v>
      </c>
      <c r="CF65" s="792"/>
      <c r="CG65" s="792"/>
      <c r="CH65" s="792"/>
      <c r="CI65" s="792"/>
      <c r="CJ65" s="792"/>
      <c r="CK65" s="793"/>
      <c r="CL65" s="794">
        <f>IF(Cotizador!$Q$17&gt;=1,TARIFA!Y14,0)</f>
        <v>0</v>
      </c>
      <c r="CM65" s="792"/>
      <c r="CN65" s="792"/>
      <c r="CO65" s="792"/>
      <c r="CP65" s="792"/>
      <c r="CQ65" s="792"/>
      <c r="CR65" s="799"/>
      <c r="CS65" s="370"/>
    </row>
    <row r="66" spans="2:97" ht="23.25" customHeight="1" x14ac:dyDescent="0.35">
      <c r="B66" s="369"/>
      <c r="C66" s="776" t="s">
        <v>108</v>
      </c>
      <c r="D66" s="777"/>
      <c r="E66" s="777"/>
      <c r="F66" s="777"/>
      <c r="G66" s="777"/>
      <c r="H66" s="777"/>
      <c r="I66" s="777"/>
      <c r="J66" s="777"/>
      <c r="K66" s="777"/>
      <c r="L66" s="778"/>
      <c r="M66" s="779">
        <f>IF(Cotizador!$Q$17&gt;=1,TARIFA!N15,0)</f>
        <v>0</v>
      </c>
      <c r="N66" s="780"/>
      <c r="O66" s="780"/>
      <c r="P66" s="780"/>
      <c r="Q66" s="780"/>
      <c r="R66" s="780"/>
      <c r="S66" s="781"/>
      <c r="T66" s="782">
        <f>IF(Cotizador!$Q$17&gt;=1,TARIFA!O15,0)</f>
        <v>0</v>
      </c>
      <c r="U66" s="780"/>
      <c r="V66" s="780"/>
      <c r="W66" s="780"/>
      <c r="X66" s="780"/>
      <c r="Y66" s="780"/>
      <c r="Z66" s="780"/>
      <c r="AA66" s="783">
        <f>IF(Cotizador!$Q$17&gt;=1,TARIFA!P15,0)</f>
        <v>0</v>
      </c>
      <c r="AB66" s="780"/>
      <c r="AC66" s="780"/>
      <c r="AD66" s="780"/>
      <c r="AE66" s="780"/>
      <c r="AF66" s="780"/>
      <c r="AG66" s="781"/>
      <c r="AH66" s="782">
        <f>IF(Cotizador!$Q$17&gt;=1,TARIFA!Q15,0)</f>
        <v>0</v>
      </c>
      <c r="AI66" s="780"/>
      <c r="AJ66" s="780"/>
      <c r="AK66" s="780"/>
      <c r="AL66" s="780"/>
      <c r="AM66" s="780"/>
      <c r="AN66" s="780"/>
      <c r="AO66" s="776">
        <f>IF(Cotizador!$Q$17&gt;=1,TARIFA!R15,0)</f>
        <v>0</v>
      </c>
      <c r="AP66" s="777"/>
      <c r="AQ66" s="777"/>
      <c r="AR66" s="777"/>
      <c r="AS66" s="777"/>
      <c r="AT66" s="777"/>
      <c r="AU66" s="784"/>
      <c r="AV66" s="785">
        <f>IF(Cotizador!$Q$17&gt;=1,TARIFA!S15,0)</f>
        <v>0</v>
      </c>
      <c r="AW66" s="777"/>
      <c r="AX66" s="777"/>
      <c r="AY66" s="777"/>
      <c r="AZ66" s="777"/>
      <c r="BA66" s="777"/>
      <c r="BB66" s="777"/>
      <c r="BC66" s="786">
        <f>IF(Cotizador!$Q$17&gt;=1,TARIFA!T15,0)</f>
        <v>0</v>
      </c>
      <c r="BD66" s="777"/>
      <c r="BE66" s="777"/>
      <c r="BF66" s="777"/>
      <c r="BG66" s="777"/>
      <c r="BH66" s="777"/>
      <c r="BI66" s="784"/>
      <c r="BJ66" s="785">
        <f>IF(Cotizador!$Q$17&gt;=1,TARIFA!U15,0)</f>
        <v>0</v>
      </c>
      <c r="BK66" s="777"/>
      <c r="BL66" s="777"/>
      <c r="BM66" s="777"/>
      <c r="BN66" s="777"/>
      <c r="BO66" s="777"/>
      <c r="BP66" s="778"/>
      <c r="BQ66" s="779">
        <f>IF(Cotizador!$Q$17&gt;=1,TARIFA!V15,0)</f>
        <v>0</v>
      </c>
      <c r="BR66" s="780"/>
      <c r="BS66" s="780"/>
      <c r="BT66" s="780"/>
      <c r="BU66" s="780"/>
      <c r="BV66" s="780"/>
      <c r="BW66" s="781"/>
      <c r="BX66" s="782">
        <f>IF(Cotizador!$Q$17&gt;=1,TARIFA!W15,0)</f>
        <v>0</v>
      </c>
      <c r="BY66" s="780"/>
      <c r="BZ66" s="780"/>
      <c r="CA66" s="780"/>
      <c r="CB66" s="780"/>
      <c r="CC66" s="780"/>
      <c r="CD66" s="780"/>
      <c r="CE66" s="783">
        <f>IF(Cotizador!$Q$17&gt;=1,TARIFA!X15,0)</f>
        <v>0</v>
      </c>
      <c r="CF66" s="780"/>
      <c r="CG66" s="780"/>
      <c r="CH66" s="780"/>
      <c r="CI66" s="780"/>
      <c r="CJ66" s="780"/>
      <c r="CK66" s="781"/>
      <c r="CL66" s="782">
        <f>IF(Cotizador!$Q$17&gt;=1,TARIFA!Y15,0)</f>
        <v>0</v>
      </c>
      <c r="CM66" s="780"/>
      <c r="CN66" s="780"/>
      <c r="CO66" s="780"/>
      <c r="CP66" s="780"/>
      <c r="CQ66" s="780"/>
      <c r="CR66" s="787"/>
      <c r="CS66" s="370"/>
    </row>
    <row r="67" spans="2:97" ht="23.25" customHeight="1" x14ac:dyDescent="0.35">
      <c r="B67" s="369"/>
      <c r="C67" s="788" t="s">
        <v>109</v>
      </c>
      <c r="D67" s="789"/>
      <c r="E67" s="789"/>
      <c r="F67" s="789"/>
      <c r="G67" s="789"/>
      <c r="H67" s="789"/>
      <c r="I67" s="789"/>
      <c r="J67" s="789"/>
      <c r="K67" s="789"/>
      <c r="L67" s="790"/>
      <c r="M67" s="791">
        <f>IF(Cotizador!$Q$17&gt;=1,TARIFA!N16,0)</f>
        <v>0</v>
      </c>
      <c r="N67" s="792"/>
      <c r="O67" s="792"/>
      <c r="P67" s="792"/>
      <c r="Q67" s="792"/>
      <c r="R67" s="792"/>
      <c r="S67" s="793"/>
      <c r="T67" s="794">
        <f>IF(Cotizador!$Q$17&gt;=1,TARIFA!O16,0)</f>
        <v>0</v>
      </c>
      <c r="U67" s="792"/>
      <c r="V67" s="792"/>
      <c r="W67" s="792"/>
      <c r="X67" s="792"/>
      <c r="Y67" s="792"/>
      <c r="Z67" s="792"/>
      <c r="AA67" s="795">
        <f>IF(Cotizador!$Q$17&gt;=1,TARIFA!P16,0)</f>
        <v>0</v>
      </c>
      <c r="AB67" s="792"/>
      <c r="AC67" s="792"/>
      <c r="AD67" s="792"/>
      <c r="AE67" s="792"/>
      <c r="AF67" s="792"/>
      <c r="AG67" s="793"/>
      <c r="AH67" s="794">
        <f>IF(Cotizador!$Q$17&gt;=1,TARIFA!Q16,0)</f>
        <v>0</v>
      </c>
      <c r="AI67" s="792"/>
      <c r="AJ67" s="792"/>
      <c r="AK67" s="792"/>
      <c r="AL67" s="792"/>
      <c r="AM67" s="792"/>
      <c r="AN67" s="792"/>
      <c r="AO67" s="788">
        <f>IF(Cotizador!$Q$17&gt;=1,TARIFA!R16,0)</f>
        <v>0</v>
      </c>
      <c r="AP67" s="789"/>
      <c r="AQ67" s="789"/>
      <c r="AR67" s="789"/>
      <c r="AS67" s="789"/>
      <c r="AT67" s="789"/>
      <c r="AU67" s="796"/>
      <c r="AV67" s="797">
        <f>IF(Cotizador!$Q$17&gt;=1,TARIFA!S16,0)</f>
        <v>0</v>
      </c>
      <c r="AW67" s="789"/>
      <c r="AX67" s="789"/>
      <c r="AY67" s="789"/>
      <c r="AZ67" s="789"/>
      <c r="BA67" s="789"/>
      <c r="BB67" s="789"/>
      <c r="BC67" s="798">
        <f>IF(Cotizador!$Q$17&gt;=1,TARIFA!T16,0)</f>
        <v>0</v>
      </c>
      <c r="BD67" s="789"/>
      <c r="BE67" s="789"/>
      <c r="BF67" s="789"/>
      <c r="BG67" s="789"/>
      <c r="BH67" s="789"/>
      <c r="BI67" s="796"/>
      <c r="BJ67" s="797">
        <f>IF(Cotizador!$Q$17&gt;=1,TARIFA!U16,0)</f>
        <v>0</v>
      </c>
      <c r="BK67" s="789"/>
      <c r="BL67" s="789"/>
      <c r="BM67" s="789"/>
      <c r="BN67" s="789"/>
      <c r="BO67" s="789"/>
      <c r="BP67" s="790"/>
      <c r="BQ67" s="791">
        <f>IF(Cotizador!$Q$17&gt;=1,TARIFA!V16,0)</f>
        <v>0</v>
      </c>
      <c r="BR67" s="792"/>
      <c r="BS67" s="792"/>
      <c r="BT67" s="792"/>
      <c r="BU67" s="792"/>
      <c r="BV67" s="792"/>
      <c r="BW67" s="793"/>
      <c r="BX67" s="794">
        <f>IF(Cotizador!$Q$17&gt;=1,TARIFA!W16,0)</f>
        <v>0</v>
      </c>
      <c r="BY67" s="792"/>
      <c r="BZ67" s="792"/>
      <c r="CA67" s="792"/>
      <c r="CB67" s="792"/>
      <c r="CC67" s="792"/>
      <c r="CD67" s="792"/>
      <c r="CE67" s="795">
        <f>IF(Cotizador!$Q$17&gt;=1,TARIFA!X16,0)</f>
        <v>0</v>
      </c>
      <c r="CF67" s="792"/>
      <c r="CG67" s="792"/>
      <c r="CH67" s="792"/>
      <c r="CI67" s="792"/>
      <c r="CJ67" s="792"/>
      <c r="CK67" s="793"/>
      <c r="CL67" s="794">
        <f>IF(Cotizador!$Q$17&gt;=1,TARIFA!Y16,0)</f>
        <v>0</v>
      </c>
      <c r="CM67" s="792"/>
      <c r="CN67" s="792"/>
      <c r="CO67" s="792"/>
      <c r="CP67" s="792"/>
      <c r="CQ67" s="792"/>
      <c r="CR67" s="799"/>
      <c r="CS67" s="370"/>
    </row>
    <row r="68" spans="2:97" ht="23.25" customHeight="1" x14ac:dyDescent="0.35">
      <c r="B68" s="369"/>
      <c r="C68" s="776" t="s">
        <v>110</v>
      </c>
      <c r="D68" s="777"/>
      <c r="E68" s="777"/>
      <c r="F68" s="777"/>
      <c r="G68" s="777"/>
      <c r="H68" s="777"/>
      <c r="I68" s="777"/>
      <c r="J68" s="777"/>
      <c r="K68" s="777"/>
      <c r="L68" s="778"/>
      <c r="M68" s="779">
        <f>IF(Cotizador!$Q$17&gt;=1,TARIFA!N17,0)</f>
        <v>0</v>
      </c>
      <c r="N68" s="780"/>
      <c r="O68" s="780"/>
      <c r="P68" s="780"/>
      <c r="Q68" s="780"/>
      <c r="R68" s="780"/>
      <c r="S68" s="781"/>
      <c r="T68" s="782">
        <f>IF(Cotizador!$Q$17&gt;=1,TARIFA!O17,0)</f>
        <v>0</v>
      </c>
      <c r="U68" s="780"/>
      <c r="V68" s="780"/>
      <c r="W68" s="780"/>
      <c r="X68" s="780"/>
      <c r="Y68" s="780"/>
      <c r="Z68" s="780"/>
      <c r="AA68" s="783">
        <f>IF(Cotizador!$Q$17&gt;=1,TARIFA!P17,0)</f>
        <v>0</v>
      </c>
      <c r="AB68" s="780"/>
      <c r="AC68" s="780"/>
      <c r="AD68" s="780"/>
      <c r="AE68" s="780"/>
      <c r="AF68" s="780"/>
      <c r="AG68" s="781"/>
      <c r="AH68" s="782">
        <f>IF(Cotizador!$Q$17&gt;=1,TARIFA!Q17,0)</f>
        <v>0</v>
      </c>
      <c r="AI68" s="780"/>
      <c r="AJ68" s="780"/>
      <c r="AK68" s="780"/>
      <c r="AL68" s="780"/>
      <c r="AM68" s="780"/>
      <c r="AN68" s="780"/>
      <c r="AO68" s="776">
        <f>IF(Cotizador!$Q$17&gt;=1,TARIFA!R17,0)</f>
        <v>0</v>
      </c>
      <c r="AP68" s="777"/>
      <c r="AQ68" s="777"/>
      <c r="AR68" s="777"/>
      <c r="AS68" s="777"/>
      <c r="AT68" s="777"/>
      <c r="AU68" s="784"/>
      <c r="AV68" s="785">
        <f>IF(Cotizador!$Q$17&gt;=1,TARIFA!S17,0)</f>
        <v>0</v>
      </c>
      <c r="AW68" s="777"/>
      <c r="AX68" s="777"/>
      <c r="AY68" s="777"/>
      <c r="AZ68" s="777"/>
      <c r="BA68" s="777"/>
      <c r="BB68" s="777"/>
      <c r="BC68" s="786">
        <f>IF(Cotizador!$Q$17&gt;=1,TARIFA!T17,0)</f>
        <v>0</v>
      </c>
      <c r="BD68" s="777"/>
      <c r="BE68" s="777"/>
      <c r="BF68" s="777"/>
      <c r="BG68" s="777"/>
      <c r="BH68" s="777"/>
      <c r="BI68" s="784"/>
      <c r="BJ68" s="785">
        <f>IF(Cotizador!$Q$17&gt;=1,TARIFA!U17,0)</f>
        <v>0</v>
      </c>
      <c r="BK68" s="777"/>
      <c r="BL68" s="777"/>
      <c r="BM68" s="777"/>
      <c r="BN68" s="777"/>
      <c r="BO68" s="777"/>
      <c r="BP68" s="778"/>
      <c r="BQ68" s="779">
        <f>IF(Cotizador!$Q$17&gt;=1,TARIFA!V17,0)</f>
        <v>0</v>
      </c>
      <c r="BR68" s="780"/>
      <c r="BS68" s="780"/>
      <c r="BT68" s="780"/>
      <c r="BU68" s="780"/>
      <c r="BV68" s="780"/>
      <c r="BW68" s="781"/>
      <c r="BX68" s="782">
        <f>IF(Cotizador!$Q$17&gt;=1,TARIFA!W17,0)</f>
        <v>0</v>
      </c>
      <c r="BY68" s="780"/>
      <c r="BZ68" s="780"/>
      <c r="CA68" s="780"/>
      <c r="CB68" s="780"/>
      <c r="CC68" s="780"/>
      <c r="CD68" s="780"/>
      <c r="CE68" s="783">
        <f>IF(Cotizador!$Q$17&gt;=1,TARIFA!X17,0)</f>
        <v>0</v>
      </c>
      <c r="CF68" s="780"/>
      <c r="CG68" s="780"/>
      <c r="CH68" s="780"/>
      <c r="CI68" s="780"/>
      <c r="CJ68" s="780"/>
      <c r="CK68" s="781"/>
      <c r="CL68" s="782">
        <f>IF(Cotizador!$Q$17&gt;=1,TARIFA!Y17,0)</f>
        <v>0</v>
      </c>
      <c r="CM68" s="780"/>
      <c r="CN68" s="780"/>
      <c r="CO68" s="780"/>
      <c r="CP68" s="780"/>
      <c r="CQ68" s="780"/>
      <c r="CR68" s="787"/>
      <c r="CS68" s="370"/>
    </row>
    <row r="69" spans="2:97" ht="23.25" customHeight="1" x14ac:dyDescent="0.35">
      <c r="B69" s="369"/>
      <c r="C69" s="788" t="s">
        <v>111</v>
      </c>
      <c r="D69" s="789"/>
      <c r="E69" s="789"/>
      <c r="F69" s="789"/>
      <c r="G69" s="789"/>
      <c r="H69" s="789"/>
      <c r="I69" s="789"/>
      <c r="J69" s="789"/>
      <c r="K69" s="789"/>
      <c r="L69" s="790"/>
      <c r="M69" s="791">
        <f>IF(Cotizador!$Q$17&gt;=1,TARIFA!N18,0)</f>
        <v>0</v>
      </c>
      <c r="N69" s="792"/>
      <c r="O69" s="792"/>
      <c r="P69" s="792"/>
      <c r="Q69" s="792"/>
      <c r="R69" s="792"/>
      <c r="S69" s="793"/>
      <c r="T69" s="794">
        <f>IF(Cotizador!$Q$17&gt;=1,TARIFA!O18,0)</f>
        <v>0</v>
      </c>
      <c r="U69" s="792"/>
      <c r="V69" s="792"/>
      <c r="W69" s="792"/>
      <c r="X69" s="792"/>
      <c r="Y69" s="792"/>
      <c r="Z69" s="792"/>
      <c r="AA69" s="795">
        <f>IF(Cotizador!$Q$17&gt;=1,TARIFA!P18,0)</f>
        <v>0</v>
      </c>
      <c r="AB69" s="792"/>
      <c r="AC69" s="792"/>
      <c r="AD69" s="792"/>
      <c r="AE69" s="792"/>
      <c r="AF69" s="792"/>
      <c r="AG69" s="793"/>
      <c r="AH69" s="794">
        <f>IF(Cotizador!$Q$17&gt;=1,TARIFA!Q18,0)</f>
        <v>0</v>
      </c>
      <c r="AI69" s="792"/>
      <c r="AJ69" s="792"/>
      <c r="AK69" s="792"/>
      <c r="AL69" s="792"/>
      <c r="AM69" s="792"/>
      <c r="AN69" s="792"/>
      <c r="AO69" s="788">
        <f>IF(Cotizador!$Q$17&gt;=1,TARIFA!R18,0)</f>
        <v>0</v>
      </c>
      <c r="AP69" s="789"/>
      <c r="AQ69" s="789"/>
      <c r="AR69" s="789"/>
      <c r="AS69" s="789"/>
      <c r="AT69" s="789"/>
      <c r="AU69" s="796"/>
      <c r="AV69" s="797">
        <f>IF(Cotizador!$Q$17&gt;=1,TARIFA!S18,0)</f>
        <v>0</v>
      </c>
      <c r="AW69" s="789"/>
      <c r="AX69" s="789"/>
      <c r="AY69" s="789"/>
      <c r="AZ69" s="789"/>
      <c r="BA69" s="789"/>
      <c r="BB69" s="789"/>
      <c r="BC69" s="798">
        <f>IF(Cotizador!$Q$17&gt;=1,TARIFA!T18,0)</f>
        <v>0</v>
      </c>
      <c r="BD69" s="789"/>
      <c r="BE69" s="789"/>
      <c r="BF69" s="789"/>
      <c r="BG69" s="789"/>
      <c r="BH69" s="789"/>
      <c r="BI69" s="796"/>
      <c r="BJ69" s="797">
        <f>IF(Cotizador!$Q$17&gt;=1,TARIFA!U18,0)</f>
        <v>0</v>
      </c>
      <c r="BK69" s="789"/>
      <c r="BL69" s="789"/>
      <c r="BM69" s="789"/>
      <c r="BN69" s="789"/>
      <c r="BO69" s="789"/>
      <c r="BP69" s="790"/>
      <c r="BQ69" s="791">
        <f>IF(Cotizador!$Q$17&gt;=1,TARIFA!V18,0)</f>
        <v>0</v>
      </c>
      <c r="BR69" s="792"/>
      <c r="BS69" s="792"/>
      <c r="BT69" s="792"/>
      <c r="BU69" s="792"/>
      <c r="BV69" s="792"/>
      <c r="BW69" s="793"/>
      <c r="BX69" s="794">
        <f>IF(Cotizador!$Q$17&gt;=1,TARIFA!W18,0)</f>
        <v>0</v>
      </c>
      <c r="BY69" s="792"/>
      <c r="BZ69" s="792"/>
      <c r="CA69" s="792"/>
      <c r="CB69" s="792"/>
      <c r="CC69" s="792"/>
      <c r="CD69" s="792"/>
      <c r="CE69" s="795">
        <f>IF(Cotizador!$Q$17&gt;=1,TARIFA!X18,0)</f>
        <v>0</v>
      </c>
      <c r="CF69" s="792"/>
      <c r="CG69" s="792"/>
      <c r="CH69" s="792"/>
      <c r="CI69" s="792"/>
      <c r="CJ69" s="792"/>
      <c r="CK69" s="793"/>
      <c r="CL69" s="794">
        <f>IF(Cotizador!$Q$17&gt;=1,TARIFA!Y18,0)</f>
        <v>0</v>
      </c>
      <c r="CM69" s="792"/>
      <c r="CN69" s="792"/>
      <c r="CO69" s="792"/>
      <c r="CP69" s="792"/>
      <c r="CQ69" s="792"/>
      <c r="CR69" s="799"/>
      <c r="CS69" s="370"/>
    </row>
    <row r="70" spans="2:97" ht="23.25" customHeight="1" x14ac:dyDescent="0.35">
      <c r="B70" s="369"/>
      <c r="C70" s="776" t="s">
        <v>112</v>
      </c>
      <c r="D70" s="777"/>
      <c r="E70" s="777"/>
      <c r="F70" s="777"/>
      <c r="G70" s="777"/>
      <c r="H70" s="777"/>
      <c r="I70" s="777"/>
      <c r="J70" s="777"/>
      <c r="K70" s="777"/>
      <c r="L70" s="778"/>
      <c r="M70" s="779">
        <f>IF(Cotizador!$Q$17&gt;=1,TARIFA!N19,0)</f>
        <v>0</v>
      </c>
      <c r="N70" s="780"/>
      <c r="O70" s="780"/>
      <c r="P70" s="780"/>
      <c r="Q70" s="780"/>
      <c r="R70" s="780"/>
      <c r="S70" s="781"/>
      <c r="T70" s="782">
        <f>IF(Cotizador!$Q$17&gt;=1,TARIFA!O19,0)</f>
        <v>0</v>
      </c>
      <c r="U70" s="780"/>
      <c r="V70" s="780"/>
      <c r="W70" s="780"/>
      <c r="X70" s="780"/>
      <c r="Y70" s="780"/>
      <c r="Z70" s="780"/>
      <c r="AA70" s="783">
        <f>IF(Cotizador!$Q$17&gt;=1,TARIFA!P19,0)</f>
        <v>0</v>
      </c>
      <c r="AB70" s="780"/>
      <c r="AC70" s="780"/>
      <c r="AD70" s="780"/>
      <c r="AE70" s="780"/>
      <c r="AF70" s="780"/>
      <c r="AG70" s="781"/>
      <c r="AH70" s="782">
        <f>IF(Cotizador!$Q$17&gt;=1,TARIFA!Q19,0)</f>
        <v>0</v>
      </c>
      <c r="AI70" s="780"/>
      <c r="AJ70" s="780"/>
      <c r="AK70" s="780"/>
      <c r="AL70" s="780"/>
      <c r="AM70" s="780"/>
      <c r="AN70" s="780"/>
      <c r="AO70" s="776">
        <f>IF(Cotizador!$Q$17&gt;=1,TARIFA!R19,0)</f>
        <v>0</v>
      </c>
      <c r="AP70" s="777"/>
      <c r="AQ70" s="777"/>
      <c r="AR70" s="777"/>
      <c r="AS70" s="777"/>
      <c r="AT70" s="777"/>
      <c r="AU70" s="784"/>
      <c r="AV70" s="785">
        <f>IF(Cotizador!$Q$17&gt;=1,TARIFA!S19,0)</f>
        <v>0</v>
      </c>
      <c r="AW70" s="777"/>
      <c r="AX70" s="777"/>
      <c r="AY70" s="777"/>
      <c r="AZ70" s="777"/>
      <c r="BA70" s="777"/>
      <c r="BB70" s="777"/>
      <c r="BC70" s="786">
        <f>IF(Cotizador!$Q$17&gt;=1,TARIFA!T19,0)</f>
        <v>0</v>
      </c>
      <c r="BD70" s="777"/>
      <c r="BE70" s="777"/>
      <c r="BF70" s="777"/>
      <c r="BG70" s="777"/>
      <c r="BH70" s="777"/>
      <c r="BI70" s="784"/>
      <c r="BJ70" s="785">
        <f>IF(Cotizador!$Q$17&gt;=1,TARIFA!U19,0)</f>
        <v>0</v>
      </c>
      <c r="BK70" s="777"/>
      <c r="BL70" s="777"/>
      <c r="BM70" s="777"/>
      <c r="BN70" s="777"/>
      <c r="BO70" s="777"/>
      <c r="BP70" s="778"/>
      <c r="BQ70" s="779">
        <f>IF(Cotizador!$Q$17&gt;=1,TARIFA!V19,0)</f>
        <v>0</v>
      </c>
      <c r="BR70" s="780"/>
      <c r="BS70" s="780"/>
      <c r="BT70" s="780"/>
      <c r="BU70" s="780"/>
      <c r="BV70" s="780"/>
      <c r="BW70" s="781"/>
      <c r="BX70" s="782">
        <f>IF(Cotizador!$Q$17&gt;=1,TARIFA!W19,0)</f>
        <v>0</v>
      </c>
      <c r="BY70" s="780"/>
      <c r="BZ70" s="780"/>
      <c r="CA70" s="780"/>
      <c r="CB70" s="780"/>
      <c r="CC70" s="780"/>
      <c r="CD70" s="780"/>
      <c r="CE70" s="783">
        <f>IF(Cotizador!$Q$17&gt;=1,TARIFA!X19,0)</f>
        <v>0</v>
      </c>
      <c r="CF70" s="780"/>
      <c r="CG70" s="780"/>
      <c r="CH70" s="780"/>
      <c r="CI70" s="780"/>
      <c r="CJ70" s="780"/>
      <c r="CK70" s="781"/>
      <c r="CL70" s="782">
        <f>IF(Cotizador!$Q$17&gt;=1,TARIFA!Y19,0)</f>
        <v>0</v>
      </c>
      <c r="CM70" s="780"/>
      <c r="CN70" s="780"/>
      <c r="CO70" s="780"/>
      <c r="CP70" s="780"/>
      <c r="CQ70" s="780"/>
      <c r="CR70" s="787"/>
      <c r="CS70" s="370"/>
    </row>
    <row r="71" spans="2:97" ht="23.25" customHeight="1" x14ac:dyDescent="0.35">
      <c r="B71" s="369"/>
      <c r="C71" s="788" t="s">
        <v>113</v>
      </c>
      <c r="D71" s="789"/>
      <c r="E71" s="789"/>
      <c r="F71" s="789"/>
      <c r="G71" s="789"/>
      <c r="H71" s="789"/>
      <c r="I71" s="789"/>
      <c r="J71" s="789"/>
      <c r="K71" s="789"/>
      <c r="L71" s="790"/>
      <c r="M71" s="791">
        <f>IF(Cotizador!$Q$17&gt;=1,TARIFA!N20,0)</f>
        <v>0</v>
      </c>
      <c r="N71" s="792"/>
      <c r="O71" s="792"/>
      <c r="P71" s="792"/>
      <c r="Q71" s="792"/>
      <c r="R71" s="792"/>
      <c r="S71" s="793"/>
      <c r="T71" s="794">
        <f>IF(Cotizador!$Q$17&gt;=1,TARIFA!O20,0)</f>
        <v>0</v>
      </c>
      <c r="U71" s="792"/>
      <c r="V71" s="792"/>
      <c r="W71" s="792"/>
      <c r="X71" s="792"/>
      <c r="Y71" s="792"/>
      <c r="Z71" s="792"/>
      <c r="AA71" s="795">
        <f>IF(Cotizador!$Q$17&gt;=1,TARIFA!P20,0)</f>
        <v>0</v>
      </c>
      <c r="AB71" s="792"/>
      <c r="AC71" s="792"/>
      <c r="AD71" s="792"/>
      <c r="AE71" s="792"/>
      <c r="AF71" s="792"/>
      <c r="AG71" s="793"/>
      <c r="AH71" s="794">
        <f>IF(Cotizador!$Q$17&gt;=1,TARIFA!Q20,0)</f>
        <v>0</v>
      </c>
      <c r="AI71" s="792"/>
      <c r="AJ71" s="792"/>
      <c r="AK71" s="792"/>
      <c r="AL71" s="792"/>
      <c r="AM71" s="792"/>
      <c r="AN71" s="792"/>
      <c r="AO71" s="788">
        <f>IF(Cotizador!$Q$17&gt;=1,TARIFA!R20,0)</f>
        <v>0</v>
      </c>
      <c r="AP71" s="789"/>
      <c r="AQ71" s="789"/>
      <c r="AR71" s="789"/>
      <c r="AS71" s="789"/>
      <c r="AT71" s="789"/>
      <c r="AU71" s="796"/>
      <c r="AV71" s="797">
        <f>IF(Cotizador!$Q$17&gt;=1,TARIFA!S20,0)</f>
        <v>0</v>
      </c>
      <c r="AW71" s="789"/>
      <c r="AX71" s="789"/>
      <c r="AY71" s="789"/>
      <c r="AZ71" s="789"/>
      <c r="BA71" s="789"/>
      <c r="BB71" s="789"/>
      <c r="BC71" s="798">
        <f>IF(Cotizador!$Q$17&gt;=1,TARIFA!T20,0)</f>
        <v>0</v>
      </c>
      <c r="BD71" s="789"/>
      <c r="BE71" s="789"/>
      <c r="BF71" s="789"/>
      <c r="BG71" s="789"/>
      <c r="BH71" s="789"/>
      <c r="BI71" s="796"/>
      <c r="BJ71" s="797">
        <f>IF(Cotizador!$Q$17&gt;=1,TARIFA!U20,0)</f>
        <v>0</v>
      </c>
      <c r="BK71" s="789"/>
      <c r="BL71" s="789"/>
      <c r="BM71" s="789"/>
      <c r="BN71" s="789"/>
      <c r="BO71" s="789"/>
      <c r="BP71" s="790"/>
      <c r="BQ71" s="791">
        <f>IF(Cotizador!$Q$17&gt;=1,TARIFA!V20,0)</f>
        <v>0</v>
      </c>
      <c r="BR71" s="792"/>
      <c r="BS71" s="792"/>
      <c r="BT71" s="792"/>
      <c r="BU71" s="792"/>
      <c r="BV71" s="792"/>
      <c r="BW71" s="793"/>
      <c r="BX71" s="794">
        <f>IF(Cotizador!$Q$17&gt;=1,TARIFA!W20,0)</f>
        <v>0</v>
      </c>
      <c r="BY71" s="792"/>
      <c r="BZ71" s="792"/>
      <c r="CA71" s="792"/>
      <c r="CB71" s="792"/>
      <c r="CC71" s="792"/>
      <c r="CD71" s="792"/>
      <c r="CE71" s="795">
        <f>IF(Cotizador!$Q$17&gt;=1,TARIFA!X20,0)</f>
        <v>0</v>
      </c>
      <c r="CF71" s="792"/>
      <c r="CG71" s="792"/>
      <c r="CH71" s="792"/>
      <c r="CI71" s="792"/>
      <c r="CJ71" s="792"/>
      <c r="CK71" s="793"/>
      <c r="CL71" s="794">
        <f>IF(Cotizador!$Q$17&gt;=1,TARIFA!Y20,0)</f>
        <v>0</v>
      </c>
      <c r="CM71" s="792"/>
      <c r="CN71" s="792"/>
      <c r="CO71" s="792"/>
      <c r="CP71" s="792"/>
      <c r="CQ71" s="792"/>
      <c r="CR71" s="799"/>
      <c r="CS71" s="370"/>
    </row>
    <row r="72" spans="2:97" ht="23.25" customHeight="1" x14ac:dyDescent="0.35">
      <c r="B72" s="369"/>
      <c r="C72" s="776" t="s">
        <v>114</v>
      </c>
      <c r="D72" s="777"/>
      <c r="E72" s="777"/>
      <c r="F72" s="777"/>
      <c r="G72" s="777"/>
      <c r="H72" s="777"/>
      <c r="I72" s="777"/>
      <c r="J72" s="777"/>
      <c r="K72" s="777"/>
      <c r="L72" s="778"/>
      <c r="M72" s="779">
        <f>IF(Cotizador!$Q$17&gt;=1,TARIFA!N21,0)</f>
        <v>0</v>
      </c>
      <c r="N72" s="780"/>
      <c r="O72" s="780"/>
      <c r="P72" s="780"/>
      <c r="Q72" s="780"/>
      <c r="R72" s="780"/>
      <c r="S72" s="781"/>
      <c r="T72" s="782">
        <f>IF(Cotizador!$Q$17&gt;=1,TARIFA!O21,0)</f>
        <v>0</v>
      </c>
      <c r="U72" s="780"/>
      <c r="V72" s="780"/>
      <c r="W72" s="780"/>
      <c r="X72" s="780"/>
      <c r="Y72" s="780"/>
      <c r="Z72" s="780"/>
      <c r="AA72" s="783">
        <f>IF(Cotizador!$Q$17&gt;=1,TARIFA!P21,0)</f>
        <v>0</v>
      </c>
      <c r="AB72" s="780"/>
      <c r="AC72" s="780"/>
      <c r="AD72" s="780"/>
      <c r="AE72" s="780"/>
      <c r="AF72" s="780"/>
      <c r="AG72" s="781"/>
      <c r="AH72" s="782">
        <f>IF(Cotizador!$Q$17&gt;=1,TARIFA!Q21,0)</f>
        <v>0</v>
      </c>
      <c r="AI72" s="780"/>
      <c r="AJ72" s="780"/>
      <c r="AK72" s="780"/>
      <c r="AL72" s="780"/>
      <c r="AM72" s="780"/>
      <c r="AN72" s="780"/>
      <c r="AO72" s="776">
        <f>IF(Cotizador!$Q$17&gt;=1,TARIFA!R21,0)</f>
        <v>0</v>
      </c>
      <c r="AP72" s="777"/>
      <c r="AQ72" s="777"/>
      <c r="AR72" s="777"/>
      <c r="AS72" s="777"/>
      <c r="AT72" s="777"/>
      <c r="AU72" s="784"/>
      <c r="AV72" s="785">
        <f>IF(Cotizador!$Q$17&gt;=1,TARIFA!S21,0)</f>
        <v>0</v>
      </c>
      <c r="AW72" s="777"/>
      <c r="AX72" s="777"/>
      <c r="AY72" s="777"/>
      <c r="AZ72" s="777"/>
      <c r="BA72" s="777"/>
      <c r="BB72" s="777"/>
      <c r="BC72" s="786">
        <f>IF(Cotizador!$Q$17&gt;=1,TARIFA!T21,0)</f>
        <v>0</v>
      </c>
      <c r="BD72" s="777"/>
      <c r="BE72" s="777"/>
      <c r="BF72" s="777"/>
      <c r="BG72" s="777"/>
      <c r="BH72" s="777"/>
      <c r="BI72" s="784"/>
      <c r="BJ72" s="785">
        <f>IF(Cotizador!$Q$17&gt;=1,TARIFA!U21,0)</f>
        <v>0</v>
      </c>
      <c r="BK72" s="777"/>
      <c r="BL72" s="777"/>
      <c r="BM72" s="777"/>
      <c r="BN72" s="777"/>
      <c r="BO72" s="777"/>
      <c r="BP72" s="778"/>
      <c r="BQ72" s="779">
        <f>IF(Cotizador!$Q$17&gt;=1,TARIFA!V21,0)</f>
        <v>0</v>
      </c>
      <c r="BR72" s="780"/>
      <c r="BS72" s="780"/>
      <c r="BT72" s="780"/>
      <c r="BU72" s="780"/>
      <c r="BV72" s="780"/>
      <c r="BW72" s="781"/>
      <c r="BX72" s="782">
        <f>IF(Cotizador!$Q$17&gt;=1,TARIFA!W21,0)</f>
        <v>0</v>
      </c>
      <c r="BY72" s="780"/>
      <c r="BZ72" s="780"/>
      <c r="CA72" s="780"/>
      <c r="CB72" s="780"/>
      <c r="CC72" s="780"/>
      <c r="CD72" s="780"/>
      <c r="CE72" s="783">
        <f>IF(Cotizador!$Q$17&gt;=1,TARIFA!X21,0)</f>
        <v>0</v>
      </c>
      <c r="CF72" s="780"/>
      <c r="CG72" s="780"/>
      <c r="CH72" s="780"/>
      <c r="CI72" s="780"/>
      <c r="CJ72" s="780"/>
      <c r="CK72" s="781"/>
      <c r="CL72" s="782">
        <f>IF(Cotizador!$Q$17&gt;=1,TARIFA!Y21,0)</f>
        <v>0</v>
      </c>
      <c r="CM72" s="780"/>
      <c r="CN72" s="780"/>
      <c r="CO72" s="780"/>
      <c r="CP72" s="780"/>
      <c r="CQ72" s="780"/>
      <c r="CR72" s="787"/>
      <c r="CS72" s="370"/>
    </row>
    <row r="73" spans="2:97" ht="23.25" customHeight="1" x14ac:dyDescent="0.35">
      <c r="B73" s="369"/>
      <c r="C73" s="788" t="s">
        <v>115</v>
      </c>
      <c r="D73" s="789"/>
      <c r="E73" s="789"/>
      <c r="F73" s="789"/>
      <c r="G73" s="789"/>
      <c r="H73" s="789"/>
      <c r="I73" s="789"/>
      <c r="J73" s="789"/>
      <c r="K73" s="789"/>
      <c r="L73" s="790"/>
      <c r="M73" s="791">
        <f>IF(Cotizador!$Q$17&gt;=1,TARIFA!N22,0)</f>
        <v>0</v>
      </c>
      <c r="N73" s="792"/>
      <c r="O73" s="792"/>
      <c r="P73" s="792"/>
      <c r="Q73" s="792"/>
      <c r="R73" s="792"/>
      <c r="S73" s="793"/>
      <c r="T73" s="794">
        <f>IF(Cotizador!$Q$17&gt;=1,TARIFA!O22,0)</f>
        <v>0</v>
      </c>
      <c r="U73" s="792"/>
      <c r="V73" s="792"/>
      <c r="W73" s="792"/>
      <c r="X73" s="792"/>
      <c r="Y73" s="792"/>
      <c r="Z73" s="792"/>
      <c r="AA73" s="795">
        <f>IF(Cotizador!$Q$17&gt;=1,TARIFA!P22,0)</f>
        <v>0</v>
      </c>
      <c r="AB73" s="792"/>
      <c r="AC73" s="792"/>
      <c r="AD73" s="792"/>
      <c r="AE73" s="792"/>
      <c r="AF73" s="792"/>
      <c r="AG73" s="793"/>
      <c r="AH73" s="794">
        <f>IF(Cotizador!$Q$17&gt;=1,TARIFA!Q22,0)</f>
        <v>0</v>
      </c>
      <c r="AI73" s="792"/>
      <c r="AJ73" s="792"/>
      <c r="AK73" s="792"/>
      <c r="AL73" s="792"/>
      <c r="AM73" s="792"/>
      <c r="AN73" s="792"/>
      <c r="AO73" s="788">
        <f>IF(Cotizador!$Q$17&gt;=1,TARIFA!R22,0)</f>
        <v>0</v>
      </c>
      <c r="AP73" s="789"/>
      <c r="AQ73" s="789"/>
      <c r="AR73" s="789"/>
      <c r="AS73" s="789"/>
      <c r="AT73" s="789"/>
      <c r="AU73" s="796"/>
      <c r="AV73" s="797">
        <f>IF(Cotizador!$Q$17&gt;=1,TARIFA!S22,0)</f>
        <v>0</v>
      </c>
      <c r="AW73" s="789"/>
      <c r="AX73" s="789"/>
      <c r="AY73" s="789"/>
      <c r="AZ73" s="789"/>
      <c r="BA73" s="789"/>
      <c r="BB73" s="789"/>
      <c r="BC73" s="798">
        <f>IF(Cotizador!$Q$17&gt;=1,TARIFA!T22,0)</f>
        <v>0</v>
      </c>
      <c r="BD73" s="789"/>
      <c r="BE73" s="789"/>
      <c r="BF73" s="789"/>
      <c r="BG73" s="789"/>
      <c r="BH73" s="789"/>
      <c r="BI73" s="796"/>
      <c r="BJ73" s="797">
        <f>IF(Cotizador!$Q$17&gt;=1,TARIFA!U22,0)</f>
        <v>0</v>
      </c>
      <c r="BK73" s="789"/>
      <c r="BL73" s="789"/>
      <c r="BM73" s="789"/>
      <c r="BN73" s="789"/>
      <c r="BO73" s="789"/>
      <c r="BP73" s="790"/>
      <c r="BQ73" s="791">
        <f>IF(Cotizador!$Q$17&gt;=1,TARIFA!V22,0)</f>
        <v>0</v>
      </c>
      <c r="BR73" s="792"/>
      <c r="BS73" s="792"/>
      <c r="BT73" s="792"/>
      <c r="BU73" s="792"/>
      <c r="BV73" s="792"/>
      <c r="BW73" s="793"/>
      <c r="BX73" s="794">
        <f>IF(Cotizador!$Q$17&gt;=1,TARIFA!W22,0)</f>
        <v>0</v>
      </c>
      <c r="BY73" s="792"/>
      <c r="BZ73" s="792"/>
      <c r="CA73" s="792"/>
      <c r="CB73" s="792"/>
      <c r="CC73" s="792"/>
      <c r="CD73" s="792"/>
      <c r="CE73" s="795">
        <f>IF(Cotizador!$Q$17&gt;=1,TARIFA!X22,0)</f>
        <v>0</v>
      </c>
      <c r="CF73" s="792"/>
      <c r="CG73" s="792"/>
      <c r="CH73" s="792"/>
      <c r="CI73" s="792"/>
      <c r="CJ73" s="792"/>
      <c r="CK73" s="793"/>
      <c r="CL73" s="794">
        <f>IF(Cotizador!$Q$17&gt;=1,TARIFA!Y22,0)</f>
        <v>0</v>
      </c>
      <c r="CM73" s="792"/>
      <c r="CN73" s="792"/>
      <c r="CO73" s="792"/>
      <c r="CP73" s="792"/>
      <c r="CQ73" s="792"/>
      <c r="CR73" s="799"/>
      <c r="CS73" s="370"/>
    </row>
    <row r="74" spans="2:97" ht="23.25" customHeight="1" x14ac:dyDescent="0.35">
      <c r="B74" s="369"/>
      <c r="C74" s="776" t="s">
        <v>116</v>
      </c>
      <c r="D74" s="777"/>
      <c r="E74" s="777"/>
      <c r="F74" s="777"/>
      <c r="G74" s="777"/>
      <c r="H74" s="777"/>
      <c r="I74" s="777"/>
      <c r="J74" s="777"/>
      <c r="K74" s="777"/>
      <c r="L74" s="778"/>
      <c r="M74" s="779">
        <f>IF(Cotizador!$Q$17&gt;=1,TARIFA!N23,0)</f>
        <v>0</v>
      </c>
      <c r="N74" s="780"/>
      <c r="O74" s="780"/>
      <c r="P74" s="780"/>
      <c r="Q74" s="780"/>
      <c r="R74" s="780"/>
      <c r="S74" s="781"/>
      <c r="T74" s="782">
        <f>IF(Cotizador!$Q$17&gt;=1,TARIFA!O23,0)</f>
        <v>0</v>
      </c>
      <c r="U74" s="780"/>
      <c r="V74" s="780"/>
      <c r="W74" s="780"/>
      <c r="X74" s="780"/>
      <c r="Y74" s="780"/>
      <c r="Z74" s="780"/>
      <c r="AA74" s="783">
        <f>IF(Cotizador!$Q$17&gt;=1,TARIFA!P23,0)</f>
        <v>0</v>
      </c>
      <c r="AB74" s="780"/>
      <c r="AC74" s="780"/>
      <c r="AD74" s="780"/>
      <c r="AE74" s="780"/>
      <c r="AF74" s="780"/>
      <c r="AG74" s="781"/>
      <c r="AH74" s="782">
        <f>IF(Cotizador!$Q$17&gt;=1,TARIFA!Q23,0)</f>
        <v>0</v>
      </c>
      <c r="AI74" s="780"/>
      <c r="AJ74" s="780"/>
      <c r="AK74" s="780"/>
      <c r="AL74" s="780"/>
      <c r="AM74" s="780"/>
      <c r="AN74" s="780"/>
      <c r="AO74" s="776">
        <f>IF(Cotizador!$Q$17&gt;=1,TARIFA!R23,0)</f>
        <v>0</v>
      </c>
      <c r="AP74" s="777"/>
      <c r="AQ74" s="777"/>
      <c r="AR74" s="777"/>
      <c r="AS74" s="777"/>
      <c r="AT74" s="777"/>
      <c r="AU74" s="784"/>
      <c r="AV74" s="785">
        <f>IF(Cotizador!$Q$17&gt;=1,TARIFA!S23,0)</f>
        <v>0</v>
      </c>
      <c r="AW74" s="777"/>
      <c r="AX74" s="777"/>
      <c r="AY74" s="777"/>
      <c r="AZ74" s="777"/>
      <c r="BA74" s="777"/>
      <c r="BB74" s="777"/>
      <c r="BC74" s="786">
        <f>IF(Cotizador!$Q$17&gt;=1,TARIFA!T23,0)</f>
        <v>0</v>
      </c>
      <c r="BD74" s="777"/>
      <c r="BE74" s="777"/>
      <c r="BF74" s="777"/>
      <c r="BG74" s="777"/>
      <c r="BH74" s="777"/>
      <c r="BI74" s="784"/>
      <c r="BJ74" s="785">
        <f>IF(Cotizador!$Q$17&gt;=1,TARIFA!U23,0)</f>
        <v>0</v>
      </c>
      <c r="BK74" s="777"/>
      <c r="BL74" s="777"/>
      <c r="BM74" s="777"/>
      <c r="BN74" s="777"/>
      <c r="BO74" s="777"/>
      <c r="BP74" s="778"/>
      <c r="BQ74" s="779">
        <f>IF(Cotizador!$Q$17&gt;=1,TARIFA!V23,0)</f>
        <v>0</v>
      </c>
      <c r="BR74" s="780"/>
      <c r="BS74" s="780"/>
      <c r="BT74" s="780"/>
      <c r="BU74" s="780"/>
      <c r="BV74" s="780"/>
      <c r="BW74" s="781"/>
      <c r="BX74" s="782">
        <f>IF(Cotizador!$Q$17&gt;=1,TARIFA!W23,0)</f>
        <v>0</v>
      </c>
      <c r="BY74" s="780"/>
      <c r="BZ74" s="780"/>
      <c r="CA74" s="780"/>
      <c r="CB74" s="780"/>
      <c r="CC74" s="780"/>
      <c r="CD74" s="780"/>
      <c r="CE74" s="783">
        <f>IF(Cotizador!$Q$17&gt;=1,TARIFA!X23,0)</f>
        <v>0</v>
      </c>
      <c r="CF74" s="780"/>
      <c r="CG74" s="780"/>
      <c r="CH74" s="780"/>
      <c r="CI74" s="780"/>
      <c r="CJ74" s="780"/>
      <c r="CK74" s="781"/>
      <c r="CL74" s="782">
        <f>IF(Cotizador!$Q$17&gt;=1,TARIFA!Y23,0)</f>
        <v>0</v>
      </c>
      <c r="CM74" s="780"/>
      <c r="CN74" s="780"/>
      <c r="CO74" s="780"/>
      <c r="CP74" s="780"/>
      <c r="CQ74" s="780"/>
      <c r="CR74" s="787"/>
      <c r="CS74" s="370"/>
    </row>
    <row r="75" spans="2:97" ht="23.25" customHeight="1" x14ac:dyDescent="0.35">
      <c r="B75" s="369"/>
      <c r="C75" s="788" t="s">
        <v>117</v>
      </c>
      <c r="D75" s="789"/>
      <c r="E75" s="789"/>
      <c r="F75" s="789"/>
      <c r="G75" s="789"/>
      <c r="H75" s="789"/>
      <c r="I75" s="789"/>
      <c r="J75" s="789"/>
      <c r="K75" s="789"/>
      <c r="L75" s="790"/>
      <c r="M75" s="791">
        <f>IF(Cotizador!$Q$17&gt;=1,TARIFA!N24,0)</f>
        <v>0</v>
      </c>
      <c r="N75" s="792"/>
      <c r="O75" s="792"/>
      <c r="P75" s="792"/>
      <c r="Q75" s="792"/>
      <c r="R75" s="792"/>
      <c r="S75" s="793"/>
      <c r="T75" s="794">
        <f>IF(Cotizador!$Q$17&gt;=1,TARIFA!O24,0)</f>
        <v>0</v>
      </c>
      <c r="U75" s="792"/>
      <c r="V75" s="792"/>
      <c r="W75" s="792"/>
      <c r="X75" s="792"/>
      <c r="Y75" s="792"/>
      <c r="Z75" s="792"/>
      <c r="AA75" s="795">
        <f>IF(Cotizador!$Q$17&gt;=1,TARIFA!P24,0)</f>
        <v>0</v>
      </c>
      <c r="AB75" s="792"/>
      <c r="AC75" s="792"/>
      <c r="AD75" s="792"/>
      <c r="AE75" s="792"/>
      <c r="AF75" s="792"/>
      <c r="AG75" s="793"/>
      <c r="AH75" s="794">
        <f>IF(Cotizador!$Q$17&gt;=1,TARIFA!Q24,0)</f>
        <v>0</v>
      </c>
      <c r="AI75" s="792"/>
      <c r="AJ75" s="792"/>
      <c r="AK75" s="792"/>
      <c r="AL75" s="792"/>
      <c r="AM75" s="792"/>
      <c r="AN75" s="792"/>
      <c r="AO75" s="788">
        <f>IF(Cotizador!$Q$17&gt;=1,TARIFA!R24,0)</f>
        <v>0</v>
      </c>
      <c r="AP75" s="789"/>
      <c r="AQ75" s="789"/>
      <c r="AR75" s="789"/>
      <c r="AS75" s="789"/>
      <c r="AT75" s="789"/>
      <c r="AU75" s="796"/>
      <c r="AV75" s="797">
        <f>IF(Cotizador!$Q$17&gt;=1,TARIFA!S24,0)</f>
        <v>0</v>
      </c>
      <c r="AW75" s="789"/>
      <c r="AX75" s="789"/>
      <c r="AY75" s="789"/>
      <c r="AZ75" s="789"/>
      <c r="BA75" s="789"/>
      <c r="BB75" s="789"/>
      <c r="BC75" s="798">
        <f>IF(Cotizador!$Q$17&gt;=1,TARIFA!T24,0)</f>
        <v>0</v>
      </c>
      <c r="BD75" s="789"/>
      <c r="BE75" s="789"/>
      <c r="BF75" s="789"/>
      <c r="BG75" s="789"/>
      <c r="BH75" s="789"/>
      <c r="BI75" s="796"/>
      <c r="BJ75" s="797">
        <f>IF(Cotizador!$Q$17&gt;=1,TARIFA!U24,0)</f>
        <v>0</v>
      </c>
      <c r="BK75" s="789"/>
      <c r="BL75" s="789"/>
      <c r="BM75" s="789"/>
      <c r="BN75" s="789"/>
      <c r="BO75" s="789"/>
      <c r="BP75" s="790"/>
      <c r="BQ75" s="791">
        <f>IF(Cotizador!$Q$17&gt;=1,TARIFA!V24,0)</f>
        <v>0</v>
      </c>
      <c r="BR75" s="792"/>
      <c r="BS75" s="792"/>
      <c r="BT75" s="792"/>
      <c r="BU75" s="792"/>
      <c r="BV75" s="792"/>
      <c r="BW75" s="793"/>
      <c r="BX75" s="794">
        <f>IF(Cotizador!$Q$17&gt;=1,TARIFA!W24,0)</f>
        <v>0</v>
      </c>
      <c r="BY75" s="792"/>
      <c r="BZ75" s="792"/>
      <c r="CA75" s="792"/>
      <c r="CB75" s="792"/>
      <c r="CC75" s="792"/>
      <c r="CD75" s="792"/>
      <c r="CE75" s="795">
        <f>IF(Cotizador!$Q$17&gt;=1,TARIFA!X24,0)</f>
        <v>0</v>
      </c>
      <c r="CF75" s="792"/>
      <c r="CG75" s="792"/>
      <c r="CH75" s="792"/>
      <c r="CI75" s="792"/>
      <c r="CJ75" s="792"/>
      <c r="CK75" s="793"/>
      <c r="CL75" s="794">
        <f>IF(Cotizador!$Q$17&gt;=1,TARIFA!Y24,0)</f>
        <v>0</v>
      </c>
      <c r="CM75" s="792"/>
      <c r="CN75" s="792"/>
      <c r="CO75" s="792"/>
      <c r="CP75" s="792"/>
      <c r="CQ75" s="792"/>
      <c r="CR75" s="799"/>
      <c r="CS75" s="370"/>
    </row>
    <row r="76" spans="2:97" ht="23.25" customHeight="1" x14ac:dyDescent="0.35">
      <c r="B76" s="369"/>
      <c r="C76" s="776" t="s">
        <v>118</v>
      </c>
      <c r="D76" s="777"/>
      <c r="E76" s="777"/>
      <c r="F76" s="777"/>
      <c r="G76" s="777"/>
      <c r="H76" s="777"/>
      <c r="I76" s="777"/>
      <c r="J76" s="777"/>
      <c r="K76" s="777"/>
      <c r="L76" s="778"/>
      <c r="M76" s="779">
        <f>IF(Cotizador!$Q$17&gt;=1,TARIFA!N25,0)</f>
        <v>0</v>
      </c>
      <c r="N76" s="780"/>
      <c r="O76" s="780"/>
      <c r="P76" s="780"/>
      <c r="Q76" s="780"/>
      <c r="R76" s="780"/>
      <c r="S76" s="781"/>
      <c r="T76" s="782">
        <f>IF(Cotizador!$Q$17&gt;=1,TARIFA!O25,0)</f>
        <v>0</v>
      </c>
      <c r="U76" s="780"/>
      <c r="V76" s="780"/>
      <c r="W76" s="780"/>
      <c r="X76" s="780"/>
      <c r="Y76" s="780"/>
      <c r="Z76" s="780"/>
      <c r="AA76" s="783">
        <f>IF(Cotizador!$Q$17&gt;=1,TARIFA!P25,0)</f>
        <v>0</v>
      </c>
      <c r="AB76" s="780"/>
      <c r="AC76" s="780"/>
      <c r="AD76" s="780"/>
      <c r="AE76" s="780"/>
      <c r="AF76" s="780"/>
      <c r="AG76" s="781"/>
      <c r="AH76" s="782">
        <f>IF(Cotizador!$Q$17&gt;=1,TARIFA!Q25,0)</f>
        <v>0</v>
      </c>
      <c r="AI76" s="780"/>
      <c r="AJ76" s="780"/>
      <c r="AK76" s="780"/>
      <c r="AL76" s="780"/>
      <c r="AM76" s="780"/>
      <c r="AN76" s="780"/>
      <c r="AO76" s="776">
        <f>IF(Cotizador!$Q$17&gt;=1,TARIFA!R25,0)</f>
        <v>0</v>
      </c>
      <c r="AP76" s="777"/>
      <c r="AQ76" s="777"/>
      <c r="AR76" s="777"/>
      <c r="AS76" s="777"/>
      <c r="AT76" s="777"/>
      <c r="AU76" s="784"/>
      <c r="AV76" s="785">
        <f>IF(Cotizador!$Q$17&gt;=1,TARIFA!S25,0)</f>
        <v>0</v>
      </c>
      <c r="AW76" s="777"/>
      <c r="AX76" s="777"/>
      <c r="AY76" s="777"/>
      <c r="AZ76" s="777"/>
      <c r="BA76" s="777"/>
      <c r="BB76" s="777"/>
      <c r="BC76" s="786">
        <f>IF(Cotizador!$Q$17&gt;=1,TARIFA!T25,0)</f>
        <v>0</v>
      </c>
      <c r="BD76" s="777"/>
      <c r="BE76" s="777"/>
      <c r="BF76" s="777"/>
      <c r="BG76" s="777"/>
      <c r="BH76" s="777"/>
      <c r="BI76" s="784"/>
      <c r="BJ76" s="785">
        <f>IF(Cotizador!$Q$17&gt;=1,TARIFA!U25,0)</f>
        <v>0</v>
      </c>
      <c r="BK76" s="777"/>
      <c r="BL76" s="777"/>
      <c r="BM76" s="777"/>
      <c r="BN76" s="777"/>
      <c r="BO76" s="777"/>
      <c r="BP76" s="778"/>
      <c r="BQ76" s="779">
        <f>IF(Cotizador!$Q$17&gt;=1,TARIFA!V25,0)</f>
        <v>0</v>
      </c>
      <c r="BR76" s="780"/>
      <c r="BS76" s="780"/>
      <c r="BT76" s="780"/>
      <c r="BU76" s="780"/>
      <c r="BV76" s="780"/>
      <c r="BW76" s="781"/>
      <c r="BX76" s="782">
        <f>IF(Cotizador!$Q$17&gt;=1,TARIFA!W25,0)</f>
        <v>0</v>
      </c>
      <c r="BY76" s="780"/>
      <c r="BZ76" s="780"/>
      <c r="CA76" s="780"/>
      <c r="CB76" s="780"/>
      <c r="CC76" s="780"/>
      <c r="CD76" s="780"/>
      <c r="CE76" s="783">
        <f>IF(Cotizador!$Q$17&gt;=1,TARIFA!X25,0)</f>
        <v>0</v>
      </c>
      <c r="CF76" s="780"/>
      <c r="CG76" s="780"/>
      <c r="CH76" s="780"/>
      <c r="CI76" s="780"/>
      <c r="CJ76" s="780"/>
      <c r="CK76" s="781"/>
      <c r="CL76" s="782">
        <f>IF(Cotizador!$Q$17&gt;=1,TARIFA!Y25,0)</f>
        <v>0</v>
      </c>
      <c r="CM76" s="780"/>
      <c r="CN76" s="780"/>
      <c r="CO76" s="780"/>
      <c r="CP76" s="780"/>
      <c r="CQ76" s="780"/>
      <c r="CR76" s="787"/>
      <c r="CS76" s="370"/>
    </row>
    <row r="77" spans="2:97" ht="23.25" customHeight="1" x14ac:dyDescent="0.35">
      <c r="B77" s="369"/>
      <c r="C77" s="788" t="s">
        <v>119</v>
      </c>
      <c r="D77" s="789"/>
      <c r="E77" s="789"/>
      <c r="F77" s="789"/>
      <c r="G77" s="789"/>
      <c r="H77" s="789"/>
      <c r="I77" s="789"/>
      <c r="J77" s="789"/>
      <c r="K77" s="789"/>
      <c r="L77" s="790"/>
      <c r="M77" s="791">
        <f>IF(Cotizador!$Q$17&gt;=1,TARIFA!N26,0)</f>
        <v>0</v>
      </c>
      <c r="N77" s="792"/>
      <c r="O77" s="792"/>
      <c r="P77" s="792"/>
      <c r="Q77" s="792"/>
      <c r="R77" s="792"/>
      <c r="S77" s="793"/>
      <c r="T77" s="794">
        <f>IF(Cotizador!$Q$17&gt;=1,TARIFA!O26,0)</f>
        <v>0</v>
      </c>
      <c r="U77" s="792"/>
      <c r="V77" s="792"/>
      <c r="W77" s="792"/>
      <c r="X77" s="792"/>
      <c r="Y77" s="792"/>
      <c r="Z77" s="792"/>
      <c r="AA77" s="795">
        <f>IF(Cotizador!$Q$17&gt;=1,TARIFA!P26,0)</f>
        <v>0</v>
      </c>
      <c r="AB77" s="792"/>
      <c r="AC77" s="792"/>
      <c r="AD77" s="792"/>
      <c r="AE77" s="792"/>
      <c r="AF77" s="792"/>
      <c r="AG77" s="793"/>
      <c r="AH77" s="794">
        <f>IF(Cotizador!$Q$17&gt;=1,TARIFA!Q26,0)</f>
        <v>0</v>
      </c>
      <c r="AI77" s="792"/>
      <c r="AJ77" s="792"/>
      <c r="AK77" s="792"/>
      <c r="AL77" s="792"/>
      <c r="AM77" s="792"/>
      <c r="AN77" s="792"/>
      <c r="AO77" s="788">
        <f>IF(Cotizador!$Q$17&gt;=1,TARIFA!R26,0)</f>
        <v>0</v>
      </c>
      <c r="AP77" s="789"/>
      <c r="AQ77" s="789"/>
      <c r="AR77" s="789"/>
      <c r="AS77" s="789"/>
      <c r="AT77" s="789"/>
      <c r="AU77" s="796"/>
      <c r="AV77" s="797">
        <f>IF(Cotizador!$Q$17&gt;=1,TARIFA!S26,0)</f>
        <v>0</v>
      </c>
      <c r="AW77" s="789"/>
      <c r="AX77" s="789"/>
      <c r="AY77" s="789"/>
      <c r="AZ77" s="789"/>
      <c r="BA77" s="789"/>
      <c r="BB77" s="789"/>
      <c r="BC77" s="798">
        <f>IF(Cotizador!$Q$17&gt;=1,TARIFA!T26,0)</f>
        <v>0</v>
      </c>
      <c r="BD77" s="789"/>
      <c r="BE77" s="789"/>
      <c r="BF77" s="789"/>
      <c r="BG77" s="789"/>
      <c r="BH77" s="789"/>
      <c r="BI77" s="796"/>
      <c r="BJ77" s="797">
        <f>IF(Cotizador!$Q$17&gt;=1,TARIFA!U26,0)</f>
        <v>0</v>
      </c>
      <c r="BK77" s="789"/>
      <c r="BL77" s="789"/>
      <c r="BM77" s="789"/>
      <c r="BN77" s="789"/>
      <c r="BO77" s="789"/>
      <c r="BP77" s="790"/>
      <c r="BQ77" s="791">
        <f>IF(Cotizador!$Q$17&gt;=1,TARIFA!V26,0)</f>
        <v>0</v>
      </c>
      <c r="BR77" s="792"/>
      <c r="BS77" s="792"/>
      <c r="BT77" s="792"/>
      <c r="BU77" s="792"/>
      <c r="BV77" s="792"/>
      <c r="BW77" s="793"/>
      <c r="BX77" s="794">
        <f>IF(Cotizador!$Q$17&gt;=1,TARIFA!W26,0)</f>
        <v>0</v>
      </c>
      <c r="BY77" s="792"/>
      <c r="BZ77" s="792"/>
      <c r="CA77" s="792"/>
      <c r="CB77" s="792"/>
      <c r="CC77" s="792"/>
      <c r="CD77" s="792"/>
      <c r="CE77" s="795">
        <f>IF(Cotizador!$Q$17&gt;=1,TARIFA!X26,0)</f>
        <v>0</v>
      </c>
      <c r="CF77" s="792"/>
      <c r="CG77" s="792"/>
      <c r="CH77" s="792"/>
      <c r="CI77" s="792"/>
      <c r="CJ77" s="792"/>
      <c r="CK77" s="793"/>
      <c r="CL77" s="794">
        <f>IF(Cotizador!$Q$17&gt;=1,TARIFA!Y26,0)</f>
        <v>0</v>
      </c>
      <c r="CM77" s="792"/>
      <c r="CN77" s="792"/>
      <c r="CO77" s="792"/>
      <c r="CP77" s="792"/>
      <c r="CQ77" s="792"/>
      <c r="CR77" s="799"/>
      <c r="CS77" s="370"/>
    </row>
    <row r="78" spans="2:97" ht="23.25" customHeight="1" x14ac:dyDescent="0.35">
      <c r="B78" s="369"/>
      <c r="C78" s="776" t="s">
        <v>120</v>
      </c>
      <c r="D78" s="777"/>
      <c r="E78" s="777"/>
      <c r="F78" s="777"/>
      <c r="G78" s="777"/>
      <c r="H78" s="777"/>
      <c r="I78" s="777"/>
      <c r="J78" s="777"/>
      <c r="K78" s="777"/>
      <c r="L78" s="778"/>
      <c r="M78" s="779">
        <f>IF(Cotizador!$Q$17&gt;=1,TARIFA!N27,0)</f>
        <v>0</v>
      </c>
      <c r="N78" s="780"/>
      <c r="O78" s="780"/>
      <c r="P78" s="780"/>
      <c r="Q78" s="780"/>
      <c r="R78" s="780"/>
      <c r="S78" s="781"/>
      <c r="T78" s="782">
        <f>IF(Cotizador!$Q$17&gt;=1,TARIFA!O27,0)</f>
        <v>0</v>
      </c>
      <c r="U78" s="780"/>
      <c r="V78" s="780"/>
      <c r="W78" s="780"/>
      <c r="X78" s="780"/>
      <c r="Y78" s="780"/>
      <c r="Z78" s="780"/>
      <c r="AA78" s="783">
        <f>IF(Cotizador!$Q$17&gt;=1,TARIFA!P27,0)</f>
        <v>0</v>
      </c>
      <c r="AB78" s="780"/>
      <c r="AC78" s="780"/>
      <c r="AD78" s="780"/>
      <c r="AE78" s="780"/>
      <c r="AF78" s="780"/>
      <c r="AG78" s="781"/>
      <c r="AH78" s="782">
        <f>IF(Cotizador!$Q$17&gt;=1,TARIFA!Q27,0)</f>
        <v>0</v>
      </c>
      <c r="AI78" s="780"/>
      <c r="AJ78" s="780"/>
      <c r="AK78" s="780"/>
      <c r="AL78" s="780"/>
      <c r="AM78" s="780"/>
      <c r="AN78" s="780"/>
      <c r="AO78" s="776">
        <f>IF(Cotizador!$Q$17&gt;=1,TARIFA!R27,0)</f>
        <v>0</v>
      </c>
      <c r="AP78" s="777"/>
      <c r="AQ78" s="777"/>
      <c r="AR78" s="777"/>
      <c r="AS78" s="777"/>
      <c r="AT78" s="777"/>
      <c r="AU78" s="784"/>
      <c r="AV78" s="785">
        <f>IF(Cotizador!$Q$17&gt;=1,TARIFA!S27,0)</f>
        <v>0</v>
      </c>
      <c r="AW78" s="777"/>
      <c r="AX78" s="777"/>
      <c r="AY78" s="777"/>
      <c r="AZ78" s="777"/>
      <c r="BA78" s="777"/>
      <c r="BB78" s="777"/>
      <c r="BC78" s="786">
        <f>IF(Cotizador!$Q$17&gt;=1,TARIFA!T27,0)</f>
        <v>0</v>
      </c>
      <c r="BD78" s="777"/>
      <c r="BE78" s="777"/>
      <c r="BF78" s="777"/>
      <c r="BG78" s="777"/>
      <c r="BH78" s="777"/>
      <c r="BI78" s="784"/>
      <c r="BJ78" s="785">
        <f>IF(Cotizador!$Q$17&gt;=1,TARIFA!U27,0)</f>
        <v>0</v>
      </c>
      <c r="BK78" s="777"/>
      <c r="BL78" s="777"/>
      <c r="BM78" s="777"/>
      <c r="BN78" s="777"/>
      <c r="BO78" s="777"/>
      <c r="BP78" s="778"/>
      <c r="BQ78" s="779">
        <f>IF(Cotizador!$Q$17&gt;=1,TARIFA!V27,0)</f>
        <v>0</v>
      </c>
      <c r="BR78" s="780"/>
      <c r="BS78" s="780"/>
      <c r="BT78" s="780"/>
      <c r="BU78" s="780"/>
      <c r="BV78" s="780"/>
      <c r="BW78" s="781"/>
      <c r="BX78" s="782">
        <f>IF(Cotizador!$Q$17&gt;=1,TARIFA!W27,0)</f>
        <v>0</v>
      </c>
      <c r="BY78" s="780"/>
      <c r="BZ78" s="780"/>
      <c r="CA78" s="780"/>
      <c r="CB78" s="780"/>
      <c r="CC78" s="780"/>
      <c r="CD78" s="780"/>
      <c r="CE78" s="783">
        <f>IF(Cotizador!$Q$17&gt;=1,TARIFA!X27,0)</f>
        <v>0</v>
      </c>
      <c r="CF78" s="780"/>
      <c r="CG78" s="780"/>
      <c r="CH78" s="780"/>
      <c r="CI78" s="780"/>
      <c r="CJ78" s="780"/>
      <c r="CK78" s="781"/>
      <c r="CL78" s="782">
        <f>IF(Cotizador!$Q$17&gt;=1,TARIFA!Y27,0)</f>
        <v>0</v>
      </c>
      <c r="CM78" s="780"/>
      <c r="CN78" s="780"/>
      <c r="CO78" s="780"/>
      <c r="CP78" s="780"/>
      <c r="CQ78" s="780"/>
      <c r="CR78" s="787"/>
      <c r="CS78" s="370"/>
    </row>
    <row r="79" spans="2:97" ht="23.25" customHeight="1" x14ac:dyDescent="0.35">
      <c r="B79" s="369"/>
      <c r="C79" s="788" t="s">
        <v>164</v>
      </c>
      <c r="D79" s="789"/>
      <c r="E79" s="789"/>
      <c r="F79" s="789"/>
      <c r="G79" s="789"/>
      <c r="H79" s="789"/>
      <c r="I79" s="789"/>
      <c r="J79" s="789"/>
      <c r="K79" s="789"/>
      <c r="L79" s="790"/>
      <c r="M79" s="791">
        <f>IF(Cotizador!$Q$17&gt;=1,TARIFA!N28,0)</f>
        <v>0</v>
      </c>
      <c r="N79" s="792"/>
      <c r="O79" s="792"/>
      <c r="P79" s="792"/>
      <c r="Q79" s="792"/>
      <c r="R79" s="792"/>
      <c r="S79" s="793"/>
      <c r="T79" s="794">
        <f>IF(Cotizador!$Q$17&gt;=1,TARIFA!O28,0)</f>
        <v>0</v>
      </c>
      <c r="U79" s="792"/>
      <c r="V79" s="792"/>
      <c r="W79" s="792"/>
      <c r="X79" s="792"/>
      <c r="Y79" s="792"/>
      <c r="Z79" s="792"/>
      <c r="AA79" s="795">
        <f>IF(Cotizador!$Q$17&gt;=1,TARIFA!P28,0)</f>
        <v>0</v>
      </c>
      <c r="AB79" s="792"/>
      <c r="AC79" s="792"/>
      <c r="AD79" s="792"/>
      <c r="AE79" s="792"/>
      <c r="AF79" s="792"/>
      <c r="AG79" s="793"/>
      <c r="AH79" s="794">
        <f>IF(Cotizador!$Q$17&gt;=1,TARIFA!Q28,0)</f>
        <v>0</v>
      </c>
      <c r="AI79" s="792"/>
      <c r="AJ79" s="792"/>
      <c r="AK79" s="792"/>
      <c r="AL79" s="792"/>
      <c r="AM79" s="792"/>
      <c r="AN79" s="792"/>
      <c r="AO79" s="788">
        <f>IF(Cotizador!$Q$17&gt;=1,TARIFA!R28,0)</f>
        <v>0</v>
      </c>
      <c r="AP79" s="789"/>
      <c r="AQ79" s="789"/>
      <c r="AR79" s="789"/>
      <c r="AS79" s="789"/>
      <c r="AT79" s="789"/>
      <c r="AU79" s="796"/>
      <c r="AV79" s="797">
        <f>IF(Cotizador!$Q$17&gt;=1,TARIFA!S28,0)</f>
        <v>0</v>
      </c>
      <c r="AW79" s="789"/>
      <c r="AX79" s="789"/>
      <c r="AY79" s="789"/>
      <c r="AZ79" s="789"/>
      <c r="BA79" s="789"/>
      <c r="BB79" s="789"/>
      <c r="BC79" s="798">
        <f>IF(Cotizador!$Q$17&gt;=1,TARIFA!T28,0)</f>
        <v>0</v>
      </c>
      <c r="BD79" s="789"/>
      <c r="BE79" s="789"/>
      <c r="BF79" s="789"/>
      <c r="BG79" s="789"/>
      <c r="BH79" s="789"/>
      <c r="BI79" s="796"/>
      <c r="BJ79" s="797">
        <f>IF(Cotizador!$Q$17&gt;=1,TARIFA!U28,0)</f>
        <v>0</v>
      </c>
      <c r="BK79" s="789"/>
      <c r="BL79" s="789"/>
      <c r="BM79" s="789"/>
      <c r="BN79" s="789"/>
      <c r="BO79" s="789"/>
      <c r="BP79" s="790"/>
      <c r="BQ79" s="791">
        <f>IF(Cotizador!$Q$17&gt;=1,TARIFA!V28,0)</f>
        <v>0</v>
      </c>
      <c r="BR79" s="792"/>
      <c r="BS79" s="792"/>
      <c r="BT79" s="792"/>
      <c r="BU79" s="792"/>
      <c r="BV79" s="792"/>
      <c r="BW79" s="793"/>
      <c r="BX79" s="794">
        <f>IF(Cotizador!$Q$17&gt;=1,TARIFA!W28,0)</f>
        <v>0</v>
      </c>
      <c r="BY79" s="792"/>
      <c r="BZ79" s="792"/>
      <c r="CA79" s="792"/>
      <c r="CB79" s="792"/>
      <c r="CC79" s="792"/>
      <c r="CD79" s="792"/>
      <c r="CE79" s="795">
        <f>IF(Cotizador!$Q$17&gt;=1,TARIFA!X28,0)</f>
        <v>0</v>
      </c>
      <c r="CF79" s="792"/>
      <c r="CG79" s="792"/>
      <c r="CH79" s="792"/>
      <c r="CI79" s="792"/>
      <c r="CJ79" s="792"/>
      <c r="CK79" s="793"/>
      <c r="CL79" s="794">
        <f>IF(Cotizador!$Q$17&gt;=1,TARIFA!Y28,0)</f>
        <v>0</v>
      </c>
      <c r="CM79" s="792"/>
      <c r="CN79" s="792"/>
      <c r="CO79" s="792"/>
      <c r="CP79" s="792"/>
      <c r="CQ79" s="792"/>
      <c r="CR79" s="799"/>
      <c r="CS79" s="370"/>
    </row>
    <row r="80" spans="2:97" ht="23.25" customHeight="1" x14ac:dyDescent="0.35">
      <c r="B80" s="369"/>
      <c r="C80" s="758" t="s">
        <v>264</v>
      </c>
      <c r="D80" s="759"/>
      <c r="E80" s="759"/>
      <c r="F80" s="759"/>
      <c r="G80" s="759"/>
      <c r="H80" s="759"/>
      <c r="I80" s="759"/>
      <c r="J80" s="759"/>
      <c r="K80" s="759"/>
      <c r="L80" s="760"/>
      <c r="M80" s="761">
        <f>IF(Cotizador!$Q$17&gt;=1,TARIFA!N29,0)</f>
        <v>0</v>
      </c>
      <c r="N80" s="762"/>
      <c r="O80" s="762"/>
      <c r="P80" s="762"/>
      <c r="Q80" s="762"/>
      <c r="R80" s="762"/>
      <c r="S80" s="763"/>
      <c r="T80" s="764">
        <f>IF(Cotizador!$Q$17&gt;=1,TARIFA!O29,0)</f>
        <v>0</v>
      </c>
      <c r="U80" s="762"/>
      <c r="V80" s="762"/>
      <c r="W80" s="762"/>
      <c r="X80" s="762"/>
      <c r="Y80" s="762"/>
      <c r="Z80" s="762"/>
      <c r="AA80" s="765">
        <f>IF(Cotizador!$Q$17&gt;=1,TARIFA!P29,0)</f>
        <v>0</v>
      </c>
      <c r="AB80" s="762"/>
      <c r="AC80" s="762"/>
      <c r="AD80" s="762"/>
      <c r="AE80" s="762"/>
      <c r="AF80" s="762"/>
      <c r="AG80" s="763"/>
      <c r="AH80" s="764">
        <f>IF(Cotizador!$Q$17&gt;=1,TARIFA!Q29,0)</f>
        <v>0</v>
      </c>
      <c r="AI80" s="762"/>
      <c r="AJ80" s="762"/>
      <c r="AK80" s="762"/>
      <c r="AL80" s="762"/>
      <c r="AM80" s="762"/>
      <c r="AN80" s="762"/>
      <c r="AO80" s="758">
        <f>IF(Cotizador!$Q$17&gt;=1,TARIFA!R29,0)</f>
        <v>0</v>
      </c>
      <c r="AP80" s="759"/>
      <c r="AQ80" s="759"/>
      <c r="AR80" s="759"/>
      <c r="AS80" s="759"/>
      <c r="AT80" s="759"/>
      <c r="AU80" s="766"/>
      <c r="AV80" s="767">
        <f>IF(Cotizador!$Q$17&gt;=1,TARIFA!S29,0)</f>
        <v>0</v>
      </c>
      <c r="AW80" s="759"/>
      <c r="AX80" s="759"/>
      <c r="AY80" s="759"/>
      <c r="AZ80" s="759"/>
      <c r="BA80" s="759"/>
      <c r="BB80" s="759"/>
      <c r="BC80" s="768">
        <f>IF(Cotizador!$Q$17&gt;=1,TARIFA!T29,0)</f>
        <v>0</v>
      </c>
      <c r="BD80" s="759"/>
      <c r="BE80" s="759"/>
      <c r="BF80" s="759"/>
      <c r="BG80" s="759"/>
      <c r="BH80" s="759"/>
      <c r="BI80" s="766"/>
      <c r="BJ80" s="767">
        <f>IF(Cotizador!$Q$17&gt;=1,TARIFA!U29,0)</f>
        <v>0</v>
      </c>
      <c r="BK80" s="759"/>
      <c r="BL80" s="759"/>
      <c r="BM80" s="759"/>
      <c r="BN80" s="759"/>
      <c r="BO80" s="759"/>
      <c r="BP80" s="760"/>
      <c r="BQ80" s="761">
        <f>IF(Cotizador!$Q$17&gt;=1,TARIFA!V29,0)</f>
        <v>0</v>
      </c>
      <c r="BR80" s="762"/>
      <c r="BS80" s="762"/>
      <c r="BT80" s="762"/>
      <c r="BU80" s="762"/>
      <c r="BV80" s="762"/>
      <c r="BW80" s="763"/>
      <c r="BX80" s="764">
        <f>IF(Cotizador!$Q$17&gt;=1,TARIFA!W29,0)</f>
        <v>0</v>
      </c>
      <c r="BY80" s="762"/>
      <c r="BZ80" s="762"/>
      <c r="CA80" s="762"/>
      <c r="CB80" s="762"/>
      <c r="CC80" s="762"/>
      <c r="CD80" s="762"/>
      <c r="CE80" s="765">
        <f>IF(Cotizador!$Q$17&gt;=1,TARIFA!X29,0)</f>
        <v>0</v>
      </c>
      <c r="CF80" s="762"/>
      <c r="CG80" s="762"/>
      <c r="CH80" s="762"/>
      <c r="CI80" s="762"/>
      <c r="CJ80" s="762"/>
      <c r="CK80" s="763"/>
      <c r="CL80" s="764">
        <f>IF(Cotizador!$Q$17&gt;=1,TARIFA!Y29,0)</f>
        <v>0</v>
      </c>
      <c r="CM80" s="762"/>
      <c r="CN80" s="762"/>
      <c r="CO80" s="762"/>
      <c r="CP80" s="762"/>
      <c r="CQ80" s="762"/>
      <c r="CR80" s="769"/>
      <c r="CS80" s="370"/>
    </row>
    <row r="81" spans="2:97" ht="23.25" customHeight="1" x14ac:dyDescent="0.35">
      <c r="B81" s="369"/>
      <c r="C81" s="735" t="s">
        <v>304</v>
      </c>
      <c r="D81" s="736"/>
      <c r="E81" s="736"/>
      <c r="F81" s="736"/>
      <c r="G81" s="736"/>
      <c r="H81" s="736"/>
      <c r="I81" s="736"/>
      <c r="J81" s="736"/>
      <c r="K81" s="736"/>
      <c r="L81" s="736"/>
      <c r="M81" s="736"/>
      <c r="N81" s="736"/>
      <c r="O81" s="736"/>
      <c r="P81" s="736"/>
      <c r="Q81" s="736"/>
      <c r="R81" s="736"/>
      <c r="S81" s="736"/>
      <c r="T81" s="736"/>
      <c r="U81" s="736"/>
      <c r="V81" s="736"/>
      <c r="W81" s="736"/>
      <c r="X81" s="736"/>
      <c r="Y81" s="736"/>
      <c r="Z81" s="736"/>
      <c r="AA81" s="736"/>
      <c r="AB81" s="736"/>
      <c r="AC81" s="736"/>
      <c r="AD81" s="736"/>
      <c r="AE81" s="736"/>
      <c r="AF81" s="736"/>
      <c r="AG81" s="736"/>
      <c r="AH81" s="736"/>
      <c r="AI81" s="736"/>
      <c r="AJ81" s="736"/>
      <c r="AK81" s="736"/>
      <c r="AL81" s="736"/>
      <c r="AM81" s="736"/>
      <c r="AN81" s="737"/>
      <c r="AO81" s="770">
        <f>SUM(AO60:AU80)</f>
        <v>0</v>
      </c>
      <c r="AP81" s="771"/>
      <c r="AQ81" s="771"/>
      <c r="AR81" s="771"/>
      <c r="AS81" s="771"/>
      <c r="AT81" s="771"/>
      <c r="AU81" s="771"/>
      <c r="AV81" s="771">
        <f>SUM(AV60:BB80)</f>
        <v>0</v>
      </c>
      <c r="AW81" s="771"/>
      <c r="AX81" s="771"/>
      <c r="AY81" s="771"/>
      <c r="AZ81" s="771"/>
      <c r="BA81" s="771"/>
      <c r="BB81" s="771"/>
      <c r="BC81" s="771">
        <f>SUM(BC60:BI80)</f>
        <v>0</v>
      </c>
      <c r="BD81" s="771"/>
      <c r="BE81" s="771"/>
      <c r="BF81" s="771"/>
      <c r="BG81" s="771"/>
      <c r="BH81" s="771"/>
      <c r="BI81" s="771"/>
      <c r="BJ81" s="771">
        <f>SUM(BJ60:BP80)</f>
        <v>0</v>
      </c>
      <c r="BK81" s="771"/>
      <c r="BL81" s="771"/>
      <c r="BM81" s="771"/>
      <c r="BN81" s="771"/>
      <c r="BO81" s="771"/>
      <c r="BP81" s="772"/>
      <c r="BQ81" s="773">
        <f>SUM(BQ60:BW80)</f>
        <v>0</v>
      </c>
      <c r="BR81" s="774"/>
      <c r="BS81" s="774"/>
      <c r="BT81" s="774"/>
      <c r="BU81" s="774"/>
      <c r="BV81" s="774"/>
      <c r="BW81" s="774"/>
      <c r="BX81" s="774">
        <f>SUM(BX60:CD80)</f>
        <v>0</v>
      </c>
      <c r="BY81" s="774"/>
      <c r="BZ81" s="774"/>
      <c r="CA81" s="774"/>
      <c r="CB81" s="774"/>
      <c r="CC81" s="774"/>
      <c r="CD81" s="774"/>
      <c r="CE81" s="774">
        <f>SUM(CE60:CK80)</f>
        <v>0</v>
      </c>
      <c r="CF81" s="774"/>
      <c r="CG81" s="774"/>
      <c r="CH81" s="774"/>
      <c r="CI81" s="774"/>
      <c r="CJ81" s="774"/>
      <c r="CK81" s="774"/>
      <c r="CL81" s="774">
        <f>SUM(CL60:CR80)</f>
        <v>0</v>
      </c>
      <c r="CM81" s="774"/>
      <c r="CN81" s="774"/>
      <c r="CO81" s="774"/>
      <c r="CP81" s="774"/>
      <c r="CQ81" s="774"/>
      <c r="CR81" s="775"/>
      <c r="CS81" s="370"/>
    </row>
    <row r="82" spans="2:97" ht="23.25" customHeight="1" x14ac:dyDescent="0.35">
      <c r="B82" s="369"/>
      <c r="C82" s="735" t="s">
        <v>304</v>
      </c>
      <c r="D82" s="736"/>
      <c r="E82" s="736"/>
      <c r="F82" s="736"/>
      <c r="G82" s="736"/>
      <c r="H82" s="736"/>
      <c r="I82" s="736"/>
      <c r="J82" s="736"/>
      <c r="K82" s="736"/>
      <c r="L82" s="736"/>
      <c r="M82" s="736"/>
      <c r="N82" s="736"/>
      <c r="O82" s="736"/>
      <c r="P82" s="736"/>
      <c r="Q82" s="736"/>
      <c r="R82" s="736"/>
      <c r="S82" s="736"/>
      <c r="T82" s="736"/>
      <c r="U82" s="736"/>
      <c r="V82" s="736"/>
      <c r="W82" s="736"/>
      <c r="X82" s="736"/>
      <c r="Y82" s="736"/>
      <c r="Z82" s="736"/>
      <c r="AA82" s="736"/>
      <c r="AB82" s="736"/>
      <c r="AC82" s="736"/>
      <c r="AD82" s="736"/>
      <c r="AE82" s="736"/>
      <c r="AF82" s="736"/>
      <c r="AG82" s="736"/>
      <c r="AH82" s="736"/>
      <c r="AI82" s="736"/>
      <c r="AJ82" s="736"/>
      <c r="AK82" s="736"/>
      <c r="AL82" s="736"/>
      <c r="AM82" s="736"/>
      <c r="AN82" s="737"/>
      <c r="AO82" s="738">
        <f>AO81+AV81</f>
        <v>0</v>
      </c>
      <c r="AP82" s="739"/>
      <c r="AQ82" s="739"/>
      <c r="AR82" s="739"/>
      <c r="AS82" s="739"/>
      <c r="AT82" s="739"/>
      <c r="AU82" s="739"/>
      <c r="AV82" s="739"/>
      <c r="AW82" s="739"/>
      <c r="AX82" s="739"/>
      <c r="AY82" s="739"/>
      <c r="AZ82" s="739"/>
      <c r="BA82" s="739"/>
      <c r="BB82" s="739"/>
      <c r="BC82" s="739">
        <f>BC81+BJ81</f>
        <v>0</v>
      </c>
      <c r="BD82" s="739"/>
      <c r="BE82" s="739"/>
      <c r="BF82" s="739"/>
      <c r="BG82" s="739"/>
      <c r="BH82" s="739"/>
      <c r="BI82" s="739"/>
      <c r="BJ82" s="739"/>
      <c r="BK82" s="739"/>
      <c r="BL82" s="739"/>
      <c r="BM82" s="739"/>
      <c r="BN82" s="739"/>
      <c r="BO82" s="739"/>
      <c r="BP82" s="740"/>
      <c r="BQ82" s="741">
        <f>BQ81+BX81</f>
        <v>0</v>
      </c>
      <c r="BR82" s="742"/>
      <c r="BS82" s="742"/>
      <c r="BT82" s="742"/>
      <c r="BU82" s="742"/>
      <c r="BV82" s="742"/>
      <c r="BW82" s="742"/>
      <c r="BX82" s="742"/>
      <c r="BY82" s="742"/>
      <c r="BZ82" s="742"/>
      <c r="CA82" s="742"/>
      <c r="CB82" s="742"/>
      <c r="CC82" s="742"/>
      <c r="CD82" s="742"/>
      <c r="CE82" s="742">
        <f>CE81+CL81</f>
        <v>0</v>
      </c>
      <c r="CF82" s="742"/>
      <c r="CG82" s="742"/>
      <c r="CH82" s="742"/>
      <c r="CI82" s="742"/>
      <c r="CJ82" s="742"/>
      <c r="CK82" s="742"/>
      <c r="CL82" s="742"/>
      <c r="CM82" s="742"/>
      <c r="CN82" s="742"/>
      <c r="CO82" s="742"/>
      <c r="CP82" s="742"/>
      <c r="CQ82" s="742"/>
      <c r="CR82" s="743"/>
      <c r="CS82" s="370"/>
    </row>
    <row r="83" spans="2:97" ht="23.25" customHeight="1" thickBot="1" x14ac:dyDescent="0.4">
      <c r="B83" s="369"/>
      <c r="C83" s="744" t="s">
        <v>305</v>
      </c>
      <c r="D83" s="745"/>
      <c r="E83" s="745"/>
      <c r="F83" s="745"/>
      <c r="G83" s="745"/>
      <c r="H83" s="745"/>
      <c r="I83" s="745"/>
      <c r="J83" s="745"/>
      <c r="K83" s="745"/>
      <c r="L83" s="745"/>
      <c r="M83" s="745"/>
      <c r="N83" s="745"/>
      <c r="O83" s="745"/>
      <c r="P83" s="745"/>
      <c r="Q83" s="745"/>
      <c r="R83" s="745"/>
      <c r="S83" s="745"/>
      <c r="T83" s="745"/>
      <c r="U83" s="745"/>
      <c r="V83" s="745"/>
      <c r="W83" s="745"/>
      <c r="X83" s="745"/>
      <c r="Y83" s="745"/>
      <c r="Z83" s="745"/>
      <c r="AA83" s="745"/>
      <c r="AB83" s="745"/>
      <c r="AC83" s="745"/>
      <c r="AD83" s="745"/>
      <c r="AE83" s="745"/>
      <c r="AF83" s="745"/>
      <c r="AG83" s="745"/>
      <c r="AH83" s="745"/>
      <c r="AI83" s="745"/>
      <c r="AJ83" s="745"/>
      <c r="AK83" s="745"/>
      <c r="AL83" s="745"/>
      <c r="AM83" s="745"/>
      <c r="AN83" s="746"/>
      <c r="AO83" s="747">
        <f>AO82+BC82</f>
        <v>0</v>
      </c>
      <c r="AP83" s="748"/>
      <c r="AQ83" s="748"/>
      <c r="AR83" s="748"/>
      <c r="AS83" s="748"/>
      <c r="AT83" s="748"/>
      <c r="AU83" s="748"/>
      <c r="AV83" s="748"/>
      <c r="AW83" s="748"/>
      <c r="AX83" s="748"/>
      <c r="AY83" s="748"/>
      <c r="AZ83" s="748"/>
      <c r="BA83" s="748"/>
      <c r="BB83" s="748"/>
      <c r="BC83" s="748"/>
      <c r="BD83" s="748"/>
      <c r="BE83" s="748"/>
      <c r="BF83" s="748"/>
      <c r="BG83" s="748"/>
      <c r="BH83" s="748"/>
      <c r="BI83" s="748"/>
      <c r="BJ83" s="748"/>
      <c r="BK83" s="748"/>
      <c r="BL83" s="748"/>
      <c r="BM83" s="748"/>
      <c r="BN83" s="748"/>
      <c r="BO83" s="748"/>
      <c r="BP83" s="749"/>
      <c r="BQ83" s="750">
        <f>BQ82+CE82</f>
        <v>0</v>
      </c>
      <c r="BR83" s="751"/>
      <c r="BS83" s="751"/>
      <c r="BT83" s="751"/>
      <c r="BU83" s="751"/>
      <c r="BV83" s="751"/>
      <c r="BW83" s="751"/>
      <c r="BX83" s="751"/>
      <c r="BY83" s="751"/>
      <c r="BZ83" s="751"/>
      <c r="CA83" s="751"/>
      <c r="CB83" s="751"/>
      <c r="CC83" s="751"/>
      <c r="CD83" s="751"/>
      <c r="CE83" s="751"/>
      <c r="CF83" s="751"/>
      <c r="CG83" s="751"/>
      <c r="CH83" s="751"/>
      <c r="CI83" s="751"/>
      <c r="CJ83" s="751"/>
      <c r="CK83" s="751"/>
      <c r="CL83" s="751"/>
      <c r="CM83" s="751"/>
      <c r="CN83" s="751"/>
      <c r="CO83" s="751"/>
      <c r="CP83" s="751"/>
      <c r="CQ83" s="751"/>
      <c r="CR83" s="752"/>
      <c r="CS83" s="370"/>
    </row>
    <row r="84" spans="2:97" ht="23.25" customHeight="1" thickBot="1" x14ac:dyDescent="0.4">
      <c r="B84" s="369"/>
      <c r="C84" s="377"/>
      <c r="D84" s="368"/>
      <c r="E84" s="368"/>
      <c r="F84" s="368"/>
      <c r="G84" s="368"/>
      <c r="H84" s="368"/>
      <c r="I84" s="368"/>
      <c r="J84" s="368"/>
      <c r="K84" s="368"/>
      <c r="L84" s="368"/>
      <c r="M84" s="368"/>
      <c r="N84" s="368"/>
      <c r="O84" s="368"/>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Q84" s="368"/>
      <c r="AR84" s="368"/>
      <c r="AS84" s="368"/>
      <c r="AT84" s="368"/>
      <c r="AU84" s="368"/>
      <c r="AV84" s="368"/>
      <c r="AW84" s="368"/>
      <c r="AX84" s="368"/>
      <c r="AY84" s="368"/>
      <c r="AZ84" s="368"/>
      <c r="BA84" s="368"/>
      <c r="BB84" s="368"/>
      <c r="BC84" s="368"/>
      <c r="BD84" s="368"/>
      <c r="BE84" s="368"/>
      <c r="BF84" s="368"/>
      <c r="BG84" s="368"/>
      <c r="BH84" s="368"/>
      <c r="BI84" s="368"/>
      <c r="BJ84" s="368"/>
      <c r="BK84" s="368"/>
      <c r="BL84" s="368"/>
      <c r="BM84" s="368"/>
      <c r="BN84" s="368"/>
      <c r="BO84" s="368"/>
      <c r="BP84" s="368"/>
      <c r="BQ84" s="368"/>
      <c r="BR84" s="368"/>
      <c r="BS84" s="368"/>
      <c r="BT84" s="368"/>
      <c r="BU84" s="368"/>
      <c r="BV84" s="368"/>
      <c r="BW84" s="368"/>
      <c r="BX84" s="368"/>
      <c r="BY84" s="368"/>
      <c r="BZ84" s="368"/>
      <c r="CA84" s="368"/>
      <c r="CB84" s="368"/>
      <c r="CC84" s="368"/>
      <c r="CD84" s="368"/>
      <c r="CE84" s="368"/>
      <c r="CF84" s="368"/>
      <c r="CG84" s="368"/>
      <c r="CH84" s="368"/>
      <c r="CI84" s="368"/>
      <c r="CJ84" s="368"/>
      <c r="CK84" s="368"/>
      <c r="CL84" s="368"/>
      <c r="CM84" s="368"/>
      <c r="CN84" s="368"/>
      <c r="CO84" s="368"/>
      <c r="CP84" s="368"/>
      <c r="CQ84" s="368"/>
      <c r="CR84" s="368"/>
      <c r="CS84" s="370"/>
    </row>
    <row r="85" spans="2:97" ht="23.25" customHeight="1" thickBot="1" x14ac:dyDescent="0.4">
      <c r="B85" s="369"/>
      <c r="C85" s="812" t="s">
        <v>306</v>
      </c>
      <c r="D85" s="813"/>
      <c r="E85" s="813"/>
      <c r="F85" s="813"/>
      <c r="G85" s="813"/>
      <c r="H85" s="813"/>
      <c r="I85" s="813"/>
      <c r="J85" s="813"/>
      <c r="K85" s="813"/>
      <c r="L85" s="813"/>
      <c r="M85" s="813"/>
      <c r="N85" s="813"/>
      <c r="O85" s="813"/>
      <c r="P85" s="813"/>
      <c r="Q85" s="813"/>
      <c r="R85" s="813"/>
      <c r="S85" s="813"/>
      <c r="T85" s="813"/>
      <c r="U85" s="813"/>
      <c r="V85" s="813"/>
      <c r="W85" s="813"/>
      <c r="X85" s="813"/>
      <c r="Y85" s="813"/>
      <c r="Z85" s="813"/>
      <c r="AA85" s="813"/>
      <c r="AB85" s="813"/>
      <c r="AC85" s="813"/>
      <c r="AD85" s="813"/>
      <c r="AE85" s="813"/>
      <c r="AF85" s="813"/>
      <c r="AG85" s="813"/>
      <c r="AH85" s="813"/>
      <c r="AI85" s="813"/>
      <c r="AJ85" s="813"/>
      <c r="AK85" s="813"/>
      <c r="AL85" s="813"/>
      <c r="AM85" s="813"/>
      <c r="AN85" s="813"/>
      <c r="AO85" s="813"/>
      <c r="AP85" s="813"/>
      <c r="AQ85" s="813"/>
      <c r="AR85" s="813"/>
      <c r="AS85" s="813"/>
      <c r="AT85" s="813"/>
      <c r="AU85" s="813"/>
      <c r="AV85" s="813"/>
      <c r="AW85" s="813"/>
      <c r="AX85" s="813"/>
      <c r="AY85" s="813"/>
      <c r="AZ85" s="813"/>
      <c r="BA85" s="813"/>
      <c r="BB85" s="813"/>
      <c r="BC85" s="813"/>
      <c r="BD85" s="813"/>
      <c r="BE85" s="813"/>
      <c r="BF85" s="813"/>
      <c r="BG85" s="813"/>
      <c r="BH85" s="813"/>
      <c r="BI85" s="813"/>
      <c r="BJ85" s="813"/>
      <c r="BK85" s="813"/>
      <c r="BL85" s="813"/>
      <c r="BM85" s="813"/>
      <c r="BN85" s="813"/>
      <c r="BO85" s="813"/>
      <c r="BP85" s="813"/>
      <c r="BQ85" s="813"/>
      <c r="BR85" s="813"/>
      <c r="BS85" s="813"/>
      <c r="BT85" s="813"/>
      <c r="BU85" s="813"/>
      <c r="BV85" s="813"/>
      <c r="BW85" s="813"/>
      <c r="BX85" s="813"/>
      <c r="BY85" s="813"/>
      <c r="BZ85" s="813"/>
      <c r="CA85" s="813"/>
      <c r="CB85" s="813"/>
      <c r="CC85" s="813"/>
      <c r="CD85" s="813"/>
      <c r="CE85" s="813"/>
      <c r="CF85" s="813"/>
      <c r="CG85" s="813"/>
      <c r="CH85" s="813"/>
      <c r="CI85" s="813"/>
      <c r="CJ85" s="813"/>
      <c r="CK85" s="813"/>
      <c r="CL85" s="813"/>
      <c r="CM85" s="813"/>
      <c r="CN85" s="813"/>
      <c r="CO85" s="813"/>
      <c r="CP85" s="813"/>
      <c r="CQ85" s="813"/>
      <c r="CR85" s="814"/>
      <c r="CS85" s="370"/>
    </row>
    <row r="86" spans="2:97" ht="23.25" customHeight="1" x14ac:dyDescent="0.35">
      <c r="B86" s="369"/>
      <c r="C86" s="815" t="s">
        <v>195</v>
      </c>
      <c r="D86" s="816"/>
      <c r="E86" s="816"/>
      <c r="F86" s="816"/>
      <c r="G86" s="816"/>
      <c r="H86" s="816"/>
      <c r="I86" s="816"/>
      <c r="J86" s="816"/>
      <c r="K86" s="816"/>
      <c r="L86" s="816"/>
      <c r="M86" s="817" t="s">
        <v>299</v>
      </c>
      <c r="N86" s="818"/>
      <c r="O86" s="818"/>
      <c r="P86" s="818"/>
      <c r="Q86" s="818"/>
      <c r="R86" s="818"/>
      <c r="S86" s="818"/>
      <c r="T86" s="818"/>
      <c r="U86" s="818"/>
      <c r="V86" s="818"/>
      <c r="W86" s="818"/>
      <c r="X86" s="818"/>
      <c r="Y86" s="818"/>
      <c r="Z86" s="818"/>
      <c r="AA86" s="818"/>
      <c r="AB86" s="818"/>
      <c r="AC86" s="818"/>
      <c r="AD86" s="818"/>
      <c r="AE86" s="818"/>
      <c r="AF86" s="818"/>
      <c r="AG86" s="818"/>
      <c r="AH86" s="818"/>
      <c r="AI86" s="818"/>
      <c r="AJ86" s="818"/>
      <c r="AK86" s="818"/>
      <c r="AL86" s="818"/>
      <c r="AM86" s="818"/>
      <c r="AN86" s="819"/>
      <c r="AO86" s="817" t="s">
        <v>300</v>
      </c>
      <c r="AP86" s="818"/>
      <c r="AQ86" s="818"/>
      <c r="AR86" s="818"/>
      <c r="AS86" s="818"/>
      <c r="AT86" s="818"/>
      <c r="AU86" s="818"/>
      <c r="AV86" s="818"/>
      <c r="AW86" s="818"/>
      <c r="AX86" s="818"/>
      <c r="AY86" s="818"/>
      <c r="AZ86" s="818"/>
      <c r="BA86" s="818"/>
      <c r="BB86" s="818"/>
      <c r="BC86" s="818"/>
      <c r="BD86" s="818"/>
      <c r="BE86" s="818"/>
      <c r="BF86" s="818"/>
      <c r="BG86" s="818"/>
      <c r="BH86" s="818"/>
      <c r="BI86" s="818"/>
      <c r="BJ86" s="818"/>
      <c r="BK86" s="818"/>
      <c r="BL86" s="818"/>
      <c r="BM86" s="818"/>
      <c r="BN86" s="818"/>
      <c r="BO86" s="818"/>
      <c r="BP86" s="820"/>
      <c r="BQ86" s="817" t="s">
        <v>301</v>
      </c>
      <c r="BR86" s="818"/>
      <c r="BS86" s="818"/>
      <c r="BT86" s="818"/>
      <c r="BU86" s="818"/>
      <c r="BV86" s="818"/>
      <c r="BW86" s="818"/>
      <c r="BX86" s="818"/>
      <c r="BY86" s="818"/>
      <c r="BZ86" s="818"/>
      <c r="CA86" s="818"/>
      <c r="CB86" s="818"/>
      <c r="CC86" s="818"/>
      <c r="CD86" s="818"/>
      <c r="CE86" s="818"/>
      <c r="CF86" s="818"/>
      <c r="CG86" s="818"/>
      <c r="CH86" s="818"/>
      <c r="CI86" s="818"/>
      <c r="CJ86" s="818"/>
      <c r="CK86" s="818"/>
      <c r="CL86" s="818"/>
      <c r="CM86" s="818"/>
      <c r="CN86" s="818"/>
      <c r="CO86" s="818"/>
      <c r="CP86" s="818"/>
      <c r="CQ86" s="818"/>
      <c r="CR86" s="820"/>
      <c r="CS86" s="370"/>
    </row>
    <row r="87" spans="2:97" ht="23.25" customHeight="1" x14ac:dyDescent="0.35">
      <c r="B87" s="369"/>
      <c r="C87" s="815"/>
      <c r="D87" s="816"/>
      <c r="E87" s="816"/>
      <c r="F87" s="816"/>
      <c r="G87" s="816"/>
      <c r="H87" s="816"/>
      <c r="I87" s="816"/>
      <c r="J87" s="816"/>
      <c r="K87" s="816"/>
      <c r="L87" s="816"/>
      <c r="M87" s="821" t="s">
        <v>302</v>
      </c>
      <c r="N87" s="822"/>
      <c r="O87" s="822"/>
      <c r="P87" s="822"/>
      <c r="Q87" s="822"/>
      <c r="R87" s="822"/>
      <c r="S87" s="822"/>
      <c r="T87" s="822"/>
      <c r="U87" s="822"/>
      <c r="V87" s="822"/>
      <c r="W87" s="822"/>
      <c r="X87" s="822"/>
      <c r="Y87" s="822"/>
      <c r="Z87" s="823"/>
      <c r="AA87" s="822" t="s">
        <v>303</v>
      </c>
      <c r="AB87" s="822"/>
      <c r="AC87" s="822"/>
      <c r="AD87" s="822"/>
      <c r="AE87" s="822"/>
      <c r="AF87" s="822"/>
      <c r="AG87" s="822"/>
      <c r="AH87" s="822"/>
      <c r="AI87" s="822"/>
      <c r="AJ87" s="822"/>
      <c r="AK87" s="822"/>
      <c r="AL87" s="822"/>
      <c r="AM87" s="822"/>
      <c r="AN87" s="823"/>
      <c r="AO87" s="821" t="s">
        <v>302</v>
      </c>
      <c r="AP87" s="822"/>
      <c r="AQ87" s="822"/>
      <c r="AR87" s="822"/>
      <c r="AS87" s="822"/>
      <c r="AT87" s="822"/>
      <c r="AU87" s="822"/>
      <c r="AV87" s="822"/>
      <c r="AW87" s="822"/>
      <c r="AX87" s="822"/>
      <c r="AY87" s="822"/>
      <c r="AZ87" s="822"/>
      <c r="BA87" s="822"/>
      <c r="BB87" s="823"/>
      <c r="BC87" s="822" t="s">
        <v>303</v>
      </c>
      <c r="BD87" s="822"/>
      <c r="BE87" s="822"/>
      <c r="BF87" s="822"/>
      <c r="BG87" s="822"/>
      <c r="BH87" s="822"/>
      <c r="BI87" s="822"/>
      <c r="BJ87" s="822"/>
      <c r="BK87" s="822"/>
      <c r="BL87" s="822"/>
      <c r="BM87" s="822"/>
      <c r="BN87" s="822"/>
      <c r="BO87" s="822"/>
      <c r="BP87" s="824"/>
      <c r="BQ87" s="821" t="s">
        <v>302</v>
      </c>
      <c r="BR87" s="822"/>
      <c r="BS87" s="822"/>
      <c r="BT87" s="822"/>
      <c r="BU87" s="822"/>
      <c r="BV87" s="822"/>
      <c r="BW87" s="822"/>
      <c r="BX87" s="822"/>
      <c r="BY87" s="822"/>
      <c r="BZ87" s="822"/>
      <c r="CA87" s="822"/>
      <c r="CB87" s="822"/>
      <c r="CC87" s="822"/>
      <c r="CD87" s="823"/>
      <c r="CE87" s="822" t="s">
        <v>303</v>
      </c>
      <c r="CF87" s="822"/>
      <c r="CG87" s="822"/>
      <c r="CH87" s="822"/>
      <c r="CI87" s="822"/>
      <c r="CJ87" s="822"/>
      <c r="CK87" s="822"/>
      <c r="CL87" s="822"/>
      <c r="CM87" s="822"/>
      <c r="CN87" s="822"/>
      <c r="CO87" s="822"/>
      <c r="CP87" s="822"/>
      <c r="CQ87" s="822"/>
      <c r="CR87" s="824"/>
      <c r="CS87" s="370"/>
    </row>
    <row r="88" spans="2:97" ht="23.25" customHeight="1" x14ac:dyDescent="0.35">
      <c r="B88" s="369"/>
      <c r="C88" s="815"/>
      <c r="D88" s="816"/>
      <c r="E88" s="816"/>
      <c r="F88" s="816"/>
      <c r="G88" s="816"/>
      <c r="H88" s="816"/>
      <c r="I88" s="816"/>
      <c r="J88" s="816"/>
      <c r="K88" s="816"/>
      <c r="L88" s="816"/>
      <c r="M88" s="825" t="s">
        <v>100</v>
      </c>
      <c r="N88" s="826"/>
      <c r="O88" s="826"/>
      <c r="P88" s="826"/>
      <c r="Q88" s="826"/>
      <c r="R88" s="826"/>
      <c r="S88" s="826"/>
      <c r="T88" s="826" t="s">
        <v>101</v>
      </c>
      <c r="U88" s="826"/>
      <c r="V88" s="826"/>
      <c r="W88" s="826"/>
      <c r="X88" s="826"/>
      <c r="Y88" s="826"/>
      <c r="Z88" s="827"/>
      <c r="AA88" s="828" t="s">
        <v>100</v>
      </c>
      <c r="AB88" s="826"/>
      <c r="AC88" s="826"/>
      <c r="AD88" s="826"/>
      <c r="AE88" s="826"/>
      <c r="AF88" s="826"/>
      <c r="AG88" s="826"/>
      <c r="AH88" s="826" t="s">
        <v>101</v>
      </c>
      <c r="AI88" s="826"/>
      <c r="AJ88" s="826"/>
      <c r="AK88" s="826"/>
      <c r="AL88" s="826"/>
      <c r="AM88" s="826"/>
      <c r="AN88" s="827"/>
      <c r="AO88" s="825" t="s">
        <v>100</v>
      </c>
      <c r="AP88" s="826"/>
      <c r="AQ88" s="826"/>
      <c r="AR88" s="826"/>
      <c r="AS88" s="826"/>
      <c r="AT88" s="826"/>
      <c r="AU88" s="826"/>
      <c r="AV88" s="826" t="s">
        <v>101</v>
      </c>
      <c r="AW88" s="826"/>
      <c r="AX88" s="826"/>
      <c r="AY88" s="826"/>
      <c r="AZ88" s="826"/>
      <c r="BA88" s="826"/>
      <c r="BB88" s="827"/>
      <c r="BC88" s="828" t="s">
        <v>100</v>
      </c>
      <c r="BD88" s="826"/>
      <c r="BE88" s="826"/>
      <c r="BF88" s="826"/>
      <c r="BG88" s="826"/>
      <c r="BH88" s="826"/>
      <c r="BI88" s="826"/>
      <c r="BJ88" s="826" t="s">
        <v>101</v>
      </c>
      <c r="BK88" s="826"/>
      <c r="BL88" s="826"/>
      <c r="BM88" s="826"/>
      <c r="BN88" s="826"/>
      <c r="BO88" s="826"/>
      <c r="BP88" s="829"/>
      <c r="BQ88" s="825" t="s">
        <v>100</v>
      </c>
      <c r="BR88" s="826"/>
      <c r="BS88" s="826"/>
      <c r="BT88" s="826"/>
      <c r="BU88" s="826"/>
      <c r="BV88" s="826"/>
      <c r="BW88" s="826"/>
      <c r="BX88" s="826" t="s">
        <v>101</v>
      </c>
      <c r="BY88" s="826"/>
      <c r="BZ88" s="826"/>
      <c r="CA88" s="826"/>
      <c r="CB88" s="826"/>
      <c r="CC88" s="826"/>
      <c r="CD88" s="827"/>
      <c r="CE88" s="828" t="s">
        <v>100</v>
      </c>
      <c r="CF88" s="826"/>
      <c r="CG88" s="826"/>
      <c r="CH88" s="826"/>
      <c r="CI88" s="826"/>
      <c r="CJ88" s="826"/>
      <c r="CK88" s="826"/>
      <c r="CL88" s="826" t="s">
        <v>101</v>
      </c>
      <c r="CM88" s="826"/>
      <c r="CN88" s="826"/>
      <c r="CO88" s="826"/>
      <c r="CP88" s="826"/>
      <c r="CQ88" s="826"/>
      <c r="CR88" s="829"/>
      <c r="CS88" s="370"/>
    </row>
    <row r="89" spans="2:97" ht="23.25" customHeight="1" x14ac:dyDescent="0.35">
      <c r="B89" s="369"/>
      <c r="C89" s="776" t="s">
        <v>102</v>
      </c>
      <c r="D89" s="777"/>
      <c r="E89" s="777"/>
      <c r="F89" s="777"/>
      <c r="G89" s="777"/>
      <c r="H89" s="777"/>
      <c r="I89" s="777"/>
      <c r="J89" s="777"/>
      <c r="K89" s="777"/>
      <c r="L89" s="778"/>
      <c r="M89" s="800">
        <f>IF(Cotizador!$Q$17&gt;=2,TARIFA!N43,0)</f>
        <v>0</v>
      </c>
      <c r="N89" s="801"/>
      <c r="O89" s="801"/>
      <c r="P89" s="801"/>
      <c r="Q89" s="801"/>
      <c r="R89" s="801"/>
      <c r="S89" s="802"/>
      <c r="T89" s="803">
        <f>IF(Cotizador!$Q$17&gt;=2,TARIFA!O43,0)</f>
        <v>0</v>
      </c>
      <c r="U89" s="801"/>
      <c r="V89" s="801"/>
      <c r="W89" s="801"/>
      <c r="X89" s="801"/>
      <c r="Y89" s="801"/>
      <c r="Z89" s="801"/>
      <c r="AA89" s="804">
        <f>IF(Cotizador!$Q$17&gt;=2,TARIFA!P43,0)</f>
        <v>0</v>
      </c>
      <c r="AB89" s="801"/>
      <c r="AC89" s="801"/>
      <c r="AD89" s="801"/>
      <c r="AE89" s="801"/>
      <c r="AF89" s="801"/>
      <c r="AG89" s="802"/>
      <c r="AH89" s="803">
        <f>IF(Cotizador!$Q$17&gt;=2,TARIFA!Q43,0)</f>
        <v>0</v>
      </c>
      <c r="AI89" s="801"/>
      <c r="AJ89" s="801"/>
      <c r="AK89" s="801"/>
      <c r="AL89" s="801"/>
      <c r="AM89" s="801"/>
      <c r="AN89" s="801"/>
      <c r="AO89" s="805">
        <f>IF(Cotizador!$Q$17&gt;=2,TARIFA!R43,0)</f>
        <v>0</v>
      </c>
      <c r="AP89" s="806"/>
      <c r="AQ89" s="806"/>
      <c r="AR89" s="806"/>
      <c r="AS89" s="806"/>
      <c r="AT89" s="806"/>
      <c r="AU89" s="807"/>
      <c r="AV89" s="808">
        <f>IF(Cotizador!$Q$17&gt;=2,TARIFA!S43,0)</f>
        <v>0</v>
      </c>
      <c r="AW89" s="806"/>
      <c r="AX89" s="806"/>
      <c r="AY89" s="806"/>
      <c r="AZ89" s="806"/>
      <c r="BA89" s="806"/>
      <c r="BB89" s="806"/>
      <c r="BC89" s="809">
        <f>IF(Cotizador!$Q$17&gt;=2,TARIFA!T43,0)</f>
        <v>0</v>
      </c>
      <c r="BD89" s="806"/>
      <c r="BE89" s="806"/>
      <c r="BF89" s="806"/>
      <c r="BG89" s="806"/>
      <c r="BH89" s="806"/>
      <c r="BI89" s="807"/>
      <c r="BJ89" s="808">
        <f>IF(Cotizador!$Q$17&gt;=2,TARIFA!U43,0)</f>
        <v>0</v>
      </c>
      <c r="BK89" s="806"/>
      <c r="BL89" s="806"/>
      <c r="BM89" s="806"/>
      <c r="BN89" s="806"/>
      <c r="BO89" s="806"/>
      <c r="BP89" s="810"/>
      <c r="BQ89" s="800">
        <f>IF(Cotizador!$Q$17&gt;=2,TARIFA!V43,0)</f>
        <v>0</v>
      </c>
      <c r="BR89" s="801"/>
      <c r="BS89" s="801"/>
      <c r="BT89" s="801"/>
      <c r="BU89" s="801"/>
      <c r="BV89" s="801"/>
      <c r="BW89" s="802"/>
      <c r="BX89" s="803">
        <f>IF(Cotizador!$Q$17&gt;=2,TARIFA!W43,0)</f>
        <v>0</v>
      </c>
      <c r="BY89" s="801"/>
      <c r="BZ89" s="801"/>
      <c r="CA89" s="801"/>
      <c r="CB89" s="801"/>
      <c r="CC89" s="801"/>
      <c r="CD89" s="801"/>
      <c r="CE89" s="804">
        <f>IF(Cotizador!$Q$17&gt;=2,TARIFA!X43,0)</f>
        <v>0</v>
      </c>
      <c r="CF89" s="801"/>
      <c r="CG89" s="801"/>
      <c r="CH89" s="801"/>
      <c r="CI89" s="801"/>
      <c r="CJ89" s="801"/>
      <c r="CK89" s="802"/>
      <c r="CL89" s="803">
        <f>IF(Cotizador!$Q$17&gt;=2,TARIFA!Y43,0)</f>
        <v>0</v>
      </c>
      <c r="CM89" s="801"/>
      <c r="CN89" s="801"/>
      <c r="CO89" s="801"/>
      <c r="CP89" s="801"/>
      <c r="CQ89" s="801"/>
      <c r="CR89" s="811"/>
      <c r="CS89" s="370"/>
    </row>
    <row r="90" spans="2:97" ht="23.25" customHeight="1" x14ac:dyDescent="0.35">
      <c r="B90" s="369"/>
      <c r="C90" s="788" t="s">
        <v>103</v>
      </c>
      <c r="D90" s="789"/>
      <c r="E90" s="789"/>
      <c r="F90" s="789"/>
      <c r="G90" s="789"/>
      <c r="H90" s="789"/>
      <c r="I90" s="789"/>
      <c r="J90" s="789"/>
      <c r="K90" s="789"/>
      <c r="L90" s="790"/>
      <c r="M90" s="791">
        <f>IF(Cotizador!$Q$17&gt;=2,TARIFA!N44,0)</f>
        <v>0</v>
      </c>
      <c r="N90" s="792"/>
      <c r="O90" s="792"/>
      <c r="P90" s="792"/>
      <c r="Q90" s="792"/>
      <c r="R90" s="792"/>
      <c r="S90" s="793"/>
      <c r="T90" s="794">
        <f>IF(Cotizador!$Q$17&gt;=2,TARIFA!O44,0)</f>
        <v>0</v>
      </c>
      <c r="U90" s="792"/>
      <c r="V90" s="792"/>
      <c r="W90" s="792"/>
      <c r="X90" s="792"/>
      <c r="Y90" s="792"/>
      <c r="Z90" s="792"/>
      <c r="AA90" s="795">
        <f>IF(Cotizador!$Q$17&gt;=2,TARIFA!P44,0)</f>
        <v>0</v>
      </c>
      <c r="AB90" s="792"/>
      <c r="AC90" s="792"/>
      <c r="AD90" s="792"/>
      <c r="AE90" s="792"/>
      <c r="AF90" s="792"/>
      <c r="AG90" s="793"/>
      <c r="AH90" s="794">
        <f>IF(Cotizador!$Q$17&gt;=2,TARIFA!Q44,0)</f>
        <v>0</v>
      </c>
      <c r="AI90" s="792"/>
      <c r="AJ90" s="792"/>
      <c r="AK90" s="792"/>
      <c r="AL90" s="792"/>
      <c r="AM90" s="792"/>
      <c r="AN90" s="792"/>
      <c r="AO90" s="788">
        <f>IF(Cotizador!$Q$17&gt;=2,TARIFA!R44,0)</f>
        <v>0</v>
      </c>
      <c r="AP90" s="789"/>
      <c r="AQ90" s="789"/>
      <c r="AR90" s="789"/>
      <c r="AS90" s="789"/>
      <c r="AT90" s="789"/>
      <c r="AU90" s="796"/>
      <c r="AV90" s="797">
        <f>IF(Cotizador!$Q$17&gt;=2,TARIFA!S44,0)</f>
        <v>0</v>
      </c>
      <c r="AW90" s="789"/>
      <c r="AX90" s="789"/>
      <c r="AY90" s="789"/>
      <c r="AZ90" s="789"/>
      <c r="BA90" s="789"/>
      <c r="BB90" s="789"/>
      <c r="BC90" s="798">
        <f>IF(Cotizador!$Q$17&gt;=2,TARIFA!T44,0)</f>
        <v>0</v>
      </c>
      <c r="BD90" s="789"/>
      <c r="BE90" s="789"/>
      <c r="BF90" s="789"/>
      <c r="BG90" s="789"/>
      <c r="BH90" s="789"/>
      <c r="BI90" s="796"/>
      <c r="BJ90" s="797">
        <f>IF(Cotizador!$Q$17&gt;=2,TARIFA!U44,0)</f>
        <v>0</v>
      </c>
      <c r="BK90" s="789"/>
      <c r="BL90" s="789"/>
      <c r="BM90" s="789"/>
      <c r="BN90" s="789"/>
      <c r="BO90" s="789"/>
      <c r="BP90" s="790"/>
      <c r="BQ90" s="791">
        <f>IF(Cotizador!$Q$17&gt;=2,TARIFA!V44,0)</f>
        <v>0</v>
      </c>
      <c r="BR90" s="792"/>
      <c r="BS90" s="792"/>
      <c r="BT90" s="792"/>
      <c r="BU90" s="792"/>
      <c r="BV90" s="792"/>
      <c r="BW90" s="793"/>
      <c r="BX90" s="794">
        <f>IF(Cotizador!$Q$17&gt;=2,TARIFA!W44,0)</f>
        <v>0</v>
      </c>
      <c r="BY90" s="792"/>
      <c r="BZ90" s="792"/>
      <c r="CA90" s="792"/>
      <c r="CB90" s="792"/>
      <c r="CC90" s="792"/>
      <c r="CD90" s="792"/>
      <c r="CE90" s="795">
        <f>IF(Cotizador!$Q$17&gt;=2,TARIFA!X44,0)</f>
        <v>0</v>
      </c>
      <c r="CF90" s="792"/>
      <c r="CG90" s="792"/>
      <c r="CH90" s="792"/>
      <c r="CI90" s="792"/>
      <c r="CJ90" s="792"/>
      <c r="CK90" s="793"/>
      <c r="CL90" s="794">
        <f>IF(Cotizador!$Q$17&gt;=2,TARIFA!Y44,0)</f>
        <v>0</v>
      </c>
      <c r="CM90" s="792"/>
      <c r="CN90" s="792"/>
      <c r="CO90" s="792"/>
      <c r="CP90" s="792"/>
      <c r="CQ90" s="792"/>
      <c r="CR90" s="799"/>
      <c r="CS90" s="370"/>
    </row>
    <row r="91" spans="2:97" ht="23.25" customHeight="1" x14ac:dyDescent="0.35">
      <c r="B91" s="369"/>
      <c r="C91" s="776" t="s">
        <v>104</v>
      </c>
      <c r="D91" s="777"/>
      <c r="E91" s="777"/>
      <c r="F91" s="777"/>
      <c r="G91" s="777"/>
      <c r="H91" s="777"/>
      <c r="I91" s="777"/>
      <c r="J91" s="777"/>
      <c r="K91" s="777"/>
      <c r="L91" s="778"/>
      <c r="M91" s="779">
        <f>IF(Cotizador!$Q$17&gt;=2,TARIFA!N45,0)</f>
        <v>0</v>
      </c>
      <c r="N91" s="780"/>
      <c r="O91" s="780"/>
      <c r="P91" s="780"/>
      <c r="Q91" s="780"/>
      <c r="R91" s="780"/>
      <c r="S91" s="781"/>
      <c r="T91" s="782">
        <f>IF(Cotizador!$Q$17&gt;=2,TARIFA!O45,0)</f>
        <v>0</v>
      </c>
      <c r="U91" s="780"/>
      <c r="V91" s="780"/>
      <c r="W91" s="780"/>
      <c r="X91" s="780"/>
      <c r="Y91" s="780"/>
      <c r="Z91" s="780"/>
      <c r="AA91" s="783">
        <f>IF(Cotizador!$Q$17&gt;=2,TARIFA!P45,0)</f>
        <v>0</v>
      </c>
      <c r="AB91" s="780"/>
      <c r="AC91" s="780"/>
      <c r="AD91" s="780"/>
      <c r="AE91" s="780"/>
      <c r="AF91" s="780"/>
      <c r="AG91" s="781"/>
      <c r="AH91" s="782">
        <f>IF(Cotizador!$Q$17&gt;=2,TARIFA!Q45,0)</f>
        <v>0</v>
      </c>
      <c r="AI91" s="780"/>
      <c r="AJ91" s="780"/>
      <c r="AK91" s="780"/>
      <c r="AL91" s="780"/>
      <c r="AM91" s="780"/>
      <c r="AN91" s="780"/>
      <c r="AO91" s="776">
        <f>IF(Cotizador!$Q$17&gt;=2,TARIFA!R45,0)</f>
        <v>0</v>
      </c>
      <c r="AP91" s="777"/>
      <c r="AQ91" s="777"/>
      <c r="AR91" s="777"/>
      <c r="AS91" s="777"/>
      <c r="AT91" s="777"/>
      <c r="AU91" s="784"/>
      <c r="AV91" s="785">
        <f>IF(Cotizador!$Q$17&gt;=2,TARIFA!S45,0)</f>
        <v>0</v>
      </c>
      <c r="AW91" s="777"/>
      <c r="AX91" s="777"/>
      <c r="AY91" s="777"/>
      <c r="AZ91" s="777"/>
      <c r="BA91" s="777"/>
      <c r="BB91" s="777"/>
      <c r="BC91" s="786">
        <f>IF(Cotizador!$Q$17&gt;=2,TARIFA!T45,0)</f>
        <v>0</v>
      </c>
      <c r="BD91" s="777"/>
      <c r="BE91" s="777"/>
      <c r="BF91" s="777"/>
      <c r="BG91" s="777"/>
      <c r="BH91" s="777"/>
      <c r="BI91" s="784"/>
      <c r="BJ91" s="785">
        <f>IF(Cotizador!$Q$17&gt;=2,TARIFA!U45,0)</f>
        <v>0</v>
      </c>
      <c r="BK91" s="777"/>
      <c r="BL91" s="777"/>
      <c r="BM91" s="777"/>
      <c r="BN91" s="777"/>
      <c r="BO91" s="777"/>
      <c r="BP91" s="778"/>
      <c r="BQ91" s="779">
        <f>IF(Cotizador!$Q$17&gt;=2,TARIFA!V45,0)</f>
        <v>0</v>
      </c>
      <c r="BR91" s="780"/>
      <c r="BS91" s="780"/>
      <c r="BT91" s="780"/>
      <c r="BU91" s="780"/>
      <c r="BV91" s="780"/>
      <c r="BW91" s="781"/>
      <c r="BX91" s="782">
        <f>IF(Cotizador!$Q$17&gt;=2,TARIFA!W45,0)</f>
        <v>0</v>
      </c>
      <c r="BY91" s="780"/>
      <c r="BZ91" s="780"/>
      <c r="CA91" s="780"/>
      <c r="CB91" s="780"/>
      <c r="CC91" s="780"/>
      <c r="CD91" s="780"/>
      <c r="CE91" s="783">
        <f>IF(Cotizador!$Q$17&gt;=2,TARIFA!X45,0)</f>
        <v>0</v>
      </c>
      <c r="CF91" s="780"/>
      <c r="CG91" s="780"/>
      <c r="CH91" s="780"/>
      <c r="CI91" s="780"/>
      <c r="CJ91" s="780"/>
      <c r="CK91" s="781"/>
      <c r="CL91" s="782">
        <f>IF(Cotizador!$Q$17&gt;=2,TARIFA!Y45,0)</f>
        <v>0</v>
      </c>
      <c r="CM91" s="780"/>
      <c r="CN91" s="780"/>
      <c r="CO91" s="780"/>
      <c r="CP91" s="780"/>
      <c r="CQ91" s="780"/>
      <c r="CR91" s="787"/>
      <c r="CS91" s="370"/>
    </row>
    <row r="92" spans="2:97" ht="23.25" customHeight="1" x14ac:dyDescent="0.35">
      <c r="B92" s="369"/>
      <c r="C92" s="788" t="s">
        <v>105</v>
      </c>
      <c r="D92" s="789"/>
      <c r="E92" s="789"/>
      <c r="F92" s="789"/>
      <c r="G92" s="789"/>
      <c r="H92" s="789"/>
      <c r="I92" s="789"/>
      <c r="J92" s="789"/>
      <c r="K92" s="789"/>
      <c r="L92" s="790"/>
      <c r="M92" s="791">
        <f>IF(Cotizador!$Q$17&gt;=2,TARIFA!N46,0)</f>
        <v>0</v>
      </c>
      <c r="N92" s="792"/>
      <c r="O92" s="792"/>
      <c r="P92" s="792"/>
      <c r="Q92" s="792"/>
      <c r="R92" s="792"/>
      <c r="S92" s="793"/>
      <c r="T92" s="794">
        <f>IF(Cotizador!$Q$17&gt;=2,TARIFA!O46,0)</f>
        <v>0</v>
      </c>
      <c r="U92" s="792"/>
      <c r="V92" s="792"/>
      <c r="W92" s="792"/>
      <c r="X92" s="792"/>
      <c r="Y92" s="792"/>
      <c r="Z92" s="792"/>
      <c r="AA92" s="795">
        <f>IF(Cotizador!$Q$17&gt;=2,TARIFA!P46,0)</f>
        <v>0</v>
      </c>
      <c r="AB92" s="792"/>
      <c r="AC92" s="792"/>
      <c r="AD92" s="792"/>
      <c r="AE92" s="792"/>
      <c r="AF92" s="792"/>
      <c r="AG92" s="793"/>
      <c r="AH92" s="794">
        <f>IF(Cotizador!$Q$17&gt;=2,TARIFA!Q46,0)</f>
        <v>0</v>
      </c>
      <c r="AI92" s="792"/>
      <c r="AJ92" s="792"/>
      <c r="AK92" s="792"/>
      <c r="AL92" s="792"/>
      <c r="AM92" s="792"/>
      <c r="AN92" s="792"/>
      <c r="AO92" s="788">
        <f>IF(Cotizador!$Q$17&gt;=2,TARIFA!R46,0)</f>
        <v>0</v>
      </c>
      <c r="AP92" s="789"/>
      <c r="AQ92" s="789"/>
      <c r="AR92" s="789"/>
      <c r="AS92" s="789"/>
      <c r="AT92" s="789"/>
      <c r="AU92" s="796"/>
      <c r="AV92" s="797">
        <f>IF(Cotizador!$Q$17&gt;=2,TARIFA!S46,0)</f>
        <v>0</v>
      </c>
      <c r="AW92" s="789"/>
      <c r="AX92" s="789"/>
      <c r="AY92" s="789"/>
      <c r="AZ92" s="789"/>
      <c r="BA92" s="789"/>
      <c r="BB92" s="789"/>
      <c r="BC92" s="798">
        <f>IF(Cotizador!$Q$17&gt;=2,TARIFA!T46,0)</f>
        <v>0</v>
      </c>
      <c r="BD92" s="789"/>
      <c r="BE92" s="789"/>
      <c r="BF92" s="789"/>
      <c r="BG92" s="789"/>
      <c r="BH92" s="789"/>
      <c r="BI92" s="796"/>
      <c r="BJ92" s="797">
        <f>IF(Cotizador!$Q$17&gt;=2,TARIFA!U46,0)</f>
        <v>0</v>
      </c>
      <c r="BK92" s="789"/>
      <c r="BL92" s="789"/>
      <c r="BM92" s="789"/>
      <c r="BN92" s="789"/>
      <c r="BO92" s="789"/>
      <c r="BP92" s="790"/>
      <c r="BQ92" s="791">
        <f>IF(Cotizador!$Q$17&gt;=2,TARIFA!V46,0)</f>
        <v>0</v>
      </c>
      <c r="BR92" s="792"/>
      <c r="BS92" s="792"/>
      <c r="BT92" s="792"/>
      <c r="BU92" s="792"/>
      <c r="BV92" s="792"/>
      <c r="BW92" s="793"/>
      <c r="BX92" s="794">
        <f>IF(Cotizador!$Q$17&gt;=2,TARIFA!W46,0)</f>
        <v>0</v>
      </c>
      <c r="BY92" s="792"/>
      <c r="BZ92" s="792"/>
      <c r="CA92" s="792"/>
      <c r="CB92" s="792"/>
      <c r="CC92" s="792"/>
      <c r="CD92" s="792"/>
      <c r="CE92" s="795">
        <f>IF(Cotizador!$Q$17&gt;=2,TARIFA!X46,0)</f>
        <v>0</v>
      </c>
      <c r="CF92" s="792"/>
      <c r="CG92" s="792"/>
      <c r="CH92" s="792"/>
      <c r="CI92" s="792"/>
      <c r="CJ92" s="792"/>
      <c r="CK92" s="793"/>
      <c r="CL92" s="794">
        <f>IF(Cotizador!$Q$17&gt;=2,TARIFA!Y46,0)</f>
        <v>0</v>
      </c>
      <c r="CM92" s="792"/>
      <c r="CN92" s="792"/>
      <c r="CO92" s="792"/>
      <c r="CP92" s="792"/>
      <c r="CQ92" s="792"/>
      <c r="CR92" s="799"/>
      <c r="CS92" s="370"/>
    </row>
    <row r="93" spans="2:97" ht="23.25" customHeight="1" x14ac:dyDescent="0.35">
      <c r="B93" s="369"/>
      <c r="C93" s="776" t="s">
        <v>106</v>
      </c>
      <c r="D93" s="777"/>
      <c r="E93" s="777"/>
      <c r="F93" s="777"/>
      <c r="G93" s="777"/>
      <c r="H93" s="777"/>
      <c r="I93" s="777"/>
      <c r="J93" s="777"/>
      <c r="K93" s="777"/>
      <c r="L93" s="778"/>
      <c r="M93" s="779">
        <f>IF(Cotizador!$Q$17&gt;=2,TARIFA!N47,0)</f>
        <v>0</v>
      </c>
      <c r="N93" s="780"/>
      <c r="O93" s="780"/>
      <c r="P93" s="780"/>
      <c r="Q93" s="780"/>
      <c r="R93" s="780"/>
      <c r="S93" s="781"/>
      <c r="T93" s="782">
        <f>IF(Cotizador!$Q$17&gt;=2,TARIFA!O47,0)</f>
        <v>0</v>
      </c>
      <c r="U93" s="780"/>
      <c r="V93" s="780"/>
      <c r="W93" s="780"/>
      <c r="X93" s="780"/>
      <c r="Y93" s="780"/>
      <c r="Z93" s="780"/>
      <c r="AA93" s="783">
        <f>IF(Cotizador!$Q$17&gt;=2,TARIFA!P47,0)</f>
        <v>0</v>
      </c>
      <c r="AB93" s="780"/>
      <c r="AC93" s="780"/>
      <c r="AD93" s="780"/>
      <c r="AE93" s="780"/>
      <c r="AF93" s="780"/>
      <c r="AG93" s="781"/>
      <c r="AH93" s="782">
        <f>IF(Cotizador!$Q$17&gt;=2,TARIFA!Q47,0)</f>
        <v>0</v>
      </c>
      <c r="AI93" s="780"/>
      <c r="AJ93" s="780"/>
      <c r="AK93" s="780"/>
      <c r="AL93" s="780"/>
      <c r="AM93" s="780"/>
      <c r="AN93" s="780"/>
      <c r="AO93" s="776">
        <f>IF(Cotizador!$Q$17&gt;=2,TARIFA!R47,0)</f>
        <v>0</v>
      </c>
      <c r="AP93" s="777"/>
      <c r="AQ93" s="777"/>
      <c r="AR93" s="777"/>
      <c r="AS93" s="777"/>
      <c r="AT93" s="777"/>
      <c r="AU93" s="784"/>
      <c r="AV93" s="785">
        <f>IF(Cotizador!$Q$17&gt;=2,TARIFA!S47,0)</f>
        <v>0</v>
      </c>
      <c r="AW93" s="777"/>
      <c r="AX93" s="777"/>
      <c r="AY93" s="777"/>
      <c r="AZ93" s="777"/>
      <c r="BA93" s="777"/>
      <c r="BB93" s="777"/>
      <c r="BC93" s="786">
        <f>IF(Cotizador!$Q$17&gt;=2,TARIFA!T47,0)</f>
        <v>0</v>
      </c>
      <c r="BD93" s="777"/>
      <c r="BE93" s="777"/>
      <c r="BF93" s="777"/>
      <c r="BG93" s="777"/>
      <c r="BH93" s="777"/>
      <c r="BI93" s="784"/>
      <c r="BJ93" s="785">
        <f>IF(Cotizador!$Q$17&gt;=2,TARIFA!U47,0)</f>
        <v>0</v>
      </c>
      <c r="BK93" s="777"/>
      <c r="BL93" s="777"/>
      <c r="BM93" s="777"/>
      <c r="BN93" s="777"/>
      <c r="BO93" s="777"/>
      <c r="BP93" s="778"/>
      <c r="BQ93" s="779">
        <f>IF(Cotizador!$Q$17&gt;=2,TARIFA!V47,0)</f>
        <v>0</v>
      </c>
      <c r="BR93" s="780"/>
      <c r="BS93" s="780"/>
      <c r="BT93" s="780"/>
      <c r="BU93" s="780"/>
      <c r="BV93" s="780"/>
      <c r="BW93" s="781"/>
      <c r="BX93" s="782">
        <f>IF(Cotizador!$Q$17&gt;=2,TARIFA!W47,0)</f>
        <v>0</v>
      </c>
      <c r="BY93" s="780"/>
      <c r="BZ93" s="780"/>
      <c r="CA93" s="780"/>
      <c r="CB93" s="780"/>
      <c r="CC93" s="780"/>
      <c r="CD93" s="780"/>
      <c r="CE93" s="783">
        <f>IF(Cotizador!$Q$17&gt;=2,TARIFA!X47,0)</f>
        <v>0</v>
      </c>
      <c r="CF93" s="780"/>
      <c r="CG93" s="780"/>
      <c r="CH93" s="780"/>
      <c r="CI93" s="780"/>
      <c r="CJ93" s="780"/>
      <c r="CK93" s="781"/>
      <c r="CL93" s="782">
        <f>IF(Cotizador!$Q$17&gt;=2,TARIFA!Y47,0)</f>
        <v>0</v>
      </c>
      <c r="CM93" s="780"/>
      <c r="CN93" s="780"/>
      <c r="CO93" s="780"/>
      <c r="CP93" s="780"/>
      <c r="CQ93" s="780"/>
      <c r="CR93" s="787"/>
      <c r="CS93" s="370"/>
    </row>
    <row r="94" spans="2:97" ht="23.25" customHeight="1" x14ac:dyDescent="0.35">
      <c r="B94" s="369"/>
      <c r="C94" s="788" t="s">
        <v>107</v>
      </c>
      <c r="D94" s="789"/>
      <c r="E94" s="789"/>
      <c r="F94" s="789"/>
      <c r="G94" s="789"/>
      <c r="H94" s="789"/>
      <c r="I94" s="789"/>
      <c r="J94" s="789"/>
      <c r="K94" s="789"/>
      <c r="L94" s="790"/>
      <c r="M94" s="791">
        <f>IF(Cotizador!$Q$17&gt;=2,TARIFA!N48,0)</f>
        <v>0</v>
      </c>
      <c r="N94" s="792"/>
      <c r="O94" s="792"/>
      <c r="P94" s="792"/>
      <c r="Q94" s="792"/>
      <c r="R94" s="792"/>
      <c r="S94" s="793"/>
      <c r="T94" s="794">
        <f>IF(Cotizador!$Q$17&gt;=2,TARIFA!O48,0)</f>
        <v>0</v>
      </c>
      <c r="U94" s="792"/>
      <c r="V94" s="792"/>
      <c r="W94" s="792"/>
      <c r="X94" s="792"/>
      <c r="Y94" s="792"/>
      <c r="Z94" s="792"/>
      <c r="AA94" s="795">
        <f>IF(Cotizador!$Q$17&gt;=2,TARIFA!P48,0)</f>
        <v>0</v>
      </c>
      <c r="AB94" s="792"/>
      <c r="AC94" s="792"/>
      <c r="AD94" s="792"/>
      <c r="AE94" s="792"/>
      <c r="AF94" s="792"/>
      <c r="AG94" s="793"/>
      <c r="AH94" s="794">
        <f>IF(Cotizador!$Q$17&gt;=2,TARIFA!Q48,0)</f>
        <v>0</v>
      </c>
      <c r="AI94" s="792"/>
      <c r="AJ94" s="792"/>
      <c r="AK94" s="792"/>
      <c r="AL94" s="792"/>
      <c r="AM94" s="792"/>
      <c r="AN94" s="792"/>
      <c r="AO94" s="788">
        <f>IF(Cotizador!$Q$17&gt;=2,TARIFA!R48,0)</f>
        <v>0</v>
      </c>
      <c r="AP94" s="789"/>
      <c r="AQ94" s="789"/>
      <c r="AR94" s="789"/>
      <c r="AS94" s="789"/>
      <c r="AT94" s="789"/>
      <c r="AU94" s="796"/>
      <c r="AV94" s="797">
        <f>IF(Cotizador!$Q$17&gt;=2,TARIFA!S48,0)</f>
        <v>0</v>
      </c>
      <c r="AW94" s="789"/>
      <c r="AX94" s="789"/>
      <c r="AY94" s="789"/>
      <c r="AZ94" s="789"/>
      <c r="BA94" s="789"/>
      <c r="BB94" s="789"/>
      <c r="BC94" s="798">
        <f>IF(Cotizador!$Q$17&gt;=2,TARIFA!T48,0)</f>
        <v>0</v>
      </c>
      <c r="BD94" s="789"/>
      <c r="BE94" s="789"/>
      <c r="BF94" s="789"/>
      <c r="BG94" s="789"/>
      <c r="BH94" s="789"/>
      <c r="BI94" s="796"/>
      <c r="BJ94" s="797">
        <f>IF(Cotizador!$Q$17&gt;=2,TARIFA!U48,0)</f>
        <v>0</v>
      </c>
      <c r="BK94" s="789"/>
      <c r="BL94" s="789"/>
      <c r="BM94" s="789"/>
      <c r="BN94" s="789"/>
      <c r="BO94" s="789"/>
      <c r="BP94" s="790"/>
      <c r="BQ94" s="791">
        <f>IF(Cotizador!$Q$17&gt;=2,TARIFA!V48,0)</f>
        <v>0</v>
      </c>
      <c r="BR94" s="792"/>
      <c r="BS94" s="792"/>
      <c r="BT94" s="792"/>
      <c r="BU94" s="792"/>
      <c r="BV94" s="792"/>
      <c r="BW94" s="793"/>
      <c r="BX94" s="794">
        <f>IF(Cotizador!$Q$17&gt;=2,TARIFA!W48,0)</f>
        <v>0</v>
      </c>
      <c r="BY94" s="792"/>
      <c r="BZ94" s="792"/>
      <c r="CA94" s="792"/>
      <c r="CB94" s="792"/>
      <c r="CC94" s="792"/>
      <c r="CD94" s="792"/>
      <c r="CE94" s="795">
        <f>IF(Cotizador!$Q$17&gt;=2,TARIFA!X48,0)</f>
        <v>0</v>
      </c>
      <c r="CF94" s="792"/>
      <c r="CG94" s="792"/>
      <c r="CH94" s="792"/>
      <c r="CI94" s="792"/>
      <c r="CJ94" s="792"/>
      <c r="CK94" s="793"/>
      <c r="CL94" s="794">
        <f>IF(Cotizador!$Q$17&gt;=2,TARIFA!Y48,0)</f>
        <v>0</v>
      </c>
      <c r="CM94" s="792"/>
      <c r="CN94" s="792"/>
      <c r="CO94" s="792"/>
      <c r="CP94" s="792"/>
      <c r="CQ94" s="792"/>
      <c r="CR94" s="799"/>
      <c r="CS94" s="370"/>
    </row>
    <row r="95" spans="2:97" ht="23.25" customHeight="1" x14ac:dyDescent="0.35">
      <c r="B95" s="369"/>
      <c r="C95" s="776" t="s">
        <v>108</v>
      </c>
      <c r="D95" s="777"/>
      <c r="E95" s="777"/>
      <c r="F95" s="777"/>
      <c r="G95" s="777"/>
      <c r="H95" s="777"/>
      <c r="I95" s="777"/>
      <c r="J95" s="777"/>
      <c r="K95" s="777"/>
      <c r="L95" s="778"/>
      <c r="M95" s="779">
        <f>IF(Cotizador!$Q$17&gt;=2,TARIFA!N49,0)</f>
        <v>0</v>
      </c>
      <c r="N95" s="780"/>
      <c r="O95" s="780"/>
      <c r="P95" s="780"/>
      <c r="Q95" s="780"/>
      <c r="R95" s="780"/>
      <c r="S95" s="781"/>
      <c r="T95" s="782">
        <f>IF(Cotizador!$Q$17&gt;=2,TARIFA!O49,0)</f>
        <v>0</v>
      </c>
      <c r="U95" s="780"/>
      <c r="V95" s="780"/>
      <c r="W95" s="780"/>
      <c r="X95" s="780"/>
      <c r="Y95" s="780"/>
      <c r="Z95" s="780"/>
      <c r="AA95" s="783">
        <f>IF(Cotizador!$Q$17&gt;=2,TARIFA!P49,0)</f>
        <v>0</v>
      </c>
      <c r="AB95" s="780"/>
      <c r="AC95" s="780"/>
      <c r="AD95" s="780"/>
      <c r="AE95" s="780"/>
      <c r="AF95" s="780"/>
      <c r="AG95" s="781"/>
      <c r="AH95" s="782">
        <f>IF(Cotizador!$Q$17&gt;=2,TARIFA!Q49,0)</f>
        <v>0</v>
      </c>
      <c r="AI95" s="780"/>
      <c r="AJ95" s="780"/>
      <c r="AK95" s="780"/>
      <c r="AL95" s="780"/>
      <c r="AM95" s="780"/>
      <c r="AN95" s="780"/>
      <c r="AO95" s="776">
        <f>IF(Cotizador!$Q$17&gt;=2,TARIFA!R49,0)</f>
        <v>0</v>
      </c>
      <c r="AP95" s="777"/>
      <c r="AQ95" s="777"/>
      <c r="AR95" s="777"/>
      <c r="AS95" s="777"/>
      <c r="AT95" s="777"/>
      <c r="AU95" s="784"/>
      <c r="AV95" s="785">
        <f>IF(Cotizador!$Q$17&gt;=2,TARIFA!S49,0)</f>
        <v>0</v>
      </c>
      <c r="AW95" s="777"/>
      <c r="AX95" s="777"/>
      <c r="AY95" s="777"/>
      <c r="AZ95" s="777"/>
      <c r="BA95" s="777"/>
      <c r="BB95" s="777"/>
      <c r="BC95" s="786">
        <f>IF(Cotizador!$Q$17&gt;=2,TARIFA!T49,0)</f>
        <v>0</v>
      </c>
      <c r="BD95" s="777"/>
      <c r="BE95" s="777"/>
      <c r="BF95" s="777"/>
      <c r="BG95" s="777"/>
      <c r="BH95" s="777"/>
      <c r="BI95" s="784"/>
      <c r="BJ95" s="785">
        <f>IF(Cotizador!$Q$17&gt;=2,TARIFA!U49,0)</f>
        <v>0</v>
      </c>
      <c r="BK95" s="777"/>
      <c r="BL95" s="777"/>
      <c r="BM95" s="777"/>
      <c r="BN95" s="777"/>
      <c r="BO95" s="777"/>
      <c r="BP95" s="778"/>
      <c r="BQ95" s="779">
        <f>IF(Cotizador!$Q$17&gt;=2,TARIFA!V49,0)</f>
        <v>0</v>
      </c>
      <c r="BR95" s="780"/>
      <c r="BS95" s="780"/>
      <c r="BT95" s="780"/>
      <c r="BU95" s="780"/>
      <c r="BV95" s="780"/>
      <c r="BW95" s="781"/>
      <c r="BX95" s="782">
        <f>IF(Cotizador!$Q$17&gt;=2,TARIFA!W49,0)</f>
        <v>0</v>
      </c>
      <c r="BY95" s="780"/>
      <c r="BZ95" s="780"/>
      <c r="CA95" s="780"/>
      <c r="CB95" s="780"/>
      <c r="CC95" s="780"/>
      <c r="CD95" s="780"/>
      <c r="CE95" s="783">
        <f>IF(Cotizador!$Q$17&gt;=2,TARIFA!X49,0)</f>
        <v>0</v>
      </c>
      <c r="CF95" s="780"/>
      <c r="CG95" s="780"/>
      <c r="CH95" s="780"/>
      <c r="CI95" s="780"/>
      <c r="CJ95" s="780"/>
      <c r="CK95" s="781"/>
      <c r="CL95" s="782">
        <f>IF(Cotizador!$Q$17&gt;=2,TARIFA!Y49,0)</f>
        <v>0</v>
      </c>
      <c r="CM95" s="780"/>
      <c r="CN95" s="780"/>
      <c r="CO95" s="780"/>
      <c r="CP95" s="780"/>
      <c r="CQ95" s="780"/>
      <c r="CR95" s="787"/>
      <c r="CS95" s="370"/>
    </row>
    <row r="96" spans="2:97" ht="23.25" customHeight="1" x14ac:dyDescent="0.35">
      <c r="B96" s="369"/>
      <c r="C96" s="788" t="s">
        <v>109</v>
      </c>
      <c r="D96" s="789"/>
      <c r="E96" s="789"/>
      <c r="F96" s="789"/>
      <c r="G96" s="789"/>
      <c r="H96" s="789"/>
      <c r="I96" s="789"/>
      <c r="J96" s="789"/>
      <c r="K96" s="789"/>
      <c r="L96" s="790"/>
      <c r="M96" s="791">
        <f>IF(Cotizador!$Q$17&gt;=2,TARIFA!N50,0)</f>
        <v>0</v>
      </c>
      <c r="N96" s="792"/>
      <c r="O96" s="792"/>
      <c r="P96" s="792"/>
      <c r="Q96" s="792"/>
      <c r="R96" s="792"/>
      <c r="S96" s="793"/>
      <c r="T96" s="794">
        <f>IF(Cotizador!$Q$17&gt;=2,TARIFA!O50,0)</f>
        <v>0</v>
      </c>
      <c r="U96" s="792"/>
      <c r="V96" s="792"/>
      <c r="W96" s="792"/>
      <c r="X96" s="792"/>
      <c r="Y96" s="792"/>
      <c r="Z96" s="792"/>
      <c r="AA96" s="795">
        <f>IF(Cotizador!$Q$17&gt;=2,TARIFA!P50,0)</f>
        <v>0</v>
      </c>
      <c r="AB96" s="792"/>
      <c r="AC96" s="792"/>
      <c r="AD96" s="792"/>
      <c r="AE96" s="792"/>
      <c r="AF96" s="792"/>
      <c r="AG96" s="793"/>
      <c r="AH96" s="794">
        <f>IF(Cotizador!$Q$17&gt;=2,TARIFA!Q50,0)</f>
        <v>0</v>
      </c>
      <c r="AI96" s="792"/>
      <c r="AJ96" s="792"/>
      <c r="AK96" s="792"/>
      <c r="AL96" s="792"/>
      <c r="AM96" s="792"/>
      <c r="AN96" s="792"/>
      <c r="AO96" s="788">
        <f>IF(Cotizador!$Q$17&gt;=2,TARIFA!R50,0)</f>
        <v>0</v>
      </c>
      <c r="AP96" s="789"/>
      <c r="AQ96" s="789"/>
      <c r="AR96" s="789"/>
      <c r="AS96" s="789"/>
      <c r="AT96" s="789"/>
      <c r="AU96" s="796"/>
      <c r="AV96" s="797">
        <f>IF(Cotizador!$Q$17&gt;=2,TARIFA!S50,0)</f>
        <v>0</v>
      </c>
      <c r="AW96" s="789"/>
      <c r="AX96" s="789"/>
      <c r="AY96" s="789"/>
      <c r="AZ96" s="789"/>
      <c r="BA96" s="789"/>
      <c r="BB96" s="789"/>
      <c r="BC96" s="798">
        <f>IF(Cotizador!$Q$17&gt;=2,TARIFA!T50,0)</f>
        <v>0</v>
      </c>
      <c r="BD96" s="789"/>
      <c r="BE96" s="789"/>
      <c r="BF96" s="789"/>
      <c r="BG96" s="789"/>
      <c r="BH96" s="789"/>
      <c r="BI96" s="796"/>
      <c r="BJ96" s="797">
        <f>IF(Cotizador!$Q$17&gt;=2,TARIFA!U50,0)</f>
        <v>0</v>
      </c>
      <c r="BK96" s="789"/>
      <c r="BL96" s="789"/>
      <c r="BM96" s="789"/>
      <c r="BN96" s="789"/>
      <c r="BO96" s="789"/>
      <c r="BP96" s="790"/>
      <c r="BQ96" s="791">
        <f>IF(Cotizador!$Q$17&gt;=2,TARIFA!V50,0)</f>
        <v>0</v>
      </c>
      <c r="BR96" s="792"/>
      <c r="BS96" s="792"/>
      <c r="BT96" s="792"/>
      <c r="BU96" s="792"/>
      <c r="BV96" s="792"/>
      <c r="BW96" s="793"/>
      <c r="BX96" s="794">
        <f>IF(Cotizador!$Q$17&gt;=2,TARIFA!W50,0)</f>
        <v>0</v>
      </c>
      <c r="BY96" s="792"/>
      <c r="BZ96" s="792"/>
      <c r="CA96" s="792"/>
      <c r="CB96" s="792"/>
      <c r="CC96" s="792"/>
      <c r="CD96" s="792"/>
      <c r="CE96" s="795">
        <f>IF(Cotizador!$Q$17&gt;=2,TARIFA!X50,0)</f>
        <v>0</v>
      </c>
      <c r="CF96" s="792"/>
      <c r="CG96" s="792"/>
      <c r="CH96" s="792"/>
      <c r="CI96" s="792"/>
      <c r="CJ96" s="792"/>
      <c r="CK96" s="793"/>
      <c r="CL96" s="794">
        <f>IF(Cotizador!$Q$17&gt;=2,TARIFA!Y50,0)</f>
        <v>0</v>
      </c>
      <c r="CM96" s="792"/>
      <c r="CN96" s="792"/>
      <c r="CO96" s="792"/>
      <c r="CP96" s="792"/>
      <c r="CQ96" s="792"/>
      <c r="CR96" s="799"/>
      <c r="CS96" s="370"/>
    </row>
    <row r="97" spans="2:97" ht="23.25" customHeight="1" x14ac:dyDescent="0.35">
      <c r="B97" s="369"/>
      <c r="C97" s="776" t="s">
        <v>110</v>
      </c>
      <c r="D97" s="777"/>
      <c r="E97" s="777"/>
      <c r="F97" s="777"/>
      <c r="G97" s="777"/>
      <c r="H97" s="777"/>
      <c r="I97" s="777"/>
      <c r="J97" s="777"/>
      <c r="K97" s="777"/>
      <c r="L97" s="778"/>
      <c r="M97" s="779">
        <f>IF(Cotizador!$Q$17&gt;=2,TARIFA!N51,0)</f>
        <v>0</v>
      </c>
      <c r="N97" s="780"/>
      <c r="O97" s="780"/>
      <c r="P97" s="780"/>
      <c r="Q97" s="780"/>
      <c r="R97" s="780"/>
      <c r="S97" s="781"/>
      <c r="T97" s="782">
        <f>IF(Cotizador!$Q$17&gt;=2,TARIFA!O51,0)</f>
        <v>0</v>
      </c>
      <c r="U97" s="780"/>
      <c r="V97" s="780"/>
      <c r="W97" s="780"/>
      <c r="X97" s="780"/>
      <c r="Y97" s="780"/>
      <c r="Z97" s="780"/>
      <c r="AA97" s="783">
        <f>IF(Cotizador!$Q$17&gt;=2,TARIFA!P51,0)</f>
        <v>0</v>
      </c>
      <c r="AB97" s="780"/>
      <c r="AC97" s="780"/>
      <c r="AD97" s="780"/>
      <c r="AE97" s="780"/>
      <c r="AF97" s="780"/>
      <c r="AG97" s="781"/>
      <c r="AH97" s="782">
        <f>IF(Cotizador!$Q$17&gt;=2,TARIFA!Q51,0)</f>
        <v>0</v>
      </c>
      <c r="AI97" s="780"/>
      <c r="AJ97" s="780"/>
      <c r="AK97" s="780"/>
      <c r="AL97" s="780"/>
      <c r="AM97" s="780"/>
      <c r="AN97" s="780"/>
      <c r="AO97" s="776">
        <f>IF(Cotizador!$Q$17&gt;=2,TARIFA!R51,0)</f>
        <v>0</v>
      </c>
      <c r="AP97" s="777"/>
      <c r="AQ97" s="777"/>
      <c r="AR97" s="777"/>
      <c r="AS97" s="777"/>
      <c r="AT97" s="777"/>
      <c r="AU97" s="784"/>
      <c r="AV97" s="785">
        <f>IF(Cotizador!$Q$17&gt;=2,TARIFA!S51,0)</f>
        <v>0</v>
      </c>
      <c r="AW97" s="777"/>
      <c r="AX97" s="777"/>
      <c r="AY97" s="777"/>
      <c r="AZ97" s="777"/>
      <c r="BA97" s="777"/>
      <c r="BB97" s="777"/>
      <c r="BC97" s="786">
        <f>IF(Cotizador!$Q$17&gt;=2,TARIFA!T51,0)</f>
        <v>0</v>
      </c>
      <c r="BD97" s="777"/>
      <c r="BE97" s="777"/>
      <c r="BF97" s="777"/>
      <c r="BG97" s="777"/>
      <c r="BH97" s="777"/>
      <c r="BI97" s="784"/>
      <c r="BJ97" s="785">
        <f>IF(Cotizador!$Q$17&gt;=2,TARIFA!U51,0)</f>
        <v>0</v>
      </c>
      <c r="BK97" s="777"/>
      <c r="BL97" s="777"/>
      <c r="BM97" s="777"/>
      <c r="BN97" s="777"/>
      <c r="BO97" s="777"/>
      <c r="BP97" s="778"/>
      <c r="BQ97" s="779">
        <f>IF(Cotizador!$Q$17&gt;=2,TARIFA!V51,0)</f>
        <v>0</v>
      </c>
      <c r="BR97" s="780"/>
      <c r="BS97" s="780"/>
      <c r="BT97" s="780"/>
      <c r="BU97" s="780"/>
      <c r="BV97" s="780"/>
      <c r="BW97" s="781"/>
      <c r="BX97" s="782">
        <f>IF(Cotizador!$Q$17&gt;=2,TARIFA!W51,0)</f>
        <v>0</v>
      </c>
      <c r="BY97" s="780"/>
      <c r="BZ97" s="780"/>
      <c r="CA97" s="780"/>
      <c r="CB97" s="780"/>
      <c r="CC97" s="780"/>
      <c r="CD97" s="780"/>
      <c r="CE97" s="783">
        <f>IF(Cotizador!$Q$17&gt;=2,TARIFA!X51,0)</f>
        <v>0</v>
      </c>
      <c r="CF97" s="780"/>
      <c r="CG97" s="780"/>
      <c r="CH97" s="780"/>
      <c r="CI97" s="780"/>
      <c r="CJ97" s="780"/>
      <c r="CK97" s="781"/>
      <c r="CL97" s="782">
        <f>IF(Cotizador!$Q$17&gt;=2,TARIFA!Y51,0)</f>
        <v>0</v>
      </c>
      <c r="CM97" s="780"/>
      <c r="CN97" s="780"/>
      <c r="CO97" s="780"/>
      <c r="CP97" s="780"/>
      <c r="CQ97" s="780"/>
      <c r="CR97" s="787"/>
      <c r="CS97" s="370"/>
    </row>
    <row r="98" spans="2:97" ht="23.25" customHeight="1" x14ac:dyDescent="0.35">
      <c r="B98" s="369"/>
      <c r="C98" s="788" t="s">
        <v>111</v>
      </c>
      <c r="D98" s="789"/>
      <c r="E98" s="789"/>
      <c r="F98" s="789"/>
      <c r="G98" s="789"/>
      <c r="H98" s="789"/>
      <c r="I98" s="789"/>
      <c r="J98" s="789"/>
      <c r="K98" s="789"/>
      <c r="L98" s="790"/>
      <c r="M98" s="791">
        <f>IF(Cotizador!$Q$17&gt;=2,TARIFA!N52,0)</f>
        <v>0</v>
      </c>
      <c r="N98" s="792"/>
      <c r="O98" s="792"/>
      <c r="P98" s="792"/>
      <c r="Q98" s="792"/>
      <c r="R98" s="792"/>
      <c r="S98" s="793"/>
      <c r="T98" s="794">
        <f>IF(Cotizador!$Q$17&gt;=2,TARIFA!O52,0)</f>
        <v>0</v>
      </c>
      <c r="U98" s="792"/>
      <c r="V98" s="792"/>
      <c r="W98" s="792"/>
      <c r="X98" s="792"/>
      <c r="Y98" s="792"/>
      <c r="Z98" s="792"/>
      <c r="AA98" s="795">
        <f>IF(Cotizador!$Q$17&gt;=2,TARIFA!P52,0)</f>
        <v>0</v>
      </c>
      <c r="AB98" s="792"/>
      <c r="AC98" s="792"/>
      <c r="AD98" s="792"/>
      <c r="AE98" s="792"/>
      <c r="AF98" s="792"/>
      <c r="AG98" s="793"/>
      <c r="AH98" s="794">
        <f>IF(Cotizador!$Q$17&gt;=2,TARIFA!Q52,0)</f>
        <v>0</v>
      </c>
      <c r="AI98" s="792"/>
      <c r="AJ98" s="792"/>
      <c r="AK98" s="792"/>
      <c r="AL98" s="792"/>
      <c r="AM98" s="792"/>
      <c r="AN98" s="792"/>
      <c r="AO98" s="788">
        <f>IF(Cotizador!$Q$17&gt;=2,TARIFA!R52,0)</f>
        <v>0</v>
      </c>
      <c r="AP98" s="789"/>
      <c r="AQ98" s="789"/>
      <c r="AR98" s="789"/>
      <c r="AS98" s="789"/>
      <c r="AT98" s="789"/>
      <c r="AU98" s="796"/>
      <c r="AV98" s="797">
        <f>IF(Cotizador!$Q$17&gt;=2,TARIFA!S52,0)</f>
        <v>0</v>
      </c>
      <c r="AW98" s="789"/>
      <c r="AX98" s="789"/>
      <c r="AY98" s="789"/>
      <c r="AZ98" s="789"/>
      <c r="BA98" s="789"/>
      <c r="BB98" s="789"/>
      <c r="BC98" s="798">
        <f>IF(Cotizador!$Q$17&gt;=2,TARIFA!T52,0)</f>
        <v>0</v>
      </c>
      <c r="BD98" s="789"/>
      <c r="BE98" s="789"/>
      <c r="BF98" s="789"/>
      <c r="BG98" s="789"/>
      <c r="BH98" s="789"/>
      <c r="BI98" s="796"/>
      <c r="BJ98" s="797">
        <f>IF(Cotizador!$Q$17&gt;=2,TARIFA!U52,0)</f>
        <v>0</v>
      </c>
      <c r="BK98" s="789"/>
      <c r="BL98" s="789"/>
      <c r="BM98" s="789"/>
      <c r="BN98" s="789"/>
      <c r="BO98" s="789"/>
      <c r="BP98" s="790"/>
      <c r="BQ98" s="791">
        <f>IF(Cotizador!$Q$17&gt;=2,TARIFA!V52,0)</f>
        <v>0</v>
      </c>
      <c r="BR98" s="792"/>
      <c r="BS98" s="792"/>
      <c r="BT98" s="792"/>
      <c r="BU98" s="792"/>
      <c r="BV98" s="792"/>
      <c r="BW98" s="793"/>
      <c r="BX98" s="794">
        <f>IF(Cotizador!$Q$17&gt;=2,TARIFA!W52,0)</f>
        <v>0</v>
      </c>
      <c r="BY98" s="792"/>
      <c r="BZ98" s="792"/>
      <c r="CA98" s="792"/>
      <c r="CB98" s="792"/>
      <c r="CC98" s="792"/>
      <c r="CD98" s="792"/>
      <c r="CE98" s="795">
        <f>IF(Cotizador!$Q$17&gt;=2,TARIFA!X52,0)</f>
        <v>0</v>
      </c>
      <c r="CF98" s="792"/>
      <c r="CG98" s="792"/>
      <c r="CH98" s="792"/>
      <c r="CI98" s="792"/>
      <c r="CJ98" s="792"/>
      <c r="CK98" s="793"/>
      <c r="CL98" s="794">
        <f>IF(Cotizador!$Q$17&gt;=2,TARIFA!Y52,0)</f>
        <v>0</v>
      </c>
      <c r="CM98" s="792"/>
      <c r="CN98" s="792"/>
      <c r="CO98" s="792"/>
      <c r="CP98" s="792"/>
      <c r="CQ98" s="792"/>
      <c r="CR98" s="799"/>
      <c r="CS98" s="370"/>
    </row>
    <row r="99" spans="2:97" ht="23.25" customHeight="1" x14ac:dyDescent="0.35">
      <c r="B99" s="369"/>
      <c r="C99" s="776" t="s">
        <v>112</v>
      </c>
      <c r="D99" s="777"/>
      <c r="E99" s="777"/>
      <c r="F99" s="777"/>
      <c r="G99" s="777"/>
      <c r="H99" s="777"/>
      <c r="I99" s="777"/>
      <c r="J99" s="777"/>
      <c r="K99" s="777"/>
      <c r="L99" s="778"/>
      <c r="M99" s="779">
        <f>IF(Cotizador!$Q$17&gt;=2,TARIFA!N53,0)</f>
        <v>0</v>
      </c>
      <c r="N99" s="780"/>
      <c r="O99" s="780"/>
      <c r="P99" s="780"/>
      <c r="Q99" s="780"/>
      <c r="R99" s="780"/>
      <c r="S99" s="781"/>
      <c r="T99" s="782">
        <f>IF(Cotizador!$Q$17&gt;=2,TARIFA!O53,0)</f>
        <v>0</v>
      </c>
      <c r="U99" s="780"/>
      <c r="V99" s="780"/>
      <c r="W99" s="780"/>
      <c r="X99" s="780"/>
      <c r="Y99" s="780"/>
      <c r="Z99" s="780"/>
      <c r="AA99" s="783">
        <f>IF(Cotizador!$Q$17&gt;=2,TARIFA!P53,0)</f>
        <v>0</v>
      </c>
      <c r="AB99" s="780"/>
      <c r="AC99" s="780"/>
      <c r="AD99" s="780"/>
      <c r="AE99" s="780"/>
      <c r="AF99" s="780"/>
      <c r="AG99" s="781"/>
      <c r="AH99" s="782">
        <f>IF(Cotizador!$Q$17&gt;=2,TARIFA!Q53,0)</f>
        <v>0</v>
      </c>
      <c r="AI99" s="780"/>
      <c r="AJ99" s="780"/>
      <c r="AK99" s="780"/>
      <c r="AL99" s="780"/>
      <c r="AM99" s="780"/>
      <c r="AN99" s="780"/>
      <c r="AO99" s="776">
        <f>IF(Cotizador!$Q$17&gt;=2,TARIFA!R53,0)</f>
        <v>0</v>
      </c>
      <c r="AP99" s="777"/>
      <c r="AQ99" s="777"/>
      <c r="AR99" s="777"/>
      <c r="AS99" s="777"/>
      <c r="AT99" s="777"/>
      <c r="AU99" s="784"/>
      <c r="AV99" s="785">
        <f>IF(Cotizador!$Q$17&gt;=2,TARIFA!S53,0)</f>
        <v>0</v>
      </c>
      <c r="AW99" s="777"/>
      <c r="AX99" s="777"/>
      <c r="AY99" s="777"/>
      <c r="AZ99" s="777"/>
      <c r="BA99" s="777"/>
      <c r="BB99" s="777"/>
      <c r="BC99" s="786">
        <f>IF(Cotizador!$Q$17&gt;=2,TARIFA!T53,0)</f>
        <v>0</v>
      </c>
      <c r="BD99" s="777"/>
      <c r="BE99" s="777"/>
      <c r="BF99" s="777"/>
      <c r="BG99" s="777"/>
      <c r="BH99" s="777"/>
      <c r="BI99" s="784"/>
      <c r="BJ99" s="785">
        <f>IF(Cotizador!$Q$17&gt;=2,TARIFA!U53,0)</f>
        <v>0</v>
      </c>
      <c r="BK99" s="777"/>
      <c r="BL99" s="777"/>
      <c r="BM99" s="777"/>
      <c r="BN99" s="777"/>
      <c r="BO99" s="777"/>
      <c r="BP99" s="778"/>
      <c r="BQ99" s="779">
        <f>IF(Cotizador!$Q$17&gt;=2,TARIFA!V53,0)</f>
        <v>0</v>
      </c>
      <c r="BR99" s="780"/>
      <c r="BS99" s="780"/>
      <c r="BT99" s="780"/>
      <c r="BU99" s="780"/>
      <c r="BV99" s="780"/>
      <c r="BW99" s="781"/>
      <c r="BX99" s="782">
        <f>IF(Cotizador!$Q$17&gt;=2,TARIFA!W53,0)</f>
        <v>0</v>
      </c>
      <c r="BY99" s="780"/>
      <c r="BZ99" s="780"/>
      <c r="CA99" s="780"/>
      <c r="CB99" s="780"/>
      <c r="CC99" s="780"/>
      <c r="CD99" s="780"/>
      <c r="CE99" s="783">
        <f>IF(Cotizador!$Q$17&gt;=2,TARIFA!X53,0)</f>
        <v>0</v>
      </c>
      <c r="CF99" s="780"/>
      <c r="CG99" s="780"/>
      <c r="CH99" s="780"/>
      <c r="CI99" s="780"/>
      <c r="CJ99" s="780"/>
      <c r="CK99" s="781"/>
      <c r="CL99" s="782">
        <f>IF(Cotizador!$Q$17&gt;=2,TARIFA!Y53,0)</f>
        <v>0</v>
      </c>
      <c r="CM99" s="780"/>
      <c r="CN99" s="780"/>
      <c r="CO99" s="780"/>
      <c r="CP99" s="780"/>
      <c r="CQ99" s="780"/>
      <c r="CR99" s="787"/>
      <c r="CS99" s="370"/>
    </row>
    <row r="100" spans="2:97" ht="23.25" customHeight="1" x14ac:dyDescent="0.35">
      <c r="B100" s="369"/>
      <c r="C100" s="788" t="s">
        <v>113</v>
      </c>
      <c r="D100" s="789"/>
      <c r="E100" s="789"/>
      <c r="F100" s="789"/>
      <c r="G100" s="789"/>
      <c r="H100" s="789"/>
      <c r="I100" s="789"/>
      <c r="J100" s="789"/>
      <c r="K100" s="789"/>
      <c r="L100" s="790"/>
      <c r="M100" s="791">
        <f>IF(Cotizador!$Q$17&gt;=2,TARIFA!N54,0)</f>
        <v>0</v>
      </c>
      <c r="N100" s="792"/>
      <c r="O100" s="792"/>
      <c r="P100" s="792"/>
      <c r="Q100" s="792"/>
      <c r="R100" s="792"/>
      <c r="S100" s="793"/>
      <c r="T100" s="794">
        <f>IF(Cotizador!$Q$17&gt;=2,TARIFA!O54,0)</f>
        <v>0</v>
      </c>
      <c r="U100" s="792"/>
      <c r="V100" s="792"/>
      <c r="W100" s="792"/>
      <c r="X100" s="792"/>
      <c r="Y100" s="792"/>
      <c r="Z100" s="792"/>
      <c r="AA100" s="795">
        <f>IF(Cotizador!$Q$17&gt;=2,TARIFA!P54,0)</f>
        <v>0</v>
      </c>
      <c r="AB100" s="792"/>
      <c r="AC100" s="792"/>
      <c r="AD100" s="792"/>
      <c r="AE100" s="792"/>
      <c r="AF100" s="792"/>
      <c r="AG100" s="793"/>
      <c r="AH100" s="794">
        <f>IF(Cotizador!$Q$17&gt;=2,TARIFA!Q54,0)</f>
        <v>0</v>
      </c>
      <c r="AI100" s="792"/>
      <c r="AJ100" s="792"/>
      <c r="AK100" s="792"/>
      <c r="AL100" s="792"/>
      <c r="AM100" s="792"/>
      <c r="AN100" s="792"/>
      <c r="AO100" s="788">
        <f>IF(Cotizador!$Q$17&gt;=2,TARIFA!R54,0)</f>
        <v>0</v>
      </c>
      <c r="AP100" s="789"/>
      <c r="AQ100" s="789"/>
      <c r="AR100" s="789"/>
      <c r="AS100" s="789"/>
      <c r="AT100" s="789"/>
      <c r="AU100" s="796"/>
      <c r="AV100" s="797">
        <f>IF(Cotizador!$Q$17&gt;=2,TARIFA!S54,0)</f>
        <v>0</v>
      </c>
      <c r="AW100" s="789"/>
      <c r="AX100" s="789"/>
      <c r="AY100" s="789"/>
      <c r="AZ100" s="789"/>
      <c r="BA100" s="789"/>
      <c r="BB100" s="789"/>
      <c r="BC100" s="798">
        <f>IF(Cotizador!$Q$17&gt;=2,TARIFA!T54,0)</f>
        <v>0</v>
      </c>
      <c r="BD100" s="789"/>
      <c r="BE100" s="789"/>
      <c r="BF100" s="789"/>
      <c r="BG100" s="789"/>
      <c r="BH100" s="789"/>
      <c r="BI100" s="796"/>
      <c r="BJ100" s="797">
        <f>IF(Cotizador!$Q$17&gt;=2,TARIFA!U54,0)</f>
        <v>0</v>
      </c>
      <c r="BK100" s="789"/>
      <c r="BL100" s="789"/>
      <c r="BM100" s="789"/>
      <c r="BN100" s="789"/>
      <c r="BO100" s="789"/>
      <c r="BP100" s="790"/>
      <c r="BQ100" s="791">
        <f>IF(Cotizador!$Q$17&gt;=2,TARIFA!V54,0)</f>
        <v>0</v>
      </c>
      <c r="BR100" s="792"/>
      <c r="BS100" s="792"/>
      <c r="BT100" s="792"/>
      <c r="BU100" s="792"/>
      <c r="BV100" s="792"/>
      <c r="BW100" s="793"/>
      <c r="BX100" s="794">
        <f>IF(Cotizador!$Q$17&gt;=2,TARIFA!W54,0)</f>
        <v>0</v>
      </c>
      <c r="BY100" s="792"/>
      <c r="BZ100" s="792"/>
      <c r="CA100" s="792"/>
      <c r="CB100" s="792"/>
      <c r="CC100" s="792"/>
      <c r="CD100" s="792"/>
      <c r="CE100" s="795">
        <f>IF(Cotizador!$Q$17&gt;=2,TARIFA!X54,0)</f>
        <v>0</v>
      </c>
      <c r="CF100" s="792"/>
      <c r="CG100" s="792"/>
      <c r="CH100" s="792"/>
      <c r="CI100" s="792"/>
      <c r="CJ100" s="792"/>
      <c r="CK100" s="793"/>
      <c r="CL100" s="794">
        <f>IF(Cotizador!$Q$17&gt;=2,TARIFA!Y54,0)</f>
        <v>0</v>
      </c>
      <c r="CM100" s="792"/>
      <c r="CN100" s="792"/>
      <c r="CO100" s="792"/>
      <c r="CP100" s="792"/>
      <c r="CQ100" s="792"/>
      <c r="CR100" s="799"/>
      <c r="CS100" s="370"/>
    </row>
    <row r="101" spans="2:97" ht="23.25" customHeight="1" x14ac:dyDescent="0.35">
      <c r="B101" s="369"/>
      <c r="C101" s="776" t="s">
        <v>114</v>
      </c>
      <c r="D101" s="777"/>
      <c r="E101" s="777"/>
      <c r="F101" s="777"/>
      <c r="G101" s="777"/>
      <c r="H101" s="777"/>
      <c r="I101" s="777"/>
      <c r="J101" s="777"/>
      <c r="K101" s="777"/>
      <c r="L101" s="778"/>
      <c r="M101" s="779">
        <f>IF(Cotizador!$Q$17&gt;=2,TARIFA!N55,0)</f>
        <v>0</v>
      </c>
      <c r="N101" s="780"/>
      <c r="O101" s="780"/>
      <c r="P101" s="780"/>
      <c r="Q101" s="780"/>
      <c r="R101" s="780"/>
      <c r="S101" s="781"/>
      <c r="T101" s="782">
        <f>IF(Cotizador!$Q$17&gt;=2,TARIFA!O55,0)</f>
        <v>0</v>
      </c>
      <c r="U101" s="780"/>
      <c r="V101" s="780"/>
      <c r="W101" s="780"/>
      <c r="X101" s="780"/>
      <c r="Y101" s="780"/>
      <c r="Z101" s="780"/>
      <c r="AA101" s="783">
        <f>IF(Cotizador!$Q$17&gt;=2,TARIFA!P55,0)</f>
        <v>0</v>
      </c>
      <c r="AB101" s="780"/>
      <c r="AC101" s="780"/>
      <c r="AD101" s="780"/>
      <c r="AE101" s="780"/>
      <c r="AF101" s="780"/>
      <c r="AG101" s="781"/>
      <c r="AH101" s="782">
        <f>IF(Cotizador!$Q$17&gt;=2,TARIFA!Q55,0)</f>
        <v>0</v>
      </c>
      <c r="AI101" s="780"/>
      <c r="AJ101" s="780"/>
      <c r="AK101" s="780"/>
      <c r="AL101" s="780"/>
      <c r="AM101" s="780"/>
      <c r="AN101" s="780"/>
      <c r="AO101" s="776">
        <f>IF(Cotizador!$Q$17&gt;=2,TARIFA!R55,0)</f>
        <v>0</v>
      </c>
      <c r="AP101" s="777"/>
      <c r="AQ101" s="777"/>
      <c r="AR101" s="777"/>
      <c r="AS101" s="777"/>
      <c r="AT101" s="777"/>
      <c r="AU101" s="784"/>
      <c r="AV101" s="785">
        <f>IF(Cotizador!$Q$17&gt;=2,TARIFA!S55,0)</f>
        <v>0</v>
      </c>
      <c r="AW101" s="777"/>
      <c r="AX101" s="777"/>
      <c r="AY101" s="777"/>
      <c r="AZ101" s="777"/>
      <c r="BA101" s="777"/>
      <c r="BB101" s="777"/>
      <c r="BC101" s="786">
        <f>IF(Cotizador!$Q$17&gt;=2,TARIFA!T55,0)</f>
        <v>0</v>
      </c>
      <c r="BD101" s="777"/>
      <c r="BE101" s="777"/>
      <c r="BF101" s="777"/>
      <c r="BG101" s="777"/>
      <c r="BH101" s="777"/>
      <c r="BI101" s="784"/>
      <c r="BJ101" s="785">
        <f>IF(Cotizador!$Q$17&gt;=2,TARIFA!U55,0)</f>
        <v>0</v>
      </c>
      <c r="BK101" s="777"/>
      <c r="BL101" s="777"/>
      <c r="BM101" s="777"/>
      <c r="BN101" s="777"/>
      <c r="BO101" s="777"/>
      <c r="BP101" s="778"/>
      <c r="BQ101" s="779">
        <f>IF(Cotizador!$Q$17&gt;=2,TARIFA!V55,0)</f>
        <v>0</v>
      </c>
      <c r="BR101" s="780"/>
      <c r="BS101" s="780"/>
      <c r="BT101" s="780"/>
      <c r="BU101" s="780"/>
      <c r="BV101" s="780"/>
      <c r="BW101" s="781"/>
      <c r="BX101" s="782">
        <f>IF(Cotizador!$Q$17&gt;=2,TARIFA!W55,0)</f>
        <v>0</v>
      </c>
      <c r="BY101" s="780"/>
      <c r="BZ101" s="780"/>
      <c r="CA101" s="780"/>
      <c r="CB101" s="780"/>
      <c r="CC101" s="780"/>
      <c r="CD101" s="780"/>
      <c r="CE101" s="783">
        <f>IF(Cotizador!$Q$17&gt;=2,TARIFA!X55,0)</f>
        <v>0</v>
      </c>
      <c r="CF101" s="780"/>
      <c r="CG101" s="780"/>
      <c r="CH101" s="780"/>
      <c r="CI101" s="780"/>
      <c r="CJ101" s="780"/>
      <c r="CK101" s="781"/>
      <c r="CL101" s="782">
        <f>IF(Cotizador!$Q$17&gt;=2,TARIFA!Y55,0)</f>
        <v>0</v>
      </c>
      <c r="CM101" s="780"/>
      <c r="CN101" s="780"/>
      <c r="CO101" s="780"/>
      <c r="CP101" s="780"/>
      <c r="CQ101" s="780"/>
      <c r="CR101" s="787"/>
      <c r="CS101" s="370"/>
    </row>
    <row r="102" spans="2:97" ht="23.25" customHeight="1" x14ac:dyDescent="0.35">
      <c r="B102" s="369"/>
      <c r="C102" s="788" t="s">
        <v>115</v>
      </c>
      <c r="D102" s="789"/>
      <c r="E102" s="789"/>
      <c r="F102" s="789"/>
      <c r="G102" s="789"/>
      <c r="H102" s="789"/>
      <c r="I102" s="789"/>
      <c r="J102" s="789"/>
      <c r="K102" s="789"/>
      <c r="L102" s="790"/>
      <c r="M102" s="791">
        <f>IF(Cotizador!$Q$17&gt;=2,TARIFA!N56,0)</f>
        <v>0</v>
      </c>
      <c r="N102" s="792"/>
      <c r="O102" s="792"/>
      <c r="P102" s="792"/>
      <c r="Q102" s="792"/>
      <c r="R102" s="792"/>
      <c r="S102" s="793"/>
      <c r="T102" s="794">
        <f>IF(Cotizador!$Q$17&gt;=2,TARIFA!O56,0)</f>
        <v>0</v>
      </c>
      <c r="U102" s="792"/>
      <c r="V102" s="792"/>
      <c r="W102" s="792"/>
      <c r="X102" s="792"/>
      <c r="Y102" s="792"/>
      <c r="Z102" s="792"/>
      <c r="AA102" s="795">
        <f>IF(Cotizador!$Q$17&gt;=2,TARIFA!P56,0)</f>
        <v>0</v>
      </c>
      <c r="AB102" s="792"/>
      <c r="AC102" s="792"/>
      <c r="AD102" s="792"/>
      <c r="AE102" s="792"/>
      <c r="AF102" s="792"/>
      <c r="AG102" s="793"/>
      <c r="AH102" s="794">
        <f>IF(Cotizador!$Q$17&gt;=2,TARIFA!Q56,0)</f>
        <v>0</v>
      </c>
      <c r="AI102" s="792"/>
      <c r="AJ102" s="792"/>
      <c r="AK102" s="792"/>
      <c r="AL102" s="792"/>
      <c r="AM102" s="792"/>
      <c r="AN102" s="792"/>
      <c r="AO102" s="788">
        <f>IF(Cotizador!$Q$17&gt;=2,TARIFA!R56,0)</f>
        <v>0</v>
      </c>
      <c r="AP102" s="789"/>
      <c r="AQ102" s="789"/>
      <c r="AR102" s="789"/>
      <c r="AS102" s="789"/>
      <c r="AT102" s="789"/>
      <c r="AU102" s="796"/>
      <c r="AV102" s="797">
        <f>IF(Cotizador!$Q$17&gt;=2,TARIFA!S56,0)</f>
        <v>0</v>
      </c>
      <c r="AW102" s="789"/>
      <c r="AX102" s="789"/>
      <c r="AY102" s="789"/>
      <c r="AZ102" s="789"/>
      <c r="BA102" s="789"/>
      <c r="BB102" s="789"/>
      <c r="BC102" s="798">
        <f>IF(Cotizador!$Q$17&gt;=2,TARIFA!T56,0)</f>
        <v>0</v>
      </c>
      <c r="BD102" s="789"/>
      <c r="BE102" s="789"/>
      <c r="BF102" s="789"/>
      <c r="BG102" s="789"/>
      <c r="BH102" s="789"/>
      <c r="BI102" s="796"/>
      <c r="BJ102" s="797">
        <f>IF(Cotizador!$Q$17&gt;=2,TARIFA!U56,0)</f>
        <v>0</v>
      </c>
      <c r="BK102" s="789"/>
      <c r="BL102" s="789"/>
      <c r="BM102" s="789"/>
      <c r="BN102" s="789"/>
      <c r="BO102" s="789"/>
      <c r="BP102" s="790"/>
      <c r="BQ102" s="791">
        <f>IF(Cotizador!$Q$17&gt;=2,TARIFA!V56,0)</f>
        <v>0</v>
      </c>
      <c r="BR102" s="792"/>
      <c r="BS102" s="792"/>
      <c r="BT102" s="792"/>
      <c r="BU102" s="792"/>
      <c r="BV102" s="792"/>
      <c r="BW102" s="793"/>
      <c r="BX102" s="794">
        <f>IF(Cotizador!$Q$17&gt;=2,TARIFA!W56,0)</f>
        <v>0</v>
      </c>
      <c r="BY102" s="792"/>
      <c r="BZ102" s="792"/>
      <c r="CA102" s="792"/>
      <c r="CB102" s="792"/>
      <c r="CC102" s="792"/>
      <c r="CD102" s="792"/>
      <c r="CE102" s="795">
        <f>IF(Cotizador!$Q$17&gt;=2,TARIFA!X56,0)</f>
        <v>0</v>
      </c>
      <c r="CF102" s="792"/>
      <c r="CG102" s="792"/>
      <c r="CH102" s="792"/>
      <c r="CI102" s="792"/>
      <c r="CJ102" s="792"/>
      <c r="CK102" s="793"/>
      <c r="CL102" s="794">
        <f>IF(Cotizador!$Q$17&gt;=2,TARIFA!Y56,0)</f>
        <v>0</v>
      </c>
      <c r="CM102" s="792"/>
      <c r="CN102" s="792"/>
      <c r="CO102" s="792"/>
      <c r="CP102" s="792"/>
      <c r="CQ102" s="792"/>
      <c r="CR102" s="799"/>
      <c r="CS102" s="370"/>
    </row>
    <row r="103" spans="2:97" ht="23.25" customHeight="1" x14ac:dyDescent="0.35">
      <c r="B103" s="369"/>
      <c r="C103" s="776" t="s">
        <v>116</v>
      </c>
      <c r="D103" s="777"/>
      <c r="E103" s="777"/>
      <c r="F103" s="777"/>
      <c r="G103" s="777"/>
      <c r="H103" s="777"/>
      <c r="I103" s="777"/>
      <c r="J103" s="777"/>
      <c r="K103" s="777"/>
      <c r="L103" s="778"/>
      <c r="M103" s="779">
        <f>IF(Cotizador!$Q$17&gt;=2,TARIFA!N57,0)</f>
        <v>0</v>
      </c>
      <c r="N103" s="780"/>
      <c r="O103" s="780"/>
      <c r="P103" s="780"/>
      <c r="Q103" s="780"/>
      <c r="R103" s="780"/>
      <c r="S103" s="781"/>
      <c r="T103" s="782">
        <f>IF(Cotizador!$Q$17&gt;=2,TARIFA!O57,0)</f>
        <v>0</v>
      </c>
      <c r="U103" s="780"/>
      <c r="V103" s="780"/>
      <c r="W103" s="780"/>
      <c r="X103" s="780"/>
      <c r="Y103" s="780"/>
      <c r="Z103" s="780"/>
      <c r="AA103" s="783">
        <f>IF(Cotizador!$Q$17&gt;=2,TARIFA!P57,0)</f>
        <v>0</v>
      </c>
      <c r="AB103" s="780"/>
      <c r="AC103" s="780"/>
      <c r="AD103" s="780"/>
      <c r="AE103" s="780"/>
      <c r="AF103" s="780"/>
      <c r="AG103" s="781"/>
      <c r="AH103" s="782">
        <f>IF(Cotizador!$Q$17&gt;=2,TARIFA!Q57,0)</f>
        <v>0</v>
      </c>
      <c r="AI103" s="780"/>
      <c r="AJ103" s="780"/>
      <c r="AK103" s="780"/>
      <c r="AL103" s="780"/>
      <c r="AM103" s="780"/>
      <c r="AN103" s="780"/>
      <c r="AO103" s="776">
        <f>IF(Cotizador!$Q$17&gt;=2,TARIFA!R57,0)</f>
        <v>0</v>
      </c>
      <c r="AP103" s="777"/>
      <c r="AQ103" s="777"/>
      <c r="AR103" s="777"/>
      <c r="AS103" s="777"/>
      <c r="AT103" s="777"/>
      <c r="AU103" s="784"/>
      <c r="AV103" s="785">
        <f>IF(Cotizador!$Q$17&gt;=2,TARIFA!S57,0)</f>
        <v>0</v>
      </c>
      <c r="AW103" s="777"/>
      <c r="AX103" s="777"/>
      <c r="AY103" s="777"/>
      <c r="AZ103" s="777"/>
      <c r="BA103" s="777"/>
      <c r="BB103" s="777"/>
      <c r="BC103" s="786">
        <f>IF(Cotizador!$Q$17&gt;=2,TARIFA!T57,0)</f>
        <v>0</v>
      </c>
      <c r="BD103" s="777"/>
      <c r="BE103" s="777"/>
      <c r="BF103" s="777"/>
      <c r="BG103" s="777"/>
      <c r="BH103" s="777"/>
      <c r="BI103" s="784"/>
      <c r="BJ103" s="785">
        <f>IF(Cotizador!$Q$17&gt;=2,TARIFA!U57,0)</f>
        <v>0</v>
      </c>
      <c r="BK103" s="777"/>
      <c r="BL103" s="777"/>
      <c r="BM103" s="777"/>
      <c r="BN103" s="777"/>
      <c r="BO103" s="777"/>
      <c r="BP103" s="778"/>
      <c r="BQ103" s="779">
        <f>IF(Cotizador!$Q$17&gt;=2,TARIFA!V57,0)</f>
        <v>0</v>
      </c>
      <c r="BR103" s="780"/>
      <c r="BS103" s="780"/>
      <c r="BT103" s="780"/>
      <c r="BU103" s="780"/>
      <c r="BV103" s="780"/>
      <c r="BW103" s="781"/>
      <c r="BX103" s="782">
        <f>IF(Cotizador!$Q$17&gt;=2,TARIFA!W57,0)</f>
        <v>0</v>
      </c>
      <c r="BY103" s="780"/>
      <c r="BZ103" s="780"/>
      <c r="CA103" s="780"/>
      <c r="CB103" s="780"/>
      <c r="CC103" s="780"/>
      <c r="CD103" s="780"/>
      <c r="CE103" s="783">
        <f>IF(Cotizador!$Q$17&gt;=2,TARIFA!X57,0)</f>
        <v>0</v>
      </c>
      <c r="CF103" s="780"/>
      <c r="CG103" s="780"/>
      <c r="CH103" s="780"/>
      <c r="CI103" s="780"/>
      <c r="CJ103" s="780"/>
      <c r="CK103" s="781"/>
      <c r="CL103" s="782">
        <f>IF(Cotizador!$Q$17&gt;=2,TARIFA!Y57,0)</f>
        <v>0</v>
      </c>
      <c r="CM103" s="780"/>
      <c r="CN103" s="780"/>
      <c r="CO103" s="780"/>
      <c r="CP103" s="780"/>
      <c r="CQ103" s="780"/>
      <c r="CR103" s="787"/>
      <c r="CS103" s="370"/>
    </row>
    <row r="104" spans="2:97" ht="23.25" customHeight="1" x14ac:dyDescent="0.35">
      <c r="B104" s="369"/>
      <c r="C104" s="788" t="s">
        <v>117</v>
      </c>
      <c r="D104" s="789"/>
      <c r="E104" s="789"/>
      <c r="F104" s="789"/>
      <c r="G104" s="789"/>
      <c r="H104" s="789"/>
      <c r="I104" s="789"/>
      <c r="J104" s="789"/>
      <c r="K104" s="789"/>
      <c r="L104" s="790"/>
      <c r="M104" s="791">
        <f>IF(Cotizador!$Q$17&gt;=2,TARIFA!N58,0)</f>
        <v>0</v>
      </c>
      <c r="N104" s="792"/>
      <c r="O104" s="792"/>
      <c r="P104" s="792"/>
      <c r="Q104" s="792"/>
      <c r="R104" s="792"/>
      <c r="S104" s="793"/>
      <c r="T104" s="794">
        <f>IF(Cotizador!$Q$17&gt;=2,TARIFA!O58,0)</f>
        <v>0</v>
      </c>
      <c r="U104" s="792"/>
      <c r="V104" s="792"/>
      <c r="W104" s="792"/>
      <c r="X104" s="792"/>
      <c r="Y104" s="792"/>
      <c r="Z104" s="792"/>
      <c r="AA104" s="795">
        <f>IF(Cotizador!$Q$17&gt;=2,TARIFA!P58,0)</f>
        <v>0</v>
      </c>
      <c r="AB104" s="792"/>
      <c r="AC104" s="792"/>
      <c r="AD104" s="792"/>
      <c r="AE104" s="792"/>
      <c r="AF104" s="792"/>
      <c r="AG104" s="793"/>
      <c r="AH104" s="794">
        <f>IF(Cotizador!$Q$17&gt;=2,TARIFA!Q58,0)</f>
        <v>0</v>
      </c>
      <c r="AI104" s="792"/>
      <c r="AJ104" s="792"/>
      <c r="AK104" s="792"/>
      <c r="AL104" s="792"/>
      <c r="AM104" s="792"/>
      <c r="AN104" s="792"/>
      <c r="AO104" s="788">
        <f>IF(Cotizador!$Q$17&gt;=2,TARIFA!R58,0)</f>
        <v>0</v>
      </c>
      <c r="AP104" s="789"/>
      <c r="AQ104" s="789"/>
      <c r="AR104" s="789"/>
      <c r="AS104" s="789"/>
      <c r="AT104" s="789"/>
      <c r="AU104" s="796"/>
      <c r="AV104" s="797">
        <f>IF(Cotizador!$Q$17&gt;=2,TARIFA!S58,0)</f>
        <v>0</v>
      </c>
      <c r="AW104" s="789"/>
      <c r="AX104" s="789"/>
      <c r="AY104" s="789"/>
      <c r="AZ104" s="789"/>
      <c r="BA104" s="789"/>
      <c r="BB104" s="789"/>
      <c r="BC104" s="798">
        <f>IF(Cotizador!$Q$17&gt;=2,TARIFA!T58,0)</f>
        <v>0</v>
      </c>
      <c r="BD104" s="789"/>
      <c r="BE104" s="789"/>
      <c r="BF104" s="789"/>
      <c r="BG104" s="789"/>
      <c r="BH104" s="789"/>
      <c r="BI104" s="796"/>
      <c r="BJ104" s="797">
        <f>IF(Cotizador!$Q$17&gt;=2,TARIFA!U58,0)</f>
        <v>0</v>
      </c>
      <c r="BK104" s="789"/>
      <c r="BL104" s="789"/>
      <c r="BM104" s="789"/>
      <c r="BN104" s="789"/>
      <c r="BO104" s="789"/>
      <c r="BP104" s="790"/>
      <c r="BQ104" s="791">
        <f>IF(Cotizador!$Q$17&gt;=2,TARIFA!V58,0)</f>
        <v>0</v>
      </c>
      <c r="BR104" s="792"/>
      <c r="BS104" s="792"/>
      <c r="BT104" s="792"/>
      <c r="BU104" s="792"/>
      <c r="BV104" s="792"/>
      <c r="BW104" s="793"/>
      <c r="BX104" s="794">
        <f>IF(Cotizador!$Q$17&gt;=2,TARIFA!W58,0)</f>
        <v>0</v>
      </c>
      <c r="BY104" s="792"/>
      <c r="BZ104" s="792"/>
      <c r="CA104" s="792"/>
      <c r="CB104" s="792"/>
      <c r="CC104" s="792"/>
      <c r="CD104" s="792"/>
      <c r="CE104" s="795">
        <f>IF(Cotizador!$Q$17&gt;=2,TARIFA!X58,0)</f>
        <v>0</v>
      </c>
      <c r="CF104" s="792"/>
      <c r="CG104" s="792"/>
      <c r="CH104" s="792"/>
      <c r="CI104" s="792"/>
      <c r="CJ104" s="792"/>
      <c r="CK104" s="793"/>
      <c r="CL104" s="794">
        <f>IF(Cotizador!$Q$17&gt;=2,TARIFA!Y58,0)</f>
        <v>0</v>
      </c>
      <c r="CM104" s="792"/>
      <c r="CN104" s="792"/>
      <c r="CO104" s="792"/>
      <c r="CP104" s="792"/>
      <c r="CQ104" s="792"/>
      <c r="CR104" s="799"/>
      <c r="CS104" s="370"/>
    </row>
    <row r="105" spans="2:97" ht="23.25" customHeight="1" x14ac:dyDescent="0.35">
      <c r="B105" s="369"/>
      <c r="C105" s="776" t="s">
        <v>118</v>
      </c>
      <c r="D105" s="777"/>
      <c r="E105" s="777"/>
      <c r="F105" s="777"/>
      <c r="G105" s="777"/>
      <c r="H105" s="777"/>
      <c r="I105" s="777"/>
      <c r="J105" s="777"/>
      <c r="K105" s="777"/>
      <c r="L105" s="778"/>
      <c r="M105" s="779">
        <f>IF(Cotizador!$Q$17&gt;=2,TARIFA!N59,0)</f>
        <v>0</v>
      </c>
      <c r="N105" s="780"/>
      <c r="O105" s="780"/>
      <c r="P105" s="780"/>
      <c r="Q105" s="780"/>
      <c r="R105" s="780"/>
      <c r="S105" s="781"/>
      <c r="T105" s="782">
        <f>IF(Cotizador!$Q$17&gt;=2,TARIFA!O59,0)</f>
        <v>0</v>
      </c>
      <c r="U105" s="780"/>
      <c r="V105" s="780"/>
      <c r="W105" s="780"/>
      <c r="X105" s="780"/>
      <c r="Y105" s="780"/>
      <c r="Z105" s="780"/>
      <c r="AA105" s="783">
        <f>IF(Cotizador!$Q$17&gt;=2,TARIFA!P59,0)</f>
        <v>0</v>
      </c>
      <c r="AB105" s="780"/>
      <c r="AC105" s="780"/>
      <c r="AD105" s="780"/>
      <c r="AE105" s="780"/>
      <c r="AF105" s="780"/>
      <c r="AG105" s="781"/>
      <c r="AH105" s="782">
        <f>IF(Cotizador!$Q$17&gt;=2,TARIFA!Q59,0)</f>
        <v>0</v>
      </c>
      <c r="AI105" s="780"/>
      <c r="AJ105" s="780"/>
      <c r="AK105" s="780"/>
      <c r="AL105" s="780"/>
      <c r="AM105" s="780"/>
      <c r="AN105" s="780"/>
      <c r="AO105" s="776">
        <f>IF(Cotizador!$Q$17&gt;=2,TARIFA!R59,0)</f>
        <v>0</v>
      </c>
      <c r="AP105" s="777"/>
      <c r="AQ105" s="777"/>
      <c r="AR105" s="777"/>
      <c r="AS105" s="777"/>
      <c r="AT105" s="777"/>
      <c r="AU105" s="784"/>
      <c r="AV105" s="785">
        <f>IF(Cotizador!$Q$17&gt;=2,TARIFA!S59,0)</f>
        <v>0</v>
      </c>
      <c r="AW105" s="777"/>
      <c r="AX105" s="777"/>
      <c r="AY105" s="777"/>
      <c r="AZ105" s="777"/>
      <c r="BA105" s="777"/>
      <c r="BB105" s="777"/>
      <c r="BC105" s="786">
        <f>IF(Cotizador!$Q$17&gt;=2,TARIFA!T59,0)</f>
        <v>0</v>
      </c>
      <c r="BD105" s="777"/>
      <c r="BE105" s="777"/>
      <c r="BF105" s="777"/>
      <c r="BG105" s="777"/>
      <c r="BH105" s="777"/>
      <c r="BI105" s="784"/>
      <c r="BJ105" s="785">
        <f>IF(Cotizador!$Q$17&gt;=2,TARIFA!U59,0)</f>
        <v>0</v>
      </c>
      <c r="BK105" s="777"/>
      <c r="BL105" s="777"/>
      <c r="BM105" s="777"/>
      <c r="BN105" s="777"/>
      <c r="BO105" s="777"/>
      <c r="BP105" s="778"/>
      <c r="BQ105" s="779">
        <f>IF(Cotizador!$Q$17&gt;=2,TARIFA!V59,0)</f>
        <v>0</v>
      </c>
      <c r="BR105" s="780"/>
      <c r="BS105" s="780"/>
      <c r="BT105" s="780"/>
      <c r="BU105" s="780"/>
      <c r="BV105" s="780"/>
      <c r="BW105" s="781"/>
      <c r="BX105" s="782">
        <f>IF(Cotizador!$Q$17&gt;=2,TARIFA!W59,0)</f>
        <v>0</v>
      </c>
      <c r="BY105" s="780"/>
      <c r="BZ105" s="780"/>
      <c r="CA105" s="780"/>
      <c r="CB105" s="780"/>
      <c r="CC105" s="780"/>
      <c r="CD105" s="780"/>
      <c r="CE105" s="783">
        <f>IF(Cotizador!$Q$17&gt;=2,TARIFA!X59,0)</f>
        <v>0</v>
      </c>
      <c r="CF105" s="780"/>
      <c r="CG105" s="780"/>
      <c r="CH105" s="780"/>
      <c r="CI105" s="780"/>
      <c r="CJ105" s="780"/>
      <c r="CK105" s="781"/>
      <c r="CL105" s="782">
        <f>IF(Cotizador!$Q$17&gt;=2,TARIFA!Y59,0)</f>
        <v>0</v>
      </c>
      <c r="CM105" s="780"/>
      <c r="CN105" s="780"/>
      <c r="CO105" s="780"/>
      <c r="CP105" s="780"/>
      <c r="CQ105" s="780"/>
      <c r="CR105" s="787"/>
      <c r="CS105" s="370"/>
    </row>
    <row r="106" spans="2:97" ht="23.25" customHeight="1" x14ac:dyDescent="0.35">
      <c r="B106" s="369"/>
      <c r="C106" s="788" t="s">
        <v>119</v>
      </c>
      <c r="D106" s="789"/>
      <c r="E106" s="789"/>
      <c r="F106" s="789"/>
      <c r="G106" s="789"/>
      <c r="H106" s="789"/>
      <c r="I106" s="789"/>
      <c r="J106" s="789"/>
      <c r="K106" s="789"/>
      <c r="L106" s="790"/>
      <c r="M106" s="791">
        <f>IF(Cotizador!$Q$17&gt;=2,TARIFA!N60,0)</f>
        <v>0</v>
      </c>
      <c r="N106" s="792"/>
      <c r="O106" s="792"/>
      <c r="P106" s="792"/>
      <c r="Q106" s="792"/>
      <c r="R106" s="792"/>
      <c r="S106" s="793"/>
      <c r="T106" s="794">
        <f>IF(Cotizador!$Q$17&gt;=2,TARIFA!O60,0)</f>
        <v>0</v>
      </c>
      <c r="U106" s="792"/>
      <c r="V106" s="792"/>
      <c r="W106" s="792"/>
      <c r="X106" s="792"/>
      <c r="Y106" s="792"/>
      <c r="Z106" s="792"/>
      <c r="AA106" s="795">
        <f>IF(Cotizador!$Q$17&gt;=2,TARIFA!P60,0)</f>
        <v>0</v>
      </c>
      <c r="AB106" s="792"/>
      <c r="AC106" s="792"/>
      <c r="AD106" s="792"/>
      <c r="AE106" s="792"/>
      <c r="AF106" s="792"/>
      <c r="AG106" s="793"/>
      <c r="AH106" s="794">
        <f>IF(Cotizador!$Q$17&gt;=2,TARIFA!Q60,0)</f>
        <v>0</v>
      </c>
      <c r="AI106" s="792"/>
      <c r="AJ106" s="792"/>
      <c r="AK106" s="792"/>
      <c r="AL106" s="792"/>
      <c r="AM106" s="792"/>
      <c r="AN106" s="792"/>
      <c r="AO106" s="788">
        <f>IF(Cotizador!$Q$17&gt;=2,TARIFA!R60,0)</f>
        <v>0</v>
      </c>
      <c r="AP106" s="789"/>
      <c r="AQ106" s="789"/>
      <c r="AR106" s="789"/>
      <c r="AS106" s="789"/>
      <c r="AT106" s="789"/>
      <c r="AU106" s="796"/>
      <c r="AV106" s="797">
        <f>IF(Cotizador!$Q$17&gt;=2,TARIFA!S60,0)</f>
        <v>0</v>
      </c>
      <c r="AW106" s="789"/>
      <c r="AX106" s="789"/>
      <c r="AY106" s="789"/>
      <c r="AZ106" s="789"/>
      <c r="BA106" s="789"/>
      <c r="BB106" s="789"/>
      <c r="BC106" s="798">
        <f>IF(Cotizador!$Q$17&gt;=2,TARIFA!T60,0)</f>
        <v>0</v>
      </c>
      <c r="BD106" s="789"/>
      <c r="BE106" s="789"/>
      <c r="BF106" s="789"/>
      <c r="BG106" s="789"/>
      <c r="BH106" s="789"/>
      <c r="BI106" s="796"/>
      <c r="BJ106" s="797">
        <f>IF(Cotizador!$Q$17&gt;=2,TARIFA!U60,0)</f>
        <v>0</v>
      </c>
      <c r="BK106" s="789"/>
      <c r="BL106" s="789"/>
      <c r="BM106" s="789"/>
      <c r="BN106" s="789"/>
      <c r="BO106" s="789"/>
      <c r="BP106" s="790"/>
      <c r="BQ106" s="791">
        <f>IF(Cotizador!$Q$17&gt;=2,TARIFA!V60,0)</f>
        <v>0</v>
      </c>
      <c r="BR106" s="792"/>
      <c r="BS106" s="792"/>
      <c r="BT106" s="792"/>
      <c r="BU106" s="792"/>
      <c r="BV106" s="792"/>
      <c r="BW106" s="793"/>
      <c r="BX106" s="794">
        <f>IF(Cotizador!$Q$17&gt;=2,TARIFA!W60,0)</f>
        <v>0</v>
      </c>
      <c r="BY106" s="792"/>
      <c r="BZ106" s="792"/>
      <c r="CA106" s="792"/>
      <c r="CB106" s="792"/>
      <c r="CC106" s="792"/>
      <c r="CD106" s="792"/>
      <c r="CE106" s="795">
        <f>IF(Cotizador!$Q$17&gt;=2,TARIFA!X60,0)</f>
        <v>0</v>
      </c>
      <c r="CF106" s="792"/>
      <c r="CG106" s="792"/>
      <c r="CH106" s="792"/>
      <c r="CI106" s="792"/>
      <c r="CJ106" s="792"/>
      <c r="CK106" s="793"/>
      <c r="CL106" s="794">
        <f>IF(Cotizador!$Q$17&gt;=2,TARIFA!Y60,0)</f>
        <v>0</v>
      </c>
      <c r="CM106" s="792"/>
      <c r="CN106" s="792"/>
      <c r="CO106" s="792"/>
      <c r="CP106" s="792"/>
      <c r="CQ106" s="792"/>
      <c r="CR106" s="799"/>
      <c r="CS106" s="370"/>
    </row>
    <row r="107" spans="2:97" ht="23.25" customHeight="1" x14ac:dyDescent="0.35">
      <c r="B107" s="369"/>
      <c r="C107" s="776" t="s">
        <v>120</v>
      </c>
      <c r="D107" s="777"/>
      <c r="E107" s="777"/>
      <c r="F107" s="777"/>
      <c r="G107" s="777"/>
      <c r="H107" s="777"/>
      <c r="I107" s="777"/>
      <c r="J107" s="777"/>
      <c r="K107" s="777"/>
      <c r="L107" s="778"/>
      <c r="M107" s="779">
        <f>IF(Cotizador!$Q$17&gt;=2,TARIFA!N61,0)</f>
        <v>0</v>
      </c>
      <c r="N107" s="780"/>
      <c r="O107" s="780"/>
      <c r="P107" s="780"/>
      <c r="Q107" s="780"/>
      <c r="R107" s="780"/>
      <c r="S107" s="781"/>
      <c r="T107" s="782">
        <f>IF(Cotizador!$Q$17&gt;=2,TARIFA!O61,0)</f>
        <v>0</v>
      </c>
      <c r="U107" s="780"/>
      <c r="V107" s="780"/>
      <c r="W107" s="780"/>
      <c r="X107" s="780"/>
      <c r="Y107" s="780"/>
      <c r="Z107" s="780"/>
      <c r="AA107" s="783">
        <f>IF(Cotizador!$Q$17&gt;=2,TARIFA!P61,0)</f>
        <v>0</v>
      </c>
      <c r="AB107" s="780"/>
      <c r="AC107" s="780"/>
      <c r="AD107" s="780"/>
      <c r="AE107" s="780"/>
      <c r="AF107" s="780"/>
      <c r="AG107" s="781"/>
      <c r="AH107" s="782">
        <f>IF(Cotizador!$Q$17&gt;=2,TARIFA!Q61,0)</f>
        <v>0</v>
      </c>
      <c r="AI107" s="780"/>
      <c r="AJ107" s="780"/>
      <c r="AK107" s="780"/>
      <c r="AL107" s="780"/>
      <c r="AM107" s="780"/>
      <c r="AN107" s="780"/>
      <c r="AO107" s="776">
        <f>IF(Cotizador!$Q$17&gt;=2,TARIFA!R61,0)</f>
        <v>0</v>
      </c>
      <c r="AP107" s="777"/>
      <c r="AQ107" s="777"/>
      <c r="AR107" s="777"/>
      <c r="AS107" s="777"/>
      <c r="AT107" s="777"/>
      <c r="AU107" s="784"/>
      <c r="AV107" s="785">
        <f>IF(Cotizador!$Q$17&gt;=2,TARIFA!S61,0)</f>
        <v>0</v>
      </c>
      <c r="AW107" s="777"/>
      <c r="AX107" s="777"/>
      <c r="AY107" s="777"/>
      <c r="AZ107" s="777"/>
      <c r="BA107" s="777"/>
      <c r="BB107" s="777"/>
      <c r="BC107" s="786">
        <f>IF(Cotizador!$Q$17&gt;=2,TARIFA!T61,0)</f>
        <v>0</v>
      </c>
      <c r="BD107" s="777"/>
      <c r="BE107" s="777"/>
      <c r="BF107" s="777"/>
      <c r="BG107" s="777"/>
      <c r="BH107" s="777"/>
      <c r="BI107" s="784"/>
      <c r="BJ107" s="785">
        <f>IF(Cotizador!$Q$17&gt;=2,TARIFA!U61,0)</f>
        <v>0</v>
      </c>
      <c r="BK107" s="777"/>
      <c r="BL107" s="777"/>
      <c r="BM107" s="777"/>
      <c r="BN107" s="777"/>
      <c r="BO107" s="777"/>
      <c r="BP107" s="778"/>
      <c r="BQ107" s="779">
        <f>IF(Cotizador!$Q$17&gt;=2,TARIFA!V61,0)</f>
        <v>0</v>
      </c>
      <c r="BR107" s="780"/>
      <c r="BS107" s="780"/>
      <c r="BT107" s="780"/>
      <c r="BU107" s="780"/>
      <c r="BV107" s="780"/>
      <c r="BW107" s="781"/>
      <c r="BX107" s="782">
        <f>IF(Cotizador!$Q$17&gt;=2,TARIFA!W61,0)</f>
        <v>0</v>
      </c>
      <c r="BY107" s="780"/>
      <c r="BZ107" s="780"/>
      <c r="CA107" s="780"/>
      <c r="CB107" s="780"/>
      <c r="CC107" s="780"/>
      <c r="CD107" s="780"/>
      <c r="CE107" s="783">
        <f>IF(Cotizador!$Q$17&gt;=2,TARIFA!X61,0)</f>
        <v>0</v>
      </c>
      <c r="CF107" s="780"/>
      <c r="CG107" s="780"/>
      <c r="CH107" s="780"/>
      <c r="CI107" s="780"/>
      <c r="CJ107" s="780"/>
      <c r="CK107" s="781"/>
      <c r="CL107" s="782">
        <f>IF(Cotizador!$Q$17&gt;=2,TARIFA!Y61,0)</f>
        <v>0</v>
      </c>
      <c r="CM107" s="780"/>
      <c r="CN107" s="780"/>
      <c r="CO107" s="780"/>
      <c r="CP107" s="780"/>
      <c r="CQ107" s="780"/>
      <c r="CR107" s="787"/>
      <c r="CS107" s="370"/>
    </row>
    <row r="108" spans="2:97" ht="23.25" customHeight="1" x14ac:dyDescent="0.35">
      <c r="B108" s="369"/>
      <c r="C108" s="788" t="s">
        <v>164</v>
      </c>
      <c r="D108" s="789"/>
      <c r="E108" s="789"/>
      <c r="F108" s="789"/>
      <c r="G108" s="789"/>
      <c r="H108" s="789"/>
      <c r="I108" s="789"/>
      <c r="J108" s="789"/>
      <c r="K108" s="789"/>
      <c r="L108" s="790"/>
      <c r="M108" s="791">
        <f>IF(Cotizador!$Q$17&gt;=2,TARIFA!N62,0)</f>
        <v>0</v>
      </c>
      <c r="N108" s="792"/>
      <c r="O108" s="792"/>
      <c r="P108" s="792"/>
      <c r="Q108" s="792"/>
      <c r="R108" s="792"/>
      <c r="S108" s="793"/>
      <c r="T108" s="794">
        <f>IF(Cotizador!$Q$17&gt;=2,TARIFA!O62,0)</f>
        <v>0</v>
      </c>
      <c r="U108" s="792"/>
      <c r="V108" s="792"/>
      <c r="W108" s="792"/>
      <c r="X108" s="792"/>
      <c r="Y108" s="792"/>
      <c r="Z108" s="792"/>
      <c r="AA108" s="795">
        <f>IF(Cotizador!$Q$17&gt;=2,TARIFA!P62,0)</f>
        <v>0</v>
      </c>
      <c r="AB108" s="792"/>
      <c r="AC108" s="792"/>
      <c r="AD108" s="792"/>
      <c r="AE108" s="792"/>
      <c r="AF108" s="792"/>
      <c r="AG108" s="793"/>
      <c r="AH108" s="794">
        <f>IF(Cotizador!$Q$17&gt;=2,TARIFA!Q62,0)</f>
        <v>0</v>
      </c>
      <c r="AI108" s="792"/>
      <c r="AJ108" s="792"/>
      <c r="AK108" s="792"/>
      <c r="AL108" s="792"/>
      <c r="AM108" s="792"/>
      <c r="AN108" s="792"/>
      <c r="AO108" s="788">
        <f>IF(Cotizador!$Q$17&gt;=2,TARIFA!R62,0)</f>
        <v>0</v>
      </c>
      <c r="AP108" s="789"/>
      <c r="AQ108" s="789"/>
      <c r="AR108" s="789"/>
      <c r="AS108" s="789"/>
      <c r="AT108" s="789"/>
      <c r="AU108" s="796"/>
      <c r="AV108" s="797">
        <f>IF(Cotizador!$Q$17&gt;=2,TARIFA!S62,0)</f>
        <v>0</v>
      </c>
      <c r="AW108" s="789"/>
      <c r="AX108" s="789"/>
      <c r="AY108" s="789"/>
      <c r="AZ108" s="789"/>
      <c r="BA108" s="789"/>
      <c r="BB108" s="789"/>
      <c r="BC108" s="798">
        <f>IF(Cotizador!$Q$17&gt;=2,TARIFA!T62,0)</f>
        <v>0</v>
      </c>
      <c r="BD108" s="789"/>
      <c r="BE108" s="789"/>
      <c r="BF108" s="789"/>
      <c r="BG108" s="789"/>
      <c r="BH108" s="789"/>
      <c r="BI108" s="796"/>
      <c r="BJ108" s="797">
        <f>IF(Cotizador!$Q$17&gt;=2,TARIFA!U62,0)</f>
        <v>0</v>
      </c>
      <c r="BK108" s="789"/>
      <c r="BL108" s="789"/>
      <c r="BM108" s="789"/>
      <c r="BN108" s="789"/>
      <c r="BO108" s="789"/>
      <c r="BP108" s="790"/>
      <c r="BQ108" s="791">
        <f>IF(Cotizador!$Q$17&gt;=2,TARIFA!V62,0)</f>
        <v>0</v>
      </c>
      <c r="BR108" s="792"/>
      <c r="BS108" s="792"/>
      <c r="BT108" s="792"/>
      <c r="BU108" s="792"/>
      <c r="BV108" s="792"/>
      <c r="BW108" s="793"/>
      <c r="BX108" s="794">
        <f>IF(Cotizador!$Q$17&gt;=2,TARIFA!W62,0)</f>
        <v>0</v>
      </c>
      <c r="BY108" s="792"/>
      <c r="BZ108" s="792"/>
      <c r="CA108" s="792"/>
      <c r="CB108" s="792"/>
      <c r="CC108" s="792"/>
      <c r="CD108" s="792"/>
      <c r="CE108" s="795">
        <f>IF(Cotizador!$Q$17&gt;=2,TARIFA!X62,0)</f>
        <v>0</v>
      </c>
      <c r="CF108" s="792"/>
      <c r="CG108" s="792"/>
      <c r="CH108" s="792"/>
      <c r="CI108" s="792"/>
      <c r="CJ108" s="792"/>
      <c r="CK108" s="793"/>
      <c r="CL108" s="794">
        <f>IF(Cotizador!$Q$17&gt;=2,TARIFA!Y62,0)</f>
        <v>0</v>
      </c>
      <c r="CM108" s="792"/>
      <c r="CN108" s="792"/>
      <c r="CO108" s="792"/>
      <c r="CP108" s="792"/>
      <c r="CQ108" s="792"/>
      <c r="CR108" s="799"/>
      <c r="CS108" s="370"/>
    </row>
    <row r="109" spans="2:97" ht="23.25" customHeight="1" x14ac:dyDescent="0.35">
      <c r="B109" s="369"/>
      <c r="C109" s="758" t="s">
        <v>264</v>
      </c>
      <c r="D109" s="759"/>
      <c r="E109" s="759"/>
      <c r="F109" s="759"/>
      <c r="G109" s="759"/>
      <c r="H109" s="759"/>
      <c r="I109" s="759"/>
      <c r="J109" s="759"/>
      <c r="K109" s="759"/>
      <c r="L109" s="760"/>
      <c r="M109" s="761">
        <f>IF(Cotizador!$Q$17&gt;=2,TARIFA!N63,0)</f>
        <v>0</v>
      </c>
      <c r="N109" s="762"/>
      <c r="O109" s="762"/>
      <c r="P109" s="762"/>
      <c r="Q109" s="762"/>
      <c r="R109" s="762"/>
      <c r="S109" s="763"/>
      <c r="T109" s="764">
        <f>IF(Cotizador!$Q$17&gt;=2,TARIFA!O63,0)</f>
        <v>0</v>
      </c>
      <c r="U109" s="762"/>
      <c r="V109" s="762"/>
      <c r="W109" s="762"/>
      <c r="X109" s="762"/>
      <c r="Y109" s="762"/>
      <c r="Z109" s="762"/>
      <c r="AA109" s="765">
        <f>IF(Cotizador!$Q$17&gt;=2,TARIFA!P63,0)</f>
        <v>0</v>
      </c>
      <c r="AB109" s="762"/>
      <c r="AC109" s="762"/>
      <c r="AD109" s="762"/>
      <c r="AE109" s="762"/>
      <c r="AF109" s="762"/>
      <c r="AG109" s="763"/>
      <c r="AH109" s="764">
        <f>IF(Cotizador!$Q$17&gt;=2,TARIFA!Q63,0)</f>
        <v>0</v>
      </c>
      <c r="AI109" s="762"/>
      <c r="AJ109" s="762"/>
      <c r="AK109" s="762"/>
      <c r="AL109" s="762"/>
      <c r="AM109" s="762"/>
      <c r="AN109" s="762"/>
      <c r="AO109" s="758">
        <f>IF(Cotizador!$Q$17&gt;=2,TARIFA!R63,0)</f>
        <v>0</v>
      </c>
      <c r="AP109" s="759"/>
      <c r="AQ109" s="759"/>
      <c r="AR109" s="759"/>
      <c r="AS109" s="759"/>
      <c r="AT109" s="759"/>
      <c r="AU109" s="766"/>
      <c r="AV109" s="767">
        <f>IF(Cotizador!$Q$17&gt;=2,TARIFA!S63,0)</f>
        <v>0</v>
      </c>
      <c r="AW109" s="759"/>
      <c r="AX109" s="759"/>
      <c r="AY109" s="759"/>
      <c r="AZ109" s="759"/>
      <c r="BA109" s="759"/>
      <c r="BB109" s="759"/>
      <c r="BC109" s="768">
        <f>IF(Cotizador!$Q$17&gt;=2,TARIFA!T63,0)</f>
        <v>0</v>
      </c>
      <c r="BD109" s="759"/>
      <c r="BE109" s="759"/>
      <c r="BF109" s="759"/>
      <c r="BG109" s="759"/>
      <c r="BH109" s="759"/>
      <c r="BI109" s="766"/>
      <c r="BJ109" s="767">
        <f>IF(Cotizador!$Q$17&gt;=2,TARIFA!U63,0)</f>
        <v>0</v>
      </c>
      <c r="BK109" s="759"/>
      <c r="BL109" s="759"/>
      <c r="BM109" s="759"/>
      <c r="BN109" s="759"/>
      <c r="BO109" s="759"/>
      <c r="BP109" s="760"/>
      <c r="BQ109" s="761">
        <f>IF(Cotizador!$Q$17&gt;=2,TARIFA!V63,0)</f>
        <v>0</v>
      </c>
      <c r="BR109" s="762"/>
      <c r="BS109" s="762"/>
      <c r="BT109" s="762"/>
      <c r="BU109" s="762"/>
      <c r="BV109" s="762"/>
      <c r="BW109" s="763"/>
      <c r="BX109" s="764">
        <f>IF(Cotizador!$Q$17&gt;=2,TARIFA!W63,0)</f>
        <v>0</v>
      </c>
      <c r="BY109" s="762"/>
      <c r="BZ109" s="762"/>
      <c r="CA109" s="762"/>
      <c r="CB109" s="762"/>
      <c r="CC109" s="762"/>
      <c r="CD109" s="762"/>
      <c r="CE109" s="765">
        <f>IF(Cotizador!$Q$17&gt;=2,TARIFA!X63,0)</f>
        <v>0</v>
      </c>
      <c r="CF109" s="762"/>
      <c r="CG109" s="762"/>
      <c r="CH109" s="762"/>
      <c r="CI109" s="762"/>
      <c r="CJ109" s="762"/>
      <c r="CK109" s="763"/>
      <c r="CL109" s="764">
        <f>IF(Cotizador!$Q$17&gt;=2,TARIFA!Y63,0)</f>
        <v>0</v>
      </c>
      <c r="CM109" s="762"/>
      <c r="CN109" s="762"/>
      <c r="CO109" s="762"/>
      <c r="CP109" s="762"/>
      <c r="CQ109" s="762"/>
      <c r="CR109" s="769"/>
      <c r="CS109" s="370"/>
    </row>
    <row r="110" spans="2:97" ht="23.25" customHeight="1" x14ac:dyDescent="0.35">
      <c r="B110" s="369"/>
      <c r="C110" s="735" t="s">
        <v>304</v>
      </c>
      <c r="D110" s="736"/>
      <c r="E110" s="736"/>
      <c r="F110" s="736"/>
      <c r="G110" s="736"/>
      <c r="H110" s="736"/>
      <c r="I110" s="736"/>
      <c r="J110" s="736"/>
      <c r="K110" s="736"/>
      <c r="L110" s="736"/>
      <c r="M110" s="736"/>
      <c r="N110" s="736"/>
      <c r="O110" s="736"/>
      <c r="P110" s="736"/>
      <c r="Q110" s="736"/>
      <c r="R110" s="736"/>
      <c r="S110" s="736"/>
      <c r="T110" s="736"/>
      <c r="U110" s="736"/>
      <c r="V110" s="736"/>
      <c r="W110" s="736"/>
      <c r="X110" s="736"/>
      <c r="Y110" s="736"/>
      <c r="Z110" s="736"/>
      <c r="AA110" s="736"/>
      <c r="AB110" s="736"/>
      <c r="AC110" s="736"/>
      <c r="AD110" s="736"/>
      <c r="AE110" s="736"/>
      <c r="AF110" s="736"/>
      <c r="AG110" s="736"/>
      <c r="AH110" s="736"/>
      <c r="AI110" s="736"/>
      <c r="AJ110" s="736"/>
      <c r="AK110" s="736"/>
      <c r="AL110" s="736"/>
      <c r="AM110" s="736"/>
      <c r="AN110" s="737"/>
      <c r="AO110" s="770">
        <f>SUM(AO89:AU109)</f>
        <v>0</v>
      </c>
      <c r="AP110" s="771"/>
      <c r="AQ110" s="771"/>
      <c r="AR110" s="771"/>
      <c r="AS110" s="771"/>
      <c r="AT110" s="771"/>
      <c r="AU110" s="771"/>
      <c r="AV110" s="771">
        <f>SUM(AV89:BB109)</f>
        <v>0</v>
      </c>
      <c r="AW110" s="771"/>
      <c r="AX110" s="771"/>
      <c r="AY110" s="771"/>
      <c r="AZ110" s="771"/>
      <c r="BA110" s="771"/>
      <c r="BB110" s="771"/>
      <c r="BC110" s="771">
        <f>SUM(BC89:BI109)</f>
        <v>0</v>
      </c>
      <c r="BD110" s="771"/>
      <c r="BE110" s="771"/>
      <c r="BF110" s="771"/>
      <c r="BG110" s="771"/>
      <c r="BH110" s="771"/>
      <c r="BI110" s="771"/>
      <c r="BJ110" s="771">
        <f>SUM(BJ89:BP109)</f>
        <v>0</v>
      </c>
      <c r="BK110" s="771"/>
      <c r="BL110" s="771"/>
      <c r="BM110" s="771"/>
      <c r="BN110" s="771"/>
      <c r="BO110" s="771"/>
      <c r="BP110" s="772"/>
      <c r="BQ110" s="773">
        <f>SUM(BQ89:BW109)</f>
        <v>0</v>
      </c>
      <c r="BR110" s="774"/>
      <c r="BS110" s="774"/>
      <c r="BT110" s="774"/>
      <c r="BU110" s="774"/>
      <c r="BV110" s="774"/>
      <c r="BW110" s="774"/>
      <c r="BX110" s="774">
        <f>SUM(BX89:CD109)</f>
        <v>0</v>
      </c>
      <c r="BY110" s="774"/>
      <c r="BZ110" s="774"/>
      <c r="CA110" s="774"/>
      <c r="CB110" s="774"/>
      <c r="CC110" s="774"/>
      <c r="CD110" s="774"/>
      <c r="CE110" s="774">
        <f>SUM(CE89:CK109)</f>
        <v>0</v>
      </c>
      <c r="CF110" s="774"/>
      <c r="CG110" s="774"/>
      <c r="CH110" s="774"/>
      <c r="CI110" s="774"/>
      <c r="CJ110" s="774"/>
      <c r="CK110" s="774"/>
      <c r="CL110" s="774">
        <f>SUM(CL89:CR109)</f>
        <v>0</v>
      </c>
      <c r="CM110" s="774"/>
      <c r="CN110" s="774"/>
      <c r="CO110" s="774"/>
      <c r="CP110" s="774"/>
      <c r="CQ110" s="774"/>
      <c r="CR110" s="775"/>
      <c r="CS110" s="370"/>
    </row>
    <row r="111" spans="2:97" ht="23.25" customHeight="1" x14ac:dyDescent="0.35">
      <c r="B111" s="369"/>
      <c r="C111" s="735" t="s">
        <v>304</v>
      </c>
      <c r="D111" s="736"/>
      <c r="E111" s="736"/>
      <c r="F111" s="736"/>
      <c r="G111" s="736"/>
      <c r="H111" s="736"/>
      <c r="I111" s="736"/>
      <c r="J111" s="736"/>
      <c r="K111" s="736"/>
      <c r="L111" s="736"/>
      <c r="M111" s="736"/>
      <c r="N111" s="736"/>
      <c r="O111" s="736"/>
      <c r="P111" s="736"/>
      <c r="Q111" s="736"/>
      <c r="R111" s="736"/>
      <c r="S111" s="736"/>
      <c r="T111" s="736"/>
      <c r="U111" s="736"/>
      <c r="V111" s="736"/>
      <c r="W111" s="736"/>
      <c r="X111" s="736"/>
      <c r="Y111" s="736"/>
      <c r="Z111" s="736"/>
      <c r="AA111" s="736"/>
      <c r="AB111" s="736"/>
      <c r="AC111" s="736"/>
      <c r="AD111" s="736"/>
      <c r="AE111" s="736"/>
      <c r="AF111" s="736"/>
      <c r="AG111" s="736"/>
      <c r="AH111" s="736"/>
      <c r="AI111" s="736"/>
      <c r="AJ111" s="736"/>
      <c r="AK111" s="736"/>
      <c r="AL111" s="736"/>
      <c r="AM111" s="736"/>
      <c r="AN111" s="737"/>
      <c r="AO111" s="738">
        <f>AO110+AV110</f>
        <v>0</v>
      </c>
      <c r="AP111" s="739"/>
      <c r="AQ111" s="739"/>
      <c r="AR111" s="739"/>
      <c r="AS111" s="739"/>
      <c r="AT111" s="739"/>
      <c r="AU111" s="739"/>
      <c r="AV111" s="739"/>
      <c r="AW111" s="739"/>
      <c r="AX111" s="739"/>
      <c r="AY111" s="739"/>
      <c r="AZ111" s="739"/>
      <c r="BA111" s="739"/>
      <c r="BB111" s="739"/>
      <c r="BC111" s="739">
        <f>BC110+BJ110</f>
        <v>0</v>
      </c>
      <c r="BD111" s="739"/>
      <c r="BE111" s="739"/>
      <c r="BF111" s="739"/>
      <c r="BG111" s="739"/>
      <c r="BH111" s="739"/>
      <c r="BI111" s="739"/>
      <c r="BJ111" s="739"/>
      <c r="BK111" s="739"/>
      <c r="BL111" s="739"/>
      <c r="BM111" s="739"/>
      <c r="BN111" s="739"/>
      <c r="BO111" s="739"/>
      <c r="BP111" s="740"/>
      <c r="BQ111" s="741">
        <f>BQ110+BX110</f>
        <v>0</v>
      </c>
      <c r="BR111" s="742"/>
      <c r="BS111" s="742"/>
      <c r="BT111" s="742"/>
      <c r="BU111" s="742"/>
      <c r="BV111" s="742"/>
      <c r="BW111" s="742"/>
      <c r="BX111" s="742"/>
      <c r="BY111" s="742"/>
      <c r="BZ111" s="742"/>
      <c r="CA111" s="742"/>
      <c r="CB111" s="742"/>
      <c r="CC111" s="742"/>
      <c r="CD111" s="742"/>
      <c r="CE111" s="742">
        <f>CE110+CL110</f>
        <v>0</v>
      </c>
      <c r="CF111" s="742"/>
      <c r="CG111" s="742"/>
      <c r="CH111" s="742"/>
      <c r="CI111" s="742"/>
      <c r="CJ111" s="742"/>
      <c r="CK111" s="742"/>
      <c r="CL111" s="742"/>
      <c r="CM111" s="742"/>
      <c r="CN111" s="742"/>
      <c r="CO111" s="742"/>
      <c r="CP111" s="742"/>
      <c r="CQ111" s="742"/>
      <c r="CR111" s="743"/>
      <c r="CS111" s="370"/>
    </row>
    <row r="112" spans="2:97" ht="23.25" customHeight="1" thickBot="1" x14ac:dyDescent="0.4">
      <c r="B112" s="369"/>
      <c r="C112" s="744" t="s">
        <v>305</v>
      </c>
      <c r="D112" s="745"/>
      <c r="E112" s="745"/>
      <c r="F112" s="745"/>
      <c r="G112" s="745"/>
      <c r="H112" s="745"/>
      <c r="I112" s="745"/>
      <c r="J112" s="745"/>
      <c r="K112" s="745"/>
      <c r="L112" s="745"/>
      <c r="M112" s="745"/>
      <c r="N112" s="745"/>
      <c r="O112" s="745"/>
      <c r="P112" s="745"/>
      <c r="Q112" s="745"/>
      <c r="R112" s="745"/>
      <c r="S112" s="745"/>
      <c r="T112" s="745"/>
      <c r="U112" s="745"/>
      <c r="V112" s="745"/>
      <c r="W112" s="745"/>
      <c r="X112" s="745"/>
      <c r="Y112" s="745"/>
      <c r="Z112" s="745"/>
      <c r="AA112" s="745"/>
      <c r="AB112" s="745"/>
      <c r="AC112" s="745"/>
      <c r="AD112" s="745"/>
      <c r="AE112" s="745"/>
      <c r="AF112" s="745"/>
      <c r="AG112" s="745"/>
      <c r="AH112" s="745"/>
      <c r="AI112" s="745"/>
      <c r="AJ112" s="745"/>
      <c r="AK112" s="745"/>
      <c r="AL112" s="745"/>
      <c r="AM112" s="745"/>
      <c r="AN112" s="746"/>
      <c r="AO112" s="747">
        <f>AO111+BC111</f>
        <v>0</v>
      </c>
      <c r="AP112" s="748"/>
      <c r="AQ112" s="748"/>
      <c r="AR112" s="748"/>
      <c r="AS112" s="748"/>
      <c r="AT112" s="748"/>
      <c r="AU112" s="748"/>
      <c r="AV112" s="748"/>
      <c r="AW112" s="748"/>
      <c r="AX112" s="748"/>
      <c r="AY112" s="748"/>
      <c r="AZ112" s="748"/>
      <c r="BA112" s="748"/>
      <c r="BB112" s="748"/>
      <c r="BC112" s="748"/>
      <c r="BD112" s="748"/>
      <c r="BE112" s="748"/>
      <c r="BF112" s="748"/>
      <c r="BG112" s="748"/>
      <c r="BH112" s="748"/>
      <c r="BI112" s="748"/>
      <c r="BJ112" s="748"/>
      <c r="BK112" s="748"/>
      <c r="BL112" s="748"/>
      <c r="BM112" s="748"/>
      <c r="BN112" s="748"/>
      <c r="BO112" s="748"/>
      <c r="BP112" s="749"/>
      <c r="BQ112" s="750">
        <f>BQ111+CE111</f>
        <v>0</v>
      </c>
      <c r="BR112" s="751"/>
      <c r="BS112" s="751"/>
      <c r="BT112" s="751"/>
      <c r="BU112" s="751"/>
      <c r="BV112" s="751"/>
      <c r="BW112" s="751"/>
      <c r="BX112" s="751"/>
      <c r="BY112" s="751"/>
      <c r="BZ112" s="751"/>
      <c r="CA112" s="751"/>
      <c r="CB112" s="751"/>
      <c r="CC112" s="751"/>
      <c r="CD112" s="751"/>
      <c r="CE112" s="751"/>
      <c r="CF112" s="751"/>
      <c r="CG112" s="751"/>
      <c r="CH112" s="751"/>
      <c r="CI112" s="751"/>
      <c r="CJ112" s="751"/>
      <c r="CK112" s="751"/>
      <c r="CL112" s="751"/>
      <c r="CM112" s="751"/>
      <c r="CN112" s="751"/>
      <c r="CO112" s="751"/>
      <c r="CP112" s="751"/>
      <c r="CQ112" s="751"/>
      <c r="CR112" s="752"/>
      <c r="CS112" s="370"/>
    </row>
    <row r="113" spans="2:97" ht="23.25" customHeight="1" thickBot="1" x14ac:dyDescent="0.4">
      <c r="B113" s="369"/>
      <c r="C113" s="377"/>
      <c r="D113" s="368"/>
      <c r="E113" s="368"/>
      <c r="F113" s="368"/>
      <c r="G113" s="368"/>
      <c r="H113" s="368"/>
      <c r="I113" s="368"/>
      <c r="J113" s="368"/>
      <c r="K113" s="368"/>
      <c r="L113" s="368"/>
      <c r="M113" s="368"/>
      <c r="N113" s="368"/>
      <c r="O113" s="368"/>
      <c r="P113" s="368"/>
      <c r="Q113" s="368"/>
      <c r="R113" s="368"/>
      <c r="S113" s="368"/>
      <c r="T113" s="368"/>
      <c r="U113" s="368"/>
      <c r="V113" s="368"/>
      <c r="W113" s="368"/>
      <c r="X113" s="368"/>
      <c r="Y113" s="368"/>
      <c r="Z113" s="368"/>
      <c r="AA113" s="368"/>
      <c r="AB113" s="368"/>
      <c r="AC113" s="368"/>
      <c r="AD113" s="368"/>
      <c r="AE113" s="368"/>
      <c r="AF113" s="368"/>
      <c r="AG113" s="368"/>
      <c r="AH113" s="368"/>
      <c r="AI113" s="368"/>
      <c r="AJ113" s="368"/>
      <c r="AK113" s="368"/>
      <c r="AL113" s="368"/>
      <c r="AM113" s="368"/>
      <c r="AN113" s="368"/>
      <c r="AO113" s="368"/>
      <c r="AP113" s="368"/>
      <c r="AQ113" s="368"/>
      <c r="AR113" s="368"/>
      <c r="AS113" s="368"/>
      <c r="AT113" s="368"/>
      <c r="AU113" s="368"/>
      <c r="AV113" s="368"/>
      <c r="AW113" s="368"/>
      <c r="AX113" s="368"/>
      <c r="AY113" s="368"/>
      <c r="AZ113" s="368"/>
      <c r="BA113" s="368"/>
      <c r="BB113" s="368"/>
      <c r="BC113" s="368"/>
      <c r="BD113" s="368"/>
      <c r="BE113" s="368"/>
      <c r="BF113" s="368"/>
      <c r="BG113" s="368"/>
      <c r="BH113" s="368"/>
      <c r="BI113" s="368"/>
      <c r="BJ113" s="368"/>
      <c r="BK113" s="368"/>
      <c r="BL113" s="368"/>
      <c r="BM113" s="368"/>
      <c r="BN113" s="368"/>
      <c r="BO113" s="368"/>
      <c r="BP113" s="368"/>
      <c r="BQ113" s="368"/>
      <c r="BR113" s="368"/>
      <c r="BS113" s="368"/>
      <c r="BT113" s="368"/>
      <c r="BU113" s="368"/>
      <c r="BV113" s="368"/>
      <c r="BW113" s="368"/>
      <c r="BX113" s="368"/>
      <c r="BY113" s="368"/>
      <c r="BZ113" s="368"/>
      <c r="CA113" s="368"/>
      <c r="CB113" s="368"/>
      <c r="CC113" s="368"/>
      <c r="CD113" s="368"/>
      <c r="CE113" s="368"/>
      <c r="CF113" s="368"/>
      <c r="CG113" s="368"/>
      <c r="CH113" s="368"/>
      <c r="CI113" s="368"/>
      <c r="CJ113" s="368"/>
      <c r="CK113" s="368"/>
      <c r="CL113" s="368"/>
      <c r="CM113" s="368"/>
      <c r="CN113" s="368"/>
      <c r="CO113" s="368"/>
      <c r="CP113" s="368"/>
      <c r="CQ113" s="368"/>
      <c r="CR113" s="368"/>
      <c r="CS113" s="370"/>
    </row>
    <row r="114" spans="2:97" ht="23.25" customHeight="1" thickBot="1" x14ac:dyDescent="0.4">
      <c r="B114" s="369"/>
      <c r="C114" s="812" t="s">
        <v>307</v>
      </c>
      <c r="D114" s="813"/>
      <c r="E114" s="813"/>
      <c r="F114" s="813"/>
      <c r="G114" s="813"/>
      <c r="H114" s="813"/>
      <c r="I114" s="813"/>
      <c r="J114" s="813"/>
      <c r="K114" s="813"/>
      <c r="L114" s="813"/>
      <c r="M114" s="813"/>
      <c r="N114" s="813"/>
      <c r="O114" s="813"/>
      <c r="P114" s="813"/>
      <c r="Q114" s="813"/>
      <c r="R114" s="813"/>
      <c r="S114" s="813"/>
      <c r="T114" s="813"/>
      <c r="U114" s="813"/>
      <c r="V114" s="813"/>
      <c r="W114" s="813"/>
      <c r="X114" s="813"/>
      <c r="Y114" s="813"/>
      <c r="Z114" s="813"/>
      <c r="AA114" s="813"/>
      <c r="AB114" s="813"/>
      <c r="AC114" s="813"/>
      <c r="AD114" s="813"/>
      <c r="AE114" s="813"/>
      <c r="AF114" s="813"/>
      <c r="AG114" s="813"/>
      <c r="AH114" s="813"/>
      <c r="AI114" s="813"/>
      <c r="AJ114" s="813"/>
      <c r="AK114" s="813"/>
      <c r="AL114" s="813"/>
      <c r="AM114" s="813"/>
      <c r="AN114" s="813"/>
      <c r="AO114" s="813"/>
      <c r="AP114" s="813"/>
      <c r="AQ114" s="813"/>
      <c r="AR114" s="813"/>
      <c r="AS114" s="813"/>
      <c r="AT114" s="813"/>
      <c r="AU114" s="813"/>
      <c r="AV114" s="813"/>
      <c r="AW114" s="813"/>
      <c r="AX114" s="813"/>
      <c r="AY114" s="813"/>
      <c r="AZ114" s="813"/>
      <c r="BA114" s="813"/>
      <c r="BB114" s="813"/>
      <c r="BC114" s="813"/>
      <c r="BD114" s="813"/>
      <c r="BE114" s="813"/>
      <c r="BF114" s="813"/>
      <c r="BG114" s="813"/>
      <c r="BH114" s="813"/>
      <c r="BI114" s="813"/>
      <c r="BJ114" s="813"/>
      <c r="BK114" s="813"/>
      <c r="BL114" s="813"/>
      <c r="BM114" s="813"/>
      <c r="BN114" s="813"/>
      <c r="BO114" s="813"/>
      <c r="BP114" s="813"/>
      <c r="BQ114" s="813"/>
      <c r="BR114" s="813"/>
      <c r="BS114" s="813"/>
      <c r="BT114" s="813"/>
      <c r="BU114" s="813"/>
      <c r="BV114" s="813"/>
      <c r="BW114" s="813"/>
      <c r="BX114" s="813"/>
      <c r="BY114" s="813"/>
      <c r="BZ114" s="813"/>
      <c r="CA114" s="813"/>
      <c r="CB114" s="813"/>
      <c r="CC114" s="813"/>
      <c r="CD114" s="813"/>
      <c r="CE114" s="813"/>
      <c r="CF114" s="813"/>
      <c r="CG114" s="813"/>
      <c r="CH114" s="813"/>
      <c r="CI114" s="813"/>
      <c r="CJ114" s="813"/>
      <c r="CK114" s="813"/>
      <c r="CL114" s="813"/>
      <c r="CM114" s="813"/>
      <c r="CN114" s="813"/>
      <c r="CO114" s="813"/>
      <c r="CP114" s="813"/>
      <c r="CQ114" s="813"/>
      <c r="CR114" s="814"/>
      <c r="CS114" s="370"/>
    </row>
    <row r="115" spans="2:97" ht="23.25" customHeight="1" x14ac:dyDescent="0.35">
      <c r="B115" s="369"/>
      <c r="C115" s="815" t="s">
        <v>195</v>
      </c>
      <c r="D115" s="816"/>
      <c r="E115" s="816"/>
      <c r="F115" s="816"/>
      <c r="G115" s="816"/>
      <c r="H115" s="816"/>
      <c r="I115" s="816"/>
      <c r="J115" s="816"/>
      <c r="K115" s="816"/>
      <c r="L115" s="816"/>
      <c r="M115" s="817" t="s">
        <v>299</v>
      </c>
      <c r="N115" s="818"/>
      <c r="O115" s="818"/>
      <c r="P115" s="818"/>
      <c r="Q115" s="818"/>
      <c r="R115" s="818"/>
      <c r="S115" s="818"/>
      <c r="T115" s="818"/>
      <c r="U115" s="818"/>
      <c r="V115" s="818"/>
      <c r="W115" s="818"/>
      <c r="X115" s="818"/>
      <c r="Y115" s="818"/>
      <c r="Z115" s="818"/>
      <c r="AA115" s="818"/>
      <c r="AB115" s="818"/>
      <c r="AC115" s="818"/>
      <c r="AD115" s="818"/>
      <c r="AE115" s="818"/>
      <c r="AF115" s="818"/>
      <c r="AG115" s="818"/>
      <c r="AH115" s="818"/>
      <c r="AI115" s="818"/>
      <c r="AJ115" s="818"/>
      <c r="AK115" s="818"/>
      <c r="AL115" s="818"/>
      <c r="AM115" s="818"/>
      <c r="AN115" s="819"/>
      <c r="AO115" s="817" t="s">
        <v>300</v>
      </c>
      <c r="AP115" s="818"/>
      <c r="AQ115" s="818"/>
      <c r="AR115" s="818"/>
      <c r="AS115" s="818"/>
      <c r="AT115" s="818"/>
      <c r="AU115" s="818"/>
      <c r="AV115" s="818"/>
      <c r="AW115" s="818"/>
      <c r="AX115" s="818"/>
      <c r="AY115" s="818"/>
      <c r="AZ115" s="818"/>
      <c r="BA115" s="818"/>
      <c r="BB115" s="818"/>
      <c r="BC115" s="818"/>
      <c r="BD115" s="818"/>
      <c r="BE115" s="818"/>
      <c r="BF115" s="818"/>
      <c r="BG115" s="818"/>
      <c r="BH115" s="818"/>
      <c r="BI115" s="818"/>
      <c r="BJ115" s="818"/>
      <c r="BK115" s="818"/>
      <c r="BL115" s="818"/>
      <c r="BM115" s="818"/>
      <c r="BN115" s="818"/>
      <c r="BO115" s="818"/>
      <c r="BP115" s="820"/>
      <c r="BQ115" s="817" t="s">
        <v>301</v>
      </c>
      <c r="BR115" s="818"/>
      <c r="BS115" s="818"/>
      <c r="BT115" s="818"/>
      <c r="BU115" s="818"/>
      <c r="BV115" s="818"/>
      <c r="BW115" s="818"/>
      <c r="BX115" s="818"/>
      <c r="BY115" s="818"/>
      <c r="BZ115" s="818"/>
      <c r="CA115" s="818"/>
      <c r="CB115" s="818"/>
      <c r="CC115" s="818"/>
      <c r="CD115" s="818"/>
      <c r="CE115" s="818"/>
      <c r="CF115" s="818"/>
      <c r="CG115" s="818"/>
      <c r="CH115" s="818"/>
      <c r="CI115" s="818"/>
      <c r="CJ115" s="818"/>
      <c r="CK115" s="818"/>
      <c r="CL115" s="818"/>
      <c r="CM115" s="818"/>
      <c r="CN115" s="818"/>
      <c r="CO115" s="818"/>
      <c r="CP115" s="818"/>
      <c r="CQ115" s="818"/>
      <c r="CR115" s="820"/>
      <c r="CS115" s="370"/>
    </row>
    <row r="116" spans="2:97" ht="23.25" customHeight="1" x14ac:dyDescent="0.35">
      <c r="B116" s="369"/>
      <c r="C116" s="815"/>
      <c r="D116" s="816"/>
      <c r="E116" s="816"/>
      <c r="F116" s="816"/>
      <c r="G116" s="816"/>
      <c r="H116" s="816"/>
      <c r="I116" s="816"/>
      <c r="J116" s="816"/>
      <c r="K116" s="816"/>
      <c r="L116" s="816"/>
      <c r="M116" s="821" t="s">
        <v>302</v>
      </c>
      <c r="N116" s="822"/>
      <c r="O116" s="822"/>
      <c r="P116" s="822"/>
      <c r="Q116" s="822"/>
      <c r="R116" s="822"/>
      <c r="S116" s="822"/>
      <c r="T116" s="822"/>
      <c r="U116" s="822"/>
      <c r="V116" s="822"/>
      <c r="W116" s="822"/>
      <c r="X116" s="822"/>
      <c r="Y116" s="822"/>
      <c r="Z116" s="823"/>
      <c r="AA116" s="822" t="s">
        <v>303</v>
      </c>
      <c r="AB116" s="822"/>
      <c r="AC116" s="822"/>
      <c r="AD116" s="822"/>
      <c r="AE116" s="822"/>
      <c r="AF116" s="822"/>
      <c r="AG116" s="822"/>
      <c r="AH116" s="822"/>
      <c r="AI116" s="822"/>
      <c r="AJ116" s="822"/>
      <c r="AK116" s="822"/>
      <c r="AL116" s="822"/>
      <c r="AM116" s="822"/>
      <c r="AN116" s="823"/>
      <c r="AO116" s="821" t="s">
        <v>302</v>
      </c>
      <c r="AP116" s="822"/>
      <c r="AQ116" s="822"/>
      <c r="AR116" s="822"/>
      <c r="AS116" s="822"/>
      <c r="AT116" s="822"/>
      <c r="AU116" s="822"/>
      <c r="AV116" s="822"/>
      <c r="AW116" s="822"/>
      <c r="AX116" s="822"/>
      <c r="AY116" s="822"/>
      <c r="AZ116" s="822"/>
      <c r="BA116" s="822"/>
      <c r="BB116" s="823"/>
      <c r="BC116" s="822" t="s">
        <v>303</v>
      </c>
      <c r="BD116" s="822"/>
      <c r="BE116" s="822"/>
      <c r="BF116" s="822"/>
      <c r="BG116" s="822"/>
      <c r="BH116" s="822"/>
      <c r="BI116" s="822"/>
      <c r="BJ116" s="822"/>
      <c r="BK116" s="822"/>
      <c r="BL116" s="822"/>
      <c r="BM116" s="822"/>
      <c r="BN116" s="822"/>
      <c r="BO116" s="822"/>
      <c r="BP116" s="824"/>
      <c r="BQ116" s="821" t="s">
        <v>302</v>
      </c>
      <c r="BR116" s="822"/>
      <c r="BS116" s="822"/>
      <c r="BT116" s="822"/>
      <c r="BU116" s="822"/>
      <c r="BV116" s="822"/>
      <c r="BW116" s="822"/>
      <c r="BX116" s="822"/>
      <c r="BY116" s="822"/>
      <c r="BZ116" s="822"/>
      <c r="CA116" s="822"/>
      <c r="CB116" s="822"/>
      <c r="CC116" s="822"/>
      <c r="CD116" s="823"/>
      <c r="CE116" s="822" t="s">
        <v>303</v>
      </c>
      <c r="CF116" s="822"/>
      <c r="CG116" s="822"/>
      <c r="CH116" s="822"/>
      <c r="CI116" s="822"/>
      <c r="CJ116" s="822"/>
      <c r="CK116" s="822"/>
      <c r="CL116" s="822"/>
      <c r="CM116" s="822"/>
      <c r="CN116" s="822"/>
      <c r="CO116" s="822"/>
      <c r="CP116" s="822"/>
      <c r="CQ116" s="822"/>
      <c r="CR116" s="824"/>
      <c r="CS116" s="370"/>
    </row>
    <row r="117" spans="2:97" ht="23.25" customHeight="1" x14ac:dyDescent="0.35">
      <c r="B117" s="369"/>
      <c r="C117" s="815"/>
      <c r="D117" s="816"/>
      <c r="E117" s="816"/>
      <c r="F117" s="816"/>
      <c r="G117" s="816"/>
      <c r="H117" s="816"/>
      <c r="I117" s="816"/>
      <c r="J117" s="816"/>
      <c r="K117" s="816"/>
      <c r="L117" s="816"/>
      <c r="M117" s="825" t="s">
        <v>100</v>
      </c>
      <c r="N117" s="826"/>
      <c r="O117" s="826"/>
      <c r="P117" s="826"/>
      <c r="Q117" s="826"/>
      <c r="R117" s="826"/>
      <c r="S117" s="826"/>
      <c r="T117" s="826" t="s">
        <v>101</v>
      </c>
      <c r="U117" s="826"/>
      <c r="V117" s="826"/>
      <c r="W117" s="826"/>
      <c r="X117" s="826"/>
      <c r="Y117" s="826"/>
      <c r="Z117" s="827"/>
      <c r="AA117" s="828" t="s">
        <v>100</v>
      </c>
      <c r="AB117" s="826"/>
      <c r="AC117" s="826"/>
      <c r="AD117" s="826"/>
      <c r="AE117" s="826"/>
      <c r="AF117" s="826"/>
      <c r="AG117" s="826"/>
      <c r="AH117" s="826" t="s">
        <v>101</v>
      </c>
      <c r="AI117" s="826"/>
      <c r="AJ117" s="826"/>
      <c r="AK117" s="826"/>
      <c r="AL117" s="826"/>
      <c r="AM117" s="826"/>
      <c r="AN117" s="827"/>
      <c r="AO117" s="825" t="s">
        <v>100</v>
      </c>
      <c r="AP117" s="826"/>
      <c r="AQ117" s="826"/>
      <c r="AR117" s="826"/>
      <c r="AS117" s="826"/>
      <c r="AT117" s="826"/>
      <c r="AU117" s="826"/>
      <c r="AV117" s="826" t="s">
        <v>101</v>
      </c>
      <c r="AW117" s="826"/>
      <c r="AX117" s="826"/>
      <c r="AY117" s="826"/>
      <c r="AZ117" s="826"/>
      <c r="BA117" s="826"/>
      <c r="BB117" s="827"/>
      <c r="BC117" s="828" t="s">
        <v>100</v>
      </c>
      <c r="BD117" s="826"/>
      <c r="BE117" s="826"/>
      <c r="BF117" s="826"/>
      <c r="BG117" s="826"/>
      <c r="BH117" s="826"/>
      <c r="BI117" s="826"/>
      <c r="BJ117" s="826" t="s">
        <v>101</v>
      </c>
      <c r="BK117" s="826"/>
      <c r="BL117" s="826"/>
      <c r="BM117" s="826"/>
      <c r="BN117" s="826"/>
      <c r="BO117" s="826"/>
      <c r="BP117" s="829"/>
      <c r="BQ117" s="825" t="s">
        <v>100</v>
      </c>
      <c r="BR117" s="826"/>
      <c r="BS117" s="826"/>
      <c r="BT117" s="826"/>
      <c r="BU117" s="826"/>
      <c r="BV117" s="826"/>
      <c r="BW117" s="826"/>
      <c r="BX117" s="826" t="s">
        <v>101</v>
      </c>
      <c r="BY117" s="826"/>
      <c r="BZ117" s="826"/>
      <c r="CA117" s="826"/>
      <c r="CB117" s="826"/>
      <c r="CC117" s="826"/>
      <c r="CD117" s="827"/>
      <c r="CE117" s="828" t="s">
        <v>100</v>
      </c>
      <c r="CF117" s="826"/>
      <c r="CG117" s="826"/>
      <c r="CH117" s="826"/>
      <c r="CI117" s="826"/>
      <c r="CJ117" s="826"/>
      <c r="CK117" s="826"/>
      <c r="CL117" s="826" t="s">
        <v>101</v>
      </c>
      <c r="CM117" s="826"/>
      <c r="CN117" s="826"/>
      <c r="CO117" s="826"/>
      <c r="CP117" s="826"/>
      <c r="CQ117" s="826"/>
      <c r="CR117" s="829"/>
      <c r="CS117" s="370"/>
    </row>
    <row r="118" spans="2:97" ht="23.25" customHeight="1" x14ac:dyDescent="0.35">
      <c r="B118" s="369"/>
      <c r="C118" s="776" t="s">
        <v>102</v>
      </c>
      <c r="D118" s="777"/>
      <c r="E118" s="777"/>
      <c r="F118" s="777"/>
      <c r="G118" s="777"/>
      <c r="H118" s="777"/>
      <c r="I118" s="777"/>
      <c r="J118" s="777"/>
      <c r="K118" s="777"/>
      <c r="L118" s="778"/>
      <c r="M118" s="800">
        <f>IF(Cotizador!$Q$17&gt;=3,TARIFA!N77,0)</f>
        <v>0</v>
      </c>
      <c r="N118" s="801"/>
      <c r="O118" s="801"/>
      <c r="P118" s="801"/>
      <c r="Q118" s="801"/>
      <c r="R118" s="801"/>
      <c r="S118" s="802"/>
      <c r="T118" s="803">
        <f>IF(Cotizador!$Q$17&gt;=3,TARIFA!O77,0)</f>
        <v>0</v>
      </c>
      <c r="U118" s="801"/>
      <c r="V118" s="801"/>
      <c r="W118" s="801"/>
      <c r="X118" s="801"/>
      <c r="Y118" s="801"/>
      <c r="Z118" s="801"/>
      <c r="AA118" s="804">
        <f>IF(Cotizador!$Q$17&gt;=3,TARIFA!P77,0)</f>
        <v>0</v>
      </c>
      <c r="AB118" s="801"/>
      <c r="AC118" s="801"/>
      <c r="AD118" s="801"/>
      <c r="AE118" s="801"/>
      <c r="AF118" s="801"/>
      <c r="AG118" s="802"/>
      <c r="AH118" s="803">
        <f>IF(Cotizador!$Q$17&gt;=3,TARIFA!Q77,0)</f>
        <v>0</v>
      </c>
      <c r="AI118" s="801"/>
      <c r="AJ118" s="801"/>
      <c r="AK118" s="801"/>
      <c r="AL118" s="801"/>
      <c r="AM118" s="801"/>
      <c r="AN118" s="801"/>
      <c r="AO118" s="805">
        <f>IF(Cotizador!$Q$17&gt;=3,TARIFA!R77,0)</f>
        <v>0</v>
      </c>
      <c r="AP118" s="806"/>
      <c r="AQ118" s="806"/>
      <c r="AR118" s="806"/>
      <c r="AS118" s="806"/>
      <c r="AT118" s="806"/>
      <c r="AU118" s="807"/>
      <c r="AV118" s="808">
        <f>IF(Cotizador!$Q$17&gt;=3,TARIFA!S77,0)</f>
        <v>0</v>
      </c>
      <c r="AW118" s="806"/>
      <c r="AX118" s="806"/>
      <c r="AY118" s="806"/>
      <c r="AZ118" s="806"/>
      <c r="BA118" s="806"/>
      <c r="BB118" s="806"/>
      <c r="BC118" s="809">
        <f>IF(Cotizador!$Q$17&gt;=3,TARIFA!T77,0)</f>
        <v>0</v>
      </c>
      <c r="BD118" s="806"/>
      <c r="BE118" s="806"/>
      <c r="BF118" s="806"/>
      <c r="BG118" s="806"/>
      <c r="BH118" s="806"/>
      <c r="BI118" s="807"/>
      <c r="BJ118" s="808">
        <f>IF(Cotizador!$Q$17&gt;=3,TARIFA!U77,0)</f>
        <v>0</v>
      </c>
      <c r="BK118" s="806"/>
      <c r="BL118" s="806"/>
      <c r="BM118" s="806"/>
      <c r="BN118" s="806"/>
      <c r="BO118" s="806"/>
      <c r="BP118" s="810"/>
      <c r="BQ118" s="800">
        <f>IF(Cotizador!$Q$17&gt;=3,TARIFA!V77,0)</f>
        <v>0</v>
      </c>
      <c r="BR118" s="801"/>
      <c r="BS118" s="801"/>
      <c r="BT118" s="801"/>
      <c r="BU118" s="801"/>
      <c r="BV118" s="801"/>
      <c r="BW118" s="802"/>
      <c r="BX118" s="803">
        <f>IF(Cotizador!$Q$17&gt;=3,TARIFA!W77,0)</f>
        <v>0</v>
      </c>
      <c r="BY118" s="801"/>
      <c r="BZ118" s="801"/>
      <c r="CA118" s="801"/>
      <c r="CB118" s="801"/>
      <c r="CC118" s="801"/>
      <c r="CD118" s="801"/>
      <c r="CE118" s="804">
        <f>IF(Cotizador!$Q$17&gt;=3,TARIFA!X77,0)</f>
        <v>0</v>
      </c>
      <c r="CF118" s="801"/>
      <c r="CG118" s="801"/>
      <c r="CH118" s="801"/>
      <c r="CI118" s="801"/>
      <c r="CJ118" s="801"/>
      <c r="CK118" s="802"/>
      <c r="CL118" s="803">
        <f>IF(Cotizador!$Q$17&gt;=3,TARIFA!Y77,0)</f>
        <v>0</v>
      </c>
      <c r="CM118" s="801"/>
      <c r="CN118" s="801"/>
      <c r="CO118" s="801"/>
      <c r="CP118" s="801"/>
      <c r="CQ118" s="801"/>
      <c r="CR118" s="811"/>
      <c r="CS118" s="370"/>
    </row>
    <row r="119" spans="2:97" ht="23.25" customHeight="1" x14ac:dyDescent="0.35">
      <c r="B119" s="369"/>
      <c r="C119" s="788" t="s">
        <v>103</v>
      </c>
      <c r="D119" s="789"/>
      <c r="E119" s="789"/>
      <c r="F119" s="789"/>
      <c r="G119" s="789"/>
      <c r="H119" s="789"/>
      <c r="I119" s="789"/>
      <c r="J119" s="789"/>
      <c r="K119" s="789"/>
      <c r="L119" s="790"/>
      <c r="M119" s="791">
        <f>IF(Cotizador!$Q$17&gt;=3,TARIFA!N78,0)</f>
        <v>0</v>
      </c>
      <c r="N119" s="792"/>
      <c r="O119" s="792"/>
      <c r="P119" s="792"/>
      <c r="Q119" s="792"/>
      <c r="R119" s="792"/>
      <c r="S119" s="793"/>
      <c r="T119" s="794">
        <f>IF(Cotizador!$Q$17&gt;=3,TARIFA!O78,0)</f>
        <v>0</v>
      </c>
      <c r="U119" s="792"/>
      <c r="V119" s="792"/>
      <c r="W119" s="792"/>
      <c r="X119" s="792"/>
      <c r="Y119" s="792"/>
      <c r="Z119" s="792"/>
      <c r="AA119" s="795">
        <f>IF(Cotizador!$Q$17&gt;=3,TARIFA!P78,0)</f>
        <v>0</v>
      </c>
      <c r="AB119" s="792"/>
      <c r="AC119" s="792"/>
      <c r="AD119" s="792"/>
      <c r="AE119" s="792"/>
      <c r="AF119" s="792"/>
      <c r="AG119" s="793"/>
      <c r="AH119" s="794">
        <f>IF(Cotizador!$Q$17&gt;=3,TARIFA!Q78,0)</f>
        <v>0</v>
      </c>
      <c r="AI119" s="792"/>
      <c r="AJ119" s="792"/>
      <c r="AK119" s="792"/>
      <c r="AL119" s="792"/>
      <c r="AM119" s="792"/>
      <c r="AN119" s="792"/>
      <c r="AO119" s="788">
        <f>IF(Cotizador!$Q$17&gt;=3,TARIFA!R78,0)</f>
        <v>0</v>
      </c>
      <c r="AP119" s="789"/>
      <c r="AQ119" s="789"/>
      <c r="AR119" s="789"/>
      <c r="AS119" s="789"/>
      <c r="AT119" s="789"/>
      <c r="AU119" s="796"/>
      <c r="AV119" s="797">
        <f>IF(Cotizador!$Q$17&gt;=3,TARIFA!S78,0)</f>
        <v>0</v>
      </c>
      <c r="AW119" s="789"/>
      <c r="AX119" s="789"/>
      <c r="AY119" s="789"/>
      <c r="AZ119" s="789"/>
      <c r="BA119" s="789"/>
      <c r="BB119" s="789"/>
      <c r="BC119" s="798">
        <f>IF(Cotizador!$Q$17&gt;=3,TARIFA!T78,0)</f>
        <v>0</v>
      </c>
      <c r="BD119" s="789"/>
      <c r="BE119" s="789"/>
      <c r="BF119" s="789"/>
      <c r="BG119" s="789"/>
      <c r="BH119" s="789"/>
      <c r="BI119" s="796"/>
      <c r="BJ119" s="797">
        <f>IF(Cotizador!$Q$17&gt;=3,TARIFA!U78,0)</f>
        <v>0</v>
      </c>
      <c r="BK119" s="789"/>
      <c r="BL119" s="789"/>
      <c r="BM119" s="789"/>
      <c r="BN119" s="789"/>
      <c r="BO119" s="789"/>
      <c r="BP119" s="790"/>
      <c r="BQ119" s="791">
        <f>IF(Cotizador!$Q$17&gt;=3,TARIFA!V78,0)</f>
        <v>0</v>
      </c>
      <c r="BR119" s="792"/>
      <c r="BS119" s="792"/>
      <c r="BT119" s="792"/>
      <c r="BU119" s="792"/>
      <c r="BV119" s="792"/>
      <c r="BW119" s="793"/>
      <c r="BX119" s="794">
        <f>IF(Cotizador!$Q$17&gt;=3,TARIFA!W78,0)</f>
        <v>0</v>
      </c>
      <c r="BY119" s="792"/>
      <c r="BZ119" s="792"/>
      <c r="CA119" s="792"/>
      <c r="CB119" s="792"/>
      <c r="CC119" s="792"/>
      <c r="CD119" s="792"/>
      <c r="CE119" s="795">
        <f>IF(Cotizador!$Q$17&gt;=3,TARIFA!X78,0)</f>
        <v>0</v>
      </c>
      <c r="CF119" s="792"/>
      <c r="CG119" s="792"/>
      <c r="CH119" s="792"/>
      <c r="CI119" s="792"/>
      <c r="CJ119" s="792"/>
      <c r="CK119" s="793"/>
      <c r="CL119" s="794">
        <f>IF(Cotizador!$Q$17&gt;=3,TARIFA!Y78,0)</f>
        <v>0</v>
      </c>
      <c r="CM119" s="792"/>
      <c r="CN119" s="792"/>
      <c r="CO119" s="792"/>
      <c r="CP119" s="792"/>
      <c r="CQ119" s="792"/>
      <c r="CR119" s="799"/>
      <c r="CS119" s="370"/>
    </row>
    <row r="120" spans="2:97" ht="23.25" customHeight="1" x14ac:dyDescent="0.35">
      <c r="B120" s="369"/>
      <c r="C120" s="776" t="s">
        <v>104</v>
      </c>
      <c r="D120" s="777"/>
      <c r="E120" s="777"/>
      <c r="F120" s="777"/>
      <c r="G120" s="777"/>
      <c r="H120" s="777"/>
      <c r="I120" s="777"/>
      <c r="J120" s="777"/>
      <c r="K120" s="777"/>
      <c r="L120" s="778"/>
      <c r="M120" s="779">
        <f>IF(Cotizador!$Q$17&gt;=3,TARIFA!N79,0)</f>
        <v>0</v>
      </c>
      <c r="N120" s="780"/>
      <c r="O120" s="780"/>
      <c r="P120" s="780"/>
      <c r="Q120" s="780"/>
      <c r="R120" s="780"/>
      <c r="S120" s="781"/>
      <c r="T120" s="782">
        <f>IF(Cotizador!$Q$17&gt;=3,TARIFA!O79,0)</f>
        <v>0</v>
      </c>
      <c r="U120" s="780"/>
      <c r="V120" s="780"/>
      <c r="W120" s="780"/>
      <c r="X120" s="780"/>
      <c r="Y120" s="780"/>
      <c r="Z120" s="780"/>
      <c r="AA120" s="783">
        <f>IF(Cotizador!$Q$17&gt;=3,TARIFA!P79,0)</f>
        <v>0</v>
      </c>
      <c r="AB120" s="780"/>
      <c r="AC120" s="780"/>
      <c r="AD120" s="780"/>
      <c r="AE120" s="780"/>
      <c r="AF120" s="780"/>
      <c r="AG120" s="781"/>
      <c r="AH120" s="782">
        <f>IF(Cotizador!$Q$17&gt;=3,TARIFA!Q79,0)</f>
        <v>0</v>
      </c>
      <c r="AI120" s="780"/>
      <c r="AJ120" s="780"/>
      <c r="AK120" s="780"/>
      <c r="AL120" s="780"/>
      <c r="AM120" s="780"/>
      <c r="AN120" s="780"/>
      <c r="AO120" s="776">
        <f>IF(Cotizador!$Q$17&gt;=3,TARIFA!R79,0)</f>
        <v>0</v>
      </c>
      <c r="AP120" s="777"/>
      <c r="AQ120" s="777"/>
      <c r="AR120" s="777"/>
      <c r="AS120" s="777"/>
      <c r="AT120" s="777"/>
      <c r="AU120" s="784"/>
      <c r="AV120" s="785">
        <f>IF(Cotizador!$Q$17&gt;=3,TARIFA!S79,0)</f>
        <v>0</v>
      </c>
      <c r="AW120" s="777"/>
      <c r="AX120" s="777"/>
      <c r="AY120" s="777"/>
      <c r="AZ120" s="777"/>
      <c r="BA120" s="777"/>
      <c r="BB120" s="777"/>
      <c r="BC120" s="786">
        <f>IF(Cotizador!$Q$17&gt;=3,TARIFA!T79,0)</f>
        <v>0</v>
      </c>
      <c r="BD120" s="777"/>
      <c r="BE120" s="777"/>
      <c r="BF120" s="777"/>
      <c r="BG120" s="777"/>
      <c r="BH120" s="777"/>
      <c r="BI120" s="784"/>
      <c r="BJ120" s="785">
        <f>IF(Cotizador!$Q$17&gt;=3,TARIFA!U79,0)</f>
        <v>0</v>
      </c>
      <c r="BK120" s="777"/>
      <c r="BL120" s="777"/>
      <c r="BM120" s="777"/>
      <c r="BN120" s="777"/>
      <c r="BO120" s="777"/>
      <c r="BP120" s="778"/>
      <c r="BQ120" s="779">
        <f>IF(Cotizador!$Q$17&gt;=3,TARIFA!V79,0)</f>
        <v>0</v>
      </c>
      <c r="BR120" s="780"/>
      <c r="BS120" s="780"/>
      <c r="BT120" s="780"/>
      <c r="BU120" s="780"/>
      <c r="BV120" s="780"/>
      <c r="BW120" s="781"/>
      <c r="BX120" s="782">
        <f>IF(Cotizador!$Q$17&gt;=3,TARIFA!W79,0)</f>
        <v>0</v>
      </c>
      <c r="BY120" s="780"/>
      <c r="BZ120" s="780"/>
      <c r="CA120" s="780"/>
      <c r="CB120" s="780"/>
      <c r="CC120" s="780"/>
      <c r="CD120" s="780"/>
      <c r="CE120" s="783">
        <f>IF(Cotizador!$Q$17&gt;=3,TARIFA!X79,0)</f>
        <v>0</v>
      </c>
      <c r="CF120" s="780"/>
      <c r="CG120" s="780"/>
      <c r="CH120" s="780"/>
      <c r="CI120" s="780"/>
      <c r="CJ120" s="780"/>
      <c r="CK120" s="781"/>
      <c r="CL120" s="782">
        <f>IF(Cotizador!$Q$17&gt;=3,TARIFA!Y79,0)</f>
        <v>0</v>
      </c>
      <c r="CM120" s="780"/>
      <c r="CN120" s="780"/>
      <c r="CO120" s="780"/>
      <c r="CP120" s="780"/>
      <c r="CQ120" s="780"/>
      <c r="CR120" s="787"/>
      <c r="CS120" s="370"/>
    </row>
    <row r="121" spans="2:97" ht="23.25" customHeight="1" x14ac:dyDescent="0.35">
      <c r="B121" s="369"/>
      <c r="C121" s="788" t="s">
        <v>105</v>
      </c>
      <c r="D121" s="789"/>
      <c r="E121" s="789"/>
      <c r="F121" s="789"/>
      <c r="G121" s="789"/>
      <c r="H121" s="789"/>
      <c r="I121" s="789"/>
      <c r="J121" s="789"/>
      <c r="K121" s="789"/>
      <c r="L121" s="790"/>
      <c r="M121" s="791">
        <f>IF(Cotizador!$Q$17&gt;=3,TARIFA!N80,0)</f>
        <v>0</v>
      </c>
      <c r="N121" s="792"/>
      <c r="O121" s="792"/>
      <c r="P121" s="792"/>
      <c r="Q121" s="792"/>
      <c r="R121" s="792"/>
      <c r="S121" s="793"/>
      <c r="T121" s="794">
        <f>IF(Cotizador!$Q$17&gt;=3,TARIFA!O80,0)</f>
        <v>0</v>
      </c>
      <c r="U121" s="792"/>
      <c r="V121" s="792"/>
      <c r="W121" s="792"/>
      <c r="X121" s="792"/>
      <c r="Y121" s="792"/>
      <c r="Z121" s="792"/>
      <c r="AA121" s="795">
        <f>IF(Cotizador!$Q$17&gt;=3,TARIFA!P80,0)</f>
        <v>0</v>
      </c>
      <c r="AB121" s="792"/>
      <c r="AC121" s="792"/>
      <c r="AD121" s="792"/>
      <c r="AE121" s="792"/>
      <c r="AF121" s="792"/>
      <c r="AG121" s="793"/>
      <c r="AH121" s="794">
        <f>IF(Cotizador!$Q$17&gt;=3,TARIFA!Q80,0)</f>
        <v>0</v>
      </c>
      <c r="AI121" s="792"/>
      <c r="AJ121" s="792"/>
      <c r="AK121" s="792"/>
      <c r="AL121" s="792"/>
      <c r="AM121" s="792"/>
      <c r="AN121" s="792"/>
      <c r="AO121" s="788">
        <f>IF(Cotizador!$Q$17&gt;=3,TARIFA!R80,0)</f>
        <v>0</v>
      </c>
      <c r="AP121" s="789"/>
      <c r="AQ121" s="789"/>
      <c r="AR121" s="789"/>
      <c r="AS121" s="789"/>
      <c r="AT121" s="789"/>
      <c r="AU121" s="796"/>
      <c r="AV121" s="797">
        <f>IF(Cotizador!$Q$17&gt;=3,TARIFA!S80,0)</f>
        <v>0</v>
      </c>
      <c r="AW121" s="789"/>
      <c r="AX121" s="789"/>
      <c r="AY121" s="789"/>
      <c r="AZ121" s="789"/>
      <c r="BA121" s="789"/>
      <c r="BB121" s="789"/>
      <c r="BC121" s="798">
        <f>IF(Cotizador!$Q$17&gt;=3,TARIFA!T80,0)</f>
        <v>0</v>
      </c>
      <c r="BD121" s="789"/>
      <c r="BE121" s="789"/>
      <c r="BF121" s="789"/>
      <c r="BG121" s="789"/>
      <c r="BH121" s="789"/>
      <c r="BI121" s="796"/>
      <c r="BJ121" s="797">
        <f>IF(Cotizador!$Q$17&gt;=3,TARIFA!U80,0)</f>
        <v>0</v>
      </c>
      <c r="BK121" s="789"/>
      <c r="BL121" s="789"/>
      <c r="BM121" s="789"/>
      <c r="BN121" s="789"/>
      <c r="BO121" s="789"/>
      <c r="BP121" s="790"/>
      <c r="BQ121" s="791">
        <f>IF(Cotizador!$Q$17&gt;=3,TARIFA!V80,0)</f>
        <v>0</v>
      </c>
      <c r="BR121" s="792"/>
      <c r="BS121" s="792"/>
      <c r="BT121" s="792"/>
      <c r="BU121" s="792"/>
      <c r="BV121" s="792"/>
      <c r="BW121" s="793"/>
      <c r="BX121" s="794">
        <f>IF(Cotizador!$Q$17&gt;=3,TARIFA!W80,0)</f>
        <v>0</v>
      </c>
      <c r="BY121" s="792"/>
      <c r="BZ121" s="792"/>
      <c r="CA121" s="792"/>
      <c r="CB121" s="792"/>
      <c r="CC121" s="792"/>
      <c r="CD121" s="792"/>
      <c r="CE121" s="795">
        <f>IF(Cotizador!$Q$17&gt;=3,TARIFA!X80,0)</f>
        <v>0</v>
      </c>
      <c r="CF121" s="792"/>
      <c r="CG121" s="792"/>
      <c r="CH121" s="792"/>
      <c r="CI121" s="792"/>
      <c r="CJ121" s="792"/>
      <c r="CK121" s="793"/>
      <c r="CL121" s="794">
        <f>IF(Cotizador!$Q$17&gt;=3,TARIFA!Y80,0)</f>
        <v>0</v>
      </c>
      <c r="CM121" s="792"/>
      <c r="CN121" s="792"/>
      <c r="CO121" s="792"/>
      <c r="CP121" s="792"/>
      <c r="CQ121" s="792"/>
      <c r="CR121" s="799"/>
      <c r="CS121" s="370"/>
    </row>
    <row r="122" spans="2:97" ht="23.25" customHeight="1" x14ac:dyDescent="0.35">
      <c r="B122" s="369"/>
      <c r="C122" s="776" t="s">
        <v>106</v>
      </c>
      <c r="D122" s="777"/>
      <c r="E122" s="777"/>
      <c r="F122" s="777"/>
      <c r="G122" s="777"/>
      <c r="H122" s="777"/>
      <c r="I122" s="777"/>
      <c r="J122" s="777"/>
      <c r="K122" s="777"/>
      <c r="L122" s="778"/>
      <c r="M122" s="779">
        <f>IF(Cotizador!$Q$17&gt;=3,TARIFA!N81,0)</f>
        <v>0</v>
      </c>
      <c r="N122" s="780"/>
      <c r="O122" s="780"/>
      <c r="P122" s="780"/>
      <c r="Q122" s="780"/>
      <c r="R122" s="780"/>
      <c r="S122" s="781"/>
      <c r="T122" s="782">
        <f>IF(Cotizador!$Q$17&gt;=3,TARIFA!O81,0)</f>
        <v>0</v>
      </c>
      <c r="U122" s="780"/>
      <c r="V122" s="780"/>
      <c r="W122" s="780"/>
      <c r="X122" s="780"/>
      <c r="Y122" s="780"/>
      <c r="Z122" s="780"/>
      <c r="AA122" s="783">
        <f>IF(Cotizador!$Q$17&gt;=3,TARIFA!P81,0)</f>
        <v>0</v>
      </c>
      <c r="AB122" s="780"/>
      <c r="AC122" s="780"/>
      <c r="AD122" s="780"/>
      <c r="AE122" s="780"/>
      <c r="AF122" s="780"/>
      <c r="AG122" s="781"/>
      <c r="AH122" s="782">
        <f>IF(Cotizador!$Q$17&gt;=3,TARIFA!Q81,0)</f>
        <v>0</v>
      </c>
      <c r="AI122" s="780"/>
      <c r="AJ122" s="780"/>
      <c r="AK122" s="780"/>
      <c r="AL122" s="780"/>
      <c r="AM122" s="780"/>
      <c r="AN122" s="780"/>
      <c r="AO122" s="776">
        <f>IF(Cotizador!$Q$17&gt;=3,TARIFA!R81,0)</f>
        <v>0</v>
      </c>
      <c r="AP122" s="777"/>
      <c r="AQ122" s="777"/>
      <c r="AR122" s="777"/>
      <c r="AS122" s="777"/>
      <c r="AT122" s="777"/>
      <c r="AU122" s="784"/>
      <c r="AV122" s="785">
        <f>IF(Cotizador!$Q$17&gt;=3,TARIFA!S81,0)</f>
        <v>0</v>
      </c>
      <c r="AW122" s="777"/>
      <c r="AX122" s="777"/>
      <c r="AY122" s="777"/>
      <c r="AZ122" s="777"/>
      <c r="BA122" s="777"/>
      <c r="BB122" s="777"/>
      <c r="BC122" s="786">
        <f>IF(Cotizador!$Q$17&gt;=3,TARIFA!T81,0)</f>
        <v>0</v>
      </c>
      <c r="BD122" s="777"/>
      <c r="BE122" s="777"/>
      <c r="BF122" s="777"/>
      <c r="BG122" s="777"/>
      <c r="BH122" s="777"/>
      <c r="BI122" s="784"/>
      <c r="BJ122" s="785">
        <f>IF(Cotizador!$Q$17&gt;=3,TARIFA!U81,0)</f>
        <v>0</v>
      </c>
      <c r="BK122" s="777"/>
      <c r="BL122" s="777"/>
      <c r="BM122" s="777"/>
      <c r="BN122" s="777"/>
      <c r="BO122" s="777"/>
      <c r="BP122" s="778"/>
      <c r="BQ122" s="779">
        <f>IF(Cotizador!$Q$17&gt;=3,TARIFA!V81,0)</f>
        <v>0</v>
      </c>
      <c r="BR122" s="780"/>
      <c r="BS122" s="780"/>
      <c r="BT122" s="780"/>
      <c r="BU122" s="780"/>
      <c r="BV122" s="780"/>
      <c r="BW122" s="781"/>
      <c r="BX122" s="782">
        <f>IF(Cotizador!$Q$17&gt;=3,TARIFA!W81,0)</f>
        <v>0</v>
      </c>
      <c r="BY122" s="780"/>
      <c r="BZ122" s="780"/>
      <c r="CA122" s="780"/>
      <c r="CB122" s="780"/>
      <c r="CC122" s="780"/>
      <c r="CD122" s="780"/>
      <c r="CE122" s="783">
        <f>IF(Cotizador!$Q$17&gt;=3,TARIFA!X81,0)</f>
        <v>0</v>
      </c>
      <c r="CF122" s="780"/>
      <c r="CG122" s="780"/>
      <c r="CH122" s="780"/>
      <c r="CI122" s="780"/>
      <c r="CJ122" s="780"/>
      <c r="CK122" s="781"/>
      <c r="CL122" s="782">
        <f>IF(Cotizador!$Q$17&gt;=3,TARIFA!Y81,0)</f>
        <v>0</v>
      </c>
      <c r="CM122" s="780"/>
      <c r="CN122" s="780"/>
      <c r="CO122" s="780"/>
      <c r="CP122" s="780"/>
      <c r="CQ122" s="780"/>
      <c r="CR122" s="787"/>
      <c r="CS122" s="370"/>
    </row>
    <row r="123" spans="2:97" ht="23.25" customHeight="1" x14ac:dyDescent="0.35">
      <c r="B123" s="369"/>
      <c r="C123" s="788" t="s">
        <v>107</v>
      </c>
      <c r="D123" s="789"/>
      <c r="E123" s="789"/>
      <c r="F123" s="789"/>
      <c r="G123" s="789"/>
      <c r="H123" s="789"/>
      <c r="I123" s="789"/>
      <c r="J123" s="789"/>
      <c r="K123" s="789"/>
      <c r="L123" s="790"/>
      <c r="M123" s="791">
        <f>IF(Cotizador!$Q$17&gt;=3,TARIFA!N82,0)</f>
        <v>0</v>
      </c>
      <c r="N123" s="792"/>
      <c r="O123" s="792"/>
      <c r="P123" s="792"/>
      <c r="Q123" s="792"/>
      <c r="R123" s="792"/>
      <c r="S123" s="793"/>
      <c r="T123" s="794">
        <f>IF(Cotizador!$Q$17&gt;=3,TARIFA!O82,0)</f>
        <v>0</v>
      </c>
      <c r="U123" s="792"/>
      <c r="V123" s="792"/>
      <c r="W123" s="792"/>
      <c r="X123" s="792"/>
      <c r="Y123" s="792"/>
      <c r="Z123" s="792"/>
      <c r="AA123" s="795">
        <f>IF(Cotizador!$Q$17&gt;=3,TARIFA!P82,0)</f>
        <v>0</v>
      </c>
      <c r="AB123" s="792"/>
      <c r="AC123" s="792"/>
      <c r="AD123" s="792"/>
      <c r="AE123" s="792"/>
      <c r="AF123" s="792"/>
      <c r="AG123" s="793"/>
      <c r="AH123" s="794">
        <f>IF(Cotizador!$Q$17&gt;=3,TARIFA!Q82,0)</f>
        <v>0</v>
      </c>
      <c r="AI123" s="792"/>
      <c r="AJ123" s="792"/>
      <c r="AK123" s="792"/>
      <c r="AL123" s="792"/>
      <c r="AM123" s="792"/>
      <c r="AN123" s="792"/>
      <c r="AO123" s="788">
        <f>IF(Cotizador!$Q$17&gt;=3,TARIFA!R82,0)</f>
        <v>0</v>
      </c>
      <c r="AP123" s="789"/>
      <c r="AQ123" s="789"/>
      <c r="AR123" s="789"/>
      <c r="AS123" s="789"/>
      <c r="AT123" s="789"/>
      <c r="AU123" s="796"/>
      <c r="AV123" s="797">
        <f>IF(Cotizador!$Q$17&gt;=3,TARIFA!S82,0)</f>
        <v>0</v>
      </c>
      <c r="AW123" s="789"/>
      <c r="AX123" s="789"/>
      <c r="AY123" s="789"/>
      <c r="AZ123" s="789"/>
      <c r="BA123" s="789"/>
      <c r="BB123" s="789"/>
      <c r="BC123" s="798">
        <f>IF(Cotizador!$Q$17&gt;=3,TARIFA!T82,0)</f>
        <v>0</v>
      </c>
      <c r="BD123" s="789"/>
      <c r="BE123" s="789"/>
      <c r="BF123" s="789"/>
      <c r="BG123" s="789"/>
      <c r="BH123" s="789"/>
      <c r="BI123" s="796"/>
      <c r="BJ123" s="797">
        <f>IF(Cotizador!$Q$17&gt;=3,TARIFA!U82,0)</f>
        <v>0</v>
      </c>
      <c r="BK123" s="789"/>
      <c r="BL123" s="789"/>
      <c r="BM123" s="789"/>
      <c r="BN123" s="789"/>
      <c r="BO123" s="789"/>
      <c r="BP123" s="790"/>
      <c r="BQ123" s="791">
        <f>IF(Cotizador!$Q$17&gt;=3,TARIFA!V82,0)</f>
        <v>0</v>
      </c>
      <c r="BR123" s="792"/>
      <c r="BS123" s="792"/>
      <c r="BT123" s="792"/>
      <c r="BU123" s="792"/>
      <c r="BV123" s="792"/>
      <c r="BW123" s="793"/>
      <c r="BX123" s="794">
        <f>IF(Cotizador!$Q$17&gt;=3,TARIFA!W82,0)</f>
        <v>0</v>
      </c>
      <c r="BY123" s="792"/>
      <c r="BZ123" s="792"/>
      <c r="CA123" s="792"/>
      <c r="CB123" s="792"/>
      <c r="CC123" s="792"/>
      <c r="CD123" s="792"/>
      <c r="CE123" s="795">
        <f>IF(Cotizador!$Q$17&gt;=3,TARIFA!X82,0)</f>
        <v>0</v>
      </c>
      <c r="CF123" s="792"/>
      <c r="CG123" s="792"/>
      <c r="CH123" s="792"/>
      <c r="CI123" s="792"/>
      <c r="CJ123" s="792"/>
      <c r="CK123" s="793"/>
      <c r="CL123" s="794">
        <f>IF(Cotizador!$Q$17&gt;=3,TARIFA!Y82,0)</f>
        <v>0</v>
      </c>
      <c r="CM123" s="792"/>
      <c r="CN123" s="792"/>
      <c r="CO123" s="792"/>
      <c r="CP123" s="792"/>
      <c r="CQ123" s="792"/>
      <c r="CR123" s="799"/>
      <c r="CS123" s="370"/>
    </row>
    <row r="124" spans="2:97" ht="23.25" customHeight="1" x14ac:dyDescent="0.35">
      <c r="B124" s="369"/>
      <c r="C124" s="776" t="s">
        <v>108</v>
      </c>
      <c r="D124" s="777"/>
      <c r="E124" s="777"/>
      <c r="F124" s="777"/>
      <c r="G124" s="777"/>
      <c r="H124" s="777"/>
      <c r="I124" s="777"/>
      <c r="J124" s="777"/>
      <c r="K124" s="777"/>
      <c r="L124" s="778"/>
      <c r="M124" s="779">
        <f>IF(Cotizador!$Q$17&gt;=3,TARIFA!N83,0)</f>
        <v>0</v>
      </c>
      <c r="N124" s="780"/>
      <c r="O124" s="780"/>
      <c r="P124" s="780"/>
      <c r="Q124" s="780"/>
      <c r="R124" s="780"/>
      <c r="S124" s="781"/>
      <c r="T124" s="782">
        <f>IF(Cotizador!$Q$17&gt;=3,TARIFA!O83,0)</f>
        <v>0</v>
      </c>
      <c r="U124" s="780"/>
      <c r="V124" s="780"/>
      <c r="W124" s="780"/>
      <c r="X124" s="780"/>
      <c r="Y124" s="780"/>
      <c r="Z124" s="780"/>
      <c r="AA124" s="783">
        <f>IF(Cotizador!$Q$17&gt;=3,TARIFA!P83,0)</f>
        <v>0</v>
      </c>
      <c r="AB124" s="780"/>
      <c r="AC124" s="780"/>
      <c r="AD124" s="780"/>
      <c r="AE124" s="780"/>
      <c r="AF124" s="780"/>
      <c r="AG124" s="781"/>
      <c r="AH124" s="782">
        <f>IF(Cotizador!$Q$17&gt;=3,TARIFA!Q83,0)</f>
        <v>0</v>
      </c>
      <c r="AI124" s="780"/>
      <c r="AJ124" s="780"/>
      <c r="AK124" s="780"/>
      <c r="AL124" s="780"/>
      <c r="AM124" s="780"/>
      <c r="AN124" s="780"/>
      <c r="AO124" s="776">
        <f>IF(Cotizador!$Q$17&gt;=3,TARIFA!R83,0)</f>
        <v>0</v>
      </c>
      <c r="AP124" s="777"/>
      <c r="AQ124" s="777"/>
      <c r="AR124" s="777"/>
      <c r="AS124" s="777"/>
      <c r="AT124" s="777"/>
      <c r="AU124" s="784"/>
      <c r="AV124" s="785">
        <f>IF(Cotizador!$Q$17&gt;=3,TARIFA!S83,0)</f>
        <v>0</v>
      </c>
      <c r="AW124" s="777"/>
      <c r="AX124" s="777"/>
      <c r="AY124" s="777"/>
      <c r="AZ124" s="777"/>
      <c r="BA124" s="777"/>
      <c r="BB124" s="777"/>
      <c r="BC124" s="786">
        <f>IF(Cotizador!$Q$17&gt;=3,TARIFA!T83,0)</f>
        <v>0</v>
      </c>
      <c r="BD124" s="777"/>
      <c r="BE124" s="777"/>
      <c r="BF124" s="777"/>
      <c r="BG124" s="777"/>
      <c r="BH124" s="777"/>
      <c r="BI124" s="784"/>
      <c r="BJ124" s="785">
        <f>IF(Cotizador!$Q$17&gt;=3,TARIFA!U83,0)</f>
        <v>0</v>
      </c>
      <c r="BK124" s="777"/>
      <c r="BL124" s="777"/>
      <c r="BM124" s="777"/>
      <c r="BN124" s="777"/>
      <c r="BO124" s="777"/>
      <c r="BP124" s="778"/>
      <c r="BQ124" s="779">
        <f>IF(Cotizador!$Q$17&gt;=3,TARIFA!V83,0)</f>
        <v>0</v>
      </c>
      <c r="BR124" s="780"/>
      <c r="BS124" s="780"/>
      <c r="BT124" s="780"/>
      <c r="BU124" s="780"/>
      <c r="BV124" s="780"/>
      <c r="BW124" s="781"/>
      <c r="BX124" s="782">
        <f>IF(Cotizador!$Q$17&gt;=3,TARIFA!W83,0)</f>
        <v>0</v>
      </c>
      <c r="BY124" s="780"/>
      <c r="BZ124" s="780"/>
      <c r="CA124" s="780"/>
      <c r="CB124" s="780"/>
      <c r="CC124" s="780"/>
      <c r="CD124" s="780"/>
      <c r="CE124" s="783">
        <f>IF(Cotizador!$Q$17&gt;=3,TARIFA!X83,0)</f>
        <v>0</v>
      </c>
      <c r="CF124" s="780"/>
      <c r="CG124" s="780"/>
      <c r="CH124" s="780"/>
      <c r="CI124" s="780"/>
      <c r="CJ124" s="780"/>
      <c r="CK124" s="781"/>
      <c r="CL124" s="782">
        <f>IF(Cotizador!$Q$17&gt;=3,TARIFA!Y83,0)</f>
        <v>0</v>
      </c>
      <c r="CM124" s="780"/>
      <c r="CN124" s="780"/>
      <c r="CO124" s="780"/>
      <c r="CP124" s="780"/>
      <c r="CQ124" s="780"/>
      <c r="CR124" s="787"/>
      <c r="CS124" s="370"/>
    </row>
    <row r="125" spans="2:97" ht="23.25" customHeight="1" x14ac:dyDescent="0.35">
      <c r="B125" s="369"/>
      <c r="C125" s="788" t="s">
        <v>109</v>
      </c>
      <c r="D125" s="789"/>
      <c r="E125" s="789"/>
      <c r="F125" s="789"/>
      <c r="G125" s="789"/>
      <c r="H125" s="789"/>
      <c r="I125" s="789"/>
      <c r="J125" s="789"/>
      <c r="K125" s="789"/>
      <c r="L125" s="790"/>
      <c r="M125" s="791">
        <f>IF(Cotizador!$Q$17&gt;=3,TARIFA!N84,0)</f>
        <v>0</v>
      </c>
      <c r="N125" s="792"/>
      <c r="O125" s="792"/>
      <c r="P125" s="792"/>
      <c r="Q125" s="792"/>
      <c r="R125" s="792"/>
      <c r="S125" s="793"/>
      <c r="T125" s="794">
        <f>IF(Cotizador!$Q$17&gt;=3,TARIFA!O84,0)</f>
        <v>0</v>
      </c>
      <c r="U125" s="792"/>
      <c r="V125" s="792"/>
      <c r="W125" s="792"/>
      <c r="X125" s="792"/>
      <c r="Y125" s="792"/>
      <c r="Z125" s="792"/>
      <c r="AA125" s="795">
        <f>IF(Cotizador!$Q$17&gt;=3,TARIFA!P84,0)</f>
        <v>0</v>
      </c>
      <c r="AB125" s="792"/>
      <c r="AC125" s="792"/>
      <c r="AD125" s="792"/>
      <c r="AE125" s="792"/>
      <c r="AF125" s="792"/>
      <c r="AG125" s="793"/>
      <c r="AH125" s="794">
        <f>IF(Cotizador!$Q$17&gt;=3,TARIFA!Q84,0)</f>
        <v>0</v>
      </c>
      <c r="AI125" s="792"/>
      <c r="AJ125" s="792"/>
      <c r="AK125" s="792"/>
      <c r="AL125" s="792"/>
      <c r="AM125" s="792"/>
      <c r="AN125" s="792"/>
      <c r="AO125" s="788">
        <f>IF(Cotizador!$Q$17&gt;=3,TARIFA!R84,0)</f>
        <v>0</v>
      </c>
      <c r="AP125" s="789"/>
      <c r="AQ125" s="789"/>
      <c r="AR125" s="789"/>
      <c r="AS125" s="789"/>
      <c r="AT125" s="789"/>
      <c r="AU125" s="796"/>
      <c r="AV125" s="797">
        <f>IF(Cotizador!$Q$17&gt;=3,TARIFA!S84,0)</f>
        <v>0</v>
      </c>
      <c r="AW125" s="789"/>
      <c r="AX125" s="789"/>
      <c r="AY125" s="789"/>
      <c r="AZ125" s="789"/>
      <c r="BA125" s="789"/>
      <c r="BB125" s="789"/>
      <c r="BC125" s="798">
        <f>IF(Cotizador!$Q$17&gt;=3,TARIFA!T84,0)</f>
        <v>0</v>
      </c>
      <c r="BD125" s="789"/>
      <c r="BE125" s="789"/>
      <c r="BF125" s="789"/>
      <c r="BG125" s="789"/>
      <c r="BH125" s="789"/>
      <c r="BI125" s="796"/>
      <c r="BJ125" s="797">
        <f>IF(Cotizador!$Q$17&gt;=3,TARIFA!U84,0)</f>
        <v>0</v>
      </c>
      <c r="BK125" s="789"/>
      <c r="BL125" s="789"/>
      <c r="BM125" s="789"/>
      <c r="BN125" s="789"/>
      <c r="BO125" s="789"/>
      <c r="BP125" s="790"/>
      <c r="BQ125" s="791">
        <f>IF(Cotizador!$Q$17&gt;=3,TARIFA!V84,0)</f>
        <v>0</v>
      </c>
      <c r="BR125" s="792"/>
      <c r="BS125" s="792"/>
      <c r="BT125" s="792"/>
      <c r="BU125" s="792"/>
      <c r="BV125" s="792"/>
      <c r="BW125" s="793"/>
      <c r="BX125" s="794">
        <f>IF(Cotizador!$Q$17&gt;=3,TARIFA!W84,0)</f>
        <v>0</v>
      </c>
      <c r="BY125" s="792"/>
      <c r="BZ125" s="792"/>
      <c r="CA125" s="792"/>
      <c r="CB125" s="792"/>
      <c r="CC125" s="792"/>
      <c r="CD125" s="792"/>
      <c r="CE125" s="795">
        <f>IF(Cotizador!$Q$17&gt;=3,TARIFA!X84,0)</f>
        <v>0</v>
      </c>
      <c r="CF125" s="792"/>
      <c r="CG125" s="792"/>
      <c r="CH125" s="792"/>
      <c r="CI125" s="792"/>
      <c r="CJ125" s="792"/>
      <c r="CK125" s="793"/>
      <c r="CL125" s="794">
        <f>IF(Cotizador!$Q$17&gt;=3,TARIFA!Y84,0)</f>
        <v>0</v>
      </c>
      <c r="CM125" s="792"/>
      <c r="CN125" s="792"/>
      <c r="CO125" s="792"/>
      <c r="CP125" s="792"/>
      <c r="CQ125" s="792"/>
      <c r="CR125" s="799"/>
      <c r="CS125" s="370"/>
    </row>
    <row r="126" spans="2:97" ht="23.25" customHeight="1" x14ac:dyDescent="0.35">
      <c r="B126" s="369"/>
      <c r="C126" s="776" t="s">
        <v>110</v>
      </c>
      <c r="D126" s="777"/>
      <c r="E126" s="777"/>
      <c r="F126" s="777"/>
      <c r="G126" s="777"/>
      <c r="H126" s="777"/>
      <c r="I126" s="777"/>
      <c r="J126" s="777"/>
      <c r="K126" s="777"/>
      <c r="L126" s="778"/>
      <c r="M126" s="779">
        <f>IF(Cotizador!$Q$17&gt;=3,TARIFA!N85,0)</f>
        <v>0</v>
      </c>
      <c r="N126" s="780"/>
      <c r="O126" s="780"/>
      <c r="P126" s="780"/>
      <c r="Q126" s="780"/>
      <c r="R126" s="780"/>
      <c r="S126" s="781"/>
      <c r="T126" s="782">
        <f>IF(Cotizador!$Q$17&gt;=3,TARIFA!O85,0)</f>
        <v>0</v>
      </c>
      <c r="U126" s="780"/>
      <c r="V126" s="780"/>
      <c r="W126" s="780"/>
      <c r="X126" s="780"/>
      <c r="Y126" s="780"/>
      <c r="Z126" s="780"/>
      <c r="AA126" s="783">
        <f>IF(Cotizador!$Q$17&gt;=3,TARIFA!P85,0)</f>
        <v>0</v>
      </c>
      <c r="AB126" s="780"/>
      <c r="AC126" s="780"/>
      <c r="AD126" s="780"/>
      <c r="AE126" s="780"/>
      <c r="AF126" s="780"/>
      <c r="AG126" s="781"/>
      <c r="AH126" s="782">
        <f>IF(Cotizador!$Q$17&gt;=3,TARIFA!Q85,0)</f>
        <v>0</v>
      </c>
      <c r="AI126" s="780"/>
      <c r="AJ126" s="780"/>
      <c r="AK126" s="780"/>
      <c r="AL126" s="780"/>
      <c r="AM126" s="780"/>
      <c r="AN126" s="780"/>
      <c r="AO126" s="776">
        <f>IF(Cotizador!$Q$17&gt;=3,TARIFA!R85,0)</f>
        <v>0</v>
      </c>
      <c r="AP126" s="777"/>
      <c r="AQ126" s="777"/>
      <c r="AR126" s="777"/>
      <c r="AS126" s="777"/>
      <c r="AT126" s="777"/>
      <c r="AU126" s="784"/>
      <c r="AV126" s="785">
        <f>IF(Cotizador!$Q$17&gt;=3,TARIFA!S85,0)</f>
        <v>0</v>
      </c>
      <c r="AW126" s="777"/>
      <c r="AX126" s="777"/>
      <c r="AY126" s="777"/>
      <c r="AZ126" s="777"/>
      <c r="BA126" s="777"/>
      <c r="BB126" s="777"/>
      <c r="BC126" s="786">
        <f>IF(Cotizador!$Q$17&gt;=3,TARIFA!T85,0)</f>
        <v>0</v>
      </c>
      <c r="BD126" s="777"/>
      <c r="BE126" s="777"/>
      <c r="BF126" s="777"/>
      <c r="BG126" s="777"/>
      <c r="BH126" s="777"/>
      <c r="BI126" s="784"/>
      <c r="BJ126" s="785">
        <f>IF(Cotizador!$Q$17&gt;=3,TARIFA!U85,0)</f>
        <v>0</v>
      </c>
      <c r="BK126" s="777"/>
      <c r="BL126" s="777"/>
      <c r="BM126" s="777"/>
      <c r="BN126" s="777"/>
      <c r="BO126" s="777"/>
      <c r="BP126" s="778"/>
      <c r="BQ126" s="779">
        <f>IF(Cotizador!$Q$17&gt;=3,TARIFA!V85,0)</f>
        <v>0</v>
      </c>
      <c r="BR126" s="780"/>
      <c r="BS126" s="780"/>
      <c r="BT126" s="780"/>
      <c r="BU126" s="780"/>
      <c r="BV126" s="780"/>
      <c r="BW126" s="781"/>
      <c r="BX126" s="782">
        <f>IF(Cotizador!$Q$17&gt;=3,TARIFA!W85,0)</f>
        <v>0</v>
      </c>
      <c r="BY126" s="780"/>
      <c r="BZ126" s="780"/>
      <c r="CA126" s="780"/>
      <c r="CB126" s="780"/>
      <c r="CC126" s="780"/>
      <c r="CD126" s="780"/>
      <c r="CE126" s="783">
        <f>IF(Cotizador!$Q$17&gt;=3,TARIFA!X85,0)</f>
        <v>0</v>
      </c>
      <c r="CF126" s="780"/>
      <c r="CG126" s="780"/>
      <c r="CH126" s="780"/>
      <c r="CI126" s="780"/>
      <c r="CJ126" s="780"/>
      <c r="CK126" s="781"/>
      <c r="CL126" s="782">
        <f>IF(Cotizador!$Q$17&gt;=3,TARIFA!Y85,0)</f>
        <v>0</v>
      </c>
      <c r="CM126" s="780"/>
      <c r="CN126" s="780"/>
      <c r="CO126" s="780"/>
      <c r="CP126" s="780"/>
      <c r="CQ126" s="780"/>
      <c r="CR126" s="787"/>
      <c r="CS126" s="370"/>
    </row>
    <row r="127" spans="2:97" ht="23.25" customHeight="1" x14ac:dyDescent="0.35">
      <c r="B127" s="369"/>
      <c r="C127" s="788" t="s">
        <v>111</v>
      </c>
      <c r="D127" s="789"/>
      <c r="E127" s="789"/>
      <c r="F127" s="789"/>
      <c r="G127" s="789"/>
      <c r="H127" s="789"/>
      <c r="I127" s="789"/>
      <c r="J127" s="789"/>
      <c r="K127" s="789"/>
      <c r="L127" s="790"/>
      <c r="M127" s="791">
        <f>IF(Cotizador!$Q$17&gt;=3,TARIFA!N86,0)</f>
        <v>0</v>
      </c>
      <c r="N127" s="792"/>
      <c r="O127" s="792"/>
      <c r="P127" s="792"/>
      <c r="Q127" s="792"/>
      <c r="R127" s="792"/>
      <c r="S127" s="793"/>
      <c r="T127" s="794">
        <f>IF(Cotizador!$Q$17&gt;=3,TARIFA!O86,0)</f>
        <v>0</v>
      </c>
      <c r="U127" s="792"/>
      <c r="V127" s="792"/>
      <c r="W127" s="792"/>
      <c r="X127" s="792"/>
      <c r="Y127" s="792"/>
      <c r="Z127" s="792"/>
      <c r="AA127" s="795">
        <f>IF(Cotizador!$Q$17&gt;=3,TARIFA!P86,0)</f>
        <v>0</v>
      </c>
      <c r="AB127" s="792"/>
      <c r="AC127" s="792"/>
      <c r="AD127" s="792"/>
      <c r="AE127" s="792"/>
      <c r="AF127" s="792"/>
      <c r="AG127" s="793"/>
      <c r="AH127" s="794">
        <f>IF(Cotizador!$Q$17&gt;=3,TARIFA!Q86,0)</f>
        <v>0</v>
      </c>
      <c r="AI127" s="792"/>
      <c r="AJ127" s="792"/>
      <c r="AK127" s="792"/>
      <c r="AL127" s="792"/>
      <c r="AM127" s="792"/>
      <c r="AN127" s="792"/>
      <c r="AO127" s="788">
        <f>IF(Cotizador!$Q$17&gt;=3,TARIFA!R86,0)</f>
        <v>0</v>
      </c>
      <c r="AP127" s="789"/>
      <c r="AQ127" s="789"/>
      <c r="AR127" s="789"/>
      <c r="AS127" s="789"/>
      <c r="AT127" s="789"/>
      <c r="AU127" s="796"/>
      <c r="AV127" s="797">
        <f>IF(Cotizador!$Q$17&gt;=3,TARIFA!S86,0)</f>
        <v>0</v>
      </c>
      <c r="AW127" s="789"/>
      <c r="AX127" s="789"/>
      <c r="AY127" s="789"/>
      <c r="AZ127" s="789"/>
      <c r="BA127" s="789"/>
      <c r="BB127" s="789"/>
      <c r="BC127" s="798">
        <f>IF(Cotizador!$Q$17&gt;=3,TARIFA!T86,0)</f>
        <v>0</v>
      </c>
      <c r="BD127" s="789"/>
      <c r="BE127" s="789"/>
      <c r="BF127" s="789"/>
      <c r="BG127" s="789"/>
      <c r="BH127" s="789"/>
      <c r="BI127" s="796"/>
      <c r="BJ127" s="797">
        <f>IF(Cotizador!$Q$17&gt;=3,TARIFA!U86,0)</f>
        <v>0</v>
      </c>
      <c r="BK127" s="789"/>
      <c r="BL127" s="789"/>
      <c r="BM127" s="789"/>
      <c r="BN127" s="789"/>
      <c r="BO127" s="789"/>
      <c r="BP127" s="790"/>
      <c r="BQ127" s="791">
        <f>IF(Cotizador!$Q$17&gt;=3,TARIFA!V86,0)</f>
        <v>0</v>
      </c>
      <c r="BR127" s="792"/>
      <c r="BS127" s="792"/>
      <c r="BT127" s="792"/>
      <c r="BU127" s="792"/>
      <c r="BV127" s="792"/>
      <c r="BW127" s="793"/>
      <c r="BX127" s="794">
        <f>IF(Cotizador!$Q$17&gt;=3,TARIFA!W86,0)</f>
        <v>0</v>
      </c>
      <c r="BY127" s="792"/>
      <c r="BZ127" s="792"/>
      <c r="CA127" s="792"/>
      <c r="CB127" s="792"/>
      <c r="CC127" s="792"/>
      <c r="CD127" s="792"/>
      <c r="CE127" s="795">
        <f>IF(Cotizador!$Q$17&gt;=3,TARIFA!X86,0)</f>
        <v>0</v>
      </c>
      <c r="CF127" s="792"/>
      <c r="CG127" s="792"/>
      <c r="CH127" s="792"/>
      <c r="CI127" s="792"/>
      <c r="CJ127" s="792"/>
      <c r="CK127" s="793"/>
      <c r="CL127" s="794">
        <f>IF(Cotizador!$Q$17&gt;=3,TARIFA!Y86,0)</f>
        <v>0</v>
      </c>
      <c r="CM127" s="792"/>
      <c r="CN127" s="792"/>
      <c r="CO127" s="792"/>
      <c r="CP127" s="792"/>
      <c r="CQ127" s="792"/>
      <c r="CR127" s="799"/>
      <c r="CS127" s="370"/>
    </row>
    <row r="128" spans="2:97" ht="23.25" customHeight="1" x14ac:dyDescent="0.35">
      <c r="B128" s="369"/>
      <c r="C128" s="776" t="s">
        <v>112</v>
      </c>
      <c r="D128" s="777"/>
      <c r="E128" s="777"/>
      <c r="F128" s="777"/>
      <c r="G128" s="777"/>
      <c r="H128" s="777"/>
      <c r="I128" s="777"/>
      <c r="J128" s="777"/>
      <c r="K128" s="777"/>
      <c r="L128" s="778"/>
      <c r="M128" s="779">
        <f>IF(Cotizador!$Q$17&gt;=3,TARIFA!N87,0)</f>
        <v>0</v>
      </c>
      <c r="N128" s="780"/>
      <c r="O128" s="780"/>
      <c r="P128" s="780"/>
      <c r="Q128" s="780"/>
      <c r="R128" s="780"/>
      <c r="S128" s="781"/>
      <c r="T128" s="782">
        <f>IF(Cotizador!$Q$17&gt;=3,TARIFA!O87,0)</f>
        <v>0</v>
      </c>
      <c r="U128" s="780"/>
      <c r="V128" s="780"/>
      <c r="W128" s="780"/>
      <c r="X128" s="780"/>
      <c r="Y128" s="780"/>
      <c r="Z128" s="780"/>
      <c r="AA128" s="783">
        <f>IF(Cotizador!$Q$17&gt;=3,TARIFA!P87,0)</f>
        <v>0</v>
      </c>
      <c r="AB128" s="780"/>
      <c r="AC128" s="780"/>
      <c r="AD128" s="780"/>
      <c r="AE128" s="780"/>
      <c r="AF128" s="780"/>
      <c r="AG128" s="781"/>
      <c r="AH128" s="782">
        <f>IF(Cotizador!$Q$17&gt;=3,TARIFA!Q87,0)</f>
        <v>0</v>
      </c>
      <c r="AI128" s="780"/>
      <c r="AJ128" s="780"/>
      <c r="AK128" s="780"/>
      <c r="AL128" s="780"/>
      <c r="AM128" s="780"/>
      <c r="AN128" s="780"/>
      <c r="AO128" s="776">
        <f>IF(Cotizador!$Q$17&gt;=3,TARIFA!R87,0)</f>
        <v>0</v>
      </c>
      <c r="AP128" s="777"/>
      <c r="AQ128" s="777"/>
      <c r="AR128" s="777"/>
      <c r="AS128" s="777"/>
      <c r="AT128" s="777"/>
      <c r="AU128" s="784"/>
      <c r="AV128" s="785">
        <f>IF(Cotizador!$Q$17&gt;=3,TARIFA!S87,0)</f>
        <v>0</v>
      </c>
      <c r="AW128" s="777"/>
      <c r="AX128" s="777"/>
      <c r="AY128" s="777"/>
      <c r="AZ128" s="777"/>
      <c r="BA128" s="777"/>
      <c r="BB128" s="777"/>
      <c r="BC128" s="786">
        <f>IF(Cotizador!$Q$17&gt;=3,TARIFA!T87,0)</f>
        <v>0</v>
      </c>
      <c r="BD128" s="777"/>
      <c r="BE128" s="777"/>
      <c r="BF128" s="777"/>
      <c r="BG128" s="777"/>
      <c r="BH128" s="777"/>
      <c r="BI128" s="784"/>
      <c r="BJ128" s="785">
        <f>IF(Cotizador!$Q$17&gt;=3,TARIFA!U87,0)</f>
        <v>0</v>
      </c>
      <c r="BK128" s="777"/>
      <c r="BL128" s="777"/>
      <c r="BM128" s="777"/>
      <c r="BN128" s="777"/>
      <c r="BO128" s="777"/>
      <c r="BP128" s="778"/>
      <c r="BQ128" s="779">
        <f>IF(Cotizador!$Q$17&gt;=3,TARIFA!V87,0)</f>
        <v>0</v>
      </c>
      <c r="BR128" s="780"/>
      <c r="BS128" s="780"/>
      <c r="BT128" s="780"/>
      <c r="BU128" s="780"/>
      <c r="BV128" s="780"/>
      <c r="BW128" s="781"/>
      <c r="BX128" s="782">
        <f>IF(Cotizador!$Q$17&gt;=3,TARIFA!W87,0)</f>
        <v>0</v>
      </c>
      <c r="BY128" s="780"/>
      <c r="BZ128" s="780"/>
      <c r="CA128" s="780"/>
      <c r="CB128" s="780"/>
      <c r="CC128" s="780"/>
      <c r="CD128" s="780"/>
      <c r="CE128" s="783">
        <f>IF(Cotizador!$Q$17&gt;=3,TARIFA!X87,0)</f>
        <v>0</v>
      </c>
      <c r="CF128" s="780"/>
      <c r="CG128" s="780"/>
      <c r="CH128" s="780"/>
      <c r="CI128" s="780"/>
      <c r="CJ128" s="780"/>
      <c r="CK128" s="781"/>
      <c r="CL128" s="782">
        <f>IF(Cotizador!$Q$17&gt;=3,TARIFA!Y87,0)</f>
        <v>0</v>
      </c>
      <c r="CM128" s="780"/>
      <c r="CN128" s="780"/>
      <c r="CO128" s="780"/>
      <c r="CP128" s="780"/>
      <c r="CQ128" s="780"/>
      <c r="CR128" s="787"/>
      <c r="CS128" s="370"/>
    </row>
    <row r="129" spans="2:97" ht="23.25" customHeight="1" x14ac:dyDescent="0.35">
      <c r="B129" s="369"/>
      <c r="C129" s="788" t="s">
        <v>113</v>
      </c>
      <c r="D129" s="789"/>
      <c r="E129" s="789"/>
      <c r="F129" s="789"/>
      <c r="G129" s="789"/>
      <c r="H129" s="789"/>
      <c r="I129" s="789"/>
      <c r="J129" s="789"/>
      <c r="K129" s="789"/>
      <c r="L129" s="790"/>
      <c r="M129" s="791">
        <f>IF(Cotizador!$Q$17&gt;=3,TARIFA!N88,0)</f>
        <v>0</v>
      </c>
      <c r="N129" s="792"/>
      <c r="O129" s="792"/>
      <c r="P129" s="792"/>
      <c r="Q129" s="792"/>
      <c r="R129" s="792"/>
      <c r="S129" s="793"/>
      <c r="T129" s="794">
        <f>IF(Cotizador!$Q$17&gt;=3,TARIFA!O88,0)</f>
        <v>0</v>
      </c>
      <c r="U129" s="792"/>
      <c r="V129" s="792"/>
      <c r="W129" s="792"/>
      <c r="X129" s="792"/>
      <c r="Y129" s="792"/>
      <c r="Z129" s="792"/>
      <c r="AA129" s="795">
        <f>IF(Cotizador!$Q$17&gt;=3,TARIFA!P88,0)</f>
        <v>0</v>
      </c>
      <c r="AB129" s="792"/>
      <c r="AC129" s="792"/>
      <c r="AD129" s="792"/>
      <c r="AE129" s="792"/>
      <c r="AF129" s="792"/>
      <c r="AG129" s="793"/>
      <c r="AH129" s="794">
        <f>IF(Cotizador!$Q$17&gt;=3,TARIFA!Q88,0)</f>
        <v>0</v>
      </c>
      <c r="AI129" s="792"/>
      <c r="AJ129" s="792"/>
      <c r="AK129" s="792"/>
      <c r="AL129" s="792"/>
      <c r="AM129" s="792"/>
      <c r="AN129" s="792"/>
      <c r="AO129" s="788">
        <f>IF(Cotizador!$Q$17&gt;=3,TARIFA!R88,0)</f>
        <v>0</v>
      </c>
      <c r="AP129" s="789"/>
      <c r="AQ129" s="789"/>
      <c r="AR129" s="789"/>
      <c r="AS129" s="789"/>
      <c r="AT129" s="789"/>
      <c r="AU129" s="796"/>
      <c r="AV129" s="797">
        <f>IF(Cotizador!$Q$17&gt;=3,TARIFA!S88,0)</f>
        <v>0</v>
      </c>
      <c r="AW129" s="789"/>
      <c r="AX129" s="789"/>
      <c r="AY129" s="789"/>
      <c r="AZ129" s="789"/>
      <c r="BA129" s="789"/>
      <c r="BB129" s="789"/>
      <c r="BC129" s="798">
        <f>IF(Cotizador!$Q$17&gt;=3,TARIFA!T88,0)</f>
        <v>0</v>
      </c>
      <c r="BD129" s="789"/>
      <c r="BE129" s="789"/>
      <c r="BF129" s="789"/>
      <c r="BG129" s="789"/>
      <c r="BH129" s="789"/>
      <c r="BI129" s="796"/>
      <c r="BJ129" s="797">
        <f>IF(Cotizador!$Q$17&gt;=3,TARIFA!U88,0)</f>
        <v>0</v>
      </c>
      <c r="BK129" s="789"/>
      <c r="BL129" s="789"/>
      <c r="BM129" s="789"/>
      <c r="BN129" s="789"/>
      <c r="BO129" s="789"/>
      <c r="BP129" s="790"/>
      <c r="BQ129" s="791">
        <f>IF(Cotizador!$Q$17&gt;=3,TARIFA!V88,0)</f>
        <v>0</v>
      </c>
      <c r="BR129" s="792"/>
      <c r="BS129" s="792"/>
      <c r="BT129" s="792"/>
      <c r="BU129" s="792"/>
      <c r="BV129" s="792"/>
      <c r="BW129" s="793"/>
      <c r="BX129" s="794">
        <f>IF(Cotizador!$Q$17&gt;=3,TARIFA!W88,0)</f>
        <v>0</v>
      </c>
      <c r="BY129" s="792"/>
      <c r="BZ129" s="792"/>
      <c r="CA129" s="792"/>
      <c r="CB129" s="792"/>
      <c r="CC129" s="792"/>
      <c r="CD129" s="792"/>
      <c r="CE129" s="795">
        <f>IF(Cotizador!$Q$17&gt;=3,TARIFA!X88,0)</f>
        <v>0</v>
      </c>
      <c r="CF129" s="792"/>
      <c r="CG129" s="792"/>
      <c r="CH129" s="792"/>
      <c r="CI129" s="792"/>
      <c r="CJ129" s="792"/>
      <c r="CK129" s="793"/>
      <c r="CL129" s="794">
        <f>IF(Cotizador!$Q$17&gt;=3,TARIFA!Y88,0)</f>
        <v>0</v>
      </c>
      <c r="CM129" s="792"/>
      <c r="CN129" s="792"/>
      <c r="CO129" s="792"/>
      <c r="CP129" s="792"/>
      <c r="CQ129" s="792"/>
      <c r="CR129" s="799"/>
      <c r="CS129" s="370"/>
    </row>
    <row r="130" spans="2:97" ht="23.25" customHeight="1" x14ac:dyDescent="0.35">
      <c r="B130" s="369"/>
      <c r="C130" s="776" t="s">
        <v>114</v>
      </c>
      <c r="D130" s="777"/>
      <c r="E130" s="777"/>
      <c r="F130" s="777"/>
      <c r="G130" s="777"/>
      <c r="H130" s="777"/>
      <c r="I130" s="777"/>
      <c r="J130" s="777"/>
      <c r="K130" s="777"/>
      <c r="L130" s="778"/>
      <c r="M130" s="779">
        <f>IF(Cotizador!$Q$17&gt;=3,TARIFA!N89,0)</f>
        <v>0</v>
      </c>
      <c r="N130" s="780"/>
      <c r="O130" s="780"/>
      <c r="P130" s="780"/>
      <c r="Q130" s="780"/>
      <c r="R130" s="780"/>
      <c r="S130" s="781"/>
      <c r="T130" s="782">
        <f>IF(Cotizador!$Q$17&gt;=3,TARIFA!O89,0)</f>
        <v>0</v>
      </c>
      <c r="U130" s="780"/>
      <c r="V130" s="780"/>
      <c r="W130" s="780"/>
      <c r="X130" s="780"/>
      <c r="Y130" s="780"/>
      <c r="Z130" s="780"/>
      <c r="AA130" s="783">
        <f>IF(Cotizador!$Q$17&gt;=3,TARIFA!P89,0)</f>
        <v>0</v>
      </c>
      <c r="AB130" s="780"/>
      <c r="AC130" s="780"/>
      <c r="AD130" s="780"/>
      <c r="AE130" s="780"/>
      <c r="AF130" s="780"/>
      <c r="AG130" s="781"/>
      <c r="AH130" s="782">
        <f>IF(Cotizador!$Q$17&gt;=3,TARIFA!Q89,0)</f>
        <v>0</v>
      </c>
      <c r="AI130" s="780"/>
      <c r="AJ130" s="780"/>
      <c r="AK130" s="780"/>
      <c r="AL130" s="780"/>
      <c r="AM130" s="780"/>
      <c r="AN130" s="780"/>
      <c r="AO130" s="776">
        <f>IF(Cotizador!$Q$17&gt;=3,TARIFA!R89,0)</f>
        <v>0</v>
      </c>
      <c r="AP130" s="777"/>
      <c r="AQ130" s="777"/>
      <c r="AR130" s="777"/>
      <c r="AS130" s="777"/>
      <c r="AT130" s="777"/>
      <c r="AU130" s="784"/>
      <c r="AV130" s="785">
        <f>IF(Cotizador!$Q$17&gt;=3,TARIFA!S89,0)</f>
        <v>0</v>
      </c>
      <c r="AW130" s="777"/>
      <c r="AX130" s="777"/>
      <c r="AY130" s="777"/>
      <c r="AZ130" s="777"/>
      <c r="BA130" s="777"/>
      <c r="BB130" s="777"/>
      <c r="BC130" s="786">
        <f>IF(Cotizador!$Q$17&gt;=3,TARIFA!T89,0)</f>
        <v>0</v>
      </c>
      <c r="BD130" s="777"/>
      <c r="BE130" s="777"/>
      <c r="BF130" s="777"/>
      <c r="BG130" s="777"/>
      <c r="BH130" s="777"/>
      <c r="BI130" s="784"/>
      <c r="BJ130" s="785">
        <f>IF(Cotizador!$Q$17&gt;=3,TARIFA!U89,0)</f>
        <v>0</v>
      </c>
      <c r="BK130" s="777"/>
      <c r="BL130" s="777"/>
      <c r="BM130" s="777"/>
      <c r="BN130" s="777"/>
      <c r="BO130" s="777"/>
      <c r="BP130" s="778"/>
      <c r="BQ130" s="779">
        <f>IF(Cotizador!$Q$17&gt;=3,TARIFA!V89,0)</f>
        <v>0</v>
      </c>
      <c r="BR130" s="780"/>
      <c r="BS130" s="780"/>
      <c r="BT130" s="780"/>
      <c r="BU130" s="780"/>
      <c r="BV130" s="780"/>
      <c r="BW130" s="781"/>
      <c r="BX130" s="782">
        <f>IF(Cotizador!$Q$17&gt;=3,TARIFA!W89,0)</f>
        <v>0</v>
      </c>
      <c r="BY130" s="780"/>
      <c r="BZ130" s="780"/>
      <c r="CA130" s="780"/>
      <c r="CB130" s="780"/>
      <c r="CC130" s="780"/>
      <c r="CD130" s="780"/>
      <c r="CE130" s="783">
        <f>IF(Cotizador!$Q$17&gt;=3,TARIFA!X89,0)</f>
        <v>0</v>
      </c>
      <c r="CF130" s="780"/>
      <c r="CG130" s="780"/>
      <c r="CH130" s="780"/>
      <c r="CI130" s="780"/>
      <c r="CJ130" s="780"/>
      <c r="CK130" s="781"/>
      <c r="CL130" s="782">
        <f>IF(Cotizador!$Q$17&gt;=3,TARIFA!Y89,0)</f>
        <v>0</v>
      </c>
      <c r="CM130" s="780"/>
      <c r="CN130" s="780"/>
      <c r="CO130" s="780"/>
      <c r="CP130" s="780"/>
      <c r="CQ130" s="780"/>
      <c r="CR130" s="787"/>
      <c r="CS130" s="370"/>
    </row>
    <row r="131" spans="2:97" ht="23.25" customHeight="1" x14ac:dyDescent="0.35">
      <c r="B131" s="369"/>
      <c r="C131" s="788" t="s">
        <v>115</v>
      </c>
      <c r="D131" s="789"/>
      <c r="E131" s="789"/>
      <c r="F131" s="789"/>
      <c r="G131" s="789"/>
      <c r="H131" s="789"/>
      <c r="I131" s="789"/>
      <c r="J131" s="789"/>
      <c r="K131" s="789"/>
      <c r="L131" s="790"/>
      <c r="M131" s="791">
        <f>IF(Cotizador!$Q$17&gt;=3,TARIFA!N90,0)</f>
        <v>0</v>
      </c>
      <c r="N131" s="792"/>
      <c r="O131" s="792"/>
      <c r="P131" s="792"/>
      <c r="Q131" s="792"/>
      <c r="R131" s="792"/>
      <c r="S131" s="793"/>
      <c r="T131" s="794">
        <f>IF(Cotizador!$Q$17&gt;=3,TARIFA!O90,0)</f>
        <v>0</v>
      </c>
      <c r="U131" s="792"/>
      <c r="V131" s="792"/>
      <c r="W131" s="792"/>
      <c r="X131" s="792"/>
      <c r="Y131" s="792"/>
      <c r="Z131" s="792"/>
      <c r="AA131" s="795">
        <f>IF(Cotizador!$Q$17&gt;=3,TARIFA!P90,0)</f>
        <v>0</v>
      </c>
      <c r="AB131" s="792"/>
      <c r="AC131" s="792"/>
      <c r="AD131" s="792"/>
      <c r="AE131" s="792"/>
      <c r="AF131" s="792"/>
      <c r="AG131" s="793"/>
      <c r="AH131" s="794">
        <f>IF(Cotizador!$Q$17&gt;=3,TARIFA!Q90,0)</f>
        <v>0</v>
      </c>
      <c r="AI131" s="792"/>
      <c r="AJ131" s="792"/>
      <c r="AK131" s="792"/>
      <c r="AL131" s="792"/>
      <c r="AM131" s="792"/>
      <c r="AN131" s="792"/>
      <c r="AO131" s="788">
        <f>IF(Cotizador!$Q$17&gt;=3,TARIFA!R90,0)</f>
        <v>0</v>
      </c>
      <c r="AP131" s="789"/>
      <c r="AQ131" s="789"/>
      <c r="AR131" s="789"/>
      <c r="AS131" s="789"/>
      <c r="AT131" s="789"/>
      <c r="AU131" s="796"/>
      <c r="AV131" s="797">
        <f>IF(Cotizador!$Q$17&gt;=3,TARIFA!S90,0)</f>
        <v>0</v>
      </c>
      <c r="AW131" s="789"/>
      <c r="AX131" s="789"/>
      <c r="AY131" s="789"/>
      <c r="AZ131" s="789"/>
      <c r="BA131" s="789"/>
      <c r="BB131" s="789"/>
      <c r="BC131" s="798">
        <f>IF(Cotizador!$Q$17&gt;=3,TARIFA!T90,0)</f>
        <v>0</v>
      </c>
      <c r="BD131" s="789"/>
      <c r="BE131" s="789"/>
      <c r="BF131" s="789"/>
      <c r="BG131" s="789"/>
      <c r="BH131" s="789"/>
      <c r="BI131" s="796"/>
      <c r="BJ131" s="797">
        <f>IF(Cotizador!$Q$17&gt;=3,TARIFA!U90,0)</f>
        <v>0</v>
      </c>
      <c r="BK131" s="789"/>
      <c r="BL131" s="789"/>
      <c r="BM131" s="789"/>
      <c r="BN131" s="789"/>
      <c r="BO131" s="789"/>
      <c r="BP131" s="790"/>
      <c r="BQ131" s="791">
        <f>IF(Cotizador!$Q$17&gt;=3,TARIFA!V90,0)</f>
        <v>0</v>
      </c>
      <c r="BR131" s="792"/>
      <c r="BS131" s="792"/>
      <c r="BT131" s="792"/>
      <c r="BU131" s="792"/>
      <c r="BV131" s="792"/>
      <c r="BW131" s="793"/>
      <c r="BX131" s="794">
        <f>IF(Cotizador!$Q$17&gt;=3,TARIFA!W90,0)</f>
        <v>0</v>
      </c>
      <c r="BY131" s="792"/>
      <c r="BZ131" s="792"/>
      <c r="CA131" s="792"/>
      <c r="CB131" s="792"/>
      <c r="CC131" s="792"/>
      <c r="CD131" s="792"/>
      <c r="CE131" s="795">
        <f>IF(Cotizador!$Q$17&gt;=3,TARIFA!X90,0)</f>
        <v>0</v>
      </c>
      <c r="CF131" s="792"/>
      <c r="CG131" s="792"/>
      <c r="CH131" s="792"/>
      <c r="CI131" s="792"/>
      <c r="CJ131" s="792"/>
      <c r="CK131" s="793"/>
      <c r="CL131" s="794">
        <f>IF(Cotizador!$Q$17&gt;=3,TARIFA!Y90,0)</f>
        <v>0</v>
      </c>
      <c r="CM131" s="792"/>
      <c r="CN131" s="792"/>
      <c r="CO131" s="792"/>
      <c r="CP131" s="792"/>
      <c r="CQ131" s="792"/>
      <c r="CR131" s="799"/>
      <c r="CS131" s="370"/>
    </row>
    <row r="132" spans="2:97" ht="23.25" customHeight="1" x14ac:dyDescent="0.35">
      <c r="B132" s="369"/>
      <c r="C132" s="776" t="s">
        <v>116</v>
      </c>
      <c r="D132" s="777"/>
      <c r="E132" s="777"/>
      <c r="F132" s="777"/>
      <c r="G132" s="777"/>
      <c r="H132" s="777"/>
      <c r="I132" s="777"/>
      <c r="J132" s="777"/>
      <c r="K132" s="777"/>
      <c r="L132" s="778"/>
      <c r="M132" s="779">
        <f>IF(Cotizador!$Q$17&gt;=3,TARIFA!N91,0)</f>
        <v>0</v>
      </c>
      <c r="N132" s="780"/>
      <c r="O132" s="780"/>
      <c r="P132" s="780"/>
      <c r="Q132" s="780"/>
      <c r="R132" s="780"/>
      <c r="S132" s="781"/>
      <c r="T132" s="782">
        <f>IF(Cotizador!$Q$17&gt;=3,TARIFA!O91,0)</f>
        <v>0</v>
      </c>
      <c r="U132" s="780"/>
      <c r="V132" s="780"/>
      <c r="W132" s="780"/>
      <c r="X132" s="780"/>
      <c r="Y132" s="780"/>
      <c r="Z132" s="780"/>
      <c r="AA132" s="783">
        <f>IF(Cotizador!$Q$17&gt;=3,TARIFA!P91,0)</f>
        <v>0</v>
      </c>
      <c r="AB132" s="780"/>
      <c r="AC132" s="780"/>
      <c r="AD132" s="780"/>
      <c r="AE132" s="780"/>
      <c r="AF132" s="780"/>
      <c r="AG132" s="781"/>
      <c r="AH132" s="782">
        <f>IF(Cotizador!$Q$17&gt;=3,TARIFA!Q91,0)</f>
        <v>0</v>
      </c>
      <c r="AI132" s="780"/>
      <c r="AJ132" s="780"/>
      <c r="AK132" s="780"/>
      <c r="AL132" s="780"/>
      <c r="AM132" s="780"/>
      <c r="AN132" s="780"/>
      <c r="AO132" s="776">
        <f>IF(Cotizador!$Q$17&gt;=3,TARIFA!R91,0)</f>
        <v>0</v>
      </c>
      <c r="AP132" s="777"/>
      <c r="AQ132" s="777"/>
      <c r="AR132" s="777"/>
      <c r="AS132" s="777"/>
      <c r="AT132" s="777"/>
      <c r="AU132" s="784"/>
      <c r="AV132" s="785">
        <f>IF(Cotizador!$Q$17&gt;=3,TARIFA!S91,0)</f>
        <v>0</v>
      </c>
      <c r="AW132" s="777"/>
      <c r="AX132" s="777"/>
      <c r="AY132" s="777"/>
      <c r="AZ132" s="777"/>
      <c r="BA132" s="777"/>
      <c r="BB132" s="777"/>
      <c r="BC132" s="786">
        <f>IF(Cotizador!$Q$17&gt;=3,TARIFA!T91,0)</f>
        <v>0</v>
      </c>
      <c r="BD132" s="777"/>
      <c r="BE132" s="777"/>
      <c r="BF132" s="777"/>
      <c r="BG132" s="777"/>
      <c r="BH132" s="777"/>
      <c r="BI132" s="784"/>
      <c r="BJ132" s="785">
        <f>IF(Cotizador!$Q$17&gt;=3,TARIFA!U91,0)</f>
        <v>0</v>
      </c>
      <c r="BK132" s="777"/>
      <c r="BL132" s="777"/>
      <c r="BM132" s="777"/>
      <c r="BN132" s="777"/>
      <c r="BO132" s="777"/>
      <c r="BP132" s="778"/>
      <c r="BQ132" s="779">
        <f>IF(Cotizador!$Q$17&gt;=3,TARIFA!V91,0)</f>
        <v>0</v>
      </c>
      <c r="BR132" s="780"/>
      <c r="BS132" s="780"/>
      <c r="BT132" s="780"/>
      <c r="BU132" s="780"/>
      <c r="BV132" s="780"/>
      <c r="BW132" s="781"/>
      <c r="BX132" s="782">
        <f>IF(Cotizador!$Q$17&gt;=3,TARIFA!W91,0)</f>
        <v>0</v>
      </c>
      <c r="BY132" s="780"/>
      <c r="BZ132" s="780"/>
      <c r="CA132" s="780"/>
      <c r="CB132" s="780"/>
      <c r="CC132" s="780"/>
      <c r="CD132" s="780"/>
      <c r="CE132" s="783">
        <f>IF(Cotizador!$Q$17&gt;=3,TARIFA!X91,0)</f>
        <v>0</v>
      </c>
      <c r="CF132" s="780"/>
      <c r="CG132" s="780"/>
      <c r="CH132" s="780"/>
      <c r="CI132" s="780"/>
      <c r="CJ132" s="780"/>
      <c r="CK132" s="781"/>
      <c r="CL132" s="782">
        <f>IF(Cotizador!$Q$17&gt;=3,TARIFA!Y91,0)</f>
        <v>0</v>
      </c>
      <c r="CM132" s="780"/>
      <c r="CN132" s="780"/>
      <c r="CO132" s="780"/>
      <c r="CP132" s="780"/>
      <c r="CQ132" s="780"/>
      <c r="CR132" s="787"/>
      <c r="CS132" s="370"/>
    </row>
    <row r="133" spans="2:97" ht="23.25" customHeight="1" x14ac:dyDescent="0.35">
      <c r="B133" s="369"/>
      <c r="C133" s="788" t="s">
        <v>117</v>
      </c>
      <c r="D133" s="789"/>
      <c r="E133" s="789"/>
      <c r="F133" s="789"/>
      <c r="G133" s="789"/>
      <c r="H133" s="789"/>
      <c r="I133" s="789"/>
      <c r="J133" s="789"/>
      <c r="K133" s="789"/>
      <c r="L133" s="790"/>
      <c r="M133" s="791">
        <f>IF(Cotizador!$Q$17&gt;=3,TARIFA!N92,0)</f>
        <v>0</v>
      </c>
      <c r="N133" s="792"/>
      <c r="O133" s="792"/>
      <c r="P133" s="792"/>
      <c r="Q133" s="792"/>
      <c r="R133" s="792"/>
      <c r="S133" s="793"/>
      <c r="T133" s="794">
        <f>IF(Cotizador!$Q$17&gt;=3,TARIFA!O92,0)</f>
        <v>0</v>
      </c>
      <c r="U133" s="792"/>
      <c r="V133" s="792"/>
      <c r="W133" s="792"/>
      <c r="X133" s="792"/>
      <c r="Y133" s="792"/>
      <c r="Z133" s="792"/>
      <c r="AA133" s="795">
        <f>IF(Cotizador!$Q$17&gt;=3,TARIFA!P92,0)</f>
        <v>0</v>
      </c>
      <c r="AB133" s="792"/>
      <c r="AC133" s="792"/>
      <c r="AD133" s="792"/>
      <c r="AE133" s="792"/>
      <c r="AF133" s="792"/>
      <c r="AG133" s="793"/>
      <c r="AH133" s="794">
        <f>IF(Cotizador!$Q$17&gt;=3,TARIFA!Q92,0)</f>
        <v>0</v>
      </c>
      <c r="AI133" s="792"/>
      <c r="AJ133" s="792"/>
      <c r="AK133" s="792"/>
      <c r="AL133" s="792"/>
      <c r="AM133" s="792"/>
      <c r="AN133" s="792"/>
      <c r="AO133" s="788">
        <f>IF(Cotizador!$Q$17&gt;=3,TARIFA!R92,0)</f>
        <v>0</v>
      </c>
      <c r="AP133" s="789"/>
      <c r="AQ133" s="789"/>
      <c r="AR133" s="789"/>
      <c r="AS133" s="789"/>
      <c r="AT133" s="789"/>
      <c r="AU133" s="796"/>
      <c r="AV133" s="797">
        <f>IF(Cotizador!$Q$17&gt;=3,TARIFA!S92,0)</f>
        <v>0</v>
      </c>
      <c r="AW133" s="789"/>
      <c r="AX133" s="789"/>
      <c r="AY133" s="789"/>
      <c r="AZ133" s="789"/>
      <c r="BA133" s="789"/>
      <c r="BB133" s="789"/>
      <c r="BC133" s="798">
        <f>IF(Cotizador!$Q$17&gt;=3,TARIFA!T92,0)</f>
        <v>0</v>
      </c>
      <c r="BD133" s="789"/>
      <c r="BE133" s="789"/>
      <c r="BF133" s="789"/>
      <c r="BG133" s="789"/>
      <c r="BH133" s="789"/>
      <c r="BI133" s="796"/>
      <c r="BJ133" s="797">
        <f>IF(Cotizador!$Q$17&gt;=3,TARIFA!U92,0)</f>
        <v>0</v>
      </c>
      <c r="BK133" s="789"/>
      <c r="BL133" s="789"/>
      <c r="BM133" s="789"/>
      <c r="BN133" s="789"/>
      <c r="BO133" s="789"/>
      <c r="BP133" s="790"/>
      <c r="BQ133" s="791">
        <f>IF(Cotizador!$Q$17&gt;=3,TARIFA!V92,0)</f>
        <v>0</v>
      </c>
      <c r="BR133" s="792"/>
      <c r="BS133" s="792"/>
      <c r="BT133" s="792"/>
      <c r="BU133" s="792"/>
      <c r="BV133" s="792"/>
      <c r="BW133" s="793"/>
      <c r="BX133" s="794">
        <f>IF(Cotizador!$Q$17&gt;=3,TARIFA!W92,0)</f>
        <v>0</v>
      </c>
      <c r="BY133" s="792"/>
      <c r="BZ133" s="792"/>
      <c r="CA133" s="792"/>
      <c r="CB133" s="792"/>
      <c r="CC133" s="792"/>
      <c r="CD133" s="792"/>
      <c r="CE133" s="795">
        <f>IF(Cotizador!$Q$17&gt;=3,TARIFA!X92,0)</f>
        <v>0</v>
      </c>
      <c r="CF133" s="792"/>
      <c r="CG133" s="792"/>
      <c r="CH133" s="792"/>
      <c r="CI133" s="792"/>
      <c r="CJ133" s="792"/>
      <c r="CK133" s="793"/>
      <c r="CL133" s="794">
        <f>IF(Cotizador!$Q$17&gt;=3,TARIFA!Y92,0)</f>
        <v>0</v>
      </c>
      <c r="CM133" s="792"/>
      <c r="CN133" s="792"/>
      <c r="CO133" s="792"/>
      <c r="CP133" s="792"/>
      <c r="CQ133" s="792"/>
      <c r="CR133" s="799"/>
      <c r="CS133" s="370"/>
    </row>
    <row r="134" spans="2:97" ht="23.25" customHeight="1" x14ac:dyDescent="0.35">
      <c r="B134" s="369"/>
      <c r="C134" s="776" t="s">
        <v>118</v>
      </c>
      <c r="D134" s="777"/>
      <c r="E134" s="777"/>
      <c r="F134" s="777"/>
      <c r="G134" s="777"/>
      <c r="H134" s="777"/>
      <c r="I134" s="777"/>
      <c r="J134" s="777"/>
      <c r="K134" s="777"/>
      <c r="L134" s="778"/>
      <c r="M134" s="779">
        <f>IF(Cotizador!$Q$17&gt;=3,TARIFA!N93,0)</f>
        <v>0</v>
      </c>
      <c r="N134" s="780"/>
      <c r="O134" s="780"/>
      <c r="P134" s="780"/>
      <c r="Q134" s="780"/>
      <c r="R134" s="780"/>
      <c r="S134" s="781"/>
      <c r="T134" s="782">
        <f>IF(Cotizador!$Q$17&gt;=3,TARIFA!O93,0)</f>
        <v>0</v>
      </c>
      <c r="U134" s="780"/>
      <c r="V134" s="780"/>
      <c r="W134" s="780"/>
      <c r="X134" s="780"/>
      <c r="Y134" s="780"/>
      <c r="Z134" s="780"/>
      <c r="AA134" s="783">
        <f>IF(Cotizador!$Q$17&gt;=3,TARIFA!P93,0)</f>
        <v>0</v>
      </c>
      <c r="AB134" s="780"/>
      <c r="AC134" s="780"/>
      <c r="AD134" s="780"/>
      <c r="AE134" s="780"/>
      <c r="AF134" s="780"/>
      <c r="AG134" s="781"/>
      <c r="AH134" s="782">
        <f>IF(Cotizador!$Q$17&gt;=3,TARIFA!Q93,0)</f>
        <v>0</v>
      </c>
      <c r="AI134" s="780"/>
      <c r="AJ134" s="780"/>
      <c r="AK134" s="780"/>
      <c r="AL134" s="780"/>
      <c r="AM134" s="780"/>
      <c r="AN134" s="780"/>
      <c r="AO134" s="776">
        <f>IF(Cotizador!$Q$17&gt;=3,TARIFA!R93,0)</f>
        <v>0</v>
      </c>
      <c r="AP134" s="777"/>
      <c r="AQ134" s="777"/>
      <c r="AR134" s="777"/>
      <c r="AS134" s="777"/>
      <c r="AT134" s="777"/>
      <c r="AU134" s="784"/>
      <c r="AV134" s="785">
        <f>IF(Cotizador!$Q$17&gt;=3,TARIFA!S93,0)</f>
        <v>0</v>
      </c>
      <c r="AW134" s="777"/>
      <c r="AX134" s="777"/>
      <c r="AY134" s="777"/>
      <c r="AZ134" s="777"/>
      <c r="BA134" s="777"/>
      <c r="BB134" s="777"/>
      <c r="BC134" s="786">
        <f>IF(Cotizador!$Q$17&gt;=3,TARIFA!T93,0)</f>
        <v>0</v>
      </c>
      <c r="BD134" s="777"/>
      <c r="BE134" s="777"/>
      <c r="BF134" s="777"/>
      <c r="BG134" s="777"/>
      <c r="BH134" s="777"/>
      <c r="BI134" s="784"/>
      <c r="BJ134" s="785">
        <f>IF(Cotizador!$Q$17&gt;=3,TARIFA!U93,0)</f>
        <v>0</v>
      </c>
      <c r="BK134" s="777"/>
      <c r="BL134" s="777"/>
      <c r="BM134" s="777"/>
      <c r="BN134" s="777"/>
      <c r="BO134" s="777"/>
      <c r="BP134" s="778"/>
      <c r="BQ134" s="779">
        <f>IF(Cotizador!$Q$17&gt;=3,TARIFA!V93,0)</f>
        <v>0</v>
      </c>
      <c r="BR134" s="780"/>
      <c r="BS134" s="780"/>
      <c r="BT134" s="780"/>
      <c r="BU134" s="780"/>
      <c r="BV134" s="780"/>
      <c r="BW134" s="781"/>
      <c r="BX134" s="782">
        <f>IF(Cotizador!$Q$17&gt;=3,TARIFA!W93,0)</f>
        <v>0</v>
      </c>
      <c r="BY134" s="780"/>
      <c r="BZ134" s="780"/>
      <c r="CA134" s="780"/>
      <c r="CB134" s="780"/>
      <c r="CC134" s="780"/>
      <c r="CD134" s="780"/>
      <c r="CE134" s="783">
        <f>IF(Cotizador!$Q$17&gt;=3,TARIFA!X93,0)</f>
        <v>0</v>
      </c>
      <c r="CF134" s="780"/>
      <c r="CG134" s="780"/>
      <c r="CH134" s="780"/>
      <c r="CI134" s="780"/>
      <c r="CJ134" s="780"/>
      <c r="CK134" s="781"/>
      <c r="CL134" s="782">
        <f>IF(Cotizador!$Q$17&gt;=3,TARIFA!Y93,0)</f>
        <v>0</v>
      </c>
      <c r="CM134" s="780"/>
      <c r="CN134" s="780"/>
      <c r="CO134" s="780"/>
      <c r="CP134" s="780"/>
      <c r="CQ134" s="780"/>
      <c r="CR134" s="787"/>
      <c r="CS134" s="370"/>
    </row>
    <row r="135" spans="2:97" ht="23.25" customHeight="1" x14ac:dyDescent="0.35">
      <c r="B135" s="369"/>
      <c r="C135" s="788" t="s">
        <v>119</v>
      </c>
      <c r="D135" s="789"/>
      <c r="E135" s="789"/>
      <c r="F135" s="789"/>
      <c r="G135" s="789"/>
      <c r="H135" s="789"/>
      <c r="I135" s="789"/>
      <c r="J135" s="789"/>
      <c r="K135" s="789"/>
      <c r="L135" s="790"/>
      <c r="M135" s="791">
        <f>IF(Cotizador!$Q$17&gt;=3,TARIFA!N94,0)</f>
        <v>0</v>
      </c>
      <c r="N135" s="792"/>
      <c r="O135" s="792"/>
      <c r="P135" s="792"/>
      <c r="Q135" s="792"/>
      <c r="R135" s="792"/>
      <c r="S135" s="793"/>
      <c r="T135" s="794">
        <f>IF(Cotizador!$Q$17&gt;=3,TARIFA!O94,0)</f>
        <v>0</v>
      </c>
      <c r="U135" s="792"/>
      <c r="V135" s="792"/>
      <c r="W135" s="792"/>
      <c r="X135" s="792"/>
      <c r="Y135" s="792"/>
      <c r="Z135" s="792"/>
      <c r="AA135" s="795">
        <f>IF(Cotizador!$Q$17&gt;=3,TARIFA!P94,0)</f>
        <v>0</v>
      </c>
      <c r="AB135" s="792"/>
      <c r="AC135" s="792"/>
      <c r="AD135" s="792"/>
      <c r="AE135" s="792"/>
      <c r="AF135" s="792"/>
      <c r="AG135" s="793"/>
      <c r="AH135" s="794">
        <f>IF(Cotizador!$Q$17&gt;=3,TARIFA!Q94,0)</f>
        <v>0</v>
      </c>
      <c r="AI135" s="792"/>
      <c r="AJ135" s="792"/>
      <c r="AK135" s="792"/>
      <c r="AL135" s="792"/>
      <c r="AM135" s="792"/>
      <c r="AN135" s="792"/>
      <c r="AO135" s="788">
        <f>IF(Cotizador!$Q$17&gt;=3,TARIFA!R94,0)</f>
        <v>0</v>
      </c>
      <c r="AP135" s="789"/>
      <c r="AQ135" s="789"/>
      <c r="AR135" s="789"/>
      <c r="AS135" s="789"/>
      <c r="AT135" s="789"/>
      <c r="AU135" s="796"/>
      <c r="AV135" s="797">
        <f>IF(Cotizador!$Q$17&gt;=3,TARIFA!S94,0)</f>
        <v>0</v>
      </c>
      <c r="AW135" s="789"/>
      <c r="AX135" s="789"/>
      <c r="AY135" s="789"/>
      <c r="AZ135" s="789"/>
      <c r="BA135" s="789"/>
      <c r="BB135" s="789"/>
      <c r="BC135" s="798">
        <f>IF(Cotizador!$Q$17&gt;=3,TARIFA!T94,0)</f>
        <v>0</v>
      </c>
      <c r="BD135" s="789"/>
      <c r="BE135" s="789"/>
      <c r="BF135" s="789"/>
      <c r="BG135" s="789"/>
      <c r="BH135" s="789"/>
      <c r="BI135" s="796"/>
      <c r="BJ135" s="797">
        <f>IF(Cotizador!$Q$17&gt;=3,TARIFA!U94,0)</f>
        <v>0</v>
      </c>
      <c r="BK135" s="789"/>
      <c r="BL135" s="789"/>
      <c r="BM135" s="789"/>
      <c r="BN135" s="789"/>
      <c r="BO135" s="789"/>
      <c r="BP135" s="790"/>
      <c r="BQ135" s="791">
        <f>IF(Cotizador!$Q$17&gt;=3,TARIFA!V94,0)</f>
        <v>0</v>
      </c>
      <c r="BR135" s="792"/>
      <c r="BS135" s="792"/>
      <c r="BT135" s="792"/>
      <c r="BU135" s="792"/>
      <c r="BV135" s="792"/>
      <c r="BW135" s="793"/>
      <c r="BX135" s="794">
        <f>IF(Cotizador!$Q$17&gt;=3,TARIFA!W94,0)</f>
        <v>0</v>
      </c>
      <c r="BY135" s="792"/>
      <c r="BZ135" s="792"/>
      <c r="CA135" s="792"/>
      <c r="CB135" s="792"/>
      <c r="CC135" s="792"/>
      <c r="CD135" s="792"/>
      <c r="CE135" s="795">
        <f>IF(Cotizador!$Q$17&gt;=3,TARIFA!X94,0)</f>
        <v>0</v>
      </c>
      <c r="CF135" s="792"/>
      <c r="CG135" s="792"/>
      <c r="CH135" s="792"/>
      <c r="CI135" s="792"/>
      <c r="CJ135" s="792"/>
      <c r="CK135" s="793"/>
      <c r="CL135" s="794">
        <f>IF(Cotizador!$Q$17&gt;=3,TARIFA!Y94,0)</f>
        <v>0</v>
      </c>
      <c r="CM135" s="792"/>
      <c r="CN135" s="792"/>
      <c r="CO135" s="792"/>
      <c r="CP135" s="792"/>
      <c r="CQ135" s="792"/>
      <c r="CR135" s="799"/>
      <c r="CS135" s="370"/>
    </row>
    <row r="136" spans="2:97" ht="23.25" customHeight="1" x14ac:dyDescent="0.35">
      <c r="B136" s="369"/>
      <c r="C136" s="776" t="s">
        <v>120</v>
      </c>
      <c r="D136" s="777"/>
      <c r="E136" s="777"/>
      <c r="F136" s="777"/>
      <c r="G136" s="777"/>
      <c r="H136" s="777"/>
      <c r="I136" s="777"/>
      <c r="J136" s="777"/>
      <c r="K136" s="777"/>
      <c r="L136" s="778"/>
      <c r="M136" s="779">
        <f>IF(Cotizador!$Q$17&gt;=3,TARIFA!N95,0)</f>
        <v>0</v>
      </c>
      <c r="N136" s="780"/>
      <c r="O136" s="780"/>
      <c r="P136" s="780"/>
      <c r="Q136" s="780"/>
      <c r="R136" s="780"/>
      <c r="S136" s="781"/>
      <c r="T136" s="782">
        <f>IF(Cotizador!$Q$17&gt;=3,TARIFA!O95,0)</f>
        <v>0</v>
      </c>
      <c r="U136" s="780"/>
      <c r="V136" s="780"/>
      <c r="W136" s="780"/>
      <c r="X136" s="780"/>
      <c r="Y136" s="780"/>
      <c r="Z136" s="780"/>
      <c r="AA136" s="783">
        <f>IF(Cotizador!$Q$17&gt;=3,TARIFA!P95,0)</f>
        <v>0</v>
      </c>
      <c r="AB136" s="780"/>
      <c r="AC136" s="780"/>
      <c r="AD136" s="780"/>
      <c r="AE136" s="780"/>
      <c r="AF136" s="780"/>
      <c r="AG136" s="781"/>
      <c r="AH136" s="782">
        <f>IF(Cotizador!$Q$17&gt;=3,TARIFA!Q95,0)</f>
        <v>0</v>
      </c>
      <c r="AI136" s="780"/>
      <c r="AJ136" s="780"/>
      <c r="AK136" s="780"/>
      <c r="AL136" s="780"/>
      <c r="AM136" s="780"/>
      <c r="AN136" s="780"/>
      <c r="AO136" s="776">
        <f>IF(Cotizador!$Q$17&gt;=3,TARIFA!R95,0)</f>
        <v>0</v>
      </c>
      <c r="AP136" s="777"/>
      <c r="AQ136" s="777"/>
      <c r="AR136" s="777"/>
      <c r="AS136" s="777"/>
      <c r="AT136" s="777"/>
      <c r="AU136" s="784"/>
      <c r="AV136" s="785">
        <f>IF(Cotizador!$Q$17&gt;=3,TARIFA!S95,0)</f>
        <v>0</v>
      </c>
      <c r="AW136" s="777"/>
      <c r="AX136" s="777"/>
      <c r="AY136" s="777"/>
      <c r="AZ136" s="777"/>
      <c r="BA136" s="777"/>
      <c r="BB136" s="777"/>
      <c r="BC136" s="786">
        <f>IF(Cotizador!$Q$17&gt;=3,TARIFA!T95,0)</f>
        <v>0</v>
      </c>
      <c r="BD136" s="777"/>
      <c r="BE136" s="777"/>
      <c r="BF136" s="777"/>
      <c r="BG136" s="777"/>
      <c r="BH136" s="777"/>
      <c r="BI136" s="784"/>
      <c r="BJ136" s="785">
        <f>IF(Cotizador!$Q$17&gt;=3,TARIFA!U95,0)</f>
        <v>0</v>
      </c>
      <c r="BK136" s="777"/>
      <c r="BL136" s="777"/>
      <c r="BM136" s="777"/>
      <c r="BN136" s="777"/>
      <c r="BO136" s="777"/>
      <c r="BP136" s="778"/>
      <c r="BQ136" s="779">
        <f>IF(Cotizador!$Q$17&gt;=3,TARIFA!V95,0)</f>
        <v>0</v>
      </c>
      <c r="BR136" s="780"/>
      <c r="BS136" s="780"/>
      <c r="BT136" s="780"/>
      <c r="BU136" s="780"/>
      <c r="BV136" s="780"/>
      <c r="BW136" s="781"/>
      <c r="BX136" s="782">
        <f>IF(Cotizador!$Q$17&gt;=3,TARIFA!W95,0)</f>
        <v>0</v>
      </c>
      <c r="BY136" s="780"/>
      <c r="BZ136" s="780"/>
      <c r="CA136" s="780"/>
      <c r="CB136" s="780"/>
      <c r="CC136" s="780"/>
      <c r="CD136" s="780"/>
      <c r="CE136" s="783">
        <f>IF(Cotizador!$Q$17&gt;=3,TARIFA!X95,0)</f>
        <v>0</v>
      </c>
      <c r="CF136" s="780"/>
      <c r="CG136" s="780"/>
      <c r="CH136" s="780"/>
      <c r="CI136" s="780"/>
      <c r="CJ136" s="780"/>
      <c r="CK136" s="781"/>
      <c r="CL136" s="782">
        <f>IF(Cotizador!$Q$17&gt;=3,TARIFA!Y95,0)</f>
        <v>0</v>
      </c>
      <c r="CM136" s="780"/>
      <c r="CN136" s="780"/>
      <c r="CO136" s="780"/>
      <c r="CP136" s="780"/>
      <c r="CQ136" s="780"/>
      <c r="CR136" s="787"/>
      <c r="CS136" s="370"/>
    </row>
    <row r="137" spans="2:97" ht="23.25" customHeight="1" x14ac:dyDescent="0.35">
      <c r="B137" s="369"/>
      <c r="C137" s="788" t="s">
        <v>164</v>
      </c>
      <c r="D137" s="789"/>
      <c r="E137" s="789"/>
      <c r="F137" s="789"/>
      <c r="G137" s="789"/>
      <c r="H137" s="789"/>
      <c r="I137" s="789"/>
      <c r="J137" s="789"/>
      <c r="K137" s="789"/>
      <c r="L137" s="790"/>
      <c r="M137" s="791">
        <f>IF(Cotizador!$Q$17&gt;=3,TARIFA!N96,0)</f>
        <v>0</v>
      </c>
      <c r="N137" s="792"/>
      <c r="O137" s="792"/>
      <c r="P137" s="792"/>
      <c r="Q137" s="792"/>
      <c r="R137" s="792"/>
      <c r="S137" s="793"/>
      <c r="T137" s="794">
        <f>IF(Cotizador!$Q$17&gt;=3,TARIFA!O96,0)</f>
        <v>0</v>
      </c>
      <c r="U137" s="792"/>
      <c r="V137" s="792"/>
      <c r="W137" s="792"/>
      <c r="X137" s="792"/>
      <c r="Y137" s="792"/>
      <c r="Z137" s="792"/>
      <c r="AA137" s="795">
        <f>IF(Cotizador!$Q$17&gt;=3,TARIFA!P96,0)</f>
        <v>0</v>
      </c>
      <c r="AB137" s="792"/>
      <c r="AC137" s="792"/>
      <c r="AD137" s="792"/>
      <c r="AE137" s="792"/>
      <c r="AF137" s="792"/>
      <c r="AG137" s="793"/>
      <c r="AH137" s="794">
        <f>IF(Cotizador!$Q$17&gt;=3,TARIFA!Q96,0)</f>
        <v>0</v>
      </c>
      <c r="AI137" s="792"/>
      <c r="AJ137" s="792"/>
      <c r="AK137" s="792"/>
      <c r="AL137" s="792"/>
      <c r="AM137" s="792"/>
      <c r="AN137" s="792"/>
      <c r="AO137" s="788">
        <f>IF(Cotizador!$Q$17&gt;=3,TARIFA!R96,0)</f>
        <v>0</v>
      </c>
      <c r="AP137" s="789"/>
      <c r="AQ137" s="789"/>
      <c r="AR137" s="789"/>
      <c r="AS137" s="789"/>
      <c r="AT137" s="789"/>
      <c r="AU137" s="796"/>
      <c r="AV137" s="797">
        <f>IF(Cotizador!$Q$17&gt;=3,TARIFA!S96,0)</f>
        <v>0</v>
      </c>
      <c r="AW137" s="789"/>
      <c r="AX137" s="789"/>
      <c r="AY137" s="789"/>
      <c r="AZ137" s="789"/>
      <c r="BA137" s="789"/>
      <c r="BB137" s="789"/>
      <c r="BC137" s="798">
        <f>IF(Cotizador!$Q$17&gt;=3,TARIFA!T96,0)</f>
        <v>0</v>
      </c>
      <c r="BD137" s="789"/>
      <c r="BE137" s="789"/>
      <c r="BF137" s="789"/>
      <c r="BG137" s="789"/>
      <c r="BH137" s="789"/>
      <c r="BI137" s="796"/>
      <c r="BJ137" s="797">
        <f>IF(Cotizador!$Q$17&gt;=3,TARIFA!U96,0)</f>
        <v>0</v>
      </c>
      <c r="BK137" s="789"/>
      <c r="BL137" s="789"/>
      <c r="BM137" s="789"/>
      <c r="BN137" s="789"/>
      <c r="BO137" s="789"/>
      <c r="BP137" s="790"/>
      <c r="BQ137" s="791">
        <f>IF(Cotizador!$Q$17&gt;=3,TARIFA!V96,0)</f>
        <v>0</v>
      </c>
      <c r="BR137" s="792"/>
      <c r="BS137" s="792"/>
      <c r="BT137" s="792"/>
      <c r="BU137" s="792"/>
      <c r="BV137" s="792"/>
      <c r="BW137" s="793"/>
      <c r="BX137" s="794">
        <f>IF(Cotizador!$Q$17&gt;=3,TARIFA!W96,0)</f>
        <v>0</v>
      </c>
      <c r="BY137" s="792"/>
      <c r="BZ137" s="792"/>
      <c r="CA137" s="792"/>
      <c r="CB137" s="792"/>
      <c r="CC137" s="792"/>
      <c r="CD137" s="792"/>
      <c r="CE137" s="795">
        <f>IF(Cotizador!$Q$17&gt;=3,TARIFA!X96,0)</f>
        <v>0</v>
      </c>
      <c r="CF137" s="792"/>
      <c r="CG137" s="792"/>
      <c r="CH137" s="792"/>
      <c r="CI137" s="792"/>
      <c r="CJ137" s="792"/>
      <c r="CK137" s="793"/>
      <c r="CL137" s="794">
        <f>IF(Cotizador!$Q$17&gt;=3,TARIFA!Y96,0)</f>
        <v>0</v>
      </c>
      <c r="CM137" s="792"/>
      <c r="CN137" s="792"/>
      <c r="CO137" s="792"/>
      <c r="CP137" s="792"/>
      <c r="CQ137" s="792"/>
      <c r="CR137" s="799"/>
      <c r="CS137" s="370"/>
    </row>
    <row r="138" spans="2:97" ht="23.25" customHeight="1" x14ac:dyDescent="0.35">
      <c r="B138" s="369"/>
      <c r="C138" s="758" t="s">
        <v>264</v>
      </c>
      <c r="D138" s="759"/>
      <c r="E138" s="759"/>
      <c r="F138" s="759"/>
      <c r="G138" s="759"/>
      <c r="H138" s="759"/>
      <c r="I138" s="759"/>
      <c r="J138" s="759"/>
      <c r="K138" s="759"/>
      <c r="L138" s="760"/>
      <c r="M138" s="761">
        <f>IF(Cotizador!$Q$17&gt;=3,TARIFA!N97,0)</f>
        <v>0</v>
      </c>
      <c r="N138" s="762"/>
      <c r="O138" s="762"/>
      <c r="P138" s="762"/>
      <c r="Q138" s="762"/>
      <c r="R138" s="762"/>
      <c r="S138" s="763"/>
      <c r="T138" s="764">
        <f>IF(Cotizador!$Q$17&gt;=3,TARIFA!O97,0)</f>
        <v>0</v>
      </c>
      <c r="U138" s="762"/>
      <c r="V138" s="762"/>
      <c r="W138" s="762"/>
      <c r="X138" s="762"/>
      <c r="Y138" s="762"/>
      <c r="Z138" s="762"/>
      <c r="AA138" s="765">
        <f>IF(Cotizador!$Q$17&gt;=3,TARIFA!P97,0)</f>
        <v>0</v>
      </c>
      <c r="AB138" s="762"/>
      <c r="AC138" s="762"/>
      <c r="AD138" s="762"/>
      <c r="AE138" s="762"/>
      <c r="AF138" s="762"/>
      <c r="AG138" s="763"/>
      <c r="AH138" s="764">
        <f>IF(Cotizador!$Q$17&gt;=3,TARIFA!Q97,0)</f>
        <v>0</v>
      </c>
      <c r="AI138" s="762"/>
      <c r="AJ138" s="762"/>
      <c r="AK138" s="762"/>
      <c r="AL138" s="762"/>
      <c r="AM138" s="762"/>
      <c r="AN138" s="762"/>
      <c r="AO138" s="758">
        <f>IF(Cotizador!$Q$17&gt;=3,TARIFA!R97,0)</f>
        <v>0</v>
      </c>
      <c r="AP138" s="759"/>
      <c r="AQ138" s="759"/>
      <c r="AR138" s="759"/>
      <c r="AS138" s="759"/>
      <c r="AT138" s="759"/>
      <c r="AU138" s="766"/>
      <c r="AV138" s="767">
        <f>IF(Cotizador!$Q$17&gt;=3,TARIFA!S97,0)</f>
        <v>0</v>
      </c>
      <c r="AW138" s="759"/>
      <c r="AX138" s="759"/>
      <c r="AY138" s="759"/>
      <c r="AZ138" s="759"/>
      <c r="BA138" s="759"/>
      <c r="BB138" s="759"/>
      <c r="BC138" s="768">
        <f>IF(Cotizador!$Q$17&gt;=3,TARIFA!T97,0)</f>
        <v>0</v>
      </c>
      <c r="BD138" s="759"/>
      <c r="BE138" s="759"/>
      <c r="BF138" s="759"/>
      <c r="BG138" s="759"/>
      <c r="BH138" s="759"/>
      <c r="BI138" s="766"/>
      <c r="BJ138" s="767">
        <f>IF(Cotizador!$Q$17&gt;=3,TARIFA!U97,0)</f>
        <v>0</v>
      </c>
      <c r="BK138" s="759"/>
      <c r="BL138" s="759"/>
      <c r="BM138" s="759"/>
      <c r="BN138" s="759"/>
      <c r="BO138" s="759"/>
      <c r="BP138" s="760"/>
      <c r="BQ138" s="761">
        <f>IF(Cotizador!$Q$17&gt;=3,TARIFA!V97,0)</f>
        <v>0</v>
      </c>
      <c r="BR138" s="762"/>
      <c r="BS138" s="762"/>
      <c r="BT138" s="762"/>
      <c r="BU138" s="762"/>
      <c r="BV138" s="762"/>
      <c r="BW138" s="763"/>
      <c r="BX138" s="764">
        <f>IF(Cotizador!$Q$17&gt;=3,TARIFA!W97,0)</f>
        <v>0</v>
      </c>
      <c r="BY138" s="762"/>
      <c r="BZ138" s="762"/>
      <c r="CA138" s="762"/>
      <c r="CB138" s="762"/>
      <c r="CC138" s="762"/>
      <c r="CD138" s="762"/>
      <c r="CE138" s="765">
        <f>IF(Cotizador!$Q$17&gt;=3,TARIFA!X97,0)</f>
        <v>0</v>
      </c>
      <c r="CF138" s="762"/>
      <c r="CG138" s="762"/>
      <c r="CH138" s="762"/>
      <c r="CI138" s="762"/>
      <c r="CJ138" s="762"/>
      <c r="CK138" s="763"/>
      <c r="CL138" s="764">
        <f>IF(Cotizador!$Q$17&gt;=3,TARIFA!Y97,0)</f>
        <v>0</v>
      </c>
      <c r="CM138" s="762"/>
      <c r="CN138" s="762"/>
      <c r="CO138" s="762"/>
      <c r="CP138" s="762"/>
      <c r="CQ138" s="762"/>
      <c r="CR138" s="769"/>
      <c r="CS138" s="370"/>
    </row>
    <row r="139" spans="2:97" ht="23.25" customHeight="1" x14ac:dyDescent="0.35">
      <c r="B139" s="369"/>
      <c r="C139" s="735" t="s">
        <v>304</v>
      </c>
      <c r="D139" s="736"/>
      <c r="E139" s="736"/>
      <c r="F139" s="736"/>
      <c r="G139" s="736"/>
      <c r="H139" s="736"/>
      <c r="I139" s="736"/>
      <c r="J139" s="736"/>
      <c r="K139" s="736"/>
      <c r="L139" s="736"/>
      <c r="M139" s="736"/>
      <c r="N139" s="736"/>
      <c r="O139" s="736"/>
      <c r="P139" s="736"/>
      <c r="Q139" s="736"/>
      <c r="R139" s="736"/>
      <c r="S139" s="736"/>
      <c r="T139" s="736"/>
      <c r="U139" s="736"/>
      <c r="V139" s="736"/>
      <c r="W139" s="736"/>
      <c r="X139" s="736"/>
      <c r="Y139" s="736"/>
      <c r="Z139" s="736"/>
      <c r="AA139" s="736"/>
      <c r="AB139" s="736"/>
      <c r="AC139" s="736"/>
      <c r="AD139" s="736"/>
      <c r="AE139" s="736"/>
      <c r="AF139" s="736"/>
      <c r="AG139" s="736"/>
      <c r="AH139" s="736"/>
      <c r="AI139" s="736"/>
      <c r="AJ139" s="736"/>
      <c r="AK139" s="736"/>
      <c r="AL139" s="736"/>
      <c r="AM139" s="736"/>
      <c r="AN139" s="737"/>
      <c r="AO139" s="770">
        <f>SUM(AO118:AU138)</f>
        <v>0</v>
      </c>
      <c r="AP139" s="771"/>
      <c r="AQ139" s="771"/>
      <c r="AR139" s="771"/>
      <c r="AS139" s="771"/>
      <c r="AT139" s="771"/>
      <c r="AU139" s="771"/>
      <c r="AV139" s="771">
        <f>SUM(AV118:BB138)</f>
        <v>0</v>
      </c>
      <c r="AW139" s="771"/>
      <c r="AX139" s="771"/>
      <c r="AY139" s="771"/>
      <c r="AZ139" s="771"/>
      <c r="BA139" s="771"/>
      <c r="BB139" s="771"/>
      <c r="BC139" s="771">
        <f>SUM(BC118:BI138)</f>
        <v>0</v>
      </c>
      <c r="BD139" s="771"/>
      <c r="BE139" s="771"/>
      <c r="BF139" s="771"/>
      <c r="BG139" s="771"/>
      <c r="BH139" s="771"/>
      <c r="BI139" s="771"/>
      <c r="BJ139" s="771">
        <f>SUM(BJ118:BP138)</f>
        <v>0</v>
      </c>
      <c r="BK139" s="771"/>
      <c r="BL139" s="771"/>
      <c r="BM139" s="771"/>
      <c r="BN139" s="771"/>
      <c r="BO139" s="771"/>
      <c r="BP139" s="772"/>
      <c r="BQ139" s="773">
        <f>SUM(BQ118:BW138)</f>
        <v>0</v>
      </c>
      <c r="BR139" s="774"/>
      <c r="BS139" s="774"/>
      <c r="BT139" s="774"/>
      <c r="BU139" s="774"/>
      <c r="BV139" s="774"/>
      <c r="BW139" s="774"/>
      <c r="BX139" s="774">
        <f>SUM(BX118:CD138)</f>
        <v>0</v>
      </c>
      <c r="BY139" s="774"/>
      <c r="BZ139" s="774"/>
      <c r="CA139" s="774"/>
      <c r="CB139" s="774"/>
      <c r="CC139" s="774"/>
      <c r="CD139" s="774"/>
      <c r="CE139" s="774">
        <f>SUM(CE118:CK138)</f>
        <v>0</v>
      </c>
      <c r="CF139" s="774"/>
      <c r="CG139" s="774"/>
      <c r="CH139" s="774"/>
      <c r="CI139" s="774"/>
      <c r="CJ139" s="774"/>
      <c r="CK139" s="774"/>
      <c r="CL139" s="774">
        <f>SUM(CL118:CR138)</f>
        <v>0</v>
      </c>
      <c r="CM139" s="774"/>
      <c r="CN139" s="774"/>
      <c r="CO139" s="774"/>
      <c r="CP139" s="774"/>
      <c r="CQ139" s="774"/>
      <c r="CR139" s="775"/>
      <c r="CS139" s="370"/>
    </row>
    <row r="140" spans="2:97" ht="23.25" customHeight="1" x14ac:dyDescent="0.35">
      <c r="B140" s="369"/>
      <c r="C140" s="735" t="s">
        <v>304</v>
      </c>
      <c r="D140" s="736"/>
      <c r="E140" s="736"/>
      <c r="F140" s="736"/>
      <c r="G140" s="736"/>
      <c r="H140" s="736"/>
      <c r="I140" s="736"/>
      <c r="J140" s="736"/>
      <c r="K140" s="736"/>
      <c r="L140" s="736"/>
      <c r="M140" s="736"/>
      <c r="N140" s="736"/>
      <c r="O140" s="736"/>
      <c r="P140" s="736"/>
      <c r="Q140" s="736"/>
      <c r="R140" s="736"/>
      <c r="S140" s="736"/>
      <c r="T140" s="736"/>
      <c r="U140" s="736"/>
      <c r="V140" s="736"/>
      <c r="W140" s="736"/>
      <c r="X140" s="736"/>
      <c r="Y140" s="736"/>
      <c r="Z140" s="736"/>
      <c r="AA140" s="736"/>
      <c r="AB140" s="736"/>
      <c r="AC140" s="736"/>
      <c r="AD140" s="736"/>
      <c r="AE140" s="736"/>
      <c r="AF140" s="736"/>
      <c r="AG140" s="736"/>
      <c r="AH140" s="736"/>
      <c r="AI140" s="736"/>
      <c r="AJ140" s="736"/>
      <c r="AK140" s="736"/>
      <c r="AL140" s="736"/>
      <c r="AM140" s="736"/>
      <c r="AN140" s="737"/>
      <c r="AO140" s="738">
        <f>AO139+AV139</f>
        <v>0</v>
      </c>
      <c r="AP140" s="739"/>
      <c r="AQ140" s="739"/>
      <c r="AR140" s="739"/>
      <c r="AS140" s="739"/>
      <c r="AT140" s="739"/>
      <c r="AU140" s="739"/>
      <c r="AV140" s="739"/>
      <c r="AW140" s="739"/>
      <c r="AX140" s="739"/>
      <c r="AY140" s="739"/>
      <c r="AZ140" s="739"/>
      <c r="BA140" s="739"/>
      <c r="BB140" s="739"/>
      <c r="BC140" s="739">
        <f>BC139+BJ139</f>
        <v>0</v>
      </c>
      <c r="BD140" s="739"/>
      <c r="BE140" s="739"/>
      <c r="BF140" s="739"/>
      <c r="BG140" s="739"/>
      <c r="BH140" s="739"/>
      <c r="BI140" s="739"/>
      <c r="BJ140" s="739"/>
      <c r="BK140" s="739"/>
      <c r="BL140" s="739"/>
      <c r="BM140" s="739"/>
      <c r="BN140" s="739"/>
      <c r="BO140" s="739"/>
      <c r="BP140" s="740"/>
      <c r="BQ140" s="741">
        <f>BQ139+BX139</f>
        <v>0</v>
      </c>
      <c r="BR140" s="742"/>
      <c r="BS140" s="742"/>
      <c r="BT140" s="742"/>
      <c r="BU140" s="742"/>
      <c r="BV140" s="742"/>
      <c r="BW140" s="742"/>
      <c r="BX140" s="742"/>
      <c r="BY140" s="742"/>
      <c r="BZ140" s="742"/>
      <c r="CA140" s="742"/>
      <c r="CB140" s="742"/>
      <c r="CC140" s="742"/>
      <c r="CD140" s="742"/>
      <c r="CE140" s="742">
        <f>CE139+CL139</f>
        <v>0</v>
      </c>
      <c r="CF140" s="742"/>
      <c r="CG140" s="742"/>
      <c r="CH140" s="742"/>
      <c r="CI140" s="742"/>
      <c r="CJ140" s="742"/>
      <c r="CK140" s="742"/>
      <c r="CL140" s="742"/>
      <c r="CM140" s="742"/>
      <c r="CN140" s="742"/>
      <c r="CO140" s="742"/>
      <c r="CP140" s="742"/>
      <c r="CQ140" s="742"/>
      <c r="CR140" s="743"/>
      <c r="CS140" s="370"/>
    </row>
    <row r="141" spans="2:97" ht="23.25" customHeight="1" thickBot="1" x14ac:dyDescent="0.4">
      <c r="B141" s="369"/>
      <c r="C141" s="744" t="s">
        <v>305</v>
      </c>
      <c r="D141" s="745"/>
      <c r="E141" s="745"/>
      <c r="F141" s="745"/>
      <c r="G141" s="745"/>
      <c r="H141" s="745"/>
      <c r="I141" s="745"/>
      <c r="J141" s="745"/>
      <c r="K141" s="745"/>
      <c r="L141" s="745"/>
      <c r="M141" s="745"/>
      <c r="N141" s="745"/>
      <c r="O141" s="745"/>
      <c r="P141" s="745"/>
      <c r="Q141" s="745"/>
      <c r="R141" s="745"/>
      <c r="S141" s="745"/>
      <c r="T141" s="745"/>
      <c r="U141" s="745"/>
      <c r="V141" s="745"/>
      <c r="W141" s="745"/>
      <c r="X141" s="745"/>
      <c r="Y141" s="745"/>
      <c r="Z141" s="745"/>
      <c r="AA141" s="745"/>
      <c r="AB141" s="745"/>
      <c r="AC141" s="745"/>
      <c r="AD141" s="745"/>
      <c r="AE141" s="745"/>
      <c r="AF141" s="745"/>
      <c r="AG141" s="745"/>
      <c r="AH141" s="745"/>
      <c r="AI141" s="745"/>
      <c r="AJ141" s="745"/>
      <c r="AK141" s="745"/>
      <c r="AL141" s="745"/>
      <c r="AM141" s="745"/>
      <c r="AN141" s="746"/>
      <c r="AO141" s="747">
        <f>AO140+BC140</f>
        <v>0</v>
      </c>
      <c r="AP141" s="748"/>
      <c r="AQ141" s="748"/>
      <c r="AR141" s="748"/>
      <c r="AS141" s="748"/>
      <c r="AT141" s="748"/>
      <c r="AU141" s="748"/>
      <c r="AV141" s="748"/>
      <c r="AW141" s="748"/>
      <c r="AX141" s="748"/>
      <c r="AY141" s="748"/>
      <c r="AZ141" s="748"/>
      <c r="BA141" s="748"/>
      <c r="BB141" s="748"/>
      <c r="BC141" s="748"/>
      <c r="BD141" s="748"/>
      <c r="BE141" s="748"/>
      <c r="BF141" s="748"/>
      <c r="BG141" s="748"/>
      <c r="BH141" s="748"/>
      <c r="BI141" s="748"/>
      <c r="BJ141" s="748"/>
      <c r="BK141" s="748"/>
      <c r="BL141" s="748"/>
      <c r="BM141" s="748"/>
      <c r="BN141" s="748"/>
      <c r="BO141" s="748"/>
      <c r="BP141" s="749"/>
      <c r="BQ141" s="750">
        <f>BQ140+CE140</f>
        <v>0</v>
      </c>
      <c r="BR141" s="751"/>
      <c r="BS141" s="751"/>
      <c r="BT141" s="751"/>
      <c r="BU141" s="751"/>
      <c r="BV141" s="751"/>
      <c r="BW141" s="751"/>
      <c r="BX141" s="751"/>
      <c r="BY141" s="751"/>
      <c r="BZ141" s="751"/>
      <c r="CA141" s="751"/>
      <c r="CB141" s="751"/>
      <c r="CC141" s="751"/>
      <c r="CD141" s="751"/>
      <c r="CE141" s="751"/>
      <c r="CF141" s="751"/>
      <c r="CG141" s="751"/>
      <c r="CH141" s="751"/>
      <c r="CI141" s="751"/>
      <c r="CJ141" s="751"/>
      <c r="CK141" s="751"/>
      <c r="CL141" s="751"/>
      <c r="CM141" s="751"/>
      <c r="CN141" s="751"/>
      <c r="CO141" s="751"/>
      <c r="CP141" s="751"/>
      <c r="CQ141" s="751"/>
      <c r="CR141" s="752"/>
      <c r="CS141" s="370"/>
    </row>
    <row r="142" spans="2:97" ht="23.25" customHeight="1" thickBot="1" x14ac:dyDescent="0.4">
      <c r="B142" s="369"/>
      <c r="C142" s="368"/>
      <c r="D142" s="368"/>
      <c r="E142" s="368"/>
      <c r="F142" s="368"/>
      <c r="G142" s="368"/>
      <c r="H142" s="368"/>
      <c r="I142" s="368"/>
      <c r="J142" s="368"/>
      <c r="K142" s="368"/>
      <c r="L142" s="368"/>
      <c r="M142" s="368"/>
      <c r="N142" s="368"/>
      <c r="O142" s="368"/>
      <c r="P142" s="368"/>
      <c r="Q142" s="368"/>
      <c r="R142" s="368"/>
      <c r="S142" s="368"/>
      <c r="T142" s="368"/>
      <c r="U142" s="368"/>
      <c r="V142" s="368"/>
      <c r="W142" s="368"/>
      <c r="X142" s="368"/>
      <c r="Y142" s="368"/>
      <c r="Z142" s="368"/>
      <c r="AA142" s="368"/>
      <c r="AB142" s="368"/>
      <c r="AC142" s="368"/>
      <c r="AD142" s="368"/>
      <c r="AE142" s="368"/>
      <c r="AF142" s="368"/>
      <c r="AG142" s="368"/>
      <c r="AH142" s="368"/>
      <c r="AI142" s="368"/>
      <c r="AJ142" s="368"/>
      <c r="AK142" s="368"/>
      <c r="AL142" s="368"/>
      <c r="AM142" s="368"/>
      <c r="AN142" s="368"/>
      <c r="AO142" s="368"/>
      <c r="AP142" s="368"/>
      <c r="AQ142" s="368"/>
      <c r="AR142" s="368"/>
      <c r="AS142" s="368"/>
      <c r="AT142" s="368"/>
      <c r="AU142" s="368"/>
      <c r="AV142" s="368"/>
      <c r="AW142" s="368"/>
      <c r="AX142" s="368"/>
      <c r="AY142" s="368"/>
      <c r="AZ142" s="368"/>
      <c r="BA142" s="368"/>
      <c r="BB142" s="368"/>
      <c r="BC142" s="368"/>
      <c r="BD142" s="368"/>
      <c r="BE142" s="368"/>
      <c r="BF142" s="368"/>
      <c r="BG142" s="368"/>
      <c r="BH142" s="368"/>
      <c r="BI142" s="368"/>
      <c r="BJ142" s="368"/>
      <c r="BK142" s="368"/>
      <c r="BL142" s="368"/>
      <c r="BM142" s="368"/>
      <c r="BN142" s="368"/>
      <c r="BO142" s="368"/>
      <c r="BP142" s="368"/>
      <c r="BQ142" s="368"/>
      <c r="BR142" s="368"/>
      <c r="BS142" s="368"/>
      <c r="BT142" s="368"/>
      <c r="BU142" s="368"/>
      <c r="BV142" s="368"/>
      <c r="BW142" s="368"/>
      <c r="BX142" s="368"/>
      <c r="BY142" s="368"/>
      <c r="BZ142" s="368"/>
      <c r="CA142" s="368"/>
      <c r="CB142" s="368"/>
      <c r="CC142" s="368"/>
      <c r="CD142" s="368"/>
      <c r="CE142" s="368"/>
      <c r="CF142" s="368"/>
      <c r="CG142" s="368"/>
      <c r="CH142" s="368"/>
      <c r="CI142" s="368"/>
      <c r="CJ142" s="368"/>
      <c r="CK142" s="368"/>
      <c r="CL142" s="368"/>
      <c r="CM142" s="368"/>
      <c r="CN142" s="368"/>
      <c r="CO142" s="368"/>
      <c r="CP142" s="368"/>
      <c r="CQ142" s="368"/>
      <c r="CR142" s="368"/>
      <c r="CS142" s="370"/>
    </row>
    <row r="143" spans="2:97" ht="23.25" customHeight="1" thickBot="1" x14ac:dyDescent="0.4">
      <c r="B143" s="369"/>
      <c r="C143" s="812" t="s">
        <v>308</v>
      </c>
      <c r="D143" s="813"/>
      <c r="E143" s="813"/>
      <c r="F143" s="813"/>
      <c r="G143" s="813"/>
      <c r="H143" s="813"/>
      <c r="I143" s="813"/>
      <c r="J143" s="813"/>
      <c r="K143" s="813"/>
      <c r="L143" s="813"/>
      <c r="M143" s="813"/>
      <c r="N143" s="813"/>
      <c r="O143" s="813"/>
      <c r="P143" s="813"/>
      <c r="Q143" s="813"/>
      <c r="R143" s="813"/>
      <c r="S143" s="813"/>
      <c r="T143" s="813"/>
      <c r="U143" s="813"/>
      <c r="V143" s="813"/>
      <c r="W143" s="813"/>
      <c r="X143" s="813"/>
      <c r="Y143" s="813"/>
      <c r="Z143" s="813"/>
      <c r="AA143" s="813"/>
      <c r="AB143" s="813"/>
      <c r="AC143" s="813"/>
      <c r="AD143" s="813"/>
      <c r="AE143" s="813"/>
      <c r="AF143" s="813"/>
      <c r="AG143" s="813"/>
      <c r="AH143" s="813"/>
      <c r="AI143" s="813"/>
      <c r="AJ143" s="813"/>
      <c r="AK143" s="813"/>
      <c r="AL143" s="813"/>
      <c r="AM143" s="813"/>
      <c r="AN143" s="813"/>
      <c r="AO143" s="813"/>
      <c r="AP143" s="813"/>
      <c r="AQ143" s="813"/>
      <c r="AR143" s="813"/>
      <c r="AS143" s="813"/>
      <c r="AT143" s="813"/>
      <c r="AU143" s="813"/>
      <c r="AV143" s="813"/>
      <c r="AW143" s="813"/>
      <c r="AX143" s="813"/>
      <c r="AY143" s="813"/>
      <c r="AZ143" s="813"/>
      <c r="BA143" s="813"/>
      <c r="BB143" s="813"/>
      <c r="BC143" s="813"/>
      <c r="BD143" s="813"/>
      <c r="BE143" s="813"/>
      <c r="BF143" s="813"/>
      <c r="BG143" s="813"/>
      <c r="BH143" s="813"/>
      <c r="BI143" s="813"/>
      <c r="BJ143" s="813"/>
      <c r="BK143" s="813"/>
      <c r="BL143" s="813"/>
      <c r="BM143" s="813"/>
      <c r="BN143" s="813"/>
      <c r="BO143" s="813"/>
      <c r="BP143" s="813"/>
      <c r="BQ143" s="813"/>
      <c r="BR143" s="813"/>
      <c r="BS143" s="813"/>
      <c r="BT143" s="813"/>
      <c r="BU143" s="813"/>
      <c r="BV143" s="813"/>
      <c r="BW143" s="813"/>
      <c r="BX143" s="813"/>
      <c r="BY143" s="813"/>
      <c r="BZ143" s="813"/>
      <c r="CA143" s="813"/>
      <c r="CB143" s="813"/>
      <c r="CC143" s="813"/>
      <c r="CD143" s="813"/>
      <c r="CE143" s="813"/>
      <c r="CF143" s="813"/>
      <c r="CG143" s="813"/>
      <c r="CH143" s="813"/>
      <c r="CI143" s="813"/>
      <c r="CJ143" s="813"/>
      <c r="CK143" s="813"/>
      <c r="CL143" s="813"/>
      <c r="CM143" s="813"/>
      <c r="CN143" s="813"/>
      <c r="CO143" s="813"/>
      <c r="CP143" s="813"/>
      <c r="CQ143" s="813"/>
      <c r="CR143" s="814"/>
      <c r="CS143" s="370"/>
    </row>
    <row r="144" spans="2:97" ht="23.25" customHeight="1" x14ac:dyDescent="0.35">
      <c r="B144" s="369"/>
      <c r="C144" s="815" t="s">
        <v>195</v>
      </c>
      <c r="D144" s="816"/>
      <c r="E144" s="816"/>
      <c r="F144" s="816"/>
      <c r="G144" s="816"/>
      <c r="H144" s="816"/>
      <c r="I144" s="816"/>
      <c r="J144" s="816"/>
      <c r="K144" s="816"/>
      <c r="L144" s="816"/>
      <c r="M144" s="817" t="s">
        <v>299</v>
      </c>
      <c r="N144" s="818"/>
      <c r="O144" s="818"/>
      <c r="P144" s="818"/>
      <c r="Q144" s="818"/>
      <c r="R144" s="818"/>
      <c r="S144" s="818"/>
      <c r="T144" s="818"/>
      <c r="U144" s="818"/>
      <c r="V144" s="818"/>
      <c r="W144" s="818"/>
      <c r="X144" s="818"/>
      <c r="Y144" s="818"/>
      <c r="Z144" s="818"/>
      <c r="AA144" s="818"/>
      <c r="AB144" s="818"/>
      <c r="AC144" s="818"/>
      <c r="AD144" s="818"/>
      <c r="AE144" s="818"/>
      <c r="AF144" s="818"/>
      <c r="AG144" s="818"/>
      <c r="AH144" s="818"/>
      <c r="AI144" s="818"/>
      <c r="AJ144" s="818"/>
      <c r="AK144" s="818"/>
      <c r="AL144" s="818"/>
      <c r="AM144" s="818"/>
      <c r="AN144" s="819"/>
      <c r="AO144" s="817" t="s">
        <v>300</v>
      </c>
      <c r="AP144" s="818"/>
      <c r="AQ144" s="818"/>
      <c r="AR144" s="818"/>
      <c r="AS144" s="818"/>
      <c r="AT144" s="818"/>
      <c r="AU144" s="818"/>
      <c r="AV144" s="818"/>
      <c r="AW144" s="818"/>
      <c r="AX144" s="818"/>
      <c r="AY144" s="818"/>
      <c r="AZ144" s="818"/>
      <c r="BA144" s="818"/>
      <c r="BB144" s="818"/>
      <c r="BC144" s="818"/>
      <c r="BD144" s="818"/>
      <c r="BE144" s="818"/>
      <c r="BF144" s="818"/>
      <c r="BG144" s="818"/>
      <c r="BH144" s="818"/>
      <c r="BI144" s="818"/>
      <c r="BJ144" s="818"/>
      <c r="BK144" s="818"/>
      <c r="BL144" s="818"/>
      <c r="BM144" s="818"/>
      <c r="BN144" s="818"/>
      <c r="BO144" s="818"/>
      <c r="BP144" s="820"/>
      <c r="BQ144" s="817" t="s">
        <v>301</v>
      </c>
      <c r="BR144" s="818"/>
      <c r="BS144" s="818"/>
      <c r="BT144" s="818"/>
      <c r="BU144" s="818"/>
      <c r="BV144" s="818"/>
      <c r="BW144" s="818"/>
      <c r="BX144" s="818"/>
      <c r="BY144" s="818"/>
      <c r="BZ144" s="818"/>
      <c r="CA144" s="818"/>
      <c r="CB144" s="818"/>
      <c r="CC144" s="818"/>
      <c r="CD144" s="818"/>
      <c r="CE144" s="818"/>
      <c r="CF144" s="818"/>
      <c r="CG144" s="818"/>
      <c r="CH144" s="818"/>
      <c r="CI144" s="818"/>
      <c r="CJ144" s="818"/>
      <c r="CK144" s="818"/>
      <c r="CL144" s="818"/>
      <c r="CM144" s="818"/>
      <c r="CN144" s="818"/>
      <c r="CO144" s="818"/>
      <c r="CP144" s="818"/>
      <c r="CQ144" s="818"/>
      <c r="CR144" s="820"/>
      <c r="CS144" s="370"/>
    </row>
    <row r="145" spans="2:97" ht="23.25" customHeight="1" x14ac:dyDescent="0.35">
      <c r="B145" s="369"/>
      <c r="C145" s="815"/>
      <c r="D145" s="816"/>
      <c r="E145" s="816"/>
      <c r="F145" s="816"/>
      <c r="G145" s="816"/>
      <c r="H145" s="816"/>
      <c r="I145" s="816"/>
      <c r="J145" s="816"/>
      <c r="K145" s="816"/>
      <c r="L145" s="816"/>
      <c r="M145" s="821" t="s">
        <v>302</v>
      </c>
      <c r="N145" s="822"/>
      <c r="O145" s="822"/>
      <c r="P145" s="822"/>
      <c r="Q145" s="822"/>
      <c r="R145" s="822"/>
      <c r="S145" s="822"/>
      <c r="T145" s="822"/>
      <c r="U145" s="822"/>
      <c r="V145" s="822"/>
      <c r="W145" s="822"/>
      <c r="X145" s="822"/>
      <c r="Y145" s="822"/>
      <c r="Z145" s="823"/>
      <c r="AA145" s="822" t="s">
        <v>303</v>
      </c>
      <c r="AB145" s="822"/>
      <c r="AC145" s="822"/>
      <c r="AD145" s="822"/>
      <c r="AE145" s="822"/>
      <c r="AF145" s="822"/>
      <c r="AG145" s="822"/>
      <c r="AH145" s="822"/>
      <c r="AI145" s="822"/>
      <c r="AJ145" s="822"/>
      <c r="AK145" s="822"/>
      <c r="AL145" s="822"/>
      <c r="AM145" s="822"/>
      <c r="AN145" s="823"/>
      <c r="AO145" s="821" t="s">
        <v>302</v>
      </c>
      <c r="AP145" s="822"/>
      <c r="AQ145" s="822"/>
      <c r="AR145" s="822"/>
      <c r="AS145" s="822"/>
      <c r="AT145" s="822"/>
      <c r="AU145" s="822"/>
      <c r="AV145" s="822"/>
      <c r="AW145" s="822"/>
      <c r="AX145" s="822"/>
      <c r="AY145" s="822"/>
      <c r="AZ145" s="822"/>
      <c r="BA145" s="822"/>
      <c r="BB145" s="823"/>
      <c r="BC145" s="822" t="s">
        <v>303</v>
      </c>
      <c r="BD145" s="822"/>
      <c r="BE145" s="822"/>
      <c r="BF145" s="822"/>
      <c r="BG145" s="822"/>
      <c r="BH145" s="822"/>
      <c r="BI145" s="822"/>
      <c r="BJ145" s="822"/>
      <c r="BK145" s="822"/>
      <c r="BL145" s="822"/>
      <c r="BM145" s="822"/>
      <c r="BN145" s="822"/>
      <c r="BO145" s="822"/>
      <c r="BP145" s="824"/>
      <c r="BQ145" s="821" t="s">
        <v>302</v>
      </c>
      <c r="BR145" s="822"/>
      <c r="BS145" s="822"/>
      <c r="BT145" s="822"/>
      <c r="BU145" s="822"/>
      <c r="BV145" s="822"/>
      <c r="BW145" s="822"/>
      <c r="BX145" s="822"/>
      <c r="BY145" s="822"/>
      <c r="BZ145" s="822"/>
      <c r="CA145" s="822"/>
      <c r="CB145" s="822"/>
      <c r="CC145" s="822"/>
      <c r="CD145" s="823"/>
      <c r="CE145" s="822" t="s">
        <v>303</v>
      </c>
      <c r="CF145" s="822"/>
      <c r="CG145" s="822"/>
      <c r="CH145" s="822"/>
      <c r="CI145" s="822"/>
      <c r="CJ145" s="822"/>
      <c r="CK145" s="822"/>
      <c r="CL145" s="822"/>
      <c r="CM145" s="822"/>
      <c r="CN145" s="822"/>
      <c r="CO145" s="822"/>
      <c r="CP145" s="822"/>
      <c r="CQ145" s="822"/>
      <c r="CR145" s="824"/>
      <c r="CS145" s="370"/>
    </row>
    <row r="146" spans="2:97" ht="23.25" customHeight="1" x14ac:dyDescent="0.35">
      <c r="B146" s="369"/>
      <c r="C146" s="815"/>
      <c r="D146" s="816"/>
      <c r="E146" s="816"/>
      <c r="F146" s="816"/>
      <c r="G146" s="816"/>
      <c r="H146" s="816"/>
      <c r="I146" s="816"/>
      <c r="J146" s="816"/>
      <c r="K146" s="816"/>
      <c r="L146" s="816"/>
      <c r="M146" s="825" t="s">
        <v>100</v>
      </c>
      <c r="N146" s="826"/>
      <c r="O146" s="826"/>
      <c r="P146" s="826"/>
      <c r="Q146" s="826"/>
      <c r="R146" s="826"/>
      <c r="S146" s="826"/>
      <c r="T146" s="826" t="s">
        <v>101</v>
      </c>
      <c r="U146" s="826"/>
      <c r="V146" s="826"/>
      <c r="W146" s="826"/>
      <c r="X146" s="826"/>
      <c r="Y146" s="826"/>
      <c r="Z146" s="827"/>
      <c r="AA146" s="828" t="s">
        <v>100</v>
      </c>
      <c r="AB146" s="826"/>
      <c r="AC146" s="826"/>
      <c r="AD146" s="826"/>
      <c r="AE146" s="826"/>
      <c r="AF146" s="826"/>
      <c r="AG146" s="826"/>
      <c r="AH146" s="826" t="s">
        <v>101</v>
      </c>
      <c r="AI146" s="826"/>
      <c r="AJ146" s="826"/>
      <c r="AK146" s="826"/>
      <c r="AL146" s="826"/>
      <c r="AM146" s="826"/>
      <c r="AN146" s="827"/>
      <c r="AO146" s="825" t="s">
        <v>100</v>
      </c>
      <c r="AP146" s="826"/>
      <c r="AQ146" s="826"/>
      <c r="AR146" s="826"/>
      <c r="AS146" s="826"/>
      <c r="AT146" s="826"/>
      <c r="AU146" s="826"/>
      <c r="AV146" s="826" t="s">
        <v>101</v>
      </c>
      <c r="AW146" s="826"/>
      <c r="AX146" s="826"/>
      <c r="AY146" s="826"/>
      <c r="AZ146" s="826"/>
      <c r="BA146" s="826"/>
      <c r="BB146" s="827"/>
      <c r="BC146" s="828" t="s">
        <v>100</v>
      </c>
      <c r="BD146" s="826"/>
      <c r="BE146" s="826"/>
      <c r="BF146" s="826"/>
      <c r="BG146" s="826"/>
      <c r="BH146" s="826"/>
      <c r="BI146" s="826"/>
      <c r="BJ146" s="826" t="s">
        <v>101</v>
      </c>
      <c r="BK146" s="826"/>
      <c r="BL146" s="826"/>
      <c r="BM146" s="826"/>
      <c r="BN146" s="826"/>
      <c r="BO146" s="826"/>
      <c r="BP146" s="829"/>
      <c r="BQ146" s="825" t="s">
        <v>100</v>
      </c>
      <c r="BR146" s="826"/>
      <c r="BS146" s="826"/>
      <c r="BT146" s="826"/>
      <c r="BU146" s="826"/>
      <c r="BV146" s="826"/>
      <c r="BW146" s="826"/>
      <c r="BX146" s="826" t="s">
        <v>101</v>
      </c>
      <c r="BY146" s="826"/>
      <c r="BZ146" s="826"/>
      <c r="CA146" s="826"/>
      <c r="CB146" s="826"/>
      <c r="CC146" s="826"/>
      <c r="CD146" s="827"/>
      <c r="CE146" s="828" t="s">
        <v>100</v>
      </c>
      <c r="CF146" s="826"/>
      <c r="CG146" s="826"/>
      <c r="CH146" s="826"/>
      <c r="CI146" s="826"/>
      <c r="CJ146" s="826"/>
      <c r="CK146" s="826"/>
      <c r="CL146" s="826" t="s">
        <v>101</v>
      </c>
      <c r="CM146" s="826"/>
      <c r="CN146" s="826"/>
      <c r="CO146" s="826"/>
      <c r="CP146" s="826"/>
      <c r="CQ146" s="826"/>
      <c r="CR146" s="829"/>
      <c r="CS146" s="370"/>
    </row>
    <row r="147" spans="2:97" ht="23.25" customHeight="1" x14ac:dyDescent="0.35">
      <c r="B147" s="369"/>
      <c r="C147" s="776" t="s">
        <v>102</v>
      </c>
      <c r="D147" s="777"/>
      <c r="E147" s="777"/>
      <c r="F147" s="777"/>
      <c r="G147" s="777"/>
      <c r="H147" s="777"/>
      <c r="I147" s="777"/>
      <c r="J147" s="777"/>
      <c r="K147" s="777"/>
      <c r="L147" s="778"/>
      <c r="M147" s="800">
        <f>IF(Cotizador!$Q$17&gt;=4,TARIFA!N111,0)</f>
        <v>0</v>
      </c>
      <c r="N147" s="801"/>
      <c r="O147" s="801"/>
      <c r="P147" s="801"/>
      <c r="Q147" s="801"/>
      <c r="R147" s="801"/>
      <c r="S147" s="802"/>
      <c r="T147" s="803">
        <f>IF(Cotizador!$Q$17&gt;=4,TARIFA!O111,0)</f>
        <v>0</v>
      </c>
      <c r="U147" s="801"/>
      <c r="V147" s="801"/>
      <c r="W147" s="801"/>
      <c r="X147" s="801"/>
      <c r="Y147" s="801"/>
      <c r="Z147" s="801"/>
      <c r="AA147" s="804">
        <f>IF(Cotizador!$Q$17&gt;=4,TARIFA!P111,0)</f>
        <v>0</v>
      </c>
      <c r="AB147" s="801"/>
      <c r="AC147" s="801"/>
      <c r="AD147" s="801"/>
      <c r="AE147" s="801"/>
      <c r="AF147" s="801"/>
      <c r="AG147" s="802"/>
      <c r="AH147" s="803">
        <f>IF(Cotizador!$Q$17&gt;=4,TARIFA!Q111,0)</f>
        <v>0</v>
      </c>
      <c r="AI147" s="801"/>
      <c r="AJ147" s="801"/>
      <c r="AK147" s="801"/>
      <c r="AL147" s="801"/>
      <c r="AM147" s="801"/>
      <c r="AN147" s="801"/>
      <c r="AO147" s="805">
        <f>IF(Cotizador!$Q$17&gt;=4,TARIFA!R111,0)</f>
        <v>0</v>
      </c>
      <c r="AP147" s="806"/>
      <c r="AQ147" s="806"/>
      <c r="AR147" s="806"/>
      <c r="AS147" s="806"/>
      <c r="AT147" s="806"/>
      <c r="AU147" s="807"/>
      <c r="AV147" s="808">
        <f>IF(Cotizador!$Q$17&gt;=4,TARIFA!S111,0)</f>
        <v>0</v>
      </c>
      <c r="AW147" s="806"/>
      <c r="AX147" s="806"/>
      <c r="AY147" s="806"/>
      <c r="AZ147" s="806"/>
      <c r="BA147" s="806"/>
      <c r="BB147" s="806"/>
      <c r="BC147" s="809">
        <f>IF(Cotizador!$Q$17&gt;=4,TARIFA!T111,0)</f>
        <v>0</v>
      </c>
      <c r="BD147" s="806"/>
      <c r="BE147" s="806"/>
      <c r="BF147" s="806"/>
      <c r="BG147" s="806"/>
      <c r="BH147" s="806"/>
      <c r="BI147" s="807"/>
      <c r="BJ147" s="808">
        <f>IF(Cotizador!$Q$17&gt;=4,TARIFA!U111,0)</f>
        <v>0</v>
      </c>
      <c r="BK147" s="806"/>
      <c r="BL147" s="806"/>
      <c r="BM147" s="806"/>
      <c r="BN147" s="806"/>
      <c r="BO147" s="806"/>
      <c r="BP147" s="810"/>
      <c r="BQ147" s="800">
        <f>IF(Cotizador!$Q$17&gt;=4,TARIFA!V111,0)</f>
        <v>0</v>
      </c>
      <c r="BR147" s="801"/>
      <c r="BS147" s="801"/>
      <c r="BT147" s="801"/>
      <c r="BU147" s="801"/>
      <c r="BV147" s="801"/>
      <c r="BW147" s="802"/>
      <c r="BX147" s="803">
        <f>IF(Cotizador!$Q$17&gt;=4,TARIFA!W111,0)</f>
        <v>0</v>
      </c>
      <c r="BY147" s="801"/>
      <c r="BZ147" s="801"/>
      <c r="CA147" s="801"/>
      <c r="CB147" s="801"/>
      <c r="CC147" s="801"/>
      <c r="CD147" s="801"/>
      <c r="CE147" s="804">
        <f>IF(Cotizador!$Q$17&gt;=4,TARIFA!X111,0)</f>
        <v>0</v>
      </c>
      <c r="CF147" s="801"/>
      <c r="CG147" s="801"/>
      <c r="CH147" s="801"/>
      <c r="CI147" s="801"/>
      <c r="CJ147" s="801"/>
      <c r="CK147" s="802"/>
      <c r="CL147" s="803">
        <f>IF(Cotizador!$Q$17&gt;=4,TARIFA!Y111,0)</f>
        <v>0</v>
      </c>
      <c r="CM147" s="801"/>
      <c r="CN147" s="801"/>
      <c r="CO147" s="801"/>
      <c r="CP147" s="801"/>
      <c r="CQ147" s="801"/>
      <c r="CR147" s="811"/>
      <c r="CS147" s="370"/>
    </row>
    <row r="148" spans="2:97" ht="23.25" customHeight="1" x14ac:dyDescent="0.35">
      <c r="B148" s="369"/>
      <c r="C148" s="788" t="s">
        <v>103</v>
      </c>
      <c r="D148" s="789"/>
      <c r="E148" s="789"/>
      <c r="F148" s="789"/>
      <c r="G148" s="789"/>
      <c r="H148" s="789"/>
      <c r="I148" s="789"/>
      <c r="J148" s="789"/>
      <c r="K148" s="789"/>
      <c r="L148" s="790"/>
      <c r="M148" s="791">
        <f>IF(Cotizador!$Q$17&gt;=4,TARIFA!N112,0)</f>
        <v>0</v>
      </c>
      <c r="N148" s="792"/>
      <c r="O148" s="792"/>
      <c r="P148" s="792"/>
      <c r="Q148" s="792"/>
      <c r="R148" s="792"/>
      <c r="S148" s="793"/>
      <c r="T148" s="794">
        <f>IF(Cotizador!$Q$17&gt;=4,TARIFA!O112,0)</f>
        <v>0</v>
      </c>
      <c r="U148" s="792"/>
      <c r="V148" s="792"/>
      <c r="W148" s="792"/>
      <c r="X148" s="792"/>
      <c r="Y148" s="792"/>
      <c r="Z148" s="792"/>
      <c r="AA148" s="795">
        <f>IF(Cotizador!$Q$17&gt;=4,TARIFA!P112,0)</f>
        <v>0</v>
      </c>
      <c r="AB148" s="792"/>
      <c r="AC148" s="792"/>
      <c r="AD148" s="792"/>
      <c r="AE148" s="792"/>
      <c r="AF148" s="792"/>
      <c r="AG148" s="793"/>
      <c r="AH148" s="794">
        <f>IF(Cotizador!$Q$17&gt;=4,TARIFA!Q112,0)</f>
        <v>0</v>
      </c>
      <c r="AI148" s="792"/>
      <c r="AJ148" s="792"/>
      <c r="AK148" s="792"/>
      <c r="AL148" s="792"/>
      <c r="AM148" s="792"/>
      <c r="AN148" s="792"/>
      <c r="AO148" s="788">
        <f>IF(Cotizador!$Q$17&gt;=4,TARIFA!R112,0)</f>
        <v>0</v>
      </c>
      <c r="AP148" s="789"/>
      <c r="AQ148" s="789"/>
      <c r="AR148" s="789"/>
      <c r="AS148" s="789"/>
      <c r="AT148" s="789"/>
      <c r="AU148" s="796"/>
      <c r="AV148" s="797">
        <f>IF(Cotizador!$Q$17&gt;=4,TARIFA!S112,0)</f>
        <v>0</v>
      </c>
      <c r="AW148" s="789"/>
      <c r="AX148" s="789"/>
      <c r="AY148" s="789"/>
      <c r="AZ148" s="789"/>
      <c r="BA148" s="789"/>
      <c r="BB148" s="789"/>
      <c r="BC148" s="798">
        <f>IF(Cotizador!$Q$17&gt;=4,TARIFA!T112,0)</f>
        <v>0</v>
      </c>
      <c r="BD148" s="789"/>
      <c r="BE148" s="789"/>
      <c r="BF148" s="789"/>
      <c r="BG148" s="789"/>
      <c r="BH148" s="789"/>
      <c r="BI148" s="796"/>
      <c r="BJ148" s="797">
        <f>IF(Cotizador!$Q$17&gt;=4,TARIFA!U112,0)</f>
        <v>0</v>
      </c>
      <c r="BK148" s="789"/>
      <c r="BL148" s="789"/>
      <c r="BM148" s="789"/>
      <c r="BN148" s="789"/>
      <c r="BO148" s="789"/>
      <c r="BP148" s="790"/>
      <c r="BQ148" s="791">
        <f>IF(Cotizador!$Q$17&gt;=4,TARIFA!V112,0)</f>
        <v>0</v>
      </c>
      <c r="BR148" s="792"/>
      <c r="BS148" s="792"/>
      <c r="BT148" s="792"/>
      <c r="BU148" s="792"/>
      <c r="BV148" s="792"/>
      <c r="BW148" s="793"/>
      <c r="BX148" s="794">
        <f>IF(Cotizador!$Q$17&gt;=4,TARIFA!W112,0)</f>
        <v>0</v>
      </c>
      <c r="BY148" s="792"/>
      <c r="BZ148" s="792"/>
      <c r="CA148" s="792"/>
      <c r="CB148" s="792"/>
      <c r="CC148" s="792"/>
      <c r="CD148" s="792"/>
      <c r="CE148" s="795">
        <f>IF(Cotizador!$Q$17&gt;=4,TARIFA!X112,0)</f>
        <v>0</v>
      </c>
      <c r="CF148" s="792"/>
      <c r="CG148" s="792"/>
      <c r="CH148" s="792"/>
      <c r="CI148" s="792"/>
      <c r="CJ148" s="792"/>
      <c r="CK148" s="793"/>
      <c r="CL148" s="794">
        <f>IF(Cotizador!$Q$17&gt;=4,TARIFA!Y112,0)</f>
        <v>0</v>
      </c>
      <c r="CM148" s="792"/>
      <c r="CN148" s="792"/>
      <c r="CO148" s="792"/>
      <c r="CP148" s="792"/>
      <c r="CQ148" s="792"/>
      <c r="CR148" s="799"/>
      <c r="CS148" s="370"/>
    </row>
    <row r="149" spans="2:97" ht="23.25" customHeight="1" x14ac:dyDescent="0.35">
      <c r="B149" s="369"/>
      <c r="C149" s="776" t="s">
        <v>104</v>
      </c>
      <c r="D149" s="777"/>
      <c r="E149" s="777"/>
      <c r="F149" s="777"/>
      <c r="G149" s="777"/>
      <c r="H149" s="777"/>
      <c r="I149" s="777"/>
      <c r="J149" s="777"/>
      <c r="K149" s="777"/>
      <c r="L149" s="778"/>
      <c r="M149" s="779">
        <f>IF(Cotizador!$Q$17&gt;=4,TARIFA!N113,0)</f>
        <v>0</v>
      </c>
      <c r="N149" s="780"/>
      <c r="O149" s="780"/>
      <c r="P149" s="780"/>
      <c r="Q149" s="780"/>
      <c r="R149" s="780"/>
      <c r="S149" s="781"/>
      <c r="T149" s="782">
        <f>IF(Cotizador!$Q$17&gt;=4,TARIFA!O113,0)</f>
        <v>0</v>
      </c>
      <c r="U149" s="780"/>
      <c r="V149" s="780"/>
      <c r="W149" s="780"/>
      <c r="X149" s="780"/>
      <c r="Y149" s="780"/>
      <c r="Z149" s="780"/>
      <c r="AA149" s="783">
        <f>IF(Cotizador!$Q$17&gt;=4,TARIFA!P113,0)</f>
        <v>0</v>
      </c>
      <c r="AB149" s="780"/>
      <c r="AC149" s="780"/>
      <c r="AD149" s="780"/>
      <c r="AE149" s="780"/>
      <c r="AF149" s="780"/>
      <c r="AG149" s="781"/>
      <c r="AH149" s="782">
        <f>IF(Cotizador!$Q$17&gt;=4,TARIFA!Q113,0)</f>
        <v>0</v>
      </c>
      <c r="AI149" s="780"/>
      <c r="AJ149" s="780"/>
      <c r="AK149" s="780"/>
      <c r="AL149" s="780"/>
      <c r="AM149" s="780"/>
      <c r="AN149" s="780"/>
      <c r="AO149" s="776">
        <f>IF(Cotizador!$Q$17&gt;=4,TARIFA!R113,0)</f>
        <v>0</v>
      </c>
      <c r="AP149" s="777"/>
      <c r="AQ149" s="777"/>
      <c r="AR149" s="777"/>
      <c r="AS149" s="777"/>
      <c r="AT149" s="777"/>
      <c r="AU149" s="784"/>
      <c r="AV149" s="785">
        <f>IF(Cotizador!$Q$17&gt;=4,TARIFA!S113,0)</f>
        <v>0</v>
      </c>
      <c r="AW149" s="777"/>
      <c r="AX149" s="777"/>
      <c r="AY149" s="777"/>
      <c r="AZ149" s="777"/>
      <c r="BA149" s="777"/>
      <c r="BB149" s="777"/>
      <c r="BC149" s="786">
        <f>IF(Cotizador!$Q$17&gt;=4,TARIFA!T113,0)</f>
        <v>0</v>
      </c>
      <c r="BD149" s="777"/>
      <c r="BE149" s="777"/>
      <c r="BF149" s="777"/>
      <c r="BG149" s="777"/>
      <c r="BH149" s="777"/>
      <c r="BI149" s="784"/>
      <c r="BJ149" s="785">
        <f>IF(Cotizador!$Q$17&gt;=4,TARIFA!U113,0)</f>
        <v>0</v>
      </c>
      <c r="BK149" s="777"/>
      <c r="BL149" s="777"/>
      <c r="BM149" s="777"/>
      <c r="BN149" s="777"/>
      <c r="BO149" s="777"/>
      <c r="BP149" s="778"/>
      <c r="BQ149" s="779">
        <f>IF(Cotizador!$Q$17&gt;=4,TARIFA!V113,0)</f>
        <v>0</v>
      </c>
      <c r="BR149" s="780"/>
      <c r="BS149" s="780"/>
      <c r="BT149" s="780"/>
      <c r="BU149" s="780"/>
      <c r="BV149" s="780"/>
      <c r="BW149" s="781"/>
      <c r="BX149" s="782">
        <f>IF(Cotizador!$Q$17&gt;=4,TARIFA!W113,0)</f>
        <v>0</v>
      </c>
      <c r="BY149" s="780"/>
      <c r="BZ149" s="780"/>
      <c r="CA149" s="780"/>
      <c r="CB149" s="780"/>
      <c r="CC149" s="780"/>
      <c r="CD149" s="780"/>
      <c r="CE149" s="783">
        <f>IF(Cotizador!$Q$17&gt;=4,TARIFA!X113,0)</f>
        <v>0</v>
      </c>
      <c r="CF149" s="780"/>
      <c r="CG149" s="780"/>
      <c r="CH149" s="780"/>
      <c r="CI149" s="780"/>
      <c r="CJ149" s="780"/>
      <c r="CK149" s="781"/>
      <c r="CL149" s="782">
        <f>IF(Cotizador!$Q$17&gt;=4,TARIFA!Y113,0)</f>
        <v>0</v>
      </c>
      <c r="CM149" s="780"/>
      <c r="CN149" s="780"/>
      <c r="CO149" s="780"/>
      <c r="CP149" s="780"/>
      <c r="CQ149" s="780"/>
      <c r="CR149" s="787"/>
      <c r="CS149" s="370"/>
    </row>
    <row r="150" spans="2:97" ht="23.25" customHeight="1" x14ac:dyDescent="0.35">
      <c r="B150" s="369"/>
      <c r="C150" s="788" t="s">
        <v>105</v>
      </c>
      <c r="D150" s="789"/>
      <c r="E150" s="789"/>
      <c r="F150" s="789"/>
      <c r="G150" s="789"/>
      <c r="H150" s="789"/>
      <c r="I150" s="789"/>
      <c r="J150" s="789"/>
      <c r="K150" s="789"/>
      <c r="L150" s="790"/>
      <c r="M150" s="791">
        <f>IF(Cotizador!$Q$17&gt;=4,TARIFA!N114,0)</f>
        <v>0</v>
      </c>
      <c r="N150" s="792"/>
      <c r="O150" s="792"/>
      <c r="P150" s="792"/>
      <c r="Q150" s="792"/>
      <c r="R150" s="792"/>
      <c r="S150" s="793"/>
      <c r="T150" s="794">
        <f>IF(Cotizador!$Q$17&gt;=4,TARIFA!O114,0)</f>
        <v>0</v>
      </c>
      <c r="U150" s="792"/>
      <c r="V150" s="792"/>
      <c r="W150" s="792"/>
      <c r="X150" s="792"/>
      <c r="Y150" s="792"/>
      <c r="Z150" s="792"/>
      <c r="AA150" s="795">
        <f>IF(Cotizador!$Q$17&gt;=4,TARIFA!P114,0)</f>
        <v>0</v>
      </c>
      <c r="AB150" s="792"/>
      <c r="AC150" s="792"/>
      <c r="AD150" s="792"/>
      <c r="AE150" s="792"/>
      <c r="AF150" s="792"/>
      <c r="AG150" s="793"/>
      <c r="AH150" s="794">
        <f>IF(Cotizador!$Q$17&gt;=4,TARIFA!Q114,0)</f>
        <v>0</v>
      </c>
      <c r="AI150" s="792"/>
      <c r="AJ150" s="792"/>
      <c r="AK150" s="792"/>
      <c r="AL150" s="792"/>
      <c r="AM150" s="792"/>
      <c r="AN150" s="792"/>
      <c r="AO150" s="788">
        <f>IF(Cotizador!$Q$17&gt;=4,TARIFA!R114,0)</f>
        <v>0</v>
      </c>
      <c r="AP150" s="789"/>
      <c r="AQ150" s="789"/>
      <c r="AR150" s="789"/>
      <c r="AS150" s="789"/>
      <c r="AT150" s="789"/>
      <c r="AU150" s="796"/>
      <c r="AV150" s="797">
        <f>IF(Cotizador!$Q$17&gt;=4,TARIFA!S114,0)</f>
        <v>0</v>
      </c>
      <c r="AW150" s="789"/>
      <c r="AX150" s="789"/>
      <c r="AY150" s="789"/>
      <c r="AZ150" s="789"/>
      <c r="BA150" s="789"/>
      <c r="BB150" s="789"/>
      <c r="BC150" s="798">
        <f>IF(Cotizador!$Q$17&gt;=4,TARIFA!T114,0)</f>
        <v>0</v>
      </c>
      <c r="BD150" s="789"/>
      <c r="BE150" s="789"/>
      <c r="BF150" s="789"/>
      <c r="BG150" s="789"/>
      <c r="BH150" s="789"/>
      <c r="BI150" s="796"/>
      <c r="BJ150" s="797">
        <f>IF(Cotizador!$Q$17&gt;=4,TARIFA!U114,0)</f>
        <v>0</v>
      </c>
      <c r="BK150" s="789"/>
      <c r="BL150" s="789"/>
      <c r="BM150" s="789"/>
      <c r="BN150" s="789"/>
      <c r="BO150" s="789"/>
      <c r="BP150" s="790"/>
      <c r="BQ150" s="791">
        <f>IF(Cotizador!$Q$17&gt;=4,TARIFA!V114,0)</f>
        <v>0</v>
      </c>
      <c r="BR150" s="792"/>
      <c r="BS150" s="792"/>
      <c r="BT150" s="792"/>
      <c r="BU150" s="792"/>
      <c r="BV150" s="792"/>
      <c r="BW150" s="793"/>
      <c r="BX150" s="794">
        <f>IF(Cotizador!$Q$17&gt;=4,TARIFA!W114,0)</f>
        <v>0</v>
      </c>
      <c r="BY150" s="792"/>
      <c r="BZ150" s="792"/>
      <c r="CA150" s="792"/>
      <c r="CB150" s="792"/>
      <c r="CC150" s="792"/>
      <c r="CD150" s="792"/>
      <c r="CE150" s="795">
        <f>IF(Cotizador!$Q$17&gt;=4,TARIFA!X114,0)</f>
        <v>0</v>
      </c>
      <c r="CF150" s="792"/>
      <c r="CG150" s="792"/>
      <c r="CH150" s="792"/>
      <c r="CI150" s="792"/>
      <c r="CJ150" s="792"/>
      <c r="CK150" s="793"/>
      <c r="CL150" s="794">
        <f>IF(Cotizador!$Q$17&gt;=4,TARIFA!Y114,0)</f>
        <v>0</v>
      </c>
      <c r="CM150" s="792"/>
      <c r="CN150" s="792"/>
      <c r="CO150" s="792"/>
      <c r="CP150" s="792"/>
      <c r="CQ150" s="792"/>
      <c r="CR150" s="799"/>
      <c r="CS150" s="370"/>
    </row>
    <row r="151" spans="2:97" ht="23.25" customHeight="1" x14ac:dyDescent="0.35">
      <c r="B151" s="369"/>
      <c r="C151" s="776" t="s">
        <v>106</v>
      </c>
      <c r="D151" s="777"/>
      <c r="E151" s="777"/>
      <c r="F151" s="777"/>
      <c r="G151" s="777"/>
      <c r="H151" s="777"/>
      <c r="I151" s="777"/>
      <c r="J151" s="777"/>
      <c r="K151" s="777"/>
      <c r="L151" s="778"/>
      <c r="M151" s="779">
        <f>IF(Cotizador!$Q$17&gt;=4,TARIFA!N115,0)</f>
        <v>0</v>
      </c>
      <c r="N151" s="780"/>
      <c r="O151" s="780"/>
      <c r="P151" s="780"/>
      <c r="Q151" s="780"/>
      <c r="R151" s="780"/>
      <c r="S151" s="781"/>
      <c r="T151" s="782">
        <f>IF(Cotizador!$Q$17&gt;=4,TARIFA!O115,0)</f>
        <v>0</v>
      </c>
      <c r="U151" s="780"/>
      <c r="V151" s="780"/>
      <c r="W151" s="780"/>
      <c r="X151" s="780"/>
      <c r="Y151" s="780"/>
      <c r="Z151" s="780"/>
      <c r="AA151" s="783">
        <f>IF(Cotizador!$Q$17&gt;=4,TARIFA!P115,0)</f>
        <v>0</v>
      </c>
      <c r="AB151" s="780"/>
      <c r="AC151" s="780"/>
      <c r="AD151" s="780"/>
      <c r="AE151" s="780"/>
      <c r="AF151" s="780"/>
      <c r="AG151" s="781"/>
      <c r="AH151" s="782">
        <f>IF(Cotizador!$Q$17&gt;=4,TARIFA!Q115,0)</f>
        <v>0</v>
      </c>
      <c r="AI151" s="780"/>
      <c r="AJ151" s="780"/>
      <c r="AK151" s="780"/>
      <c r="AL151" s="780"/>
      <c r="AM151" s="780"/>
      <c r="AN151" s="780"/>
      <c r="AO151" s="776">
        <f>IF(Cotizador!$Q$17&gt;=4,TARIFA!R115,0)</f>
        <v>0</v>
      </c>
      <c r="AP151" s="777"/>
      <c r="AQ151" s="777"/>
      <c r="AR151" s="777"/>
      <c r="AS151" s="777"/>
      <c r="AT151" s="777"/>
      <c r="AU151" s="784"/>
      <c r="AV151" s="785">
        <f>IF(Cotizador!$Q$17&gt;=4,TARIFA!S115,0)</f>
        <v>0</v>
      </c>
      <c r="AW151" s="777"/>
      <c r="AX151" s="777"/>
      <c r="AY151" s="777"/>
      <c r="AZ151" s="777"/>
      <c r="BA151" s="777"/>
      <c r="BB151" s="777"/>
      <c r="BC151" s="786">
        <f>IF(Cotizador!$Q$17&gt;=4,TARIFA!T115,0)</f>
        <v>0</v>
      </c>
      <c r="BD151" s="777"/>
      <c r="BE151" s="777"/>
      <c r="BF151" s="777"/>
      <c r="BG151" s="777"/>
      <c r="BH151" s="777"/>
      <c r="BI151" s="784"/>
      <c r="BJ151" s="785">
        <f>IF(Cotizador!$Q$17&gt;=4,TARIFA!U115,0)</f>
        <v>0</v>
      </c>
      <c r="BK151" s="777"/>
      <c r="BL151" s="777"/>
      <c r="BM151" s="777"/>
      <c r="BN151" s="777"/>
      <c r="BO151" s="777"/>
      <c r="BP151" s="778"/>
      <c r="BQ151" s="779">
        <f>IF(Cotizador!$Q$17&gt;=4,TARIFA!V115,0)</f>
        <v>0</v>
      </c>
      <c r="BR151" s="780"/>
      <c r="BS151" s="780"/>
      <c r="BT151" s="780"/>
      <c r="BU151" s="780"/>
      <c r="BV151" s="780"/>
      <c r="BW151" s="781"/>
      <c r="BX151" s="782">
        <f>IF(Cotizador!$Q$17&gt;=4,TARIFA!W115,0)</f>
        <v>0</v>
      </c>
      <c r="BY151" s="780"/>
      <c r="BZ151" s="780"/>
      <c r="CA151" s="780"/>
      <c r="CB151" s="780"/>
      <c r="CC151" s="780"/>
      <c r="CD151" s="780"/>
      <c r="CE151" s="783">
        <f>IF(Cotizador!$Q$17&gt;=4,TARIFA!X115,0)</f>
        <v>0</v>
      </c>
      <c r="CF151" s="780"/>
      <c r="CG151" s="780"/>
      <c r="CH151" s="780"/>
      <c r="CI151" s="780"/>
      <c r="CJ151" s="780"/>
      <c r="CK151" s="781"/>
      <c r="CL151" s="782">
        <f>IF(Cotizador!$Q$17&gt;=4,TARIFA!Y115,0)</f>
        <v>0</v>
      </c>
      <c r="CM151" s="780"/>
      <c r="CN151" s="780"/>
      <c r="CO151" s="780"/>
      <c r="CP151" s="780"/>
      <c r="CQ151" s="780"/>
      <c r="CR151" s="787"/>
      <c r="CS151" s="370"/>
    </row>
    <row r="152" spans="2:97" ht="23.25" customHeight="1" x14ac:dyDescent="0.35">
      <c r="B152" s="369"/>
      <c r="C152" s="788" t="s">
        <v>107</v>
      </c>
      <c r="D152" s="789"/>
      <c r="E152" s="789"/>
      <c r="F152" s="789"/>
      <c r="G152" s="789"/>
      <c r="H152" s="789"/>
      <c r="I152" s="789"/>
      <c r="J152" s="789"/>
      <c r="K152" s="789"/>
      <c r="L152" s="790"/>
      <c r="M152" s="791">
        <f>IF(Cotizador!$Q$17&gt;=4,TARIFA!N116,0)</f>
        <v>0</v>
      </c>
      <c r="N152" s="792"/>
      <c r="O152" s="792"/>
      <c r="P152" s="792"/>
      <c r="Q152" s="792"/>
      <c r="R152" s="792"/>
      <c r="S152" s="793"/>
      <c r="T152" s="794">
        <f>IF(Cotizador!$Q$17&gt;=4,TARIFA!O116,0)</f>
        <v>0</v>
      </c>
      <c r="U152" s="792"/>
      <c r="V152" s="792"/>
      <c r="W152" s="792"/>
      <c r="X152" s="792"/>
      <c r="Y152" s="792"/>
      <c r="Z152" s="792"/>
      <c r="AA152" s="795">
        <f>IF(Cotizador!$Q$17&gt;=4,TARIFA!P116,0)</f>
        <v>0</v>
      </c>
      <c r="AB152" s="792"/>
      <c r="AC152" s="792"/>
      <c r="AD152" s="792"/>
      <c r="AE152" s="792"/>
      <c r="AF152" s="792"/>
      <c r="AG152" s="793"/>
      <c r="AH152" s="794">
        <f>IF(Cotizador!$Q$17&gt;=4,TARIFA!Q116,0)</f>
        <v>0</v>
      </c>
      <c r="AI152" s="792"/>
      <c r="AJ152" s="792"/>
      <c r="AK152" s="792"/>
      <c r="AL152" s="792"/>
      <c r="AM152" s="792"/>
      <c r="AN152" s="792"/>
      <c r="AO152" s="788">
        <f>IF(Cotizador!$Q$17&gt;=4,TARIFA!R116,0)</f>
        <v>0</v>
      </c>
      <c r="AP152" s="789"/>
      <c r="AQ152" s="789"/>
      <c r="AR152" s="789"/>
      <c r="AS152" s="789"/>
      <c r="AT152" s="789"/>
      <c r="AU152" s="796"/>
      <c r="AV152" s="797">
        <f>IF(Cotizador!$Q$17&gt;=4,TARIFA!S116,0)</f>
        <v>0</v>
      </c>
      <c r="AW152" s="789"/>
      <c r="AX152" s="789"/>
      <c r="AY152" s="789"/>
      <c r="AZ152" s="789"/>
      <c r="BA152" s="789"/>
      <c r="BB152" s="789"/>
      <c r="BC152" s="798">
        <f>IF(Cotizador!$Q$17&gt;=4,TARIFA!T116,0)</f>
        <v>0</v>
      </c>
      <c r="BD152" s="789"/>
      <c r="BE152" s="789"/>
      <c r="BF152" s="789"/>
      <c r="BG152" s="789"/>
      <c r="BH152" s="789"/>
      <c r="BI152" s="796"/>
      <c r="BJ152" s="797">
        <f>IF(Cotizador!$Q$17&gt;=4,TARIFA!U116,0)</f>
        <v>0</v>
      </c>
      <c r="BK152" s="789"/>
      <c r="BL152" s="789"/>
      <c r="BM152" s="789"/>
      <c r="BN152" s="789"/>
      <c r="BO152" s="789"/>
      <c r="BP152" s="790"/>
      <c r="BQ152" s="791">
        <f>IF(Cotizador!$Q$17&gt;=4,TARIFA!V116,0)</f>
        <v>0</v>
      </c>
      <c r="BR152" s="792"/>
      <c r="BS152" s="792"/>
      <c r="BT152" s="792"/>
      <c r="BU152" s="792"/>
      <c r="BV152" s="792"/>
      <c r="BW152" s="793"/>
      <c r="BX152" s="794">
        <f>IF(Cotizador!$Q$17&gt;=4,TARIFA!W116,0)</f>
        <v>0</v>
      </c>
      <c r="BY152" s="792"/>
      <c r="BZ152" s="792"/>
      <c r="CA152" s="792"/>
      <c r="CB152" s="792"/>
      <c r="CC152" s="792"/>
      <c r="CD152" s="792"/>
      <c r="CE152" s="795">
        <f>IF(Cotizador!$Q$17&gt;=4,TARIFA!X116,0)</f>
        <v>0</v>
      </c>
      <c r="CF152" s="792"/>
      <c r="CG152" s="792"/>
      <c r="CH152" s="792"/>
      <c r="CI152" s="792"/>
      <c r="CJ152" s="792"/>
      <c r="CK152" s="793"/>
      <c r="CL152" s="794">
        <f>IF(Cotizador!$Q$17&gt;=4,TARIFA!Y116,0)</f>
        <v>0</v>
      </c>
      <c r="CM152" s="792"/>
      <c r="CN152" s="792"/>
      <c r="CO152" s="792"/>
      <c r="CP152" s="792"/>
      <c r="CQ152" s="792"/>
      <c r="CR152" s="799"/>
      <c r="CS152" s="370"/>
    </row>
    <row r="153" spans="2:97" ht="23.25" customHeight="1" x14ac:dyDescent="0.35">
      <c r="B153" s="369"/>
      <c r="C153" s="776" t="s">
        <v>108</v>
      </c>
      <c r="D153" s="777"/>
      <c r="E153" s="777"/>
      <c r="F153" s="777"/>
      <c r="G153" s="777"/>
      <c r="H153" s="777"/>
      <c r="I153" s="777"/>
      <c r="J153" s="777"/>
      <c r="K153" s="777"/>
      <c r="L153" s="778"/>
      <c r="M153" s="779">
        <f>IF(Cotizador!$Q$17&gt;=4,TARIFA!N117,0)</f>
        <v>0</v>
      </c>
      <c r="N153" s="780"/>
      <c r="O153" s="780"/>
      <c r="P153" s="780"/>
      <c r="Q153" s="780"/>
      <c r="R153" s="780"/>
      <c r="S153" s="781"/>
      <c r="T153" s="782">
        <f>IF(Cotizador!$Q$17&gt;=4,TARIFA!O117,0)</f>
        <v>0</v>
      </c>
      <c r="U153" s="780"/>
      <c r="V153" s="780"/>
      <c r="W153" s="780"/>
      <c r="X153" s="780"/>
      <c r="Y153" s="780"/>
      <c r="Z153" s="780"/>
      <c r="AA153" s="783">
        <f>IF(Cotizador!$Q$17&gt;=4,TARIFA!P117,0)</f>
        <v>0</v>
      </c>
      <c r="AB153" s="780"/>
      <c r="AC153" s="780"/>
      <c r="AD153" s="780"/>
      <c r="AE153" s="780"/>
      <c r="AF153" s="780"/>
      <c r="AG153" s="781"/>
      <c r="AH153" s="782">
        <f>IF(Cotizador!$Q$17&gt;=4,TARIFA!Q117,0)</f>
        <v>0</v>
      </c>
      <c r="AI153" s="780"/>
      <c r="AJ153" s="780"/>
      <c r="AK153" s="780"/>
      <c r="AL153" s="780"/>
      <c r="AM153" s="780"/>
      <c r="AN153" s="780"/>
      <c r="AO153" s="776">
        <f>IF(Cotizador!$Q$17&gt;=4,TARIFA!R117,0)</f>
        <v>0</v>
      </c>
      <c r="AP153" s="777"/>
      <c r="AQ153" s="777"/>
      <c r="AR153" s="777"/>
      <c r="AS153" s="777"/>
      <c r="AT153" s="777"/>
      <c r="AU153" s="784"/>
      <c r="AV153" s="785">
        <f>IF(Cotizador!$Q$17&gt;=4,TARIFA!S117,0)</f>
        <v>0</v>
      </c>
      <c r="AW153" s="777"/>
      <c r="AX153" s="777"/>
      <c r="AY153" s="777"/>
      <c r="AZ153" s="777"/>
      <c r="BA153" s="777"/>
      <c r="BB153" s="777"/>
      <c r="BC153" s="786">
        <f>IF(Cotizador!$Q$17&gt;=4,TARIFA!T117,0)</f>
        <v>0</v>
      </c>
      <c r="BD153" s="777"/>
      <c r="BE153" s="777"/>
      <c r="BF153" s="777"/>
      <c r="BG153" s="777"/>
      <c r="BH153" s="777"/>
      <c r="BI153" s="784"/>
      <c r="BJ153" s="785">
        <f>IF(Cotizador!$Q$17&gt;=4,TARIFA!U117,0)</f>
        <v>0</v>
      </c>
      <c r="BK153" s="777"/>
      <c r="BL153" s="777"/>
      <c r="BM153" s="777"/>
      <c r="BN153" s="777"/>
      <c r="BO153" s="777"/>
      <c r="BP153" s="778"/>
      <c r="BQ153" s="779">
        <f>IF(Cotizador!$Q$17&gt;=4,TARIFA!V117,0)</f>
        <v>0</v>
      </c>
      <c r="BR153" s="780"/>
      <c r="BS153" s="780"/>
      <c r="BT153" s="780"/>
      <c r="BU153" s="780"/>
      <c r="BV153" s="780"/>
      <c r="BW153" s="781"/>
      <c r="BX153" s="782">
        <f>IF(Cotizador!$Q$17&gt;=4,TARIFA!W117,0)</f>
        <v>0</v>
      </c>
      <c r="BY153" s="780"/>
      <c r="BZ153" s="780"/>
      <c r="CA153" s="780"/>
      <c r="CB153" s="780"/>
      <c r="CC153" s="780"/>
      <c r="CD153" s="780"/>
      <c r="CE153" s="783">
        <f>IF(Cotizador!$Q$17&gt;=4,TARIFA!X117,0)</f>
        <v>0</v>
      </c>
      <c r="CF153" s="780"/>
      <c r="CG153" s="780"/>
      <c r="CH153" s="780"/>
      <c r="CI153" s="780"/>
      <c r="CJ153" s="780"/>
      <c r="CK153" s="781"/>
      <c r="CL153" s="782">
        <f>IF(Cotizador!$Q$17&gt;=4,TARIFA!Y117,0)</f>
        <v>0</v>
      </c>
      <c r="CM153" s="780"/>
      <c r="CN153" s="780"/>
      <c r="CO153" s="780"/>
      <c r="CP153" s="780"/>
      <c r="CQ153" s="780"/>
      <c r="CR153" s="787"/>
      <c r="CS153" s="370"/>
    </row>
    <row r="154" spans="2:97" ht="23.25" customHeight="1" x14ac:dyDescent="0.35">
      <c r="B154" s="369"/>
      <c r="C154" s="788" t="s">
        <v>109</v>
      </c>
      <c r="D154" s="789"/>
      <c r="E154" s="789"/>
      <c r="F154" s="789"/>
      <c r="G154" s="789"/>
      <c r="H154" s="789"/>
      <c r="I154" s="789"/>
      <c r="J154" s="789"/>
      <c r="K154" s="789"/>
      <c r="L154" s="790"/>
      <c r="M154" s="791">
        <f>IF(Cotizador!$Q$17&gt;=4,TARIFA!N118,0)</f>
        <v>0</v>
      </c>
      <c r="N154" s="792"/>
      <c r="O154" s="792"/>
      <c r="P154" s="792"/>
      <c r="Q154" s="792"/>
      <c r="R154" s="792"/>
      <c r="S154" s="793"/>
      <c r="T154" s="794">
        <f>IF(Cotizador!$Q$17&gt;=4,TARIFA!O118,0)</f>
        <v>0</v>
      </c>
      <c r="U154" s="792"/>
      <c r="V154" s="792"/>
      <c r="W154" s="792"/>
      <c r="X154" s="792"/>
      <c r="Y154" s="792"/>
      <c r="Z154" s="792"/>
      <c r="AA154" s="795">
        <f>IF(Cotizador!$Q$17&gt;=4,TARIFA!P118,0)</f>
        <v>0</v>
      </c>
      <c r="AB154" s="792"/>
      <c r="AC154" s="792"/>
      <c r="AD154" s="792"/>
      <c r="AE154" s="792"/>
      <c r="AF154" s="792"/>
      <c r="AG154" s="793"/>
      <c r="AH154" s="794">
        <f>IF(Cotizador!$Q$17&gt;=4,TARIFA!Q118,0)</f>
        <v>0</v>
      </c>
      <c r="AI154" s="792"/>
      <c r="AJ154" s="792"/>
      <c r="AK154" s="792"/>
      <c r="AL154" s="792"/>
      <c r="AM154" s="792"/>
      <c r="AN154" s="792"/>
      <c r="AO154" s="788">
        <f>IF(Cotizador!$Q$17&gt;=4,TARIFA!R118,0)</f>
        <v>0</v>
      </c>
      <c r="AP154" s="789"/>
      <c r="AQ154" s="789"/>
      <c r="AR154" s="789"/>
      <c r="AS154" s="789"/>
      <c r="AT154" s="789"/>
      <c r="AU154" s="796"/>
      <c r="AV154" s="797">
        <f>IF(Cotizador!$Q$17&gt;=4,TARIFA!S118,0)</f>
        <v>0</v>
      </c>
      <c r="AW154" s="789"/>
      <c r="AX154" s="789"/>
      <c r="AY154" s="789"/>
      <c r="AZ154" s="789"/>
      <c r="BA154" s="789"/>
      <c r="BB154" s="789"/>
      <c r="BC154" s="798">
        <f>IF(Cotizador!$Q$17&gt;=4,TARIFA!T118,0)</f>
        <v>0</v>
      </c>
      <c r="BD154" s="789"/>
      <c r="BE154" s="789"/>
      <c r="BF154" s="789"/>
      <c r="BG154" s="789"/>
      <c r="BH154" s="789"/>
      <c r="BI154" s="796"/>
      <c r="BJ154" s="797">
        <f>IF(Cotizador!$Q$17&gt;=4,TARIFA!U118,0)</f>
        <v>0</v>
      </c>
      <c r="BK154" s="789"/>
      <c r="BL154" s="789"/>
      <c r="BM154" s="789"/>
      <c r="BN154" s="789"/>
      <c r="BO154" s="789"/>
      <c r="BP154" s="790"/>
      <c r="BQ154" s="791">
        <f>IF(Cotizador!$Q$17&gt;=4,TARIFA!V118,0)</f>
        <v>0</v>
      </c>
      <c r="BR154" s="792"/>
      <c r="BS154" s="792"/>
      <c r="BT154" s="792"/>
      <c r="BU154" s="792"/>
      <c r="BV154" s="792"/>
      <c r="BW154" s="793"/>
      <c r="BX154" s="794">
        <f>IF(Cotizador!$Q$17&gt;=4,TARIFA!W118,0)</f>
        <v>0</v>
      </c>
      <c r="BY154" s="792"/>
      <c r="BZ154" s="792"/>
      <c r="CA154" s="792"/>
      <c r="CB154" s="792"/>
      <c r="CC154" s="792"/>
      <c r="CD154" s="792"/>
      <c r="CE154" s="795">
        <f>IF(Cotizador!$Q$17&gt;=4,TARIFA!X118,0)</f>
        <v>0</v>
      </c>
      <c r="CF154" s="792"/>
      <c r="CG154" s="792"/>
      <c r="CH154" s="792"/>
      <c r="CI154" s="792"/>
      <c r="CJ154" s="792"/>
      <c r="CK154" s="793"/>
      <c r="CL154" s="794">
        <f>IF(Cotizador!$Q$17&gt;=4,TARIFA!Y118,0)</f>
        <v>0</v>
      </c>
      <c r="CM154" s="792"/>
      <c r="CN154" s="792"/>
      <c r="CO154" s="792"/>
      <c r="CP154" s="792"/>
      <c r="CQ154" s="792"/>
      <c r="CR154" s="799"/>
      <c r="CS154" s="370"/>
    </row>
    <row r="155" spans="2:97" ht="23.25" customHeight="1" x14ac:dyDescent="0.35">
      <c r="B155" s="369"/>
      <c r="C155" s="776" t="s">
        <v>110</v>
      </c>
      <c r="D155" s="777"/>
      <c r="E155" s="777"/>
      <c r="F155" s="777"/>
      <c r="G155" s="777"/>
      <c r="H155" s="777"/>
      <c r="I155" s="777"/>
      <c r="J155" s="777"/>
      <c r="K155" s="777"/>
      <c r="L155" s="778"/>
      <c r="M155" s="779">
        <f>IF(Cotizador!$Q$17&gt;=4,TARIFA!N119,0)</f>
        <v>0</v>
      </c>
      <c r="N155" s="780"/>
      <c r="O155" s="780"/>
      <c r="P155" s="780"/>
      <c r="Q155" s="780"/>
      <c r="R155" s="780"/>
      <c r="S155" s="781"/>
      <c r="T155" s="782">
        <f>IF(Cotizador!$Q$17&gt;=4,TARIFA!O119,0)</f>
        <v>0</v>
      </c>
      <c r="U155" s="780"/>
      <c r="V155" s="780"/>
      <c r="W155" s="780"/>
      <c r="X155" s="780"/>
      <c r="Y155" s="780"/>
      <c r="Z155" s="780"/>
      <c r="AA155" s="783">
        <f>IF(Cotizador!$Q$17&gt;=4,TARIFA!P119,0)</f>
        <v>0</v>
      </c>
      <c r="AB155" s="780"/>
      <c r="AC155" s="780"/>
      <c r="AD155" s="780"/>
      <c r="AE155" s="780"/>
      <c r="AF155" s="780"/>
      <c r="AG155" s="781"/>
      <c r="AH155" s="782">
        <f>IF(Cotizador!$Q$17&gt;=4,TARIFA!Q119,0)</f>
        <v>0</v>
      </c>
      <c r="AI155" s="780"/>
      <c r="AJ155" s="780"/>
      <c r="AK155" s="780"/>
      <c r="AL155" s="780"/>
      <c r="AM155" s="780"/>
      <c r="AN155" s="780"/>
      <c r="AO155" s="776">
        <f>IF(Cotizador!$Q$17&gt;=4,TARIFA!R119,0)</f>
        <v>0</v>
      </c>
      <c r="AP155" s="777"/>
      <c r="AQ155" s="777"/>
      <c r="AR155" s="777"/>
      <c r="AS155" s="777"/>
      <c r="AT155" s="777"/>
      <c r="AU155" s="784"/>
      <c r="AV155" s="785">
        <f>IF(Cotizador!$Q$17&gt;=4,TARIFA!S119,0)</f>
        <v>0</v>
      </c>
      <c r="AW155" s="777"/>
      <c r="AX155" s="777"/>
      <c r="AY155" s="777"/>
      <c r="AZ155" s="777"/>
      <c r="BA155" s="777"/>
      <c r="BB155" s="777"/>
      <c r="BC155" s="786">
        <f>IF(Cotizador!$Q$17&gt;=4,TARIFA!T119,0)</f>
        <v>0</v>
      </c>
      <c r="BD155" s="777"/>
      <c r="BE155" s="777"/>
      <c r="BF155" s="777"/>
      <c r="BG155" s="777"/>
      <c r="BH155" s="777"/>
      <c r="BI155" s="784"/>
      <c r="BJ155" s="785">
        <f>IF(Cotizador!$Q$17&gt;=4,TARIFA!U119,0)</f>
        <v>0</v>
      </c>
      <c r="BK155" s="777"/>
      <c r="BL155" s="777"/>
      <c r="BM155" s="777"/>
      <c r="BN155" s="777"/>
      <c r="BO155" s="777"/>
      <c r="BP155" s="778"/>
      <c r="BQ155" s="779">
        <f>IF(Cotizador!$Q$17&gt;=4,TARIFA!V119,0)</f>
        <v>0</v>
      </c>
      <c r="BR155" s="780"/>
      <c r="BS155" s="780"/>
      <c r="BT155" s="780"/>
      <c r="BU155" s="780"/>
      <c r="BV155" s="780"/>
      <c r="BW155" s="781"/>
      <c r="BX155" s="782">
        <f>IF(Cotizador!$Q$17&gt;=4,TARIFA!W119,0)</f>
        <v>0</v>
      </c>
      <c r="BY155" s="780"/>
      <c r="BZ155" s="780"/>
      <c r="CA155" s="780"/>
      <c r="CB155" s="780"/>
      <c r="CC155" s="780"/>
      <c r="CD155" s="780"/>
      <c r="CE155" s="783">
        <f>IF(Cotizador!$Q$17&gt;=4,TARIFA!X119,0)</f>
        <v>0</v>
      </c>
      <c r="CF155" s="780"/>
      <c r="CG155" s="780"/>
      <c r="CH155" s="780"/>
      <c r="CI155" s="780"/>
      <c r="CJ155" s="780"/>
      <c r="CK155" s="781"/>
      <c r="CL155" s="782">
        <f>IF(Cotizador!$Q$17&gt;=4,TARIFA!Y119,0)</f>
        <v>0</v>
      </c>
      <c r="CM155" s="780"/>
      <c r="CN155" s="780"/>
      <c r="CO155" s="780"/>
      <c r="CP155" s="780"/>
      <c r="CQ155" s="780"/>
      <c r="CR155" s="787"/>
      <c r="CS155" s="370"/>
    </row>
    <row r="156" spans="2:97" ht="23.25" customHeight="1" x14ac:dyDescent="0.35">
      <c r="B156" s="369"/>
      <c r="C156" s="788" t="s">
        <v>111</v>
      </c>
      <c r="D156" s="789"/>
      <c r="E156" s="789"/>
      <c r="F156" s="789"/>
      <c r="G156" s="789"/>
      <c r="H156" s="789"/>
      <c r="I156" s="789"/>
      <c r="J156" s="789"/>
      <c r="K156" s="789"/>
      <c r="L156" s="790"/>
      <c r="M156" s="791">
        <f>IF(Cotizador!$Q$17&gt;=4,TARIFA!N120,0)</f>
        <v>0</v>
      </c>
      <c r="N156" s="792"/>
      <c r="O156" s="792"/>
      <c r="P156" s="792"/>
      <c r="Q156" s="792"/>
      <c r="R156" s="792"/>
      <c r="S156" s="793"/>
      <c r="T156" s="794">
        <f>IF(Cotizador!$Q$17&gt;=4,TARIFA!O120,0)</f>
        <v>0</v>
      </c>
      <c r="U156" s="792"/>
      <c r="V156" s="792"/>
      <c r="W156" s="792"/>
      <c r="X156" s="792"/>
      <c r="Y156" s="792"/>
      <c r="Z156" s="792"/>
      <c r="AA156" s="795">
        <f>IF(Cotizador!$Q$17&gt;=4,TARIFA!P120,0)</f>
        <v>0</v>
      </c>
      <c r="AB156" s="792"/>
      <c r="AC156" s="792"/>
      <c r="AD156" s="792"/>
      <c r="AE156" s="792"/>
      <c r="AF156" s="792"/>
      <c r="AG156" s="793"/>
      <c r="AH156" s="794">
        <f>IF(Cotizador!$Q$17&gt;=4,TARIFA!Q120,0)</f>
        <v>0</v>
      </c>
      <c r="AI156" s="792"/>
      <c r="AJ156" s="792"/>
      <c r="AK156" s="792"/>
      <c r="AL156" s="792"/>
      <c r="AM156" s="792"/>
      <c r="AN156" s="792"/>
      <c r="AO156" s="788">
        <f>IF(Cotizador!$Q$17&gt;=4,TARIFA!R120,0)</f>
        <v>0</v>
      </c>
      <c r="AP156" s="789"/>
      <c r="AQ156" s="789"/>
      <c r="AR156" s="789"/>
      <c r="AS156" s="789"/>
      <c r="AT156" s="789"/>
      <c r="AU156" s="796"/>
      <c r="AV156" s="797">
        <f>IF(Cotizador!$Q$17&gt;=4,TARIFA!S120,0)</f>
        <v>0</v>
      </c>
      <c r="AW156" s="789"/>
      <c r="AX156" s="789"/>
      <c r="AY156" s="789"/>
      <c r="AZ156" s="789"/>
      <c r="BA156" s="789"/>
      <c r="BB156" s="789"/>
      <c r="BC156" s="798">
        <f>IF(Cotizador!$Q$17&gt;=4,TARIFA!T120,0)</f>
        <v>0</v>
      </c>
      <c r="BD156" s="789"/>
      <c r="BE156" s="789"/>
      <c r="BF156" s="789"/>
      <c r="BG156" s="789"/>
      <c r="BH156" s="789"/>
      <c r="BI156" s="796"/>
      <c r="BJ156" s="797">
        <f>IF(Cotizador!$Q$17&gt;=4,TARIFA!U120,0)</f>
        <v>0</v>
      </c>
      <c r="BK156" s="789"/>
      <c r="BL156" s="789"/>
      <c r="BM156" s="789"/>
      <c r="BN156" s="789"/>
      <c r="BO156" s="789"/>
      <c r="BP156" s="790"/>
      <c r="BQ156" s="791">
        <f>IF(Cotizador!$Q$17&gt;=4,TARIFA!V120,0)</f>
        <v>0</v>
      </c>
      <c r="BR156" s="792"/>
      <c r="BS156" s="792"/>
      <c r="BT156" s="792"/>
      <c r="BU156" s="792"/>
      <c r="BV156" s="792"/>
      <c r="BW156" s="793"/>
      <c r="BX156" s="794">
        <f>IF(Cotizador!$Q$17&gt;=4,TARIFA!W120,0)</f>
        <v>0</v>
      </c>
      <c r="BY156" s="792"/>
      <c r="BZ156" s="792"/>
      <c r="CA156" s="792"/>
      <c r="CB156" s="792"/>
      <c r="CC156" s="792"/>
      <c r="CD156" s="792"/>
      <c r="CE156" s="795">
        <f>IF(Cotizador!$Q$17&gt;=4,TARIFA!X120,0)</f>
        <v>0</v>
      </c>
      <c r="CF156" s="792"/>
      <c r="CG156" s="792"/>
      <c r="CH156" s="792"/>
      <c r="CI156" s="792"/>
      <c r="CJ156" s="792"/>
      <c r="CK156" s="793"/>
      <c r="CL156" s="794">
        <f>IF(Cotizador!$Q$17&gt;=4,TARIFA!Y120,0)</f>
        <v>0</v>
      </c>
      <c r="CM156" s="792"/>
      <c r="CN156" s="792"/>
      <c r="CO156" s="792"/>
      <c r="CP156" s="792"/>
      <c r="CQ156" s="792"/>
      <c r="CR156" s="799"/>
      <c r="CS156" s="370"/>
    </row>
    <row r="157" spans="2:97" ht="23.25" customHeight="1" x14ac:dyDescent="0.35">
      <c r="B157" s="369"/>
      <c r="C157" s="776" t="s">
        <v>112</v>
      </c>
      <c r="D157" s="777"/>
      <c r="E157" s="777"/>
      <c r="F157" s="777"/>
      <c r="G157" s="777"/>
      <c r="H157" s="777"/>
      <c r="I157" s="777"/>
      <c r="J157" s="777"/>
      <c r="K157" s="777"/>
      <c r="L157" s="778"/>
      <c r="M157" s="779">
        <f>IF(Cotizador!$Q$17&gt;=4,TARIFA!N121,0)</f>
        <v>0</v>
      </c>
      <c r="N157" s="780"/>
      <c r="O157" s="780"/>
      <c r="P157" s="780"/>
      <c r="Q157" s="780"/>
      <c r="R157" s="780"/>
      <c r="S157" s="781"/>
      <c r="T157" s="782">
        <f>IF(Cotizador!$Q$17&gt;=4,TARIFA!O121,0)</f>
        <v>0</v>
      </c>
      <c r="U157" s="780"/>
      <c r="V157" s="780"/>
      <c r="W157" s="780"/>
      <c r="X157" s="780"/>
      <c r="Y157" s="780"/>
      <c r="Z157" s="780"/>
      <c r="AA157" s="783">
        <f>IF(Cotizador!$Q$17&gt;=4,TARIFA!P121,0)</f>
        <v>0</v>
      </c>
      <c r="AB157" s="780"/>
      <c r="AC157" s="780"/>
      <c r="AD157" s="780"/>
      <c r="AE157" s="780"/>
      <c r="AF157" s="780"/>
      <c r="AG157" s="781"/>
      <c r="AH157" s="782">
        <f>IF(Cotizador!$Q$17&gt;=4,TARIFA!Q121,0)</f>
        <v>0</v>
      </c>
      <c r="AI157" s="780"/>
      <c r="AJ157" s="780"/>
      <c r="AK157" s="780"/>
      <c r="AL157" s="780"/>
      <c r="AM157" s="780"/>
      <c r="AN157" s="780"/>
      <c r="AO157" s="776">
        <f>IF(Cotizador!$Q$17&gt;=4,TARIFA!R121,0)</f>
        <v>0</v>
      </c>
      <c r="AP157" s="777"/>
      <c r="AQ157" s="777"/>
      <c r="AR157" s="777"/>
      <c r="AS157" s="777"/>
      <c r="AT157" s="777"/>
      <c r="AU157" s="784"/>
      <c r="AV157" s="785">
        <f>IF(Cotizador!$Q$17&gt;=4,TARIFA!S121,0)</f>
        <v>0</v>
      </c>
      <c r="AW157" s="777"/>
      <c r="AX157" s="777"/>
      <c r="AY157" s="777"/>
      <c r="AZ157" s="777"/>
      <c r="BA157" s="777"/>
      <c r="BB157" s="777"/>
      <c r="BC157" s="786">
        <f>IF(Cotizador!$Q$17&gt;=4,TARIFA!T121,0)</f>
        <v>0</v>
      </c>
      <c r="BD157" s="777"/>
      <c r="BE157" s="777"/>
      <c r="BF157" s="777"/>
      <c r="BG157" s="777"/>
      <c r="BH157" s="777"/>
      <c r="BI157" s="784"/>
      <c r="BJ157" s="785">
        <f>IF(Cotizador!$Q$17&gt;=4,TARIFA!U121,0)</f>
        <v>0</v>
      </c>
      <c r="BK157" s="777"/>
      <c r="BL157" s="777"/>
      <c r="BM157" s="777"/>
      <c r="BN157" s="777"/>
      <c r="BO157" s="777"/>
      <c r="BP157" s="778"/>
      <c r="BQ157" s="779">
        <f>IF(Cotizador!$Q$17&gt;=4,TARIFA!V121,0)</f>
        <v>0</v>
      </c>
      <c r="BR157" s="780"/>
      <c r="BS157" s="780"/>
      <c r="BT157" s="780"/>
      <c r="BU157" s="780"/>
      <c r="BV157" s="780"/>
      <c r="BW157" s="781"/>
      <c r="BX157" s="782">
        <f>IF(Cotizador!$Q$17&gt;=4,TARIFA!W121,0)</f>
        <v>0</v>
      </c>
      <c r="BY157" s="780"/>
      <c r="BZ157" s="780"/>
      <c r="CA157" s="780"/>
      <c r="CB157" s="780"/>
      <c r="CC157" s="780"/>
      <c r="CD157" s="780"/>
      <c r="CE157" s="783">
        <f>IF(Cotizador!$Q$17&gt;=4,TARIFA!X121,0)</f>
        <v>0</v>
      </c>
      <c r="CF157" s="780"/>
      <c r="CG157" s="780"/>
      <c r="CH157" s="780"/>
      <c r="CI157" s="780"/>
      <c r="CJ157" s="780"/>
      <c r="CK157" s="781"/>
      <c r="CL157" s="782">
        <f>IF(Cotizador!$Q$17&gt;=4,TARIFA!Y121,0)</f>
        <v>0</v>
      </c>
      <c r="CM157" s="780"/>
      <c r="CN157" s="780"/>
      <c r="CO157" s="780"/>
      <c r="CP157" s="780"/>
      <c r="CQ157" s="780"/>
      <c r="CR157" s="787"/>
      <c r="CS157" s="370"/>
    </row>
    <row r="158" spans="2:97" ht="23.25" customHeight="1" x14ac:dyDescent="0.35">
      <c r="B158" s="369"/>
      <c r="C158" s="788" t="s">
        <v>113</v>
      </c>
      <c r="D158" s="789"/>
      <c r="E158" s="789"/>
      <c r="F158" s="789"/>
      <c r="G158" s="789"/>
      <c r="H158" s="789"/>
      <c r="I158" s="789"/>
      <c r="J158" s="789"/>
      <c r="K158" s="789"/>
      <c r="L158" s="790"/>
      <c r="M158" s="791">
        <f>IF(Cotizador!$Q$17&gt;=4,TARIFA!N122,0)</f>
        <v>0</v>
      </c>
      <c r="N158" s="792"/>
      <c r="O158" s="792"/>
      <c r="P158" s="792"/>
      <c r="Q158" s="792"/>
      <c r="R158" s="792"/>
      <c r="S158" s="793"/>
      <c r="T158" s="794">
        <f>IF(Cotizador!$Q$17&gt;=4,TARIFA!O122,0)</f>
        <v>0</v>
      </c>
      <c r="U158" s="792"/>
      <c r="V158" s="792"/>
      <c r="W158" s="792"/>
      <c r="X158" s="792"/>
      <c r="Y158" s="792"/>
      <c r="Z158" s="792"/>
      <c r="AA158" s="795">
        <f>IF(Cotizador!$Q$17&gt;=4,TARIFA!P122,0)</f>
        <v>0</v>
      </c>
      <c r="AB158" s="792"/>
      <c r="AC158" s="792"/>
      <c r="AD158" s="792"/>
      <c r="AE158" s="792"/>
      <c r="AF158" s="792"/>
      <c r="AG158" s="793"/>
      <c r="AH158" s="794">
        <f>IF(Cotizador!$Q$17&gt;=4,TARIFA!Q122,0)</f>
        <v>0</v>
      </c>
      <c r="AI158" s="792"/>
      <c r="AJ158" s="792"/>
      <c r="AK158" s="792"/>
      <c r="AL158" s="792"/>
      <c r="AM158" s="792"/>
      <c r="AN158" s="792"/>
      <c r="AO158" s="788">
        <f>IF(Cotizador!$Q$17&gt;=4,TARIFA!R122,0)</f>
        <v>0</v>
      </c>
      <c r="AP158" s="789"/>
      <c r="AQ158" s="789"/>
      <c r="AR158" s="789"/>
      <c r="AS158" s="789"/>
      <c r="AT158" s="789"/>
      <c r="AU158" s="796"/>
      <c r="AV158" s="797">
        <f>IF(Cotizador!$Q$17&gt;=4,TARIFA!S122,0)</f>
        <v>0</v>
      </c>
      <c r="AW158" s="789"/>
      <c r="AX158" s="789"/>
      <c r="AY158" s="789"/>
      <c r="AZ158" s="789"/>
      <c r="BA158" s="789"/>
      <c r="BB158" s="789"/>
      <c r="BC158" s="798">
        <f>IF(Cotizador!$Q$17&gt;=4,TARIFA!T122,0)</f>
        <v>0</v>
      </c>
      <c r="BD158" s="789"/>
      <c r="BE158" s="789"/>
      <c r="BF158" s="789"/>
      <c r="BG158" s="789"/>
      <c r="BH158" s="789"/>
      <c r="BI158" s="796"/>
      <c r="BJ158" s="797">
        <f>IF(Cotizador!$Q$17&gt;=4,TARIFA!U122,0)</f>
        <v>0</v>
      </c>
      <c r="BK158" s="789"/>
      <c r="BL158" s="789"/>
      <c r="BM158" s="789"/>
      <c r="BN158" s="789"/>
      <c r="BO158" s="789"/>
      <c r="BP158" s="790"/>
      <c r="BQ158" s="791">
        <f>IF(Cotizador!$Q$17&gt;=4,TARIFA!V122,0)</f>
        <v>0</v>
      </c>
      <c r="BR158" s="792"/>
      <c r="BS158" s="792"/>
      <c r="BT158" s="792"/>
      <c r="BU158" s="792"/>
      <c r="BV158" s="792"/>
      <c r="BW158" s="793"/>
      <c r="BX158" s="794">
        <f>IF(Cotizador!$Q$17&gt;=4,TARIFA!W122,0)</f>
        <v>0</v>
      </c>
      <c r="BY158" s="792"/>
      <c r="BZ158" s="792"/>
      <c r="CA158" s="792"/>
      <c r="CB158" s="792"/>
      <c r="CC158" s="792"/>
      <c r="CD158" s="792"/>
      <c r="CE158" s="795">
        <f>IF(Cotizador!$Q$17&gt;=4,TARIFA!X122,0)</f>
        <v>0</v>
      </c>
      <c r="CF158" s="792"/>
      <c r="CG158" s="792"/>
      <c r="CH158" s="792"/>
      <c r="CI158" s="792"/>
      <c r="CJ158" s="792"/>
      <c r="CK158" s="793"/>
      <c r="CL158" s="794">
        <f>IF(Cotizador!$Q$17&gt;=4,TARIFA!Y122,0)</f>
        <v>0</v>
      </c>
      <c r="CM158" s="792"/>
      <c r="CN158" s="792"/>
      <c r="CO158" s="792"/>
      <c r="CP158" s="792"/>
      <c r="CQ158" s="792"/>
      <c r="CR158" s="799"/>
      <c r="CS158" s="370"/>
    </row>
    <row r="159" spans="2:97" ht="23.25" customHeight="1" x14ac:dyDescent="0.35">
      <c r="B159" s="369"/>
      <c r="C159" s="776" t="s">
        <v>114</v>
      </c>
      <c r="D159" s="777"/>
      <c r="E159" s="777"/>
      <c r="F159" s="777"/>
      <c r="G159" s="777"/>
      <c r="H159" s="777"/>
      <c r="I159" s="777"/>
      <c r="J159" s="777"/>
      <c r="K159" s="777"/>
      <c r="L159" s="778"/>
      <c r="M159" s="779">
        <f>IF(Cotizador!$Q$17&gt;=4,TARIFA!N123,0)</f>
        <v>0</v>
      </c>
      <c r="N159" s="780"/>
      <c r="O159" s="780"/>
      <c r="P159" s="780"/>
      <c r="Q159" s="780"/>
      <c r="R159" s="780"/>
      <c r="S159" s="781"/>
      <c r="T159" s="782">
        <f>IF(Cotizador!$Q$17&gt;=4,TARIFA!O123,0)</f>
        <v>0</v>
      </c>
      <c r="U159" s="780"/>
      <c r="V159" s="780"/>
      <c r="W159" s="780"/>
      <c r="X159" s="780"/>
      <c r="Y159" s="780"/>
      <c r="Z159" s="780"/>
      <c r="AA159" s="783">
        <f>IF(Cotizador!$Q$17&gt;=4,TARIFA!P123,0)</f>
        <v>0</v>
      </c>
      <c r="AB159" s="780"/>
      <c r="AC159" s="780"/>
      <c r="AD159" s="780"/>
      <c r="AE159" s="780"/>
      <c r="AF159" s="780"/>
      <c r="AG159" s="781"/>
      <c r="AH159" s="782">
        <f>IF(Cotizador!$Q$17&gt;=4,TARIFA!Q123,0)</f>
        <v>0</v>
      </c>
      <c r="AI159" s="780"/>
      <c r="AJ159" s="780"/>
      <c r="AK159" s="780"/>
      <c r="AL159" s="780"/>
      <c r="AM159" s="780"/>
      <c r="AN159" s="780"/>
      <c r="AO159" s="776">
        <f>IF(Cotizador!$Q$17&gt;=4,TARIFA!R123,0)</f>
        <v>0</v>
      </c>
      <c r="AP159" s="777"/>
      <c r="AQ159" s="777"/>
      <c r="AR159" s="777"/>
      <c r="AS159" s="777"/>
      <c r="AT159" s="777"/>
      <c r="AU159" s="784"/>
      <c r="AV159" s="785">
        <f>IF(Cotizador!$Q$17&gt;=4,TARIFA!S123,0)</f>
        <v>0</v>
      </c>
      <c r="AW159" s="777"/>
      <c r="AX159" s="777"/>
      <c r="AY159" s="777"/>
      <c r="AZ159" s="777"/>
      <c r="BA159" s="777"/>
      <c r="BB159" s="777"/>
      <c r="BC159" s="786">
        <f>IF(Cotizador!$Q$17&gt;=4,TARIFA!T123,0)</f>
        <v>0</v>
      </c>
      <c r="BD159" s="777"/>
      <c r="BE159" s="777"/>
      <c r="BF159" s="777"/>
      <c r="BG159" s="777"/>
      <c r="BH159" s="777"/>
      <c r="BI159" s="784"/>
      <c r="BJ159" s="785">
        <f>IF(Cotizador!$Q$17&gt;=4,TARIFA!U123,0)</f>
        <v>0</v>
      </c>
      <c r="BK159" s="777"/>
      <c r="BL159" s="777"/>
      <c r="BM159" s="777"/>
      <c r="BN159" s="777"/>
      <c r="BO159" s="777"/>
      <c r="BP159" s="778"/>
      <c r="BQ159" s="779">
        <f>IF(Cotizador!$Q$17&gt;=4,TARIFA!V123,0)</f>
        <v>0</v>
      </c>
      <c r="BR159" s="780"/>
      <c r="BS159" s="780"/>
      <c r="BT159" s="780"/>
      <c r="BU159" s="780"/>
      <c r="BV159" s="780"/>
      <c r="BW159" s="781"/>
      <c r="BX159" s="782">
        <f>IF(Cotizador!$Q$17&gt;=4,TARIFA!W123,0)</f>
        <v>0</v>
      </c>
      <c r="BY159" s="780"/>
      <c r="BZ159" s="780"/>
      <c r="CA159" s="780"/>
      <c r="CB159" s="780"/>
      <c r="CC159" s="780"/>
      <c r="CD159" s="780"/>
      <c r="CE159" s="783">
        <f>IF(Cotizador!$Q$17&gt;=4,TARIFA!X123,0)</f>
        <v>0</v>
      </c>
      <c r="CF159" s="780"/>
      <c r="CG159" s="780"/>
      <c r="CH159" s="780"/>
      <c r="CI159" s="780"/>
      <c r="CJ159" s="780"/>
      <c r="CK159" s="781"/>
      <c r="CL159" s="782">
        <f>IF(Cotizador!$Q$17&gt;=4,TARIFA!Y123,0)</f>
        <v>0</v>
      </c>
      <c r="CM159" s="780"/>
      <c r="CN159" s="780"/>
      <c r="CO159" s="780"/>
      <c r="CP159" s="780"/>
      <c r="CQ159" s="780"/>
      <c r="CR159" s="787"/>
      <c r="CS159" s="370"/>
    </row>
    <row r="160" spans="2:97" ht="23.25" customHeight="1" x14ac:dyDescent="0.35">
      <c r="B160" s="369"/>
      <c r="C160" s="788" t="s">
        <v>115</v>
      </c>
      <c r="D160" s="789"/>
      <c r="E160" s="789"/>
      <c r="F160" s="789"/>
      <c r="G160" s="789"/>
      <c r="H160" s="789"/>
      <c r="I160" s="789"/>
      <c r="J160" s="789"/>
      <c r="K160" s="789"/>
      <c r="L160" s="790"/>
      <c r="M160" s="791">
        <f>IF(Cotizador!$Q$17&gt;=4,TARIFA!N124,0)</f>
        <v>0</v>
      </c>
      <c r="N160" s="792"/>
      <c r="O160" s="792"/>
      <c r="P160" s="792"/>
      <c r="Q160" s="792"/>
      <c r="R160" s="792"/>
      <c r="S160" s="793"/>
      <c r="T160" s="794">
        <f>IF(Cotizador!$Q$17&gt;=4,TARIFA!O124,0)</f>
        <v>0</v>
      </c>
      <c r="U160" s="792"/>
      <c r="V160" s="792"/>
      <c r="W160" s="792"/>
      <c r="X160" s="792"/>
      <c r="Y160" s="792"/>
      <c r="Z160" s="792"/>
      <c r="AA160" s="795">
        <f>IF(Cotizador!$Q$17&gt;=4,TARIFA!P124,0)</f>
        <v>0</v>
      </c>
      <c r="AB160" s="792"/>
      <c r="AC160" s="792"/>
      <c r="AD160" s="792"/>
      <c r="AE160" s="792"/>
      <c r="AF160" s="792"/>
      <c r="AG160" s="793"/>
      <c r="AH160" s="794">
        <f>IF(Cotizador!$Q$17&gt;=4,TARIFA!Q124,0)</f>
        <v>0</v>
      </c>
      <c r="AI160" s="792"/>
      <c r="AJ160" s="792"/>
      <c r="AK160" s="792"/>
      <c r="AL160" s="792"/>
      <c r="AM160" s="792"/>
      <c r="AN160" s="792"/>
      <c r="AO160" s="788">
        <f>IF(Cotizador!$Q$17&gt;=4,TARIFA!R124,0)</f>
        <v>0</v>
      </c>
      <c r="AP160" s="789"/>
      <c r="AQ160" s="789"/>
      <c r="AR160" s="789"/>
      <c r="AS160" s="789"/>
      <c r="AT160" s="789"/>
      <c r="AU160" s="796"/>
      <c r="AV160" s="797">
        <f>IF(Cotizador!$Q$17&gt;=4,TARIFA!S124,0)</f>
        <v>0</v>
      </c>
      <c r="AW160" s="789"/>
      <c r="AX160" s="789"/>
      <c r="AY160" s="789"/>
      <c r="AZ160" s="789"/>
      <c r="BA160" s="789"/>
      <c r="BB160" s="789"/>
      <c r="BC160" s="798">
        <f>IF(Cotizador!$Q$17&gt;=4,TARIFA!T124,0)</f>
        <v>0</v>
      </c>
      <c r="BD160" s="789"/>
      <c r="BE160" s="789"/>
      <c r="BF160" s="789"/>
      <c r="BG160" s="789"/>
      <c r="BH160" s="789"/>
      <c r="BI160" s="796"/>
      <c r="BJ160" s="797">
        <f>IF(Cotizador!$Q$17&gt;=4,TARIFA!U124,0)</f>
        <v>0</v>
      </c>
      <c r="BK160" s="789"/>
      <c r="BL160" s="789"/>
      <c r="BM160" s="789"/>
      <c r="BN160" s="789"/>
      <c r="BO160" s="789"/>
      <c r="BP160" s="790"/>
      <c r="BQ160" s="791">
        <f>IF(Cotizador!$Q$17&gt;=4,TARIFA!V124,0)</f>
        <v>0</v>
      </c>
      <c r="BR160" s="792"/>
      <c r="BS160" s="792"/>
      <c r="BT160" s="792"/>
      <c r="BU160" s="792"/>
      <c r="BV160" s="792"/>
      <c r="BW160" s="793"/>
      <c r="BX160" s="794">
        <f>IF(Cotizador!$Q$17&gt;=4,TARIFA!W124,0)</f>
        <v>0</v>
      </c>
      <c r="BY160" s="792"/>
      <c r="BZ160" s="792"/>
      <c r="CA160" s="792"/>
      <c r="CB160" s="792"/>
      <c r="CC160" s="792"/>
      <c r="CD160" s="792"/>
      <c r="CE160" s="795">
        <f>IF(Cotizador!$Q$17&gt;=4,TARIFA!X124,0)</f>
        <v>0</v>
      </c>
      <c r="CF160" s="792"/>
      <c r="CG160" s="792"/>
      <c r="CH160" s="792"/>
      <c r="CI160" s="792"/>
      <c r="CJ160" s="792"/>
      <c r="CK160" s="793"/>
      <c r="CL160" s="794">
        <f>IF(Cotizador!$Q$17&gt;=4,TARIFA!Y124,0)</f>
        <v>0</v>
      </c>
      <c r="CM160" s="792"/>
      <c r="CN160" s="792"/>
      <c r="CO160" s="792"/>
      <c r="CP160" s="792"/>
      <c r="CQ160" s="792"/>
      <c r="CR160" s="799"/>
      <c r="CS160" s="370"/>
    </row>
    <row r="161" spans="2:97" ht="23.25" customHeight="1" x14ac:dyDescent="0.35">
      <c r="B161" s="369"/>
      <c r="C161" s="776" t="s">
        <v>116</v>
      </c>
      <c r="D161" s="777"/>
      <c r="E161" s="777"/>
      <c r="F161" s="777"/>
      <c r="G161" s="777"/>
      <c r="H161" s="777"/>
      <c r="I161" s="777"/>
      <c r="J161" s="777"/>
      <c r="K161" s="777"/>
      <c r="L161" s="778"/>
      <c r="M161" s="779">
        <f>IF(Cotizador!$Q$17&gt;=4,TARIFA!N125,0)</f>
        <v>0</v>
      </c>
      <c r="N161" s="780"/>
      <c r="O161" s="780"/>
      <c r="P161" s="780"/>
      <c r="Q161" s="780"/>
      <c r="R161" s="780"/>
      <c r="S161" s="781"/>
      <c r="T161" s="782">
        <f>IF(Cotizador!$Q$17&gt;=4,TARIFA!O125,0)</f>
        <v>0</v>
      </c>
      <c r="U161" s="780"/>
      <c r="V161" s="780"/>
      <c r="W161" s="780"/>
      <c r="X161" s="780"/>
      <c r="Y161" s="780"/>
      <c r="Z161" s="780"/>
      <c r="AA161" s="783">
        <f>IF(Cotizador!$Q$17&gt;=4,TARIFA!P125,0)</f>
        <v>0</v>
      </c>
      <c r="AB161" s="780"/>
      <c r="AC161" s="780"/>
      <c r="AD161" s="780"/>
      <c r="AE161" s="780"/>
      <c r="AF161" s="780"/>
      <c r="AG161" s="781"/>
      <c r="AH161" s="782">
        <f>IF(Cotizador!$Q$17&gt;=4,TARIFA!Q125,0)</f>
        <v>0</v>
      </c>
      <c r="AI161" s="780"/>
      <c r="AJ161" s="780"/>
      <c r="AK161" s="780"/>
      <c r="AL161" s="780"/>
      <c r="AM161" s="780"/>
      <c r="AN161" s="780"/>
      <c r="AO161" s="776">
        <f>IF(Cotizador!$Q$17&gt;=4,TARIFA!R125,0)</f>
        <v>0</v>
      </c>
      <c r="AP161" s="777"/>
      <c r="AQ161" s="777"/>
      <c r="AR161" s="777"/>
      <c r="AS161" s="777"/>
      <c r="AT161" s="777"/>
      <c r="AU161" s="784"/>
      <c r="AV161" s="785">
        <f>IF(Cotizador!$Q$17&gt;=4,TARIFA!S125,0)</f>
        <v>0</v>
      </c>
      <c r="AW161" s="777"/>
      <c r="AX161" s="777"/>
      <c r="AY161" s="777"/>
      <c r="AZ161" s="777"/>
      <c r="BA161" s="777"/>
      <c r="BB161" s="777"/>
      <c r="BC161" s="786">
        <f>IF(Cotizador!$Q$17&gt;=4,TARIFA!T125,0)</f>
        <v>0</v>
      </c>
      <c r="BD161" s="777"/>
      <c r="BE161" s="777"/>
      <c r="BF161" s="777"/>
      <c r="BG161" s="777"/>
      <c r="BH161" s="777"/>
      <c r="BI161" s="784"/>
      <c r="BJ161" s="785">
        <f>IF(Cotizador!$Q$17&gt;=4,TARIFA!U125,0)</f>
        <v>0</v>
      </c>
      <c r="BK161" s="777"/>
      <c r="BL161" s="777"/>
      <c r="BM161" s="777"/>
      <c r="BN161" s="777"/>
      <c r="BO161" s="777"/>
      <c r="BP161" s="778"/>
      <c r="BQ161" s="779">
        <f>IF(Cotizador!$Q$17&gt;=4,TARIFA!V125,0)</f>
        <v>0</v>
      </c>
      <c r="BR161" s="780"/>
      <c r="BS161" s="780"/>
      <c r="BT161" s="780"/>
      <c r="BU161" s="780"/>
      <c r="BV161" s="780"/>
      <c r="BW161" s="781"/>
      <c r="BX161" s="782">
        <f>IF(Cotizador!$Q$17&gt;=4,TARIFA!W125,0)</f>
        <v>0</v>
      </c>
      <c r="BY161" s="780"/>
      <c r="BZ161" s="780"/>
      <c r="CA161" s="780"/>
      <c r="CB161" s="780"/>
      <c r="CC161" s="780"/>
      <c r="CD161" s="780"/>
      <c r="CE161" s="783">
        <f>IF(Cotizador!$Q$17&gt;=4,TARIFA!X125,0)</f>
        <v>0</v>
      </c>
      <c r="CF161" s="780"/>
      <c r="CG161" s="780"/>
      <c r="CH161" s="780"/>
      <c r="CI161" s="780"/>
      <c r="CJ161" s="780"/>
      <c r="CK161" s="781"/>
      <c r="CL161" s="782">
        <f>IF(Cotizador!$Q$17&gt;=4,TARIFA!Y125,0)</f>
        <v>0</v>
      </c>
      <c r="CM161" s="780"/>
      <c r="CN161" s="780"/>
      <c r="CO161" s="780"/>
      <c r="CP161" s="780"/>
      <c r="CQ161" s="780"/>
      <c r="CR161" s="787"/>
      <c r="CS161" s="370"/>
    </row>
    <row r="162" spans="2:97" ht="23.25" customHeight="1" x14ac:dyDescent="0.35">
      <c r="B162" s="369"/>
      <c r="C162" s="788" t="s">
        <v>117</v>
      </c>
      <c r="D162" s="789"/>
      <c r="E162" s="789"/>
      <c r="F162" s="789"/>
      <c r="G162" s="789"/>
      <c r="H162" s="789"/>
      <c r="I162" s="789"/>
      <c r="J162" s="789"/>
      <c r="K162" s="789"/>
      <c r="L162" s="790"/>
      <c r="M162" s="791">
        <f>IF(Cotizador!$Q$17&gt;=4,TARIFA!N126,0)</f>
        <v>0</v>
      </c>
      <c r="N162" s="792"/>
      <c r="O162" s="792"/>
      <c r="P162" s="792"/>
      <c r="Q162" s="792"/>
      <c r="R162" s="792"/>
      <c r="S162" s="793"/>
      <c r="T162" s="794">
        <f>IF(Cotizador!$Q$17&gt;=4,TARIFA!O126,0)</f>
        <v>0</v>
      </c>
      <c r="U162" s="792"/>
      <c r="V162" s="792"/>
      <c r="W162" s="792"/>
      <c r="X162" s="792"/>
      <c r="Y162" s="792"/>
      <c r="Z162" s="792"/>
      <c r="AA162" s="795">
        <f>IF(Cotizador!$Q$17&gt;=4,TARIFA!P126,0)</f>
        <v>0</v>
      </c>
      <c r="AB162" s="792"/>
      <c r="AC162" s="792"/>
      <c r="AD162" s="792"/>
      <c r="AE162" s="792"/>
      <c r="AF162" s="792"/>
      <c r="AG162" s="793"/>
      <c r="AH162" s="794">
        <f>IF(Cotizador!$Q$17&gt;=4,TARIFA!Q126,0)</f>
        <v>0</v>
      </c>
      <c r="AI162" s="792"/>
      <c r="AJ162" s="792"/>
      <c r="AK162" s="792"/>
      <c r="AL162" s="792"/>
      <c r="AM162" s="792"/>
      <c r="AN162" s="792"/>
      <c r="AO162" s="788">
        <f>IF(Cotizador!$Q$17&gt;=4,TARIFA!R126,0)</f>
        <v>0</v>
      </c>
      <c r="AP162" s="789"/>
      <c r="AQ162" s="789"/>
      <c r="AR162" s="789"/>
      <c r="AS162" s="789"/>
      <c r="AT162" s="789"/>
      <c r="AU162" s="796"/>
      <c r="AV162" s="797">
        <f>IF(Cotizador!$Q$17&gt;=4,TARIFA!S126,0)</f>
        <v>0</v>
      </c>
      <c r="AW162" s="789"/>
      <c r="AX162" s="789"/>
      <c r="AY162" s="789"/>
      <c r="AZ162" s="789"/>
      <c r="BA162" s="789"/>
      <c r="BB162" s="789"/>
      <c r="BC162" s="798">
        <f>IF(Cotizador!$Q$17&gt;=4,TARIFA!T126,0)</f>
        <v>0</v>
      </c>
      <c r="BD162" s="789"/>
      <c r="BE162" s="789"/>
      <c r="BF162" s="789"/>
      <c r="BG162" s="789"/>
      <c r="BH162" s="789"/>
      <c r="BI162" s="796"/>
      <c r="BJ162" s="797">
        <f>IF(Cotizador!$Q$17&gt;=4,TARIFA!U126,0)</f>
        <v>0</v>
      </c>
      <c r="BK162" s="789"/>
      <c r="BL162" s="789"/>
      <c r="BM162" s="789"/>
      <c r="BN162" s="789"/>
      <c r="BO162" s="789"/>
      <c r="BP162" s="790"/>
      <c r="BQ162" s="791">
        <f>IF(Cotizador!$Q$17&gt;=4,TARIFA!V126,0)</f>
        <v>0</v>
      </c>
      <c r="BR162" s="792"/>
      <c r="BS162" s="792"/>
      <c r="BT162" s="792"/>
      <c r="BU162" s="792"/>
      <c r="BV162" s="792"/>
      <c r="BW162" s="793"/>
      <c r="BX162" s="794">
        <f>IF(Cotizador!$Q$17&gt;=4,TARIFA!W126,0)</f>
        <v>0</v>
      </c>
      <c r="BY162" s="792"/>
      <c r="BZ162" s="792"/>
      <c r="CA162" s="792"/>
      <c r="CB162" s="792"/>
      <c r="CC162" s="792"/>
      <c r="CD162" s="792"/>
      <c r="CE162" s="795">
        <f>IF(Cotizador!$Q$17&gt;=4,TARIFA!X126,0)</f>
        <v>0</v>
      </c>
      <c r="CF162" s="792"/>
      <c r="CG162" s="792"/>
      <c r="CH162" s="792"/>
      <c r="CI162" s="792"/>
      <c r="CJ162" s="792"/>
      <c r="CK162" s="793"/>
      <c r="CL162" s="794">
        <f>IF(Cotizador!$Q$17&gt;=4,TARIFA!Y126,0)</f>
        <v>0</v>
      </c>
      <c r="CM162" s="792"/>
      <c r="CN162" s="792"/>
      <c r="CO162" s="792"/>
      <c r="CP162" s="792"/>
      <c r="CQ162" s="792"/>
      <c r="CR162" s="799"/>
      <c r="CS162" s="370"/>
    </row>
    <row r="163" spans="2:97" ht="23.25" customHeight="1" x14ac:dyDescent="0.35">
      <c r="B163" s="369"/>
      <c r="C163" s="776" t="s">
        <v>118</v>
      </c>
      <c r="D163" s="777"/>
      <c r="E163" s="777"/>
      <c r="F163" s="777"/>
      <c r="G163" s="777"/>
      <c r="H163" s="777"/>
      <c r="I163" s="777"/>
      <c r="J163" s="777"/>
      <c r="K163" s="777"/>
      <c r="L163" s="778"/>
      <c r="M163" s="779">
        <f>IF(Cotizador!$Q$17&gt;=4,TARIFA!N127,0)</f>
        <v>0</v>
      </c>
      <c r="N163" s="780"/>
      <c r="O163" s="780"/>
      <c r="P163" s="780"/>
      <c r="Q163" s="780"/>
      <c r="R163" s="780"/>
      <c r="S163" s="781"/>
      <c r="T163" s="782">
        <f>IF(Cotizador!$Q$17&gt;=4,TARIFA!O127,0)</f>
        <v>0</v>
      </c>
      <c r="U163" s="780"/>
      <c r="V163" s="780"/>
      <c r="W163" s="780"/>
      <c r="X163" s="780"/>
      <c r="Y163" s="780"/>
      <c r="Z163" s="780"/>
      <c r="AA163" s="783">
        <f>IF(Cotizador!$Q$17&gt;=4,TARIFA!P127,0)</f>
        <v>0</v>
      </c>
      <c r="AB163" s="780"/>
      <c r="AC163" s="780"/>
      <c r="AD163" s="780"/>
      <c r="AE163" s="780"/>
      <c r="AF163" s="780"/>
      <c r="AG163" s="781"/>
      <c r="AH163" s="782">
        <f>IF(Cotizador!$Q$17&gt;=4,TARIFA!Q127,0)</f>
        <v>0</v>
      </c>
      <c r="AI163" s="780"/>
      <c r="AJ163" s="780"/>
      <c r="AK163" s="780"/>
      <c r="AL163" s="780"/>
      <c r="AM163" s="780"/>
      <c r="AN163" s="780"/>
      <c r="AO163" s="776">
        <f>IF(Cotizador!$Q$17&gt;=4,TARIFA!R127,0)</f>
        <v>0</v>
      </c>
      <c r="AP163" s="777"/>
      <c r="AQ163" s="777"/>
      <c r="AR163" s="777"/>
      <c r="AS163" s="777"/>
      <c r="AT163" s="777"/>
      <c r="AU163" s="784"/>
      <c r="AV163" s="785">
        <f>IF(Cotizador!$Q$17&gt;=4,TARIFA!S127,0)</f>
        <v>0</v>
      </c>
      <c r="AW163" s="777"/>
      <c r="AX163" s="777"/>
      <c r="AY163" s="777"/>
      <c r="AZ163" s="777"/>
      <c r="BA163" s="777"/>
      <c r="BB163" s="777"/>
      <c r="BC163" s="786">
        <f>IF(Cotizador!$Q$17&gt;=4,TARIFA!T127,0)</f>
        <v>0</v>
      </c>
      <c r="BD163" s="777"/>
      <c r="BE163" s="777"/>
      <c r="BF163" s="777"/>
      <c r="BG163" s="777"/>
      <c r="BH163" s="777"/>
      <c r="BI163" s="784"/>
      <c r="BJ163" s="785">
        <f>IF(Cotizador!$Q$17&gt;=4,TARIFA!U127,0)</f>
        <v>0</v>
      </c>
      <c r="BK163" s="777"/>
      <c r="BL163" s="777"/>
      <c r="BM163" s="777"/>
      <c r="BN163" s="777"/>
      <c r="BO163" s="777"/>
      <c r="BP163" s="778"/>
      <c r="BQ163" s="779">
        <f>IF(Cotizador!$Q$17&gt;=4,TARIFA!V127,0)</f>
        <v>0</v>
      </c>
      <c r="BR163" s="780"/>
      <c r="BS163" s="780"/>
      <c r="BT163" s="780"/>
      <c r="BU163" s="780"/>
      <c r="BV163" s="780"/>
      <c r="BW163" s="781"/>
      <c r="BX163" s="782">
        <f>IF(Cotizador!$Q$17&gt;=4,TARIFA!W127,0)</f>
        <v>0</v>
      </c>
      <c r="BY163" s="780"/>
      <c r="BZ163" s="780"/>
      <c r="CA163" s="780"/>
      <c r="CB163" s="780"/>
      <c r="CC163" s="780"/>
      <c r="CD163" s="780"/>
      <c r="CE163" s="783">
        <f>IF(Cotizador!$Q$17&gt;=4,TARIFA!X127,0)</f>
        <v>0</v>
      </c>
      <c r="CF163" s="780"/>
      <c r="CG163" s="780"/>
      <c r="CH163" s="780"/>
      <c r="CI163" s="780"/>
      <c r="CJ163" s="780"/>
      <c r="CK163" s="781"/>
      <c r="CL163" s="782">
        <f>IF(Cotizador!$Q$17&gt;=4,TARIFA!Y127,0)</f>
        <v>0</v>
      </c>
      <c r="CM163" s="780"/>
      <c r="CN163" s="780"/>
      <c r="CO163" s="780"/>
      <c r="CP163" s="780"/>
      <c r="CQ163" s="780"/>
      <c r="CR163" s="787"/>
      <c r="CS163" s="370"/>
    </row>
    <row r="164" spans="2:97" ht="23.25" customHeight="1" x14ac:dyDescent="0.35">
      <c r="B164" s="369"/>
      <c r="C164" s="788" t="s">
        <v>119</v>
      </c>
      <c r="D164" s="789"/>
      <c r="E164" s="789"/>
      <c r="F164" s="789"/>
      <c r="G164" s="789"/>
      <c r="H164" s="789"/>
      <c r="I164" s="789"/>
      <c r="J164" s="789"/>
      <c r="K164" s="789"/>
      <c r="L164" s="790"/>
      <c r="M164" s="791">
        <f>IF(Cotizador!$Q$17&gt;=4,TARIFA!N128,0)</f>
        <v>0</v>
      </c>
      <c r="N164" s="792"/>
      <c r="O164" s="792"/>
      <c r="P164" s="792"/>
      <c r="Q164" s="792"/>
      <c r="R164" s="792"/>
      <c r="S164" s="793"/>
      <c r="T164" s="794">
        <f>IF(Cotizador!$Q$17&gt;=4,TARIFA!O128,0)</f>
        <v>0</v>
      </c>
      <c r="U164" s="792"/>
      <c r="V164" s="792"/>
      <c r="W164" s="792"/>
      <c r="X164" s="792"/>
      <c r="Y164" s="792"/>
      <c r="Z164" s="792"/>
      <c r="AA164" s="795">
        <f>IF(Cotizador!$Q$17&gt;=4,TARIFA!P128,0)</f>
        <v>0</v>
      </c>
      <c r="AB164" s="792"/>
      <c r="AC164" s="792"/>
      <c r="AD164" s="792"/>
      <c r="AE164" s="792"/>
      <c r="AF164" s="792"/>
      <c r="AG164" s="793"/>
      <c r="AH164" s="794">
        <f>IF(Cotizador!$Q$17&gt;=4,TARIFA!Q128,0)</f>
        <v>0</v>
      </c>
      <c r="AI164" s="792"/>
      <c r="AJ164" s="792"/>
      <c r="AK164" s="792"/>
      <c r="AL164" s="792"/>
      <c r="AM164" s="792"/>
      <c r="AN164" s="792"/>
      <c r="AO164" s="788">
        <f>IF(Cotizador!$Q$17&gt;=4,TARIFA!R128,0)</f>
        <v>0</v>
      </c>
      <c r="AP164" s="789"/>
      <c r="AQ164" s="789"/>
      <c r="AR164" s="789"/>
      <c r="AS164" s="789"/>
      <c r="AT164" s="789"/>
      <c r="AU164" s="796"/>
      <c r="AV164" s="797">
        <f>IF(Cotizador!$Q$17&gt;=4,TARIFA!S128,0)</f>
        <v>0</v>
      </c>
      <c r="AW164" s="789"/>
      <c r="AX164" s="789"/>
      <c r="AY164" s="789"/>
      <c r="AZ164" s="789"/>
      <c r="BA164" s="789"/>
      <c r="BB164" s="789"/>
      <c r="BC164" s="798">
        <f>IF(Cotizador!$Q$17&gt;=4,TARIFA!T128,0)</f>
        <v>0</v>
      </c>
      <c r="BD164" s="789"/>
      <c r="BE164" s="789"/>
      <c r="BF164" s="789"/>
      <c r="BG164" s="789"/>
      <c r="BH164" s="789"/>
      <c r="BI164" s="796"/>
      <c r="BJ164" s="797">
        <f>IF(Cotizador!$Q$17&gt;=4,TARIFA!U128,0)</f>
        <v>0</v>
      </c>
      <c r="BK164" s="789"/>
      <c r="BL164" s="789"/>
      <c r="BM164" s="789"/>
      <c r="BN164" s="789"/>
      <c r="BO164" s="789"/>
      <c r="BP164" s="790"/>
      <c r="BQ164" s="791">
        <f>IF(Cotizador!$Q$17&gt;=4,TARIFA!V128,0)</f>
        <v>0</v>
      </c>
      <c r="BR164" s="792"/>
      <c r="BS164" s="792"/>
      <c r="BT164" s="792"/>
      <c r="BU164" s="792"/>
      <c r="BV164" s="792"/>
      <c r="BW164" s="793"/>
      <c r="BX164" s="794">
        <f>IF(Cotizador!$Q$17&gt;=4,TARIFA!W128,0)</f>
        <v>0</v>
      </c>
      <c r="BY164" s="792"/>
      <c r="BZ164" s="792"/>
      <c r="CA164" s="792"/>
      <c r="CB164" s="792"/>
      <c r="CC164" s="792"/>
      <c r="CD164" s="792"/>
      <c r="CE164" s="795">
        <f>IF(Cotizador!$Q$17&gt;=4,TARIFA!X128,0)</f>
        <v>0</v>
      </c>
      <c r="CF164" s="792"/>
      <c r="CG164" s="792"/>
      <c r="CH164" s="792"/>
      <c r="CI164" s="792"/>
      <c r="CJ164" s="792"/>
      <c r="CK164" s="793"/>
      <c r="CL164" s="794">
        <f>IF(Cotizador!$Q$17&gt;=4,TARIFA!Y128,0)</f>
        <v>0</v>
      </c>
      <c r="CM164" s="792"/>
      <c r="CN164" s="792"/>
      <c r="CO164" s="792"/>
      <c r="CP164" s="792"/>
      <c r="CQ164" s="792"/>
      <c r="CR164" s="799"/>
      <c r="CS164" s="370"/>
    </row>
    <row r="165" spans="2:97" ht="23.25" customHeight="1" x14ac:dyDescent="0.35">
      <c r="B165" s="369"/>
      <c r="C165" s="776" t="s">
        <v>120</v>
      </c>
      <c r="D165" s="777"/>
      <c r="E165" s="777"/>
      <c r="F165" s="777"/>
      <c r="G165" s="777"/>
      <c r="H165" s="777"/>
      <c r="I165" s="777"/>
      <c r="J165" s="777"/>
      <c r="K165" s="777"/>
      <c r="L165" s="778"/>
      <c r="M165" s="779">
        <f>IF(Cotizador!$Q$17&gt;=4,TARIFA!N129,0)</f>
        <v>0</v>
      </c>
      <c r="N165" s="780"/>
      <c r="O165" s="780"/>
      <c r="P165" s="780"/>
      <c r="Q165" s="780"/>
      <c r="R165" s="780"/>
      <c r="S165" s="781"/>
      <c r="T165" s="782">
        <f>IF(Cotizador!$Q$17&gt;=4,TARIFA!O129,0)</f>
        <v>0</v>
      </c>
      <c r="U165" s="780"/>
      <c r="V165" s="780"/>
      <c r="W165" s="780"/>
      <c r="X165" s="780"/>
      <c r="Y165" s="780"/>
      <c r="Z165" s="780"/>
      <c r="AA165" s="783">
        <f>IF(Cotizador!$Q$17&gt;=4,TARIFA!P129,0)</f>
        <v>0</v>
      </c>
      <c r="AB165" s="780"/>
      <c r="AC165" s="780"/>
      <c r="AD165" s="780"/>
      <c r="AE165" s="780"/>
      <c r="AF165" s="780"/>
      <c r="AG165" s="781"/>
      <c r="AH165" s="782">
        <f>IF(Cotizador!$Q$17&gt;=4,TARIFA!Q129,0)</f>
        <v>0</v>
      </c>
      <c r="AI165" s="780"/>
      <c r="AJ165" s="780"/>
      <c r="AK165" s="780"/>
      <c r="AL165" s="780"/>
      <c r="AM165" s="780"/>
      <c r="AN165" s="780"/>
      <c r="AO165" s="776">
        <f>IF(Cotizador!$Q$17&gt;=4,TARIFA!R129,0)</f>
        <v>0</v>
      </c>
      <c r="AP165" s="777"/>
      <c r="AQ165" s="777"/>
      <c r="AR165" s="777"/>
      <c r="AS165" s="777"/>
      <c r="AT165" s="777"/>
      <c r="AU165" s="784"/>
      <c r="AV165" s="785">
        <f>IF(Cotizador!$Q$17&gt;=4,TARIFA!S129,0)</f>
        <v>0</v>
      </c>
      <c r="AW165" s="777"/>
      <c r="AX165" s="777"/>
      <c r="AY165" s="777"/>
      <c r="AZ165" s="777"/>
      <c r="BA165" s="777"/>
      <c r="BB165" s="777"/>
      <c r="BC165" s="786">
        <f>IF(Cotizador!$Q$17&gt;=4,TARIFA!T129,0)</f>
        <v>0</v>
      </c>
      <c r="BD165" s="777"/>
      <c r="BE165" s="777"/>
      <c r="BF165" s="777"/>
      <c r="BG165" s="777"/>
      <c r="BH165" s="777"/>
      <c r="BI165" s="784"/>
      <c r="BJ165" s="785">
        <f>IF(Cotizador!$Q$17&gt;=4,TARIFA!U129,0)</f>
        <v>0</v>
      </c>
      <c r="BK165" s="777"/>
      <c r="BL165" s="777"/>
      <c r="BM165" s="777"/>
      <c r="BN165" s="777"/>
      <c r="BO165" s="777"/>
      <c r="BP165" s="778"/>
      <c r="BQ165" s="779">
        <f>IF(Cotizador!$Q$17&gt;=4,TARIFA!V129,0)</f>
        <v>0</v>
      </c>
      <c r="BR165" s="780"/>
      <c r="BS165" s="780"/>
      <c r="BT165" s="780"/>
      <c r="BU165" s="780"/>
      <c r="BV165" s="780"/>
      <c r="BW165" s="781"/>
      <c r="BX165" s="782">
        <f>IF(Cotizador!$Q$17&gt;=4,TARIFA!W129,0)</f>
        <v>0</v>
      </c>
      <c r="BY165" s="780"/>
      <c r="BZ165" s="780"/>
      <c r="CA165" s="780"/>
      <c r="CB165" s="780"/>
      <c r="CC165" s="780"/>
      <c r="CD165" s="780"/>
      <c r="CE165" s="783">
        <f>IF(Cotizador!$Q$17&gt;=4,TARIFA!X129,0)</f>
        <v>0</v>
      </c>
      <c r="CF165" s="780"/>
      <c r="CG165" s="780"/>
      <c r="CH165" s="780"/>
      <c r="CI165" s="780"/>
      <c r="CJ165" s="780"/>
      <c r="CK165" s="781"/>
      <c r="CL165" s="782">
        <f>IF(Cotizador!$Q$17&gt;=4,TARIFA!Y129,0)</f>
        <v>0</v>
      </c>
      <c r="CM165" s="780"/>
      <c r="CN165" s="780"/>
      <c r="CO165" s="780"/>
      <c r="CP165" s="780"/>
      <c r="CQ165" s="780"/>
      <c r="CR165" s="787"/>
      <c r="CS165" s="370"/>
    </row>
    <row r="166" spans="2:97" ht="23.25" customHeight="1" x14ac:dyDescent="0.35">
      <c r="B166" s="369"/>
      <c r="C166" s="788" t="s">
        <v>164</v>
      </c>
      <c r="D166" s="789"/>
      <c r="E166" s="789"/>
      <c r="F166" s="789"/>
      <c r="G166" s="789"/>
      <c r="H166" s="789"/>
      <c r="I166" s="789"/>
      <c r="J166" s="789"/>
      <c r="K166" s="789"/>
      <c r="L166" s="790"/>
      <c r="M166" s="791">
        <f>IF(Cotizador!$Q$17&gt;=4,TARIFA!N130,0)</f>
        <v>0</v>
      </c>
      <c r="N166" s="792"/>
      <c r="O166" s="792"/>
      <c r="P166" s="792"/>
      <c r="Q166" s="792"/>
      <c r="R166" s="792"/>
      <c r="S166" s="793"/>
      <c r="T166" s="794">
        <f>IF(Cotizador!$Q$17&gt;=4,TARIFA!O130,0)</f>
        <v>0</v>
      </c>
      <c r="U166" s="792"/>
      <c r="V166" s="792"/>
      <c r="W166" s="792"/>
      <c r="X166" s="792"/>
      <c r="Y166" s="792"/>
      <c r="Z166" s="792"/>
      <c r="AA166" s="795">
        <f>IF(Cotizador!$Q$17&gt;=4,TARIFA!P130,0)</f>
        <v>0</v>
      </c>
      <c r="AB166" s="792"/>
      <c r="AC166" s="792"/>
      <c r="AD166" s="792"/>
      <c r="AE166" s="792"/>
      <c r="AF166" s="792"/>
      <c r="AG166" s="793"/>
      <c r="AH166" s="794">
        <f>IF(Cotizador!$Q$17&gt;=4,TARIFA!Q130,0)</f>
        <v>0</v>
      </c>
      <c r="AI166" s="792"/>
      <c r="AJ166" s="792"/>
      <c r="AK166" s="792"/>
      <c r="AL166" s="792"/>
      <c r="AM166" s="792"/>
      <c r="AN166" s="792"/>
      <c r="AO166" s="788">
        <f>IF(Cotizador!$Q$17&gt;=4,TARIFA!R130,0)</f>
        <v>0</v>
      </c>
      <c r="AP166" s="789"/>
      <c r="AQ166" s="789"/>
      <c r="AR166" s="789"/>
      <c r="AS166" s="789"/>
      <c r="AT166" s="789"/>
      <c r="AU166" s="796"/>
      <c r="AV166" s="797">
        <f>IF(Cotizador!$Q$17&gt;=4,TARIFA!S130,0)</f>
        <v>0</v>
      </c>
      <c r="AW166" s="789"/>
      <c r="AX166" s="789"/>
      <c r="AY166" s="789"/>
      <c r="AZ166" s="789"/>
      <c r="BA166" s="789"/>
      <c r="BB166" s="789"/>
      <c r="BC166" s="798">
        <f>IF(Cotizador!$Q$17&gt;=4,TARIFA!T130,0)</f>
        <v>0</v>
      </c>
      <c r="BD166" s="789"/>
      <c r="BE166" s="789"/>
      <c r="BF166" s="789"/>
      <c r="BG166" s="789"/>
      <c r="BH166" s="789"/>
      <c r="BI166" s="796"/>
      <c r="BJ166" s="797">
        <f>IF(Cotizador!$Q$17&gt;=4,TARIFA!U130,0)</f>
        <v>0</v>
      </c>
      <c r="BK166" s="789"/>
      <c r="BL166" s="789"/>
      <c r="BM166" s="789"/>
      <c r="BN166" s="789"/>
      <c r="BO166" s="789"/>
      <c r="BP166" s="790"/>
      <c r="BQ166" s="791">
        <f>IF(Cotizador!$Q$17&gt;=4,TARIFA!V130,0)</f>
        <v>0</v>
      </c>
      <c r="BR166" s="792"/>
      <c r="BS166" s="792"/>
      <c r="BT166" s="792"/>
      <c r="BU166" s="792"/>
      <c r="BV166" s="792"/>
      <c r="BW166" s="793"/>
      <c r="BX166" s="794">
        <f>IF(Cotizador!$Q$17&gt;=4,TARIFA!W130,0)</f>
        <v>0</v>
      </c>
      <c r="BY166" s="792"/>
      <c r="BZ166" s="792"/>
      <c r="CA166" s="792"/>
      <c r="CB166" s="792"/>
      <c r="CC166" s="792"/>
      <c r="CD166" s="792"/>
      <c r="CE166" s="795">
        <f>IF(Cotizador!$Q$17&gt;=4,TARIFA!X130,0)</f>
        <v>0</v>
      </c>
      <c r="CF166" s="792"/>
      <c r="CG166" s="792"/>
      <c r="CH166" s="792"/>
      <c r="CI166" s="792"/>
      <c r="CJ166" s="792"/>
      <c r="CK166" s="793"/>
      <c r="CL166" s="794">
        <f>IF(Cotizador!$Q$17&gt;=4,TARIFA!Y130,0)</f>
        <v>0</v>
      </c>
      <c r="CM166" s="792"/>
      <c r="CN166" s="792"/>
      <c r="CO166" s="792"/>
      <c r="CP166" s="792"/>
      <c r="CQ166" s="792"/>
      <c r="CR166" s="799"/>
      <c r="CS166" s="370"/>
    </row>
    <row r="167" spans="2:97" ht="23.25" customHeight="1" x14ac:dyDescent="0.35">
      <c r="B167" s="369"/>
      <c r="C167" s="758" t="s">
        <v>264</v>
      </c>
      <c r="D167" s="759"/>
      <c r="E167" s="759"/>
      <c r="F167" s="759"/>
      <c r="G167" s="759"/>
      <c r="H167" s="759"/>
      <c r="I167" s="759"/>
      <c r="J167" s="759"/>
      <c r="K167" s="759"/>
      <c r="L167" s="760"/>
      <c r="M167" s="761">
        <f>IF(Cotizador!$Q$17&gt;=4,TARIFA!N131,0)</f>
        <v>0</v>
      </c>
      <c r="N167" s="762"/>
      <c r="O167" s="762"/>
      <c r="P167" s="762"/>
      <c r="Q167" s="762"/>
      <c r="R167" s="762"/>
      <c r="S167" s="763"/>
      <c r="T167" s="764">
        <f>IF(Cotizador!$Q$17&gt;=4,TARIFA!O131,0)</f>
        <v>0</v>
      </c>
      <c r="U167" s="762"/>
      <c r="V167" s="762"/>
      <c r="W167" s="762"/>
      <c r="X167" s="762"/>
      <c r="Y167" s="762"/>
      <c r="Z167" s="762"/>
      <c r="AA167" s="765">
        <f>IF(Cotizador!$Q$17&gt;=4,TARIFA!P131,0)</f>
        <v>0</v>
      </c>
      <c r="AB167" s="762"/>
      <c r="AC167" s="762"/>
      <c r="AD167" s="762"/>
      <c r="AE167" s="762"/>
      <c r="AF167" s="762"/>
      <c r="AG167" s="763"/>
      <c r="AH167" s="764">
        <f>IF(Cotizador!$Q$17&gt;=4,TARIFA!Q131,0)</f>
        <v>0</v>
      </c>
      <c r="AI167" s="762"/>
      <c r="AJ167" s="762"/>
      <c r="AK167" s="762"/>
      <c r="AL167" s="762"/>
      <c r="AM167" s="762"/>
      <c r="AN167" s="762"/>
      <c r="AO167" s="758">
        <f>IF(Cotizador!$Q$17&gt;=4,TARIFA!R131,0)</f>
        <v>0</v>
      </c>
      <c r="AP167" s="759"/>
      <c r="AQ167" s="759"/>
      <c r="AR167" s="759"/>
      <c r="AS167" s="759"/>
      <c r="AT167" s="759"/>
      <c r="AU167" s="766"/>
      <c r="AV167" s="767">
        <f>IF(Cotizador!$Q$17&gt;=4,TARIFA!S131,0)</f>
        <v>0</v>
      </c>
      <c r="AW167" s="759"/>
      <c r="AX167" s="759"/>
      <c r="AY167" s="759"/>
      <c r="AZ167" s="759"/>
      <c r="BA167" s="759"/>
      <c r="BB167" s="759"/>
      <c r="BC167" s="768">
        <f>IF(Cotizador!$Q$17&gt;=4,TARIFA!T131,0)</f>
        <v>0</v>
      </c>
      <c r="BD167" s="759"/>
      <c r="BE167" s="759"/>
      <c r="BF167" s="759"/>
      <c r="BG167" s="759"/>
      <c r="BH167" s="759"/>
      <c r="BI167" s="766"/>
      <c r="BJ167" s="767">
        <f>IF(Cotizador!$Q$17&gt;=4,TARIFA!U131,0)</f>
        <v>0</v>
      </c>
      <c r="BK167" s="759"/>
      <c r="BL167" s="759"/>
      <c r="BM167" s="759"/>
      <c r="BN167" s="759"/>
      <c r="BO167" s="759"/>
      <c r="BP167" s="760"/>
      <c r="BQ167" s="761">
        <f>IF(Cotizador!$Q$17&gt;=4,TARIFA!V131,0)</f>
        <v>0</v>
      </c>
      <c r="BR167" s="762"/>
      <c r="BS167" s="762"/>
      <c r="BT167" s="762"/>
      <c r="BU167" s="762"/>
      <c r="BV167" s="762"/>
      <c r="BW167" s="763"/>
      <c r="BX167" s="764">
        <f>IF(Cotizador!$Q$17&gt;=4,TARIFA!W131,0)</f>
        <v>0</v>
      </c>
      <c r="BY167" s="762"/>
      <c r="BZ167" s="762"/>
      <c r="CA167" s="762"/>
      <c r="CB167" s="762"/>
      <c r="CC167" s="762"/>
      <c r="CD167" s="762"/>
      <c r="CE167" s="765">
        <f>IF(Cotizador!$Q$17&gt;=4,TARIFA!X131,0)</f>
        <v>0</v>
      </c>
      <c r="CF167" s="762"/>
      <c r="CG167" s="762"/>
      <c r="CH167" s="762"/>
      <c r="CI167" s="762"/>
      <c r="CJ167" s="762"/>
      <c r="CK167" s="763"/>
      <c r="CL167" s="764">
        <f>IF(Cotizador!$Q$17&gt;=4,TARIFA!Y131,0)</f>
        <v>0</v>
      </c>
      <c r="CM167" s="762"/>
      <c r="CN167" s="762"/>
      <c r="CO167" s="762"/>
      <c r="CP167" s="762"/>
      <c r="CQ167" s="762"/>
      <c r="CR167" s="769"/>
      <c r="CS167" s="370"/>
    </row>
    <row r="168" spans="2:97" ht="23.25" customHeight="1" x14ac:dyDescent="0.35">
      <c r="B168" s="369"/>
      <c r="C168" s="735" t="s">
        <v>304</v>
      </c>
      <c r="D168" s="736"/>
      <c r="E168" s="736"/>
      <c r="F168" s="736"/>
      <c r="G168" s="736"/>
      <c r="H168" s="736"/>
      <c r="I168" s="736"/>
      <c r="J168" s="736"/>
      <c r="K168" s="736"/>
      <c r="L168" s="736"/>
      <c r="M168" s="736"/>
      <c r="N168" s="736"/>
      <c r="O168" s="736"/>
      <c r="P168" s="736"/>
      <c r="Q168" s="736"/>
      <c r="R168" s="736"/>
      <c r="S168" s="736"/>
      <c r="T168" s="736"/>
      <c r="U168" s="736"/>
      <c r="V168" s="736"/>
      <c r="W168" s="736"/>
      <c r="X168" s="736"/>
      <c r="Y168" s="736"/>
      <c r="Z168" s="736"/>
      <c r="AA168" s="736"/>
      <c r="AB168" s="736"/>
      <c r="AC168" s="736"/>
      <c r="AD168" s="736"/>
      <c r="AE168" s="736"/>
      <c r="AF168" s="736"/>
      <c r="AG168" s="736"/>
      <c r="AH168" s="736"/>
      <c r="AI168" s="736"/>
      <c r="AJ168" s="736"/>
      <c r="AK168" s="736"/>
      <c r="AL168" s="736"/>
      <c r="AM168" s="736"/>
      <c r="AN168" s="737"/>
      <c r="AO168" s="770">
        <f>SUM(AO147:AU167)</f>
        <v>0</v>
      </c>
      <c r="AP168" s="771"/>
      <c r="AQ168" s="771"/>
      <c r="AR168" s="771"/>
      <c r="AS168" s="771"/>
      <c r="AT168" s="771"/>
      <c r="AU168" s="771"/>
      <c r="AV168" s="771">
        <f>SUM(AV147:BB167)</f>
        <v>0</v>
      </c>
      <c r="AW168" s="771"/>
      <c r="AX168" s="771"/>
      <c r="AY168" s="771"/>
      <c r="AZ168" s="771"/>
      <c r="BA168" s="771"/>
      <c r="BB168" s="771"/>
      <c r="BC168" s="771">
        <f>SUM(BC147:BI167)</f>
        <v>0</v>
      </c>
      <c r="BD168" s="771"/>
      <c r="BE168" s="771"/>
      <c r="BF168" s="771"/>
      <c r="BG168" s="771"/>
      <c r="BH168" s="771"/>
      <c r="BI168" s="771"/>
      <c r="BJ168" s="771">
        <f>SUM(BJ147:BP167)</f>
        <v>0</v>
      </c>
      <c r="BK168" s="771"/>
      <c r="BL168" s="771"/>
      <c r="BM168" s="771"/>
      <c r="BN168" s="771"/>
      <c r="BO168" s="771"/>
      <c r="BP168" s="772"/>
      <c r="BQ168" s="773">
        <f>SUM(BQ147:BW167)</f>
        <v>0</v>
      </c>
      <c r="BR168" s="774"/>
      <c r="BS168" s="774"/>
      <c r="BT168" s="774"/>
      <c r="BU168" s="774"/>
      <c r="BV168" s="774"/>
      <c r="BW168" s="774"/>
      <c r="BX168" s="774">
        <f>SUM(BX147:CD167)</f>
        <v>0</v>
      </c>
      <c r="BY168" s="774"/>
      <c r="BZ168" s="774"/>
      <c r="CA168" s="774"/>
      <c r="CB168" s="774"/>
      <c r="CC168" s="774"/>
      <c r="CD168" s="774"/>
      <c r="CE168" s="774">
        <f>SUM(CE147:CK167)</f>
        <v>0</v>
      </c>
      <c r="CF168" s="774"/>
      <c r="CG168" s="774"/>
      <c r="CH168" s="774"/>
      <c r="CI168" s="774"/>
      <c r="CJ168" s="774"/>
      <c r="CK168" s="774"/>
      <c r="CL168" s="774">
        <f>SUM(CL147:CR167)</f>
        <v>0</v>
      </c>
      <c r="CM168" s="774"/>
      <c r="CN168" s="774"/>
      <c r="CO168" s="774"/>
      <c r="CP168" s="774"/>
      <c r="CQ168" s="774"/>
      <c r="CR168" s="775"/>
      <c r="CS168" s="370"/>
    </row>
    <row r="169" spans="2:97" ht="23.25" customHeight="1" x14ac:dyDescent="0.35">
      <c r="B169" s="369"/>
      <c r="C169" s="735" t="s">
        <v>304</v>
      </c>
      <c r="D169" s="736"/>
      <c r="E169" s="736"/>
      <c r="F169" s="736"/>
      <c r="G169" s="736"/>
      <c r="H169" s="736"/>
      <c r="I169" s="736"/>
      <c r="J169" s="736"/>
      <c r="K169" s="736"/>
      <c r="L169" s="736"/>
      <c r="M169" s="736"/>
      <c r="N169" s="736"/>
      <c r="O169" s="736"/>
      <c r="P169" s="736"/>
      <c r="Q169" s="736"/>
      <c r="R169" s="736"/>
      <c r="S169" s="736"/>
      <c r="T169" s="736"/>
      <c r="U169" s="736"/>
      <c r="V169" s="736"/>
      <c r="W169" s="736"/>
      <c r="X169" s="736"/>
      <c r="Y169" s="736"/>
      <c r="Z169" s="736"/>
      <c r="AA169" s="736"/>
      <c r="AB169" s="736"/>
      <c r="AC169" s="736"/>
      <c r="AD169" s="736"/>
      <c r="AE169" s="736"/>
      <c r="AF169" s="736"/>
      <c r="AG169" s="736"/>
      <c r="AH169" s="736"/>
      <c r="AI169" s="736"/>
      <c r="AJ169" s="736"/>
      <c r="AK169" s="736"/>
      <c r="AL169" s="736"/>
      <c r="AM169" s="736"/>
      <c r="AN169" s="737"/>
      <c r="AO169" s="738">
        <f>AO168+AV168</f>
        <v>0</v>
      </c>
      <c r="AP169" s="739"/>
      <c r="AQ169" s="739"/>
      <c r="AR169" s="739"/>
      <c r="AS169" s="739"/>
      <c r="AT169" s="739"/>
      <c r="AU169" s="739"/>
      <c r="AV169" s="739"/>
      <c r="AW169" s="739"/>
      <c r="AX169" s="739"/>
      <c r="AY169" s="739"/>
      <c r="AZ169" s="739"/>
      <c r="BA169" s="739"/>
      <c r="BB169" s="739"/>
      <c r="BC169" s="739">
        <f>BC168+BJ168</f>
        <v>0</v>
      </c>
      <c r="BD169" s="739"/>
      <c r="BE169" s="739"/>
      <c r="BF169" s="739"/>
      <c r="BG169" s="739"/>
      <c r="BH169" s="739"/>
      <c r="BI169" s="739"/>
      <c r="BJ169" s="739"/>
      <c r="BK169" s="739"/>
      <c r="BL169" s="739"/>
      <c r="BM169" s="739"/>
      <c r="BN169" s="739"/>
      <c r="BO169" s="739"/>
      <c r="BP169" s="740"/>
      <c r="BQ169" s="741">
        <f>BQ168+BX168</f>
        <v>0</v>
      </c>
      <c r="BR169" s="742"/>
      <c r="BS169" s="742"/>
      <c r="BT169" s="742"/>
      <c r="BU169" s="742"/>
      <c r="BV169" s="742"/>
      <c r="BW169" s="742"/>
      <c r="BX169" s="742"/>
      <c r="BY169" s="742"/>
      <c r="BZ169" s="742"/>
      <c r="CA169" s="742"/>
      <c r="CB169" s="742"/>
      <c r="CC169" s="742"/>
      <c r="CD169" s="742"/>
      <c r="CE169" s="742">
        <f>CE168+CL168</f>
        <v>0</v>
      </c>
      <c r="CF169" s="742"/>
      <c r="CG169" s="742"/>
      <c r="CH169" s="742"/>
      <c r="CI169" s="742"/>
      <c r="CJ169" s="742"/>
      <c r="CK169" s="742"/>
      <c r="CL169" s="742"/>
      <c r="CM169" s="742"/>
      <c r="CN169" s="742"/>
      <c r="CO169" s="742"/>
      <c r="CP169" s="742"/>
      <c r="CQ169" s="742"/>
      <c r="CR169" s="743"/>
      <c r="CS169" s="370"/>
    </row>
    <row r="170" spans="2:97" ht="23.25" customHeight="1" thickBot="1" x14ac:dyDescent="0.4">
      <c r="B170" s="369"/>
      <c r="C170" s="744" t="s">
        <v>305</v>
      </c>
      <c r="D170" s="745"/>
      <c r="E170" s="745"/>
      <c r="F170" s="745"/>
      <c r="G170" s="745"/>
      <c r="H170" s="745"/>
      <c r="I170" s="745"/>
      <c r="J170" s="745"/>
      <c r="K170" s="745"/>
      <c r="L170" s="745"/>
      <c r="M170" s="745"/>
      <c r="N170" s="745"/>
      <c r="O170" s="745"/>
      <c r="P170" s="745"/>
      <c r="Q170" s="745"/>
      <c r="R170" s="745"/>
      <c r="S170" s="745"/>
      <c r="T170" s="745"/>
      <c r="U170" s="745"/>
      <c r="V170" s="745"/>
      <c r="W170" s="745"/>
      <c r="X170" s="745"/>
      <c r="Y170" s="745"/>
      <c r="Z170" s="745"/>
      <c r="AA170" s="745"/>
      <c r="AB170" s="745"/>
      <c r="AC170" s="745"/>
      <c r="AD170" s="745"/>
      <c r="AE170" s="745"/>
      <c r="AF170" s="745"/>
      <c r="AG170" s="745"/>
      <c r="AH170" s="745"/>
      <c r="AI170" s="745"/>
      <c r="AJ170" s="745"/>
      <c r="AK170" s="745"/>
      <c r="AL170" s="745"/>
      <c r="AM170" s="745"/>
      <c r="AN170" s="746"/>
      <c r="AO170" s="747">
        <f>AO169+BC169</f>
        <v>0</v>
      </c>
      <c r="AP170" s="748"/>
      <c r="AQ170" s="748"/>
      <c r="AR170" s="748"/>
      <c r="AS170" s="748"/>
      <c r="AT170" s="748"/>
      <c r="AU170" s="748"/>
      <c r="AV170" s="748"/>
      <c r="AW170" s="748"/>
      <c r="AX170" s="748"/>
      <c r="AY170" s="748"/>
      <c r="AZ170" s="748"/>
      <c r="BA170" s="748"/>
      <c r="BB170" s="748"/>
      <c r="BC170" s="748"/>
      <c r="BD170" s="748"/>
      <c r="BE170" s="748"/>
      <c r="BF170" s="748"/>
      <c r="BG170" s="748"/>
      <c r="BH170" s="748"/>
      <c r="BI170" s="748"/>
      <c r="BJ170" s="748"/>
      <c r="BK170" s="748"/>
      <c r="BL170" s="748"/>
      <c r="BM170" s="748"/>
      <c r="BN170" s="748"/>
      <c r="BO170" s="748"/>
      <c r="BP170" s="749"/>
      <c r="BQ170" s="750">
        <f>BQ169+CE169</f>
        <v>0</v>
      </c>
      <c r="BR170" s="751"/>
      <c r="BS170" s="751"/>
      <c r="BT170" s="751"/>
      <c r="BU170" s="751"/>
      <c r="BV170" s="751"/>
      <c r="BW170" s="751"/>
      <c r="BX170" s="751"/>
      <c r="BY170" s="751"/>
      <c r="BZ170" s="751"/>
      <c r="CA170" s="751"/>
      <c r="CB170" s="751"/>
      <c r="CC170" s="751"/>
      <c r="CD170" s="751"/>
      <c r="CE170" s="751"/>
      <c r="CF170" s="751"/>
      <c r="CG170" s="751"/>
      <c r="CH170" s="751"/>
      <c r="CI170" s="751"/>
      <c r="CJ170" s="751"/>
      <c r="CK170" s="751"/>
      <c r="CL170" s="751"/>
      <c r="CM170" s="751"/>
      <c r="CN170" s="751"/>
      <c r="CO170" s="751"/>
      <c r="CP170" s="751"/>
      <c r="CQ170" s="751"/>
      <c r="CR170" s="752"/>
      <c r="CS170" s="370"/>
    </row>
    <row r="171" spans="2:97" ht="23.25" customHeight="1" x14ac:dyDescent="0.35">
      <c r="B171" s="371"/>
      <c r="C171" s="372"/>
      <c r="D171" s="372"/>
      <c r="E171" s="372"/>
      <c r="F171" s="372"/>
      <c r="G171" s="372"/>
      <c r="H171" s="372"/>
      <c r="I171" s="372"/>
      <c r="J171" s="372"/>
      <c r="K171" s="372"/>
      <c r="L171" s="372"/>
      <c r="M171" s="372"/>
      <c r="N171" s="372"/>
      <c r="O171" s="372"/>
      <c r="P171" s="372"/>
      <c r="Q171" s="372"/>
      <c r="R171" s="372"/>
      <c r="S171" s="372"/>
      <c r="T171" s="372"/>
      <c r="U171" s="372"/>
      <c r="V171" s="372"/>
      <c r="W171" s="372"/>
      <c r="X171" s="372"/>
      <c r="Y171" s="372"/>
      <c r="Z171" s="372"/>
      <c r="AA171" s="372"/>
      <c r="AB171" s="372"/>
      <c r="AC171" s="372"/>
      <c r="AD171" s="372"/>
      <c r="AE171" s="372"/>
      <c r="AF171" s="372"/>
      <c r="AG171" s="372"/>
      <c r="AH171" s="372"/>
      <c r="AI171" s="372"/>
      <c r="AJ171" s="372"/>
      <c r="AK171" s="372"/>
      <c r="AL171" s="372"/>
      <c r="AM171" s="372"/>
      <c r="AN171" s="372"/>
      <c r="AO171" s="372"/>
      <c r="AP171" s="372"/>
      <c r="AQ171" s="372"/>
      <c r="AR171" s="372"/>
      <c r="AS171" s="372"/>
      <c r="AT171" s="372"/>
      <c r="AU171" s="372"/>
      <c r="AV171" s="372"/>
      <c r="AW171" s="372"/>
      <c r="AX171" s="372"/>
      <c r="AY171" s="372"/>
      <c r="AZ171" s="372"/>
      <c r="BA171" s="372"/>
      <c r="BB171" s="372"/>
      <c r="BC171" s="372"/>
      <c r="BD171" s="372"/>
      <c r="BE171" s="372"/>
      <c r="BF171" s="372"/>
      <c r="BG171" s="372"/>
      <c r="BH171" s="372"/>
      <c r="BI171" s="372"/>
      <c r="BJ171" s="372"/>
      <c r="BK171" s="372"/>
      <c r="BL171" s="372"/>
      <c r="BM171" s="372"/>
      <c r="BN171" s="372"/>
      <c r="BO171" s="372"/>
      <c r="BP171" s="372"/>
      <c r="BQ171" s="372"/>
      <c r="BR171" s="372"/>
      <c r="BS171" s="372"/>
      <c r="BT171" s="372"/>
      <c r="BU171" s="372"/>
      <c r="BV171" s="372"/>
      <c r="BW171" s="372"/>
      <c r="BX171" s="372"/>
      <c r="BY171" s="372"/>
      <c r="BZ171" s="372"/>
      <c r="CA171" s="372"/>
      <c r="CB171" s="372"/>
      <c r="CC171" s="372"/>
      <c r="CD171" s="372"/>
      <c r="CE171" s="372"/>
      <c r="CF171" s="372"/>
      <c r="CG171" s="372"/>
      <c r="CH171" s="372"/>
      <c r="CI171" s="372"/>
      <c r="CJ171" s="372"/>
      <c r="CK171" s="372"/>
      <c r="CL171" s="372"/>
      <c r="CM171" s="372"/>
      <c r="CN171" s="372"/>
      <c r="CO171" s="372"/>
      <c r="CP171" s="372"/>
      <c r="CQ171" s="372"/>
      <c r="CR171" s="372"/>
      <c r="CS171" s="373"/>
    </row>
    <row r="172" spans="2:97" ht="23.25" customHeight="1" x14ac:dyDescent="0.35">
      <c r="B172" s="368"/>
      <c r="C172" s="368"/>
      <c r="D172" s="368"/>
      <c r="E172" s="368"/>
      <c r="F172" s="368"/>
      <c r="G172" s="368"/>
      <c r="H172" s="368"/>
      <c r="I172" s="368"/>
      <c r="J172" s="368"/>
      <c r="K172" s="368"/>
      <c r="L172" s="368"/>
      <c r="M172" s="368"/>
      <c r="N172" s="368"/>
      <c r="O172" s="368"/>
      <c r="P172" s="368"/>
      <c r="Q172" s="368"/>
      <c r="R172" s="368"/>
      <c r="S172" s="368"/>
      <c r="T172" s="368"/>
      <c r="U172" s="368"/>
      <c r="V172" s="368"/>
      <c r="W172" s="368"/>
      <c r="X172" s="368"/>
      <c r="Y172" s="368"/>
      <c r="Z172" s="368"/>
      <c r="AA172" s="368"/>
      <c r="AB172" s="368"/>
      <c r="AC172" s="368"/>
      <c r="AD172" s="368"/>
      <c r="AE172" s="368"/>
      <c r="AF172" s="368"/>
      <c r="AG172" s="368"/>
      <c r="AH172" s="368"/>
      <c r="AI172" s="368"/>
      <c r="AJ172" s="368"/>
      <c r="AK172" s="368"/>
      <c r="AL172" s="368"/>
      <c r="AM172" s="368"/>
      <c r="AN172" s="368"/>
      <c r="AO172" s="368"/>
      <c r="AP172" s="368"/>
      <c r="AQ172" s="368"/>
      <c r="AR172" s="368"/>
      <c r="AS172" s="368"/>
      <c r="AT172" s="368"/>
      <c r="AU172" s="368"/>
      <c r="AV172" s="368"/>
      <c r="AW172" s="368"/>
      <c r="AX172" s="368"/>
      <c r="AY172" s="368"/>
      <c r="AZ172" s="368"/>
      <c r="BA172" s="368"/>
      <c r="BB172" s="368"/>
      <c r="BC172" s="368"/>
      <c r="BD172" s="368"/>
      <c r="BE172" s="368"/>
      <c r="BF172" s="368"/>
      <c r="BG172" s="368"/>
      <c r="BH172" s="368"/>
      <c r="BI172" s="368"/>
      <c r="BJ172" s="368"/>
      <c r="BK172" s="368"/>
      <c r="BL172" s="368"/>
      <c r="BM172" s="368"/>
      <c r="BN172" s="368"/>
      <c r="BO172" s="368"/>
      <c r="BP172" s="368"/>
      <c r="BQ172" s="368"/>
      <c r="BR172" s="368"/>
      <c r="BS172" s="368"/>
      <c r="BT172" s="368"/>
      <c r="BU172" s="368"/>
      <c r="BV172" s="368"/>
      <c r="BW172" s="368"/>
      <c r="BX172" s="368"/>
      <c r="BY172" s="368"/>
      <c r="BZ172" s="368"/>
      <c r="CA172" s="368"/>
      <c r="CB172" s="368"/>
      <c r="CC172" s="368"/>
      <c r="CD172" s="368"/>
      <c r="CE172" s="368"/>
      <c r="CF172" s="368"/>
      <c r="CG172" s="368"/>
      <c r="CH172" s="368"/>
      <c r="CI172" s="368"/>
      <c r="CJ172" s="368"/>
      <c r="CK172" s="368"/>
      <c r="CL172" s="368"/>
      <c r="CM172" s="368"/>
      <c r="CN172" s="368"/>
      <c r="CO172" s="368"/>
      <c r="CP172" s="368"/>
      <c r="CQ172" s="368"/>
      <c r="CR172" s="368"/>
      <c r="CS172" s="368"/>
    </row>
    <row r="173" spans="2:97" ht="23.25" customHeight="1" x14ac:dyDescent="0.35">
      <c r="B173" s="368"/>
      <c r="C173" s="753" t="s">
        <v>310</v>
      </c>
      <c r="D173" s="753"/>
      <c r="E173" s="753"/>
      <c r="F173" s="753"/>
      <c r="G173" s="753"/>
      <c r="H173" s="753"/>
      <c r="I173" s="753"/>
      <c r="J173" s="753"/>
      <c r="K173" s="753"/>
      <c r="L173" s="753"/>
      <c r="M173" s="753"/>
      <c r="N173" s="753"/>
      <c r="O173" s="753"/>
      <c r="P173" s="753"/>
      <c r="Q173" s="753"/>
      <c r="R173" s="753"/>
      <c r="S173" s="753"/>
      <c r="T173" s="753"/>
      <c r="U173" s="754" t="s">
        <v>311</v>
      </c>
      <c r="V173" s="755"/>
      <c r="W173" s="755"/>
      <c r="X173" s="755"/>
      <c r="Y173" s="755"/>
      <c r="Z173" s="755"/>
      <c r="AA173" s="755"/>
      <c r="AB173" s="755"/>
      <c r="AC173" s="756"/>
      <c r="AD173" s="368"/>
      <c r="AE173" s="368"/>
      <c r="AF173" s="368"/>
      <c r="BC173" s="368"/>
      <c r="BD173" s="368"/>
      <c r="BE173" s="368"/>
      <c r="BF173" s="368"/>
      <c r="BG173" s="368"/>
      <c r="BH173" s="729" t="s">
        <v>312</v>
      </c>
      <c r="BI173" s="729"/>
      <c r="BJ173" s="729"/>
      <c r="BK173" s="729"/>
      <c r="BL173" s="729"/>
      <c r="BM173" s="729"/>
      <c r="BN173" s="729"/>
      <c r="BO173" s="729"/>
      <c r="BP173" s="729"/>
      <c r="BQ173" s="729"/>
      <c r="BR173" s="729"/>
      <c r="BS173" s="729"/>
      <c r="BT173" s="729"/>
      <c r="BU173" s="729"/>
      <c r="BV173" s="729"/>
      <c r="BW173" s="729"/>
      <c r="BX173" s="729"/>
      <c r="BY173" s="729"/>
      <c r="BZ173" s="729"/>
      <c r="CA173" s="729"/>
      <c r="CB173" s="729"/>
      <c r="CC173" s="729"/>
      <c r="CD173" s="729"/>
      <c r="CE173" s="729"/>
      <c r="CF173" s="368"/>
      <c r="CG173" s="368"/>
      <c r="CH173" s="368"/>
      <c r="CI173" s="715">
        <f>IFERROR(BQ83,0)</f>
        <v>0</v>
      </c>
      <c r="CJ173" s="715"/>
      <c r="CK173" s="715"/>
      <c r="CL173" s="715"/>
      <c r="CM173" s="715"/>
      <c r="CN173" s="715"/>
      <c r="CO173" s="715"/>
      <c r="CP173" s="715"/>
      <c r="CQ173" s="715"/>
      <c r="CR173" s="715"/>
      <c r="CS173" s="368"/>
    </row>
    <row r="174" spans="2:97" ht="23.25" customHeight="1" x14ac:dyDescent="0.35">
      <c r="B174" s="368"/>
      <c r="C174" s="753" t="s">
        <v>313</v>
      </c>
      <c r="D174" s="753"/>
      <c r="E174" s="753"/>
      <c r="F174" s="753"/>
      <c r="G174" s="753"/>
      <c r="H174" s="753"/>
      <c r="I174" s="753"/>
      <c r="J174" s="753"/>
      <c r="K174" s="753"/>
      <c r="L174" s="753"/>
      <c r="M174" s="753"/>
      <c r="N174" s="753"/>
      <c r="O174" s="753"/>
      <c r="P174" s="753"/>
      <c r="Q174" s="753"/>
      <c r="R174" s="753"/>
      <c r="S174" s="753"/>
      <c r="T174" s="753"/>
      <c r="U174" s="757">
        <f>TARIFA!AC4</f>
        <v>0</v>
      </c>
      <c r="V174" s="755"/>
      <c r="W174" s="755"/>
      <c r="X174" s="755"/>
      <c r="Y174" s="755"/>
      <c r="Z174" s="755"/>
      <c r="AA174" s="755"/>
      <c r="AB174" s="755"/>
      <c r="AC174" s="756"/>
      <c r="AD174" s="368"/>
      <c r="AE174" s="368"/>
      <c r="AF174" s="368"/>
      <c r="BC174" s="368"/>
      <c r="BD174" s="368"/>
      <c r="BE174" s="368"/>
      <c r="BF174" s="368"/>
      <c r="BG174" s="368"/>
      <c r="BH174" s="729" t="s">
        <v>314</v>
      </c>
      <c r="BI174" s="729"/>
      <c r="BJ174" s="729"/>
      <c r="BK174" s="729"/>
      <c r="BL174" s="729"/>
      <c r="BM174" s="729"/>
      <c r="BN174" s="729"/>
      <c r="BO174" s="729"/>
      <c r="BP174" s="729"/>
      <c r="BQ174" s="729"/>
      <c r="BR174" s="729"/>
      <c r="BS174" s="729"/>
      <c r="BT174" s="729"/>
      <c r="BU174" s="729"/>
      <c r="BV174" s="729"/>
      <c r="BW174" s="729"/>
      <c r="BX174" s="729"/>
      <c r="BY174" s="729"/>
      <c r="BZ174" s="729"/>
      <c r="CA174" s="729"/>
      <c r="CB174" s="729"/>
      <c r="CC174" s="729"/>
      <c r="CD174" s="729"/>
      <c r="CE174" s="729"/>
      <c r="CF174" s="368"/>
      <c r="CG174" s="368"/>
      <c r="CH174" s="368"/>
      <c r="CI174" s="715">
        <f>IFERROR(BQ112,0)</f>
        <v>0</v>
      </c>
      <c r="CJ174" s="715"/>
      <c r="CK174" s="715"/>
      <c r="CL174" s="715"/>
      <c r="CM174" s="715"/>
      <c r="CN174" s="715"/>
      <c r="CO174" s="715"/>
      <c r="CP174" s="715"/>
      <c r="CQ174" s="715"/>
      <c r="CR174" s="715"/>
      <c r="CS174" s="368"/>
    </row>
    <row r="175" spans="2:97" ht="23.25" customHeight="1" x14ac:dyDescent="0.35">
      <c r="B175" s="368"/>
      <c r="C175" s="753" t="s">
        <v>315</v>
      </c>
      <c r="D175" s="753"/>
      <c r="E175" s="753"/>
      <c r="F175" s="753"/>
      <c r="G175" s="753"/>
      <c r="H175" s="753"/>
      <c r="I175" s="753"/>
      <c r="J175" s="753"/>
      <c r="K175" s="753"/>
      <c r="L175" s="753"/>
      <c r="M175" s="753"/>
      <c r="N175" s="753"/>
      <c r="O175" s="753"/>
      <c r="P175" s="753"/>
      <c r="Q175" s="753"/>
      <c r="R175" s="753"/>
      <c r="S175" s="753"/>
      <c r="T175" s="753"/>
      <c r="U175" s="754" t="e">
        <f>VLOOKUP(U174,'FACT COB BASICA'!Q4:S8,3,FALSE)</f>
        <v>#N/A</v>
      </c>
      <c r="V175" s="755"/>
      <c r="W175" s="755"/>
      <c r="X175" s="755"/>
      <c r="Y175" s="755"/>
      <c r="Z175" s="755"/>
      <c r="AA175" s="755"/>
      <c r="AB175" s="755"/>
      <c r="AC175" s="756"/>
      <c r="AD175" s="368"/>
      <c r="AE175" s="368"/>
      <c r="AF175" s="368"/>
      <c r="BC175" s="368"/>
      <c r="BD175" s="368"/>
      <c r="BE175" s="368"/>
      <c r="BF175" s="368"/>
      <c r="BG175" s="368"/>
      <c r="BH175" s="729" t="s">
        <v>316</v>
      </c>
      <c r="BI175" s="729"/>
      <c r="BJ175" s="729"/>
      <c r="BK175" s="729"/>
      <c r="BL175" s="729"/>
      <c r="BM175" s="729"/>
      <c r="BN175" s="729"/>
      <c r="BO175" s="729"/>
      <c r="BP175" s="729"/>
      <c r="BQ175" s="729"/>
      <c r="BR175" s="729"/>
      <c r="BS175" s="729"/>
      <c r="BT175" s="729"/>
      <c r="BU175" s="729"/>
      <c r="BV175" s="729"/>
      <c r="BW175" s="729"/>
      <c r="BX175" s="729"/>
      <c r="BY175" s="729"/>
      <c r="BZ175" s="729"/>
      <c r="CA175" s="729"/>
      <c r="CB175" s="729"/>
      <c r="CC175" s="729"/>
      <c r="CD175" s="729"/>
      <c r="CE175" s="729"/>
      <c r="CF175" s="368"/>
      <c r="CG175" s="368"/>
      <c r="CH175" s="368"/>
      <c r="CI175" s="715">
        <f>IFERROR(BQ141,0)</f>
        <v>0</v>
      </c>
      <c r="CJ175" s="715"/>
      <c r="CK175" s="715"/>
      <c r="CL175" s="715"/>
      <c r="CM175" s="715"/>
      <c r="CN175" s="715"/>
      <c r="CO175" s="715"/>
      <c r="CP175" s="715"/>
      <c r="CQ175" s="715"/>
      <c r="CR175" s="715"/>
      <c r="CS175" s="368"/>
    </row>
    <row r="176" spans="2:97" ht="23.25" customHeight="1" x14ac:dyDescent="0.35">
      <c r="B176" s="368"/>
      <c r="C176" s="368"/>
      <c r="D176" s="368"/>
      <c r="E176" s="368"/>
      <c r="F176" s="368"/>
      <c r="G176" s="368"/>
      <c r="H176" s="368"/>
      <c r="I176" s="368"/>
      <c r="J176" s="368"/>
      <c r="K176" s="368"/>
      <c r="L176" s="368"/>
      <c r="M176" s="368"/>
      <c r="N176" s="368"/>
      <c r="O176" s="368"/>
      <c r="P176" s="368"/>
      <c r="Q176" s="368"/>
      <c r="R176" s="368"/>
      <c r="S176" s="368"/>
      <c r="T176" s="368"/>
      <c r="U176" s="368"/>
      <c r="V176" s="368"/>
      <c r="W176" s="368"/>
      <c r="X176" s="368"/>
      <c r="Y176" s="368"/>
      <c r="Z176" s="368"/>
      <c r="AA176" s="368"/>
      <c r="AB176" s="368"/>
      <c r="AC176" s="368"/>
      <c r="AD176" s="368"/>
      <c r="AE176" s="368"/>
      <c r="AF176" s="368"/>
      <c r="BC176" s="368"/>
      <c r="BD176" s="368"/>
      <c r="BE176" s="368"/>
      <c r="BF176" s="368"/>
      <c r="BG176" s="368"/>
      <c r="BH176" s="729" t="s">
        <v>317</v>
      </c>
      <c r="BI176" s="729"/>
      <c r="BJ176" s="729"/>
      <c r="BK176" s="729"/>
      <c r="BL176" s="729"/>
      <c r="BM176" s="729"/>
      <c r="BN176" s="729"/>
      <c r="BO176" s="729"/>
      <c r="BP176" s="729"/>
      <c r="BQ176" s="729"/>
      <c r="BR176" s="729"/>
      <c r="BS176" s="729"/>
      <c r="BT176" s="729"/>
      <c r="BU176" s="729"/>
      <c r="BV176" s="729"/>
      <c r="BW176" s="729"/>
      <c r="BX176" s="729"/>
      <c r="BY176" s="729"/>
      <c r="BZ176" s="729"/>
      <c r="CA176" s="729"/>
      <c r="CB176" s="729"/>
      <c r="CC176" s="729"/>
      <c r="CD176" s="729"/>
      <c r="CE176" s="729"/>
      <c r="CF176" s="368"/>
      <c r="CG176" s="368"/>
      <c r="CH176" s="368"/>
      <c r="CI176" s="715">
        <f>IFERROR(BQ170,0)</f>
        <v>0</v>
      </c>
      <c r="CJ176" s="715"/>
      <c r="CK176" s="715"/>
      <c r="CL176" s="715"/>
      <c r="CM176" s="715"/>
      <c r="CN176" s="715"/>
      <c r="CO176" s="715"/>
      <c r="CP176" s="715"/>
      <c r="CQ176" s="715"/>
      <c r="CR176" s="715"/>
      <c r="CS176" s="368"/>
    </row>
    <row r="177" spans="2:97" ht="23.25" customHeight="1" x14ac:dyDescent="0.35">
      <c r="B177" s="368"/>
      <c r="C177" s="368"/>
      <c r="D177" s="368"/>
      <c r="E177" s="368"/>
      <c r="F177" s="368"/>
      <c r="G177" s="368"/>
      <c r="H177" s="368"/>
      <c r="I177" s="368"/>
      <c r="J177" s="368"/>
      <c r="K177" s="368"/>
      <c r="L177" s="368"/>
      <c r="M177" s="368"/>
      <c r="N177" s="368"/>
      <c r="O177" s="368"/>
      <c r="P177" s="368"/>
      <c r="Q177" s="368"/>
      <c r="R177" s="368"/>
      <c r="S177" s="368"/>
      <c r="T177" s="368"/>
      <c r="U177" s="368"/>
      <c r="V177" s="368"/>
      <c r="W177" s="368"/>
      <c r="X177" s="368"/>
      <c r="Y177" s="368"/>
      <c r="Z177" s="368"/>
      <c r="AA177" s="368"/>
      <c r="AB177" s="368"/>
      <c r="AC177" s="368"/>
      <c r="AD177" s="368"/>
      <c r="AE177" s="368"/>
      <c r="AF177" s="368"/>
      <c r="BC177" s="368"/>
      <c r="BD177" s="368"/>
      <c r="BE177" s="368"/>
      <c r="BF177" s="368"/>
      <c r="BG177" s="368"/>
      <c r="BH177" s="730" t="s">
        <v>319</v>
      </c>
      <c r="BI177" s="730"/>
      <c r="BJ177" s="730"/>
      <c r="BK177" s="730"/>
      <c r="BL177" s="730"/>
      <c r="BM177" s="730"/>
      <c r="BN177" s="730"/>
      <c r="BO177" s="730"/>
      <c r="BP177" s="730"/>
      <c r="BQ177" s="730"/>
      <c r="BR177" s="730"/>
      <c r="BS177" s="730"/>
      <c r="BT177" s="730"/>
      <c r="BU177" s="730"/>
      <c r="BV177" s="730"/>
      <c r="BW177" s="730"/>
      <c r="BX177" s="730"/>
      <c r="BY177" s="730"/>
      <c r="BZ177" s="730"/>
      <c r="CA177" s="730"/>
      <c r="CB177" s="730"/>
      <c r="CC177" s="730"/>
      <c r="CD177" s="730"/>
      <c r="CE177" s="730"/>
      <c r="CF177" s="379"/>
      <c r="CG177" s="379"/>
      <c r="CH177" s="379"/>
      <c r="CI177" s="716">
        <f>SUM(CI173:CR176)</f>
        <v>0</v>
      </c>
      <c r="CJ177" s="716"/>
      <c r="CK177" s="716"/>
      <c r="CL177" s="716"/>
      <c r="CM177" s="716"/>
      <c r="CN177" s="716"/>
      <c r="CO177" s="716"/>
      <c r="CP177" s="716"/>
      <c r="CQ177" s="716"/>
      <c r="CR177" s="716"/>
      <c r="CS177" s="368"/>
    </row>
    <row r="178" spans="2:97" ht="23.25" customHeight="1" x14ac:dyDescent="0.35">
      <c r="B178" s="368"/>
      <c r="C178" s="368"/>
      <c r="D178" s="368"/>
      <c r="E178" s="368"/>
      <c r="F178" s="368"/>
      <c r="G178" s="368"/>
      <c r="H178" s="368"/>
      <c r="I178" s="368"/>
      <c r="J178" s="368"/>
      <c r="K178" s="368"/>
      <c r="L178" s="368"/>
      <c r="M178" s="368"/>
      <c r="N178" s="368"/>
      <c r="O178" s="368"/>
      <c r="P178" s="368"/>
      <c r="Q178" s="368"/>
      <c r="R178" s="368"/>
      <c r="S178" s="368"/>
      <c r="T178" s="368"/>
      <c r="U178" s="368"/>
      <c r="V178" s="368"/>
      <c r="W178" s="368"/>
      <c r="X178" s="368"/>
      <c r="Y178" s="368"/>
      <c r="Z178" s="368"/>
      <c r="AA178" s="368"/>
      <c r="AB178" s="368"/>
      <c r="AC178" s="368"/>
      <c r="AD178" s="368"/>
      <c r="AE178" s="368"/>
      <c r="AF178" s="368"/>
      <c r="BC178" s="368"/>
      <c r="BD178" s="368"/>
      <c r="BE178" s="368"/>
      <c r="BF178" s="368"/>
      <c r="BG178" s="368"/>
      <c r="BH178" s="729" t="e">
        <f>CONCATENATE("(+) Recargo por pago fraccionado (",TARIFA!AC5*100,"%)")</f>
        <v>#N/A</v>
      </c>
      <c r="BI178" s="729"/>
      <c r="BJ178" s="729"/>
      <c r="BK178" s="729"/>
      <c r="BL178" s="729"/>
      <c r="BM178" s="729"/>
      <c r="BN178" s="729"/>
      <c r="BO178" s="729"/>
      <c r="BP178" s="729"/>
      <c r="BQ178" s="729"/>
      <c r="BR178" s="729"/>
      <c r="BS178" s="729"/>
      <c r="BT178" s="729"/>
      <c r="BU178" s="729"/>
      <c r="BV178" s="729"/>
      <c r="BW178" s="729"/>
      <c r="BX178" s="729"/>
      <c r="BY178" s="729"/>
      <c r="BZ178" s="729"/>
      <c r="CA178" s="729"/>
      <c r="CB178" s="729"/>
      <c r="CC178" s="729"/>
      <c r="CD178" s="729"/>
      <c r="CE178" s="729"/>
      <c r="CF178" s="368"/>
      <c r="CG178" s="368"/>
      <c r="CH178" s="368"/>
      <c r="CI178" s="726" t="e">
        <f>TARIFA!AC9</f>
        <v>#N/A</v>
      </c>
      <c r="CJ178" s="726"/>
      <c r="CK178" s="726"/>
      <c r="CL178" s="726"/>
      <c r="CM178" s="726"/>
      <c r="CN178" s="726"/>
      <c r="CO178" s="726"/>
      <c r="CP178" s="726"/>
      <c r="CQ178" s="726"/>
      <c r="CR178" s="726"/>
      <c r="CS178" s="368"/>
    </row>
    <row r="179" spans="2:97" ht="23.25" customHeight="1" x14ac:dyDescent="0.35">
      <c r="B179" s="368"/>
      <c r="C179" s="717" t="s">
        <v>320</v>
      </c>
      <c r="D179" s="718"/>
      <c r="E179" s="718"/>
      <c r="F179" s="718"/>
      <c r="G179" s="718"/>
      <c r="H179" s="718"/>
      <c r="I179" s="718"/>
      <c r="J179" s="718"/>
      <c r="K179" s="718"/>
      <c r="L179" s="718"/>
      <c r="M179" s="718"/>
      <c r="N179" s="718"/>
      <c r="O179" s="718"/>
      <c r="P179" s="718"/>
      <c r="Q179" s="718"/>
      <c r="R179" s="718"/>
      <c r="S179" s="718"/>
      <c r="T179" s="718"/>
      <c r="U179" s="718"/>
      <c r="V179" s="718"/>
      <c r="W179" s="718"/>
      <c r="X179" s="718"/>
      <c r="Y179" s="718"/>
      <c r="Z179" s="718"/>
      <c r="AA179" s="719"/>
      <c r="AB179" s="368"/>
      <c r="AC179" s="368"/>
      <c r="AD179" s="368"/>
      <c r="AE179" s="368"/>
      <c r="AF179" s="368"/>
      <c r="BC179" s="368"/>
      <c r="BD179" s="368"/>
      <c r="BE179" s="368"/>
      <c r="BF179" s="368"/>
      <c r="BG179" s="368"/>
      <c r="BH179" s="729" t="s">
        <v>321</v>
      </c>
      <c r="BI179" s="729"/>
      <c r="BJ179" s="729"/>
      <c r="BK179" s="729"/>
      <c r="BL179" s="729"/>
      <c r="BM179" s="729"/>
      <c r="BN179" s="729"/>
      <c r="BO179" s="729"/>
      <c r="BP179" s="729"/>
      <c r="BQ179" s="729"/>
      <c r="BR179" s="729"/>
      <c r="BS179" s="729"/>
      <c r="BT179" s="729"/>
      <c r="BU179" s="729"/>
      <c r="BV179" s="729"/>
      <c r="BW179" s="729"/>
      <c r="BX179" s="729"/>
      <c r="BY179" s="729"/>
      <c r="BZ179" s="729"/>
      <c r="CA179" s="729"/>
      <c r="CB179" s="729"/>
      <c r="CC179" s="729"/>
      <c r="CD179" s="729"/>
      <c r="CE179" s="729"/>
      <c r="CF179" s="368"/>
      <c r="CG179" s="368"/>
      <c r="CH179" s="368"/>
      <c r="CI179" s="726">
        <f>TARIFA!AC10</f>
        <v>500</v>
      </c>
      <c r="CJ179" s="726"/>
      <c r="CK179" s="726"/>
      <c r="CL179" s="726"/>
      <c r="CM179" s="726"/>
      <c r="CN179" s="726"/>
      <c r="CO179" s="726"/>
      <c r="CP179" s="726"/>
      <c r="CQ179" s="726"/>
      <c r="CR179" s="726"/>
      <c r="CS179" s="368"/>
    </row>
    <row r="180" spans="2:97" ht="23.25" customHeight="1" x14ac:dyDescent="0.35">
      <c r="B180" s="368"/>
      <c r="C180" s="720"/>
      <c r="D180" s="721"/>
      <c r="E180" s="721"/>
      <c r="F180" s="721"/>
      <c r="G180" s="721"/>
      <c r="H180" s="721"/>
      <c r="I180" s="721"/>
      <c r="J180" s="721"/>
      <c r="K180" s="721"/>
      <c r="L180" s="721"/>
      <c r="M180" s="721"/>
      <c r="N180" s="721"/>
      <c r="O180" s="721"/>
      <c r="P180" s="721"/>
      <c r="Q180" s="721"/>
      <c r="R180" s="721"/>
      <c r="S180" s="721"/>
      <c r="T180" s="721"/>
      <c r="U180" s="721"/>
      <c r="V180" s="721"/>
      <c r="W180" s="721"/>
      <c r="X180" s="721"/>
      <c r="Y180" s="721"/>
      <c r="Z180" s="721"/>
      <c r="AA180" s="722"/>
      <c r="AB180" s="368"/>
      <c r="AC180" s="368"/>
      <c r="AD180" s="368"/>
      <c r="AE180" s="368"/>
      <c r="AF180" s="368"/>
      <c r="BC180" s="368"/>
      <c r="BD180" s="368"/>
      <c r="BE180" s="368"/>
      <c r="BF180" s="368"/>
      <c r="BG180" s="368"/>
      <c r="BH180" s="730" t="s">
        <v>322</v>
      </c>
      <c r="BI180" s="730"/>
      <c r="BJ180" s="730"/>
      <c r="BK180" s="730"/>
      <c r="BL180" s="730"/>
      <c r="BM180" s="730"/>
      <c r="BN180" s="730"/>
      <c r="BO180" s="730"/>
      <c r="BP180" s="730"/>
      <c r="BQ180" s="730"/>
      <c r="BR180" s="730"/>
      <c r="BS180" s="730"/>
      <c r="BT180" s="730"/>
      <c r="BU180" s="730"/>
      <c r="BV180" s="730"/>
      <c r="BW180" s="730"/>
      <c r="BX180" s="730"/>
      <c r="BY180" s="730"/>
      <c r="BZ180" s="730"/>
      <c r="CA180" s="730"/>
      <c r="CB180" s="730"/>
      <c r="CC180" s="730"/>
      <c r="CD180" s="730"/>
      <c r="CE180" s="730"/>
      <c r="CF180" s="379"/>
      <c r="CG180" s="379"/>
      <c r="CH180" s="379"/>
      <c r="CI180" s="716" t="e">
        <f>SUM(CI177:CR179)</f>
        <v>#N/A</v>
      </c>
      <c r="CJ180" s="716"/>
      <c r="CK180" s="716"/>
      <c r="CL180" s="716"/>
      <c r="CM180" s="716"/>
      <c r="CN180" s="716"/>
      <c r="CO180" s="716"/>
      <c r="CP180" s="716"/>
      <c r="CQ180" s="716"/>
      <c r="CR180" s="716"/>
      <c r="CS180" s="368"/>
    </row>
    <row r="181" spans="2:97" ht="23.25" customHeight="1" x14ac:dyDescent="0.35">
      <c r="B181" s="368"/>
      <c r="C181" s="720"/>
      <c r="D181" s="721"/>
      <c r="E181" s="721"/>
      <c r="F181" s="721"/>
      <c r="G181" s="721"/>
      <c r="H181" s="721"/>
      <c r="I181" s="721"/>
      <c r="J181" s="721"/>
      <c r="K181" s="721"/>
      <c r="L181" s="721"/>
      <c r="M181" s="721"/>
      <c r="N181" s="721"/>
      <c r="O181" s="721"/>
      <c r="P181" s="721"/>
      <c r="Q181" s="721"/>
      <c r="R181" s="721"/>
      <c r="S181" s="721"/>
      <c r="T181" s="721"/>
      <c r="U181" s="721"/>
      <c r="V181" s="721"/>
      <c r="W181" s="721"/>
      <c r="X181" s="721"/>
      <c r="Y181" s="721"/>
      <c r="Z181" s="721"/>
      <c r="AA181" s="722"/>
      <c r="AB181" s="368"/>
      <c r="AC181" s="368"/>
      <c r="AD181" s="368"/>
      <c r="AE181" s="368"/>
      <c r="AF181" s="368"/>
      <c r="BC181" s="368"/>
      <c r="BD181" s="368"/>
      <c r="BE181" s="368"/>
      <c r="BF181" s="368"/>
      <c r="BG181" s="368"/>
      <c r="BH181" s="729" t="s">
        <v>323</v>
      </c>
      <c r="BI181" s="729"/>
      <c r="BJ181" s="729"/>
      <c r="BK181" s="729"/>
      <c r="BL181" s="729"/>
      <c r="BM181" s="729"/>
      <c r="BN181" s="729"/>
      <c r="BO181" s="729"/>
      <c r="BP181" s="729"/>
      <c r="BQ181" s="729"/>
      <c r="BR181" s="729"/>
      <c r="BS181" s="729"/>
      <c r="BT181" s="729"/>
      <c r="BU181" s="729"/>
      <c r="BV181" s="729"/>
      <c r="BW181" s="729"/>
      <c r="BX181" s="729"/>
      <c r="BY181" s="729"/>
      <c r="BZ181" s="729"/>
      <c r="CA181" s="729"/>
      <c r="CB181" s="729"/>
      <c r="CC181" s="729"/>
      <c r="CD181" s="729"/>
      <c r="CE181" s="729"/>
      <c r="CF181" s="368"/>
      <c r="CG181" s="368"/>
      <c r="CH181" s="368"/>
      <c r="CI181" s="726" t="e">
        <f>TARIFA!AC11</f>
        <v>#N/A</v>
      </c>
      <c r="CJ181" s="726"/>
      <c r="CK181" s="726"/>
      <c r="CL181" s="726"/>
      <c r="CM181" s="726"/>
      <c r="CN181" s="726"/>
      <c r="CO181" s="726"/>
      <c r="CP181" s="726"/>
      <c r="CQ181" s="726"/>
      <c r="CR181" s="726"/>
      <c r="CS181" s="368"/>
    </row>
    <row r="182" spans="2:97" ht="23.25" customHeight="1" x14ac:dyDescent="0.35">
      <c r="B182" s="368"/>
      <c r="C182" s="720"/>
      <c r="D182" s="721"/>
      <c r="E182" s="721"/>
      <c r="F182" s="721"/>
      <c r="G182" s="721"/>
      <c r="H182" s="721"/>
      <c r="I182" s="721"/>
      <c r="J182" s="721"/>
      <c r="K182" s="721"/>
      <c r="L182" s="721"/>
      <c r="M182" s="721"/>
      <c r="N182" s="721"/>
      <c r="O182" s="721"/>
      <c r="P182" s="721"/>
      <c r="Q182" s="721"/>
      <c r="R182" s="721"/>
      <c r="S182" s="721"/>
      <c r="T182" s="721"/>
      <c r="U182" s="721"/>
      <c r="V182" s="721"/>
      <c r="W182" s="721"/>
      <c r="X182" s="721"/>
      <c r="Y182" s="721"/>
      <c r="Z182" s="721"/>
      <c r="AA182" s="722"/>
      <c r="AB182" s="368"/>
      <c r="AC182" s="368"/>
      <c r="AD182" s="368"/>
      <c r="AE182" s="368"/>
      <c r="AF182" s="368"/>
      <c r="BC182" s="368"/>
      <c r="BD182" s="368"/>
      <c r="BE182" s="368"/>
      <c r="BF182" s="368"/>
      <c r="BG182" s="368"/>
      <c r="BH182" s="730" t="s">
        <v>324</v>
      </c>
      <c r="BI182" s="730"/>
      <c r="BJ182" s="730"/>
      <c r="BK182" s="730"/>
      <c r="BL182" s="730"/>
      <c r="BM182" s="730"/>
      <c r="BN182" s="730"/>
      <c r="BO182" s="730"/>
      <c r="BP182" s="730"/>
      <c r="BQ182" s="730"/>
      <c r="BR182" s="730"/>
      <c r="BS182" s="730"/>
      <c r="BT182" s="730"/>
      <c r="BU182" s="730"/>
      <c r="BV182" s="730"/>
      <c r="BW182" s="730"/>
      <c r="BX182" s="730"/>
      <c r="BY182" s="730"/>
      <c r="BZ182" s="730"/>
      <c r="CA182" s="730"/>
      <c r="CB182" s="730"/>
      <c r="CC182" s="730"/>
      <c r="CD182" s="730"/>
      <c r="CE182" s="730"/>
      <c r="CF182" s="379"/>
      <c r="CG182" s="380"/>
      <c r="CH182" s="380"/>
      <c r="CI182" s="727" t="e">
        <f>SUM(CI180:CR181)</f>
        <v>#N/A</v>
      </c>
      <c r="CJ182" s="727"/>
      <c r="CK182" s="727"/>
      <c r="CL182" s="727"/>
      <c r="CM182" s="727"/>
      <c r="CN182" s="727"/>
      <c r="CO182" s="727"/>
      <c r="CP182" s="727"/>
      <c r="CQ182" s="727"/>
      <c r="CR182" s="727"/>
      <c r="CS182" s="368"/>
    </row>
    <row r="183" spans="2:97" ht="23.25" customHeight="1" x14ac:dyDescent="0.35">
      <c r="B183" s="368"/>
      <c r="C183" s="720"/>
      <c r="D183" s="721"/>
      <c r="E183" s="721"/>
      <c r="F183" s="721"/>
      <c r="G183" s="721"/>
      <c r="H183" s="721"/>
      <c r="I183" s="721"/>
      <c r="J183" s="721"/>
      <c r="K183" s="721"/>
      <c r="L183" s="721"/>
      <c r="M183" s="721"/>
      <c r="N183" s="721"/>
      <c r="O183" s="721"/>
      <c r="P183" s="721"/>
      <c r="Q183" s="721"/>
      <c r="R183" s="721"/>
      <c r="S183" s="721"/>
      <c r="T183" s="721"/>
      <c r="U183" s="721"/>
      <c r="V183" s="721"/>
      <c r="W183" s="721"/>
      <c r="X183" s="721"/>
      <c r="Y183" s="721"/>
      <c r="Z183" s="721"/>
      <c r="AA183" s="722"/>
      <c r="AB183" s="368"/>
      <c r="AC183" s="368"/>
      <c r="AD183" s="368"/>
      <c r="AE183" s="368"/>
      <c r="AF183" s="368"/>
      <c r="BC183" s="368"/>
      <c r="BD183" s="368"/>
      <c r="BE183" s="368"/>
      <c r="BF183" s="368"/>
      <c r="BG183" s="368"/>
      <c r="BH183" s="368"/>
      <c r="BI183" s="368"/>
      <c r="BJ183" s="368"/>
      <c r="BK183" s="368"/>
      <c r="BL183" s="368"/>
      <c r="BM183" s="368"/>
      <c r="BN183" s="368"/>
      <c r="BO183" s="368"/>
      <c r="BP183" s="368"/>
      <c r="BQ183" s="368"/>
      <c r="BR183" s="368"/>
      <c r="BS183" s="368"/>
      <c r="BT183" s="368"/>
      <c r="BU183" s="368"/>
      <c r="BV183" s="368"/>
      <c r="BW183" s="368"/>
      <c r="BX183" s="368"/>
      <c r="BY183" s="368"/>
      <c r="BZ183" s="368"/>
      <c r="CA183" s="368"/>
      <c r="CB183" s="368"/>
      <c r="CC183" s="368"/>
      <c r="CD183" s="368"/>
      <c r="CE183" s="368"/>
      <c r="CF183" s="368"/>
      <c r="CG183" s="368"/>
      <c r="CH183" s="368"/>
      <c r="CI183" s="368"/>
      <c r="CJ183" s="368"/>
      <c r="CK183" s="368"/>
      <c r="CL183" s="368"/>
      <c r="CM183" s="368"/>
      <c r="CN183" s="368"/>
      <c r="CO183" s="368"/>
      <c r="CP183" s="368"/>
      <c r="CQ183" s="368"/>
      <c r="CR183" s="368"/>
      <c r="CS183" s="368"/>
    </row>
    <row r="184" spans="2:97" ht="23.25" customHeight="1" x14ac:dyDescent="0.35">
      <c r="B184" s="368"/>
      <c r="C184" s="720"/>
      <c r="D184" s="721"/>
      <c r="E184" s="721"/>
      <c r="F184" s="721"/>
      <c r="G184" s="721"/>
      <c r="H184" s="721"/>
      <c r="I184" s="721"/>
      <c r="J184" s="721"/>
      <c r="K184" s="721"/>
      <c r="L184" s="721"/>
      <c r="M184" s="721"/>
      <c r="N184" s="721"/>
      <c r="O184" s="721"/>
      <c r="P184" s="721"/>
      <c r="Q184" s="721"/>
      <c r="R184" s="721"/>
      <c r="S184" s="721"/>
      <c r="T184" s="721"/>
      <c r="U184" s="721"/>
      <c r="V184" s="721"/>
      <c r="W184" s="721"/>
      <c r="X184" s="721"/>
      <c r="Y184" s="721"/>
      <c r="Z184" s="721"/>
      <c r="AA184" s="722"/>
      <c r="AB184" s="368"/>
      <c r="AC184" s="368"/>
      <c r="AD184" s="368"/>
      <c r="AE184" s="368"/>
      <c r="AF184" s="368"/>
      <c r="AG184" s="368"/>
      <c r="AH184" s="368"/>
      <c r="AI184" s="368"/>
      <c r="AJ184" s="368"/>
      <c r="AK184" s="368"/>
      <c r="AL184" s="368"/>
      <c r="AM184" s="368"/>
      <c r="AN184" s="368"/>
      <c r="AO184" s="368"/>
      <c r="AP184" s="368"/>
      <c r="AQ184" s="368"/>
      <c r="AR184" s="368"/>
      <c r="AS184" s="368"/>
      <c r="AT184" s="368"/>
      <c r="AU184" s="368"/>
      <c r="AV184" s="368"/>
      <c r="AW184" s="368"/>
      <c r="AX184" s="368"/>
      <c r="AY184" s="368"/>
      <c r="AZ184" s="368"/>
      <c r="BA184" s="368"/>
      <c r="BB184" s="368"/>
      <c r="BC184" s="368"/>
      <c r="BD184" s="368"/>
      <c r="BE184" s="368"/>
      <c r="BF184" s="368"/>
      <c r="BG184" s="368"/>
      <c r="BH184" s="381"/>
      <c r="BI184" s="381"/>
      <c r="BJ184" s="368"/>
      <c r="BK184" s="368"/>
      <c r="BL184" s="368"/>
      <c r="BM184" s="368"/>
      <c r="BN184" s="368"/>
      <c r="BO184" s="368"/>
      <c r="BP184" s="368"/>
      <c r="BQ184" s="368"/>
      <c r="BR184" s="368"/>
      <c r="BS184" s="368"/>
      <c r="BT184" s="368"/>
      <c r="BU184" s="368"/>
      <c r="BV184" s="368"/>
      <c r="BW184" s="368"/>
      <c r="BX184" s="368"/>
      <c r="BY184" s="368"/>
      <c r="BZ184" s="368"/>
      <c r="CA184" s="368"/>
      <c r="CB184" s="368"/>
      <c r="CC184" s="368"/>
      <c r="CD184" s="368"/>
      <c r="CE184" s="368"/>
      <c r="CF184" s="368"/>
      <c r="CG184" s="368"/>
      <c r="CH184" s="368"/>
      <c r="CI184" s="368"/>
      <c r="CJ184" s="368"/>
      <c r="CK184" s="368"/>
      <c r="CL184" s="368"/>
      <c r="CM184" s="368"/>
      <c r="CN184" s="368"/>
      <c r="CO184" s="368"/>
      <c r="CP184" s="368"/>
      <c r="CQ184" s="368"/>
      <c r="CR184" s="368"/>
      <c r="CS184" s="368"/>
    </row>
    <row r="185" spans="2:97" ht="23.25" customHeight="1" x14ac:dyDescent="0.35">
      <c r="B185" s="368"/>
      <c r="C185" s="720"/>
      <c r="D185" s="721"/>
      <c r="E185" s="721"/>
      <c r="F185" s="721"/>
      <c r="G185" s="721"/>
      <c r="H185" s="721"/>
      <c r="I185" s="721"/>
      <c r="J185" s="721"/>
      <c r="K185" s="721"/>
      <c r="L185" s="721"/>
      <c r="M185" s="721"/>
      <c r="N185" s="721"/>
      <c r="O185" s="721"/>
      <c r="P185" s="721"/>
      <c r="Q185" s="721"/>
      <c r="R185" s="721"/>
      <c r="S185" s="721"/>
      <c r="T185" s="721"/>
      <c r="U185" s="721"/>
      <c r="V185" s="721"/>
      <c r="W185" s="721"/>
      <c r="X185" s="721"/>
      <c r="Y185" s="721"/>
      <c r="Z185" s="721"/>
      <c r="AA185" s="722"/>
      <c r="AB185" s="368"/>
      <c r="AC185" s="368"/>
      <c r="AD185" s="368"/>
      <c r="AE185" s="368"/>
      <c r="AF185" s="368"/>
      <c r="AG185" s="368"/>
      <c r="AH185" s="368"/>
      <c r="AI185" s="368"/>
      <c r="AJ185" s="368"/>
      <c r="AK185" s="368"/>
      <c r="AL185" s="368"/>
      <c r="AM185" s="368"/>
      <c r="AN185" s="368"/>
      <c r="AO185" s="368"/>
      <c r="AP185" s="368"/>
      <c r="AQ185" s="368"/>
      <c r="AR185" s="368"/>
      <c r="AS185" s="368"/>
      <c r="AT185" s="368"/>
      <c r="AU185" s="368"/>
      <c r="AV185" s="368"/>
      <c r="AW185" s="368"/>
      <c r="AX185" s="368"/>
      <c r="AY185" s="368"/>
      <c r="AZ185" s="368"/>
      <c r="BA185" s="368"/>
      <c r="BB185" s="368"/>
      <c r="BC185" s="368"/>
      <c r="BD185" s="368"/>
      <c r="BE185" s="381"/>
      <c r="BF185" s="381"/>
      <c r="BG185" s="381"/>
      <c r="BH185" s="731" t="s">
        <v>325</v>
      </c>
      <c r="BI185" s="732"/>
      <c r="BJ185" s="732"/>
      <c r="BK185" s="732"/>
      <c r="BL185" s="732"/>
      <c r="BM185" s="732"/>
      <c r="BN185" s="732"/>
      <c r="BO185" s="732"/>
      <c r="BP185" s="732"/>
      <c r="BQ185" s="732"/>
      <c r="BR185" s="732"/>
      <c r="BS185" s="732"/>
      <c r="BT185" s="732"/>
      <c r="BU185" s="732"/>
      <c r="BV185" s="732"/>
      <c r="BW185" s="732"/>
      <c r="BX185" s="732"/>
      <c r="BY185" s="732"/>
      <c r="BZ185" s="732"/>
      <c r="CA185" s="732"/>
      <c r="CB185" s="732"/>
      <c r="CC185" s="732"/>
      <c r="CD185" s="732"/>
      <c r="CE185" s="732"/>
      <c r="CF185" s="732"/>
      <c r="CG185" s="732"/>
      <c r="CH185" s="732"/>
      <c r="CI185" s="732"/>
      <c r="CJ185" s="732"/>
      <c r="CK185" s="732"/>
      <c r="CL185" s="732"/>
      <c r="CM185" s="732"/>
      <c r="CN185" s="732"/>
      <c r="CO185" s="732"/>
      <c r="CP185" s="732"/>
      <c r="CQ185" s="732"/>
      <c r="CR185" s="733"/>
      <c r="CS185" s="368"/>
    </row>
    <row r="186" spans="2:97" ht="23.25" customHeight="1" x14ac:dyDescent="0.35">
      <c r="B186" s="368"/>
      <c r="C186" s="720"/>
      <c r="D186" s="721"/>
      <c r="E186" s="721"/>
      <c r="F186" s="721"/>
      <c r="G186" s="721"/>
      <c r="H186" s="721"/>
      <c r="I186" s="721"/>
      <c r="J186" s="721"/>
      <c r="K186" s="721"/>
      <c r="L186" s="721"/>
      <c r="M186" s="721"/>
      <c r="N186" s="721"/>
      <c r="O186" s="721"/>
      <c r="P186" s="721"/>
      <c r="Q186" s="721"/>
      <c r="R186" s="721"/>
      <c r="S186" s="721"/>
      <c r="T186" s="721"/>
      <c r="U186" s="721"/>
      <c r="V186" s="721"/>
      <c r="W186" s="721"/>
      <c r="X186" s="721"/>
      <c r="Y186" s="721"/>
      <c r="Z186" s="721"/>
      <c r="AA186" s="722"/>
      <c r="AB186" s="368"/>
      <c r="AC186" s="368"/>
      <c r="AD186" s="368"/>
      <c r="AE186" s="368"/>
      <c r="AF186" s="368"/>
      <c r="AG186" s="368"/>
      <c r="AH186" s="368"/>
      <c r="AI186" s="368"/>
      <c r="AJ186" s="368"/>
      <c r="AK186" s="368"/>
      <c r="AL186" s="368"/>
      <c r="AM186" s="368"/>
      <c r="AN186" s="368"/>
      <c r="AO186" s="368"/>
      <c r="AP186" s="368"/>
      <c r="AQ186" s="368"/>
      <c r="AR186" s="368"/>
      <c r="AS186" s="368"/>
      <c r="AT186" s="368"/>
      <c r="AU186" s="368"/>
      <c r="AV186" s="368"/>
      <c r="AW186" s="368"/>
      <c r="AX186" s="368"/>
      <c r="AY186" s="368"/>
      <c r="AZ186" s="368"/>
      <c r="BA186" s="368"/>
      <c r="BB186" s="368"/>
      <c r="BC186" s="368"/>
      <c r="BD186" s="368"/>
      <c r="BE186" s="368"/>
      <c r="BF186" s="368"/>
      <c r="BG186" s="368"/>
      <c r="BH186" s="368"/>
      <c r="BI186" s="368"/>
      <c r="BJ186" s="368"/>
      <c r="BK186" s="368"/>
      <c r="BL186" s="368"/>
      <c r="BM186" s="368"/>
      <c r="BN186" s="368"/>
      <c r="BO186" s="368"/>
      <c r="BP186" s="368"/>
      <c r="BQ186" s="368"/>
      <c r="BR186" s="368"/>
      <c r="BS186" s="368"/>
      <c r="BT186" s="368"/>
      <c r="BU186" s="368"/>
      <c r="BV186" s="368"/>
      <c r="BW186" s="368"/>
      <c r="BX186" s="368"/>
      <c r="BY186" s="368"/>
      <c r="BZ186" s="368"/>
      <c r="CA186" s="368"/>
      <c r="CB186" s="368"/>
      <c r="CC186" s="368"/>
      <c r="CD186" s="368"/>
      <c r="CE186" s="368"/>
      <c r="CF186" s="368"/>
      <c r="CG186" s="368"/>
      <c r="CH186" s="368"/>
      <c r="CI186" s="368"/>
      <c r="CJ186" s="368"/>
      <c r="CK186" s="368"/>
      <c r="CL186" s="368"/>
      <c r="CM186" s="368"/>
      <c r="CN186" s="368"/>
      <c r="CO186" s="368"/>
      <c r="CP186" s="368"/>
      <c r="CQ186" s="368"/>
      <c r="CR186" s="368"/>
      <c r="CS186" s="368"/>
    </row>
    <row r="187" spans="2:97" ht="23.25" customHeight="1" x14ac:dyDescent="0.35">
      <c r="B187" s="368"/>
      <c r="C187" s="720"/>
      <c r="D187" s="721"/>
      <c r="E187" s="721"/>
      <c r="F187" s="721"/>
      <c r="G187" s="721"/>
      <c r="H187" s="721"/>
      <c r="I187" s="721"/>
      <c r="J187" s="721"/>
      <c r="K187" s="721"/>
      <c r="L187" s="721"/>
      <c r="M187" s="721"/>
      <c r="N187" s="721"/>
      <c r="O187" s="721"/>
      <c r="P187" s="721"/>
      <c r="Q187" s="721"/>
      <c r="R187" s="721"/>
      <c r="S187" s="721"/>
      <c r="T187" s="721"/>
      <c r="U187" s="721"/>
      <c r="V187" s="721"/>
      <c r="W187" s="721"/>
      <c r="X187" s="721"/>
      <c r="Y187" s="721"/>
      <c r="Z187" s="721"/>
      <c r="AA187" s="722"/>
      <c r="AB187" s="368"/>
      <c r="AC187" s="368"/>
      <c r="AD187" s="368"/>
      <c r="AE187" s="368"/>
      <c r="AF187" s="368"/>
      <c r="AG187" s="368"/>
      <c r="AH187" s="368"/>
      <c r="AI187" s="368"/>
      <c r="AJ187" s="368"/>
      <c r="AK187" s="368"/>
      <c r="AL187" s="368"/>
      <c r="AM187" s="368"/>
      <c r="AN187" s="368"/>
      <c r="AO187" s="368"/>
      <c r="AP187" s="368"/>
      <c r="AQ187" s="368"/>
      <c r="AR187" s="368"/>
      <c r="AS187" s="368"/>
      <c r="AT187" s="368"/>
      <c r="AU187" s="368"/>
      <c r="AV187" s="368"/>
      <c r="AW187" s="368"/>
      <c r="AX187" s="368"/>
      <c r="AY187" s="368"/>
      <c r="AZ187" s="368"/>
      <c r="BA187" s="368"/>
      <c r="BB187" s="368"/>
      <c r="BC187" s="368"/>
      <c r="BD187" s="368"/>
      <c r="BE187" s="368"/>
      <c r="BF187" s="368"/>
      <c r="BG187" s="368"/>
      <c r="BH187" s="734" t="s">
        <v>326</v>
      </c>
      <c r="BI187" s="734"/>
      <c r="BJ187" s="734"/>
      <c r="BK187" s="734"/>
      <c r="BL187" s="734"/>
      <c r="BM187" s="734"/>
      <c r="BN187" s="734"/>
      <c r="BO187" s="734"/>
      <c r="BP187" s="734"/>
      <c r="BQ187" s="734"/>
      <c r="BR187" s="734"/>
      <c r="BS187" s="734"/>
      <c r="BT187" s="734"/>
      <c r="BU187" s="734"/>
      <c r="BV187" s="734"/>
      <c r="BW187" s="734"/>
      <c r="BX187" s="734"/>
      <c r="BY187" s="734"/>
      <c r="BZ187" s="734"/>
      <c r="CA187" s="734"/>
      <c r="CB187" s="734"/>
      <c r="CC187" s="734"/>
      <c r="CD187" s="734"/>
      <c r="CE187" s="734"/>
      <c r="CF187" s="734"/>
      <c r="CG187" s="368"/>
      <c r="CH187" s="368"/>
      <c r="CI187" s="728" t="e">
        <f>IF(U175=1,CI182,((CI180-CI179)/U175+CI179)*1.16)</f>
        <v>#N/A</v>
      </c>
      <c r="CJ187" s="728"/>
      <c r="CK187" s="728"/>
      <c r="CL187" s="728"/>
      <c r="CM187" s="728"/>
      <c r="CN187" s="728"/>
      <c r="CO187" s="728"/>
      <c r="CP187" s="728"/>
      <c r="CQ187" s="728"/>
      <c r="CR187" s="728"/>
      <c r="CS187" s="368"/>
    </row>
    <row r="188" spans="2:97" ht="23.25" customHeight="1" x14ac:dyDescent="0.35">
      <c r="B188" s="368"/>
      <c r="C188" s="720"/>
      <c r="D188" s="721"/>
      <c r="E188" s="721"/>
      <c r="F188" s="721"/>
      <c r="G188" s="721"/>
      <c r="H188" s="721"/>
      <c r="I188" s="721"/>
      <c r="J188" s="721"/>
      <c r="K188" s="721"/>
      <c r="L188" s="721"/>
      <c r="M188" s="721"/>
      <c r="N188" s="721"/>
      <c r="O188" s="721"/>
      <c r="P188" s="721"/>
      <c r="Q188" s="721"/>
      <c r="R188" s="721"/>
      <c r="S188" s="721"/>
      <c r="T188" s="721"/>
      <c r="U188" s="721"/>
      <c r="V188" s="721"/>
      <c r="W188" s="721"/>
      <c r="X188" s="721"/>
      <c r="Y188" s="721"/>
      <c r="Z188" s="721"/>
      <c r="AA188" s="722"/>
      <c r="AB188" s="368"/>
      <c r="AC188" s="368"/>
      <c r="AD188" s="368"/>
      <c r="AE188" s="368"/>
      <c r="AF188" s="368"/>
      <c r="AG188" s="368"/>
      <c r="AH188" s="368"/>
      <c r="AI188" s="368"/>
      <c r="AJ188" s="368"/>
      <c r="AK188" s="368"/>
      <c r="AL188" s="368"/>
      <c r="AM188" s="368"/>
      <c r="AN188" s="368"/>
      <c r="AO188" s="368"/>
      <c r="AP188" s="368"/>
      <c r="AQ188" s="368"/>
      <c r="AR188" s="368"/>
      <c r="AS188" s="368"/>
      <c r="AT188" s="368"/>
      <c r="AU188" s="368"/>
      <c r="AV188" s="368"/>
      <c r="AW188" s="368"/>
      <c r="AX188" s="368"/>
      <c r="AY188" s="368"/>
      <c r="AZ188" s="368"/>
      <c r="BA188" s="368"/>
      <c r="BB188" s="368"/>
      <c r="BC188" s="368"/>
      <c r="BD188" s="368"/>
      <c r="BE188" s="368"/>
      <c r="BF188" s="368"/>
      <c r="BG188" s="368"/>
      <c r="BH188" s="734" t="e">
        <f>"Recibos subsecuentes ("&amp;U175-1&amp;")"</f>
        <v>#N/A</v>
      </c>
      <c r="BI188" s="734"/>
      <c r="BJ188" s="734"/>
      <c r="BK188" s="734"/>
      <c r="BL188" s="734"/>
      <c r="BM188" s="734"/>
      <c r="BN188" s="734"/>
      <c r="BO188" s="734"/>
      <c r="BP188" s="734"/>
      <c r="BQ188" s="734"/>
      <c r="BR188" s="734"/>
      <c r="BS188" s="734"/>
      <c r="BT188" s="734"/>
      <c r="BU188" s="734"/>
      <c r="BV188" s="734"/>
      <c r="BW188" s="734"/>
      <c r="BX188" s="734"/>
      <c r="BY188" s="734"/>
      <c r="BZ188" s="734"/>
      <c r="CA188" s="734"/>
      <c r="CB188" s="734"/>
      <c r="CC188" s="734"/>
      <c r="CD188" s="734"/>
      <c r="CE188" s="734"/>
      <c r="CF188" s="734"/>
      <c r="CG188" s="368"/>
      <c r="CH188" s="368"/>
      <c r="CI188" s="726" t="e">
        <f>IF(U175=1,0,((CI180-CI179)/U175)*1.16)</f>
        <v>#N/A</v>
      </c>
      <c r="CJ188" s="726"/>
      <c r="CK188" s="726"/>
      <c r="CL188" s="726"/>
      <c r="CM188" s="726"/>
      <c r="CN188" s="726"/>
      <c r="CO188" s="726"/>
      <c r="CP188" s="726"/>
      <c r="CQ188" s="726"/>
      <c r="CR188" s="726"/>
      <c r="CS188" s="368"/>
    </row>
    <row r="189" spans="2:97" ht="23.25" customHeight="1" x14ac:dyDescent="0.35">
      <c r="B189" s="368"/>
      <c r="C189" s="723"/>
      <c r="D189" s="724"/>
      <c r="E189" s="724"/>
      <c r="F189" s="724"/>
      <c r="G189" s="724"/>
      <c r="H189" s="724"/>
      <c r="I189" s="724"/>
      <c r="J189" s="724"/>
      <c r="K189" s="724"/>
      <c r="L189" s="724"/>
      <c r="M189" s="724"/>
      <c r="N189" s="724"/>
      <c r="O189" s="724"/>
      <c r="P189" s="724"/>
      <c r="Q189" s="724"/>
      <c r="R189" s="724"/>
      <c r="S189" s="724"/>
      <c r="T189" s="724"/>
      <c r="U189" s="724"/>
      <c r="V189" s="724"/>
      <c r="W189" s="724"/>
      <c r="X189" s="724"/>
      <c r="Y189" s="724"/>
      <c r="Z189" s="724"/>
      <c r="AA189" s="725"/>
      <c r="AB189" s="368"/>
      <c r="AC189" s="368"/>
      <c r="AD189" s="368"/>
      <c r="AE189" s="368"/>
      <c r="AF189" s="368"/>
      <c r="AG189" s="368"/>
      <c r="AH189" s="368"/>
      <c r="AI189" s="368"/>
      <c r="AJ189" s="368"/>
      <c r="AK189" s="368"/>
      <c r="AL189" s="368"/>
      <c r="AM189" s="368"/>
      <c r="AN189" s="368"/>
      <c r="AO189" s="368"/>
      <c r="AP189" s="368"/>
      <c r="AQ189" s="368"/>
      <c r="AR189" s="368"/>
      <c r="AS189" s="368"/>
      <c r="AT189" s="368"/>
      <c r="AU189" s="368"/>
      <c r="AV189" s="368"/>
      <c r="AW189" s="368"/>
      <c r="AX189" s="368"/>
      <c r="AY189" s="368"/>
      <c r="AZ189" s="368"/>
      <c r="BA189" s="368"/>
      <c r="BB189" s="368"/>
      <c r="BC189" s="368"/>
      <c r="BD189" s="368"/>
      <c r="BE189" s="368"/>
      <c r="BF189" s="368"/>
      <c r="BG189" s="368"/>
      <c r="CS189" s="368"/>
    </row>
    <row r="190" spans="2:97" ht="23.25" customHeight="1" x14ac:dyDescent="0.35">
      <c r="B190" s="368"/>
      <c r="C190" s="368"/>
      <c r="D190" s="368"/>
      <c r="E190" s="368"/>
      <c r="F190" s="368"/>
      <c r="G190" s="368"/>
      <c r="H190" s="368"/>
      <c r="I190" s="368"/>
      <c r="J190" s="368"/>
      <c r="K190" s="368"/>
      <c r="L190" s="368"/>
      <c r="M190" s="368"/>
      <c r="N190" s="368"/>
      <c r="O190" s="368"/>
      <c r="P190" s="368"/>
      <c r="Q190" s="368"/>
      <c r="R190" s="368"/>
      <c r="S190" s="368"/>
      <c r="T190" s="368"/>
      <c r="U190" s="368"/>
      <c r="V190" s="368"/>
      <c r="W190" s="368"/>
      <c r="X190" s="368"/>
      <c r="Y190" s="368"/>
      <c r="Z190" s="368"/>
      <c r="AA190" s="368"/>
      <c r="AB190" s="368"/>
      <c r="AC190" s="368"/>
      <c r="AD190" s="368"/>
      <c r="AE190" s="368"/>
      <c r="AF190" s="368"/>
      <c r="AG190" s="368"/>
      <c r="AH190" s="368"/>
      <c r="AI190" s="368"/>
      <c r="AJ190" s="368"/>
      <c r="AK190" s="368"/>
      <c r="AL190" s="368"/>
      <c r="AM190" s="368"/>
      <c r="AN190" s="368"/>
      <c r="AO190" s="368"/>
      <c r="AP190" s="368"/>
      <c r="AQ190" s="368"/>
      <c r="AR190" s="368"/>
      <c r="AS190" s="368"/>
      <c r="AT190" s="368"/>
      <c r="AU190" s="368"/>
      <c r="AV190" s="368"/>
      <c r="AW190" s="368"/>
      <c r="AX190" s="368"/>
      <c r="AY190" s="368"/>
      <c r="AZ190" s="368"/>
      <c r="BA190" s="368"/>
      <c r="BB190" s="368"/>
      <c r="BC190" s="368"/>
      <c r="BD190" s="368"/>
      <c r="BE190" s="368"/>
      <c r="BF190" s="368"/>
      <c r="BG190" s="368"/>
      <c r="BH190" s="368"/>
      <c r="BI190" s="368"/>
      <c r="BJ190" s="368"/>
      <c r="BK190" s="368"/>
      <c r="BL190" s="368"/>
      <c r="BM190" s="368"/>
      <c r="BN190" s="368"/>
      <c r="BO190" s="368"/>
      <c r="BP190" s="368"/>
      <c r="BQ190" s="368"/>
      <c r="BR190" s="368"/>
      <c r="BS190" s="368"/>
      <c r="BT190" s="368"/>
      <c r="BU190" s="368"/>
      <c r="BV190" s="368"/>
      <c r="BW190" s="368"/>
      <c r="BX190" s="368"/>
      <c r="BY190" s="368"/>
      <c r="BZ190" s="368"/>
      <c r="CA190" s="368"/>
      <c r="CB190" s="368"/>
      <c r="CC190" s="368"/>
      <c r="CD190" s="368"/>
      <c r="CE190" s="368"/>
      <c r="CF190" s="368"/>
      <c r="CG190" s="368"/>
      <c r="CH190" s="368"/>
      <c r="CI190" s="368"/>
      <c r="CJ190" s="368"/>
      <c r="CK190" s="368"/>
      <c r="CL190" s="368"/>
      <c r="CM190" s="368"/>
      <c r="CN190" s="368"/>
      <c r="CO190" s="368"/>
      <c r="CP190" s="368"/>
      <c r="CQ190" s="368"/>
      <c r="CR190" s="368"/>
      <c r="CS190" s="368"/>
    </row>
    <row r="191" spans="2:97" ht="23.25" customHeight="1" x14ac:dyDescent="0.35">
      <c r="B191" s="833" t="s">
        <v>177</v>
      </c>
      <c r="C191" s="834"/>
      <c r="D191" s="834"/>
      <c r="E191" s="834"/>
      <c r="F191" s="834"/>
      <c r="G191" s="834"/>
      <c r="H191" s="834"/>
      <c r="I191" s="834"/>
      <c r="J191" s="834"/>
      <c r="K191" s="834"/>
      <c r="L191" s="834"/>
      <c r="M191" s="834"/>
      <c r="N191" s="834"/>
      <c r="O191" s="834"/>
      <c r="P191" s="834"/>
      <c r="Q191" s="834"/>
      <c r="R191" s="834"/>
      <c r="S191" s="834"/>
      <c r="T191" s="834"/>
      <c r="U191" s="834"/>
      <c r="V191" s="834"/>
      <c r="W191" s="834"/>
      <c r="X191" s="834"/>
      <c r="Y191" s="834"/>
      <c r="Z191" s="834"/>
      <c r="AA191" s="834"/>
      <c r="AB191" s="834"/>
      <c r="AC191" s="834"/>
      <c r="AD191" s="834"/>
      <c r="AE191" s="834"/>
      <c r="AF191" s="834"/>
      <c r="AG191" s="834"/>
      <c r="AH191" s="834"/>
      <c r="AI191" s="834"/>
      <c r="AJ191" s="834"/>
      <c r="AK191" s="834"/>
      <c r="AL191" s="834"/>
      <c r="AM191" s="834"/>
      <c r="AN191" s="834"/>
      <c r="AO191" s="834"/>
      <c r="AP191" s="834"/>
      <c r="AQ191" s="834"/>
      <c r="AR191" s="834"/>
      <c r="AS191" s="834"/>
      <c r="AT191" s="834"/>
      <c r="AU191" s="834"/>
      <c r="AV191" s="834"/>
      <c r="AW191" s="834"/>
      <c r="AX191" s="834"/>
      <c r="AY191" s="834"/>
      <c r="AZ191" s="834"/>
      <c r="BA191" s="834"/>
      <c r="BB191" s="834"/>
      <c r="BC191" s="834"/>
      <c r="BD191" s="834"/>
      <c r="BE191" s="834"/>
      <c r="BF191" s="834"/>
      <c r="BG191" s="834"/>
      <c r="BH191" s="834"/>
      <c r="BI191" s="834"/>
      <c r="BJ191" s="834"/>
      <c r="BK191" s="834"/>
      <c r="BL191" s="834"/>
      <c r="BM191" s="834"/>
      <c r="BN191" s="834"/>
      <c r="BO191" s="834"/>
      <c r="BP191" s="834"/>
      <c r="BQ191" s="834"/>
      <c r="BR191" s="834"/>
      <c r="BS191" s="834"/>
      <c r="BT191" s="834"/>
      <c r="BU191" s="834"/>
      <c r="BV191" s="834"/>
      <c r="BW191" s="834"/>
      <c r="BX191" s="834"/>
      <c r="BY191" s="834"/>
      <c r="BZ191" s="834"/>
      <c r="CA191" s="834"/>
      <c r="CB191" s="834"/>
      <c r="CC191" s="834"/>
      <c r="CD191" s="834"/>
      <c r="CE191" s="834"/>
      <c r="CF191" s="834"/>
      <c r="CG191" s="834"/>
      <c r="CH191" s="834"/>
      <c r="CI191" s="834"/>
      <c r="CJ191" s="834"/>
      <c r="CK191" s="834"/>
      <c r="CL191" s="834"/>
      <c r="CM191" s="834"/>
      <c r="CN191" s="834"/>
      <c r="CO191" s="834"/>
      <c r="CP191" s="834"/>
      <c r="CQ191" s="834"/>
      <c r="CR191" s="834"/>
      <c r="CS191" s="835"/>
    </row>
    <row r="192" spans="2:97" ht="23.25" customHeight="1" x14ac:dyDescent="0.35">
      <c r="B192" s="892"/>
      <c r="C192" s="892"/>
      <c r="D192" s="892"/>
      <c r="E192" s="892"/>
      <c r="F192" s="892"/>
      <c r="G192" s="892"/>
      <c r="H192" s="892"/>
      <c r="I192" s="892"/>
      <c r="J192" s="892"/>
      <c r="K192" s="892"/>
      <c r="L192" s="892"/>
      <c r="M192" s="892"/>
      <c r="N192" s="892"/>
      <c r="O192" s="892"/>
      <c r="P192" s="368"/>
      <c r="Q192" s="368"/>
      <c r="R192" s="368"/>
      <c r="S192" s="368"/>
      <c r="T192" s="368"/>
      <c r="U192" s="368"/>
      <c r="V192" s="368"/>
      <c r="W192" s="368"/>
      <c r="X192" s="368"/>
      <c r="Y192" s="368"/>
      <c r="Z192" s="368"/>
      <c r="AA192" s="368"/>
      <c r="AB192" s="368"/>
      <c r="AC192" s="368"/>
      <c r="AD192" s="368"/>
      <c r="AE192" s="368"/>
      <c r="AF192" s="368"/>
      <c r="AG192" s="368"/>
      <c r="AH192" s="368"/>
      <c r="AI192" s="368"/>
      <c r="AJ192" s="368"/>
      <c r="AK192" s="368"/>
      <c r="AL192" s="368"/>
      <c r="AM192" s="368"/>
      <c r="AN192" s="368"/>
      <c r="AO192" s="368"/>
      <c r="AP192" s="368"/>
      <c r="AQ192" s="368"/>
      <c r="AR192" s="368"/>
      <c r="AS192" s="368"/>
      <c r="AT192" s="368"/>
      <c r="AU192" s="368"/>
      <c r="AV192" s="368"/>
      <c r="AW192" s="368"/>
      <c r="AX192" s="368"/>
      <c r="AY192" s="368"/>
      <c r="AZ192" s="368"/>
      <c r="BA192" s="368"/>
      <c r="BB192" s="368"/>
      <c r="BC192" s="368"/>
      <c r="BD192" s="368"/>
      <c r="BE192" s="368"/>
      <c r="BF192" s="368"/>
      <c r="BG192" s="368"/>
      <c r="BH192" s="368"/>
      <c r="BI192" s="368"/>
      <c r="BJ192" s="368"/>
      <c r="BK192" s="368"/>
      <c r="BL192" s="368"/>
      <c r="BM192" s="368"/>
      <c r="BN192" s="368"/>
      <c r="BO192" s="368"/>
      <c r="BP192" s="368"/>
      <c r="BQ192" s="368"/>
      <c r="BR192" s="368"/>
      <c r="BS192" s="368"/>
      <c r="BT192" s="368"/>
      <c r="BU192" s="368"/>
      <c r="BV192" s="368"/>
      <c r="BW192" s="368"/>
      <c r="BX192" s="368"/>
      <c r="BY192" s="368"/>
      <c r="BZ192" s="368"/>
      <c r="CA192" s="368"/>
      <c r="CB192" s="368"/>
      <c r="CC192" s="368"/>
      <c r="CD192" s="368"/>
      <c r="CE192" s="368"/>
      <c r="CF192" s="368"/>
      <c r="CG192" s="368"/>
      <c r="CH192" s="368"/>
      <c r="CI192" s="368"/>
      <c r="CJ192" s="368"/>
      <c r="CK192" s="368"/>
      <c r="CL192" s="368"/>
      <c r="CM192" s="368"/>
      <c r="CN192" s="368"/>
      <c r="CO192" s="368"/>
      <c r="CP192" s="368"/>
      <c r="CQ192" s="368"/>
      <c r="CR192" s="368"/>
      <c r="CS192" s="368"/>
    </row>
    <row r="193" spans="2:97" ht="23.25" customHeight="1" x14ac:dyDescent="0.35">
      <c r="B193" s="714" t="s">
        <v>178</v>
      </c>
      <c r="C193" s="714"/>
      <c r="D193" s="714"/>
      <c r="E193" s="714"/>
      <c r="F193" s="714"/>
      <c r="G193" s="714"/>
      <c r="H193" s="714"/>
      <c r="I193" s="714"/>
      <c r="J193" s="714"/>
      <c r="K193" s="714"/>
      <c r="L193" s="714"/>
      <c r="M193" s="714"/>
      <c r="N193" s="714"/>
      <c r="O193" s="714"/>
      <c r="P193" s="714"/>
      <c r="Q193" s="714"/>
      <c r="R193" s="714"/>
      <c r="S193" s="714"/>
      <c r="T193" s="714"/>
      <c r="U193" s="714"/>
      <c r="V193" s="714"/>
      <c r="W193" s="714"/>
      <c r="X193" s="714"/>
      <c r="Y193" s="714"/>
      <c r="Z193" s="714"/>
      <c r="AA193" s="714"/>
      <c r="AB193" s="714"/>
      <c r="AC193" s="714"/>
      <c r="AD193" s="714"/>
      <c r="AE193" s="714"/>
      <c r="AF193" s="714"/>
      <c r="AG193" s="714"/>
      <c r="AH193" s="714"/>
      <c r="AI193" s="714"/>
      <c r="AJ193" s="714"/>
      <c r="AK193" s="714"/>
      <c r="AL193" s="714"/>
      <c r="AM193" s="714"/>
      <c r="AN193" s="714"/>
      <c r="AO193" s="714"/>
      <c r="AP193" s="714"/>
      <c r="AQ193" s="714"/>
      <c r="AR193" s="714"/>
      <c r="AS193" s="714"/>
      <c r="AT193" s="714"/>
      <c r="AU193" s="714"/>
      <c r="AV193" s="714"/>
      <c r="AW193" s="714"/>
      <c r="AX193" s="714"/>
      <c r="AY193" s="714"/>
      <c r="AZ193" s="714"/>
      <c r="BA193" s="714"/>
      <c r="BB193" s="714"/>
      <c r="BC193" s="714"/>
      <c r="BD193" s="714"/>
      <c r="BE193" s="714"/>
      <c r="BF193" s="714"/>
      <c r="BG193" s="714"/>
      <c r="BH193" s="714"/>
      <c r="BI193" s="714"/>
      <c r="BJ193" s="714"/>
      <c r="BK193" s="714"/>
      <c r="BL193" s="714"/>
      <c r="BM193" s="714"/>
      <c r="BN193" s="714"/>
      <c r="BO193" s="714"/>
      <c r="BP193" s="714"/>
      <c r="BQ193" s="714"/>
      <c r="BR193" s="714"/>
      <c r="BS193" s="714"/>
      <c r="BT193" s="714"/>
      <c r="BU193" s="714"/>
      <c r="BV193" s="714"/>
      <c r="BW193" s="714"/>
      <c r="BX193" s="714"/>
      <c r="BY193" s="714"/>
      <c r="BZ193" s="714"/>
      <c r="CA193" s="714"/>
      <c r="CB193" s="714"/>
      <c r="CC193" s="714"/>
      <c r="CD193" s="714"/>
      <c r="CE193" s="714"/>
      <c r="CF193" s="714"/>
      <c r="CG193" s="714"/>
      <c r="CH193" s="714"/>
      <c r="CI193" s="714"/>
      <c r="CJ193" s="714"/>
      <c r="CK193" s="714"/>
      <c r="CL193" s="714"/>
      <c r="CM193" s="714"/>
      <c r="CN193" s="714"/>
      <c r="CO193" s="714"/>
      <c r="CP193" s="714"/>
      <c r="CQ193" s="714"/>
      <c r="CR193" s="714"/>
      <c r="CS193" s="714"/>
    </row>
    <row r="194" spans="2:97" ht="23.25" customHeight="1" x14ac:dyDescent="0.35">
      <c r="B194" s="714" t="s">
        <v>179</v>
      </c>
      <c r="C194" s="714"/>
      <c r="D194" s="714"/>
      <c r="E194" s="714"/>
      <c r="F194" s="714"/>
      <c r="G194" s="714"/>
      <c r="H194" s="714"/>
      <c r="I194" s="714"/>
      <c r="J194" s="714"/>
      <c r="K194" s="714"/>
      <c r="L194" s="714"/>
      <c r="M194" s="714"/>
      <c r="N194" s="714"/>
      <c r="O194" s="714"/>
      <c r="P194" s="714"/>
      <c r="Q194" s="714"/>
      <c r="R194" s="714"/>
      <c r="S194" s="714"/>
      <c r="T194" s="714"/>
      <c r="U194" s="714"/>
      <c r="V194" s="714"/>
      <c r="W194" s="714"/>
      <c r="X194" s="714"/>
      <c r="Y194" s="714"/>
      <c r="Z194" s="714"/>
      <c r="AA194" s="714"/>
      <c r="AB194" s="714"/>
      <c r="AC194" s="714"/>
      <c r="AD194" s="714"/>
      <c r="AE194" s="714"/>
      <c r="AF194" s="714"/>
      <c r="AG194" s="714"/>
      <c r="AH194" s="714"/>
      <c r="AI194" s="714"/>
      <c r="AJ194" s="714"/>
      <c r="AK194" s="714"/>
      <c r="AL194" s="714"/>
      <c r="AM194" s="714"/>
      <c r="AN194" s="714"/>
      <c r="AO194" s="714"/>
      <c r="AP194" s="714"/>
      <c r="AQ194" s="714"/>
      <c r="AR194" s="714"/>
      <c r="AS194" s="714"/>
      <c r="AT194" s="714"/>
      <c r="AU194" s="714"/>
      <c r="AV194" s="714"/>
      <c r="AW194" s="714"/>
      <c r="AX194" s="714"/>
      <c r="AY194" s="714"/>
      <c r="AZ194" s="714"/>
      <c r="BA194" s="714"/>
      <c r="BB194" s="714"/>
      <c r="BC194" s="714"/>
      <c r="BD194" s="714"/>
      <c r="BE194" s="714"/>
      <c r="BF194" s="714"/>
      <c r="BG194" s="714"/>
      <c r="BH194" s="714"/>
      <c r="BI194" s="714"/>
      <c r="BJ194" s="714"/>
      <c r="BK194" s="714"/>
      <c r="BL194" s="714"/>
      <c r="BM194" s="714"/>
      <c r="BN194" s="714"/>
      <c r="BO194" s="714"/>
      <c r="BP194" s="714"/>
      <c r="BQ194" s="714"/>
      <c r="BR194" s="714"/>
      <c r="BS194" s="714"/>
      <c r="BT194" s="714"/>
      <c r="BU194" s="714"/>
      <c r="BV194" s="714"/>
      <c r="BW194" s="714"/>
      <c r="BX194" s="714"/>
      <c r="BY194" s="714"/>
      <c r="BZ194" s="714"/>
      <c r="CA194" s="714"/>
      <c r="CB194" s="714"/>
      <c r="CC194" s="714"/>
      <c r="CD194" s="714"/>
      <c r="CE194" s="714"/>
      <c r="CF194" s="714"/>
      <c r="CG194" s="714"/>
      <c r="CH194" s="714"/>
      <c r="CI194" s="714"/>
      <c r="CJ194" s="714"/>
      <c r="CK194" s="714"/>
      <c r="CL194" s="714"/>
      <c r="CM194" s="714"/>
      <c r="CN194" s="714"/>
      <c r="CO194" s="714"/>
      <c r="CP194" s="714"/>
      <c r="CQ194" s="714"/>
      <c r="CR194" s="714"/>
      <c r="CS194" s="714"/>
    </row>
    <row r="195" spans="2:97" ht="23.25" customHeight="1" x14ac:dyDescent="0.35">
      <c r="B195" s="714" t="s">
        <v>180</v>
      </c>
      <c r="C195" s="714"/>
      <c r="D195" s="714"/>
      <c r="E195" s="714"/>
      <c r="F195" s="714"/>
      <c r="G195" s="714"/>
      <c r="H195" s="714"/>
      <c r="I195" s="714"/>
      <c r="J195" s="714"/>
      <c r="K195" s="714"/>
      <c r="L195" s="714"/>
      <c r="M195" s="714"/>
      <c r="N195" s="714"/>
      <c r="O195" s="714"/>
      <c r="P195" s="714"/>
      <c r="Q195" s="714"/>
      <c r="R195" s="714"/>
      <c r="S195" s="714"/>
      <c r="T195" s="714"/>
      <c r="U195" s="714"/>
      <c r="V195" s="714"/>
      <c r="W195" s="714"/>
      <c r="X195" s="714"/>
      <c r="Y195" s="714"/>
      <c r="Z195" s="714"/>
      <c r="AA195" s="714"/>
      <c r="AB195" s="714"/>
      <c r="AC195" s="714"/>
      <c r="AD195" s="714"/>
      <c r="AE195" s="714"/>
      <c r="AF195" s="714"/>
      <c r="AG195" s="714"/>
      <c r="AH195" s="714"/>
      <c r="AI195" s="714"/>
      <c r="AJ195" s="714"/>
      <c r="AK195" s="714"/>
      <c r="AL195" s="714"/>
      <c r="AM195" s="714"/>
      <c r="AN195" s="714"/>
      <c r="AO195" s="714"/>
      <c r="AP195" s="714"/>
      <c r="AQ195" s="714"/>
      <c r="AR195" s="714"/>
      <c r="AS195" s="714"/>
      <c r="AT195" s="714"/>
      <c r="AU195" s="714"/>
      <c r="AV195" s="714"/>
      <c r="AW195" s="714"/>
      <c r="AX195" s="714"/>
      <c r="AY195" s="714"/>
      <c r="AZ195" s="714"/>
      <c r="BA195" s="714"/>
      <c r="BB195" s="714"/>
      <c r="BC195" s="714"/>
      <c r="BD195" s="714"/>
      <c r="BE195" s="714"/>
      <c r="BF195" s="714"/>
      <c r="BG195" s="714"/>
      <c r="BH195" s="714"/>
      <c r="BI195" s="714"/>
      <c r="BJ195" s="714"/>
      <c r="BK195" s="714"/>
      <c r="BL195" s="714"/>
      <c r="BM195" s="714"/>
      <c r="BN195" s="714"/>
      <c r="BO195" s="714"/>
      <c r="BP195" s="714"/>
      <c r="BQ195" s="714"/>
      <c r="BR195" s="714"/>
      <c r="BS195" s="714"/>
      <c r="BT195" s="714"/>
      <c r="BU195" s="714"/>
      <c r="BV195" s="714"/>
      <c r="BW195" s="714"/>
      <c r="BX195" s="714"/>
      <c r="BY195" s="714"/>
      <c r="BZ195" s="714"/>
      <c r="CA195" s="714"/>
      <c r="CB195" s="714"/>
      <c r="CC195" s="714"/>
      <c r="CD195" s="714"/>
      <c r="CE195" s="714"/>
      <c r="CF195" s="714"/>
      <c r="CG195" s="714"/>
      <c r="CH195" s="714"/>
      <c r="CI195" s="714"/>
      <c r="CJ195" s="714"/>
      <c r="CK195" s="714"/>
      <c r="CL195" s="714"/>
      <c r="CM195" s="714"/>
      <c r="CN195" s="714"/>
      <c r="CO195" s="714"/>
      <c r="CP195" s="714"/>
      <c r="CQ195" s="714"/>
      <c r="CR195" s="714"/>
      <c r="CS195" s="714"/>
    </row>
    <row r="196" spans="2:97" ht="23.25" customHeight="1" x14ac:dyDescent="0.35">
      <c r="B196" s="714" t="s">
        <v>181</v>
      </c>
      <c r="C196" s="714"/>
      <c r="D196" s="714"/>
      <c r="E196" s="714"/>
      <c r="F196" s="714"/>
      <c r="G196" s="714"/>
      <c r="H196" s="714"/>
      <c r="I196" s="714"/>
      <c r="J196" s="714"/>
      <c r="K196" s="714"/>
      <c r="L196" s="714"/>
      <c r="M196" s="714"/>
      <c r="N196" s="714"/>
      <c r="O196" s="714"/>
      <c r="P196" s="714"/>
      <c r="Q196" s="714"/>
      <c r="R196" s="714"/>
      <c r="S196" s="714"/>
      <c r="T196" s="714"/>
      <c r="U196" s="714"/>
      <c r="V196" s="714"/>
      <c r="W196" s="714"/>
      <c r="X196" s="714"/>
      <c r="Y196" s="714"/>
      <c r="Z196" s="714"/>
      <c r="AA196" s="714"/>
      <c r="AB196" s="714"/>
      <c r="AC196" s="714"/>
      <c r="AD196" s="714"/>
      <c r="AE196" s="714"/>
      <c r="AF196" s="714"/>
      <c r="AG196" s="714"/>
      <c r="AH196" s="714"/>
      <c r="AI196" s="714"/>
      <c r="AJ196" s="714"/>
      <c r="AK196" s="714"/>
      <c r="AL196" s="714"/>
      <c r="AM196" s="714"/>
      <c r="AN196" s="714"/>
      <c r="AO196" s="714"/>
      <c r="AP196" s="714"/>
      <c r="AQ196" s="714"/>
      <c r="AR196" s="714"/>
      <c r="AS196" s="714"/>
      <c r="AT196" s="714"/>
      <c r="AU196" s="714"/>
      <c r="AV196" s="714"/>
      <c r="AW196" s="714"/>
      <c r="AX196" s="714"/>
      <c r="AY196" s="714"/>
      <c r="AZ196" s="714"/>
      <c r="BA196" s="714"/>
      <c r="BB196" s="714"/>
      <c r="BC196" s="714"/>
      <c r="BD196" s="714"/>
      <c r="BE196" s="714"/>
      <c r="BF196" s="714"/>
      <c r="BG196" s="714"/>
      <c r="BH196" s="714"/>
      <c r="BI196" s="714"/>
      <c r="BJ196" s="714"/>
      <c r="BK196" s="714"/>
      <c r="BL196" s="714"/>
      <c r="BM196" s="714"/>
      <c r="BN196" s="714"/>
      <c r="BO196" s="714"/>
      <c r="BP196" s="714"/>
      <c r="BQ196" s="714"/>
      <c r="BR196" s="714"/>
      <c r="BS196" s="714"/>
      <c r="BT196" s="714"/>
      <c r="BU196" s="714"/>
      <c r="BV196" s="714"/>
      <c r="BW196" s="714"/>
      <c r="BX196" s="714"/>
      <c r="BY196" s="714"/>
      <c r="BZ196" s="714"/>
      <c r="CA196" s="714"/>
      <c r="CB196" s="714"/>
      <c r="CC196" s="714"/>
      <c r="CD196" s="714"/>
      <c r="CE196" s="714"/>
      <c r="CF196" s="714"/>
      <c r="CG196" s="714"/>
      <c r="CH196" s="714"/>
      <c r="CI196" s="714"/>
      <c r="CJ196" s="714"/>
      <c r="CK196" s="714"/>
      <c r="CL196" s="714"/>
      <c r="CM196" s="714"/>
      <c r="CN196" s="714"/>
      <c r="CO196" s="714"/>
      <c r="CP196" s="714"/>
      <c r="CQ196" s="714"/>
      <c r="CR196" s="714"/>
      <c r="CS196" s="714"/>
    </row>
    <row r="197" spans="2:97" ht="23.25" customHeight="1" x14ac:dyDescent="0.35">
      <c r="B197" s="714"/>
      <c r="C197" s="714"/>
      <c r="D197" s="714"/>
      <c r="E197" s="714"/>
      <c r="F197" s="714"/>
      <c r="G197" s="714"/>
      <c r="H197" s="714"/>
      <c r="I197" s="714"/>
      <c r="J197" s="714"/>
      <c r="K197" s="714"/>
      <c r="L197" s="714"/>
      <c r="M197" s="714"/>
      <c r="N197" s="714"/>
      <c r="O197" s="714"/>
      <c r="P197" s="714"/>
      <c r="Q197" s="714"/>
      <c r="R197" s="714"/>
      <c r="S197" s="714"/>
      <c r="T197" s="714"/>
      <c r="U197" s="714"/>
      <c r="V197" s="714"/>
      <c r="W197" s="714"/>
      <c r="X197" s="714"/>
      <c r="Y197" s="714"/>
      <c r="Z197" s="714"/>
      <c r="AA197" s="714"/>
      <c r="AB197" s="714"/>
      <c r="AC197" s="714"/>
      <c r="AD197" s="714"/>
      <c r="AE197" s="714"/>
      <c r="AF197" s="714"/>
      <c r="AG197" s="714"/>
      <c r="AH197" s="714"/>
      <c r="AI197" s="714"/>
      <c r="AJ197" s="714"/>
      <c r="AK197" s="714"/>
      <c r="AL197" s="714"/>
      <c r="AM197" s="714"/>
      <c r="AN197" s="714"/>
      <c r="AO197" s="714"/>
      <c r="AP197" s="714"/>
      <c r="AQ197" s="714"/>
      <c r="AR197" s="714"/>
      <c r="AS197" s="714"/>
      <c r="AT197" s="714"/>
      <c r="AU197" s="714"/>
      <c r="AV197" s="714"/>
      <c r="AW197" s="714"/>
      <c r="AX197" s="714"/>
      <c r="AY197" s="714"/>
      <c r="AZ197" s="714"/>
      <c r="BA197" s="714"/>
      <c r="BB197" s="714"/>
      <c r="BC197" s="714"/>
      <c r="BD197" s="714"/>
      <c r="BE197" s="714"/>
      <c r="BF197" s="714"/>
      <c r="BG197" s="714"/>
      <c r="BH197" s="714"/>
      <c r="BI197" s="714"/>
      <c r="BJ197" s="714"/>
      <c r="BK197" s="714"/>
      <c r="BL197" s="714"/>
      <c r="BM197" s="714"/>
      <c r="BN197" s="714"/>
      <c r="BO197" s="714"/>
      <c r="BP197" s="714"/>
      <c r="BQ197" s="714"/>
      <c r="BR197" s="714"/>
      <c r="BS197" s="714"/>
      <c r="BT197" s="714"/>
      <c r="BU197" s="714"/>
      <c r="BV197" s="714"/>
      <c r="BW197" s="714"/>
      <c r="BX197" s="714"/>
      <c r="BY197" s="714"/>
      <c r="BZ197" s="714"/>
      <c r="CA197" s="714"/>
      <c r="CB197" s="714"/>
      <c r="CC197" s="714"/>
      <c r="CD197" s="714"/>
      <c r="CE197" s="714"/>
      <c r="CF197" s="714"/>
      <c r="CG197" s="714"/>
      <c r="CH197" s="714"/>
      <c r="CI197" s="714"/>
      <c r="CJ197" s="714"/>
      <c r="CK197" s="714"/>
      <c r="CL197" s="714"/>
      <c r="CM197" s="714"/>
      <c r="CN197" s="714"/>
      <c r="CO197" s="714"/>
      <c r="CP197" s="714"/>
      <c r="CQ197" s="714"/>
      <c r="CR197" s="714"/>
      <c r="CS197" s="714"/>
    </row>
    <row r="198" spans="2:97" ht="23.25" customHeight="1" x14ac:dyDescent="0.35">
      <c r="B198" s="714" t="s">
        <v>327</v>
      </c>
      <c r="C198" s="714"/>
      <c r="D198" s="714"/>
      <c r="E198" s="714"/>
      <c r="F198" s="714"/>
      <c r="G198" s="714"/>
      <c r="H198" s="714"/>
      <c r="I198" s="714"/>
      <c r="J198" s="714"/>
      <c r="K198" s="714"/>
      <c r="L198" s="714"/>
      <c r="M198" s="714"/>
      <c r="N198" s="714"/>
      <c r="O198" s="714"/>
      <c r="P198" s="714"/>
      <c r="Q198" s="714"/>
      <c r="R198" s="714"/>
      <c r="S198" s="714"/>
      <c r="T198" s="714"/>
      <c r="U198" s="714"/>
      <c r="V198" s="714"/>
      <c r="W198" s="714"/>
      <c r="X198" s="714"/>
      <c r="Y198" s="714"/>
      <c r="Z198" s="714"/>
      <c r="AA198" s="714"/>
      <c r="AB198" s="714"/>
      <c r="AC198" s="714"/>
      <c r="AD198" s="714"/>
      <c r="AE198" s="714"/>
      <c r="AF198" s="714"/>
      <c r="AG198" s="714"/>
      <c r="AH198" s="714"/>
      <c r="AI198" s="714"/>
      <c r="AJ198" s="714"/>
      <c r="AK198" s="714"/>
      <c r="AL198" s="714"/>
      <c r="AM198" s="714"/>
      <c r="AN198" s="714"/>
      <c r="AO198" s="714"/>
      <c r="AP198" s="714"/>
      <c r="AQ198" s="714"/>
      <c r="AR198" s="714"/>
      <c r="AS198" s="714"/>
      <c r="AT198" s="714"/>
      <c r="AU198" s="714"/>
      <c r="AV198" s="714"/>
      <c r="AW198" s="714"/>
      <c r="AX198" s="714"/>
      <c r="AY198" s="714"/>
      <c r="AZ198" s="714"/>
      <c r="BA198" s="714"/>
      <c r="BB198" s="714"/>
      <c r="BC198" s="714"/>
      <c r="BD198" s="714"/>
      <c r="BE198" s="714"/>
      <c r="BF198" s="714"/>
      <c r="BG198" s="714"/>
      <c r="BH198" s="714"/>
      <c r="BI198" s="714"/>
      <c r="BJ198" s="714"/>
      <c r="BK198" s="714"/>
      <c r="BL198" s="714"/>
      <c r="BM198" s="714"/>
      <c r="BN198" s="714"/>
      <c r="BO198" s="714"/>
      <c r="BP198" s="714"/>
      <c r="BQ198" s="714"/>
      <c r="BR198" s="714"/>
      <c r="BS198" s="714"/>
      <c r="BT198" s="714"/>
      <c r="BU198" s="714"/>
      <c r="BV198" s="714"/>
      <c r="BW198" s="714"/>
      <c r="BX198" s="714"/>
      <c r="BY198" s="714"/>
      <c r="BZ198" s="714"/>
      <c r="CA198" s="714"/>
      <c r="CB198" s="714"/>
      <c r="CC198" s="714"/>
      <c r="CD198" s="714"/>
      <c r="CE198" s="714"/>
      <c r="CF198" s="714"/>
      <c r="CG198" s="714"/>
      <c r="CH198" s="714"/>
      <c r="CI198" s="714"/>
      <c r="CJ198" s="714"/>
      <c r="CK198" s="714"/>
      <c r="CL198" s="714"/>
      <c r="CM198" s="714"/>
      <c r="CN198" s="714"/>
      <c r="CO198" s="714"/>
      <c r="CP198" s="714"/>
      <c r="CQ198" s="714"/>
      <c r="CR198" s="714"/>
      <c r="CS198" s="714"/>
    </row>
    <row r="199" spans="2:97" ht="23.25" customHeight="1" x14ac:dyDescent="0.35">
      <c r="B199" s="714" t="s">
        <v>490</v>
      </c>
      <c r="C199" s="714"/>
      <c r="D199" s="714"/>
      <c r="E199" s="714"/>
      <c r="F199" s="714"/>
      <c r="G199" s="714"/>
      <c r="H199" s="714"/>
      <c r="I199" s="714"/>
      <c r="J199" s="714"/>
      <c r="K199" s="714"/>
      <c r="L199" s="714"/>
      <c r="M199" s="714"/>
      <c r="N199" s="714"/>
      <c r="O199" s="714"/>
      <c r="P199" s="714"/>
      <c r="Q199" s="714"/>
      <c r="R199" s="714"/>
      <c r="S199" s="714"/>
      <c r="T199" s="714"/>
      <c r="U199" s="714"/>
      <c r="V199" s="714"/>
      <c r="W199" s="714"/>
      <c r="X199" s="714"/>
      <c r="Y199" s="714"/>
      <c r="Z199" s="714"/>
      <c r="AA199" s="714"/>
      <c r="AB199" s="714"/>
      <c r="AC199" s="714"/>
      <c r="AD199" s="714"/>
      <c r="AE199" s="714"/>
      <c r="AF199" s="714"/>
      <c r="AG199" s="714"/>
      <c r="AH199" s="714"/>
      <c r="AI199" s="714"/>
      <c r="AJ199" s="714"/>
      <c r="AK199" s="714"/>
      <c r="AL199" s="714"/>
      <c r="AM199" s="714"/>
      <c r="AN199" s="714"/>
      <c r="AO199" s="714"/>
      <c r="AP199" s="714"/>
      <c r="AQ199" s="714"/>
      <c r="AR199" s="714"/>
      <c r="AS199" s="714"/>
      <c r="AT199" s="714"/>
      <c r="AU199" s="714"/>
      <c r="AV199" s="714"/>
      <c r="AW199" s="714"/>
      <c r="AX199" s="714"/>
      <c r="AY199" s="714"/>
      <c r="AZ199" s="714"/>
      <c r="BA199" s="714"/>
      <c r="BB199" s="714"/>
      <c r="BC199" s="714"/>
      <c r="BD199" s="714"/>
      <c r="BE199" s="714"/>
      <c r="BF199" s="714"/>
      <c r="BG199" s="714"/>
      <c r="BH199" s="714"/>
      <c r="BI199" s="714"/>
      <c r="BJ199" s="714"/>
      <c r="BK199" s="714"/>
      <c r="BL199" s="714"/>
      <c r="BM199" s="714"/>
      <c r="BN199" s="714"/>
      <c r="BO199" s="714"/>
      <c r="BP199" s="714"/>
      <c r="BQ199" s="714"/>
      <c r="BR199" s="714"/>
      <c r="BS199" s="714"/>
      <c r="BT199" s="714"/>
      <c r="BU199" s="714"/>
      <c r="BV199" s="714"/>
      <c r="BW199" s="714"/>
      <c r="BX199" s="714"/>
      <c r="BY199" s="714"/>
      <c r="BZ199" s="714"/>
      <c r="CA199" s="714"/>
      <c r="CB199" s="714"/>
      <c r="CC199" s="714"/>
      <c r="CD199" s="714"/>
      <c r="CE199" s="714"/>
      <c r="CF199" s="714"/>
      <c r="CG199" s="714"/>
      <c r="CH199" s="714"/>
      <c r="CI199" s="714"/>
      <c r="CJ199" s="714"/>
      <c r="CK199" s="714"/>
      <c r="CL199" s="714"/>
      <c r="CM199" s="714"/>
      <c r="CN199" s="714"/>
      <c r="CO199" s="714"/>
      <c r="CP199" s="714"/>
      <c r="CQ199" s="714"/>
      <c r="CR199" s="714"/>
      <c r="CS199" s="714"/>
    </row>
    <row r="200" spans="2:97" ht="23.25" customHeight="1" x14ac:dyDescent="0.35">
      <c r="B200" s="714"/>
      <c r="C200" s="714"/>
      <c r="D200" s="714"/>
      <c r="E200" s="714"/>
      <c r="F200" s="714"/>
      <c r="G200" s="714"/>
      <c r="H200" s="714"/>
      <c r="I200" s="714"/>
      <c r="J200" s="714"/>
      <c r="K200" s="714"/>
      <c r="L200" s="714"/>
      <c r="M200" s="714"/>
      <c r="N200" s="714"/>
      <c r="O200" s="714"/>
      <c r="P200" s="714"/>
      <c r="Q200" s="714"/>
      <c r="R200" s="714"/>
      <c r="S200" s="714"/>
      <c r="T200" s="714"/>
      <c r="U200" s="714"/>
      <c r="V200" s="714"/>
      <c r="W200" s="714"/>
      <c r="X200" s="714"/>
      <c r="Y200" s="714"/>
      <c r="Z200" s="714"/>
      <c r="AA200" s="714"/>
      <c r="AB200" s="714"/>
      <c r="AC200" s="714"/>
      <c r="AD200" s="714"/>
      <c r="AE200" s="714"/>
      <c r="AF200" s="714"/>
      <c r="AG200" s="714"/>
      <c r="AH200" s="714"/>
      <c r="AI200" s="714"/>
      <c r="AJ200" s="714"/>
      <c r="AK200" s="714"/>
      <c r="AL200" s="714"/>
      <c r="AM200" s="714"/>
      <c r="AN200" s="714"/>
      <c r="AO200" s="714"/>
      <c r="AP200" s="714"/>
      <c r="AQ200" s="714"/>
      <c r="AR200" s="714"/>
      <c r="AS200" s="714"/>
      <c r="AT200" s="714"/>
      <c r="AU200" s="714"/>
      <c r="AV200" s="714"/>
      <c r="AW200" s="714"/>
      <c r="AX200" s="714"/>
      <c r="AY200" s="714"/>
      <c r="AZ200" s="714"/>
      <c r="BA200" s="714"/>
      <c r="BB200" s="714"/>
      <c r="BC200" s="714"/>
      <c r="BD200" s="714"/>
      <c r="BE200" s="714"/>
      <c r="BF200" s="714"/>
      <c r="BG200" s="714"/>
      <c r="BH200" s="714"/>
      <c r="BI200" s="714"/>
      <c r="BJ200" s="714"/>
      <c r="BK200" s="714"/>
      <c r="BL200" s="714"/>
      <c r="BM200" s="714"/>
      <c r="BN200" s="714"/>
      <c r="BO200" s="714"/>
      <c r="BP200" s="714"/>
      <c r="BQ200" s="714"/>
      <c r="BR200" s="714"/>
      <c r="BS200" s="714"/>
      <c r="BT200" s="714"/>
      <c r="BU200" s="714"/>
      <c r="BV200" s="714"/>
      <c r="BW200" s="714"/>
      <c r="BX200" s="714"/>
      <c r="BY200" s="714"/>
      <c r="BZ200" s="714"/>
      <c r="CA200" s="714"/>
      <c r="CB200" s="714"/>
      <c r="CC200" s="714"/>
      <c r="CD200" s="714"/>
      <c r="CE200" s="714"/>
      <c r="CF200" s="714"/>
      <c r="CG200" s="714"/>
      <c r="CH200" s="714"/>
      <c r="CI200" s="714"/>
      <c r="CJ200" s="714"/>
      <c r="CK200" s="714"/>
      <c r="CL200" s="714"/>
      <c r="CM200" s="714"/>
      <c r="CN200" s="714"/>
      <c r="CO200" s="714"/>
      <c r="CP200" s="714"/>
      <c r="CQ200" s="714"/>
      <c r="CR200" s="714"/>
      <c r="CS200" s="714"/>
    </row>
    <row r="201" spans="2:97" ht="23.25" customHeight="1" x14ac:dyDescent="0.35">
      <c r="B201" s="714"/>
      <c r="C201" s="714"/>
      <c r="D201" s="714"/>
      <c r="E201" s="714"/>
      <c r="F201" s="714"/>
      <c r="G201" s="714"/>
      <c r="H201" s="714"/>
      <c r="I201" s="714"/>
      <c r="J201" s="714"/>
      <c r="K201" s="714"/>
      <c r="L201" s="714"/>
      <c r="M201" s="714"/>
      <c r="N201" s="714"/>
      <c r="O201" s="714"/>
      <c r="P201" s="714"/>
      <c r="Q201" s="714"/>
      <c r="R201" s="714"/>
      <c r="S201" s="714"/>
      <c r="T201" s="714"/>
      <c r="U201" s="714"/>
      <c r="V201" s="714"/>
      <c r="W201" s="714"/>
      <c r="X201" s="714"/>
      <c r="Y201" s="714"/>
      <c r="Z201" s="714"/>
      <c r="AA201" s="714"/>
      <c r="AB201" s="714"/>
      <c r="AC201" s="714"/>
      <c r="AD201" s="714"/>
      <c r="AE201" s="714"/>
      <c r="AF201" s="714"/>
      <c r="AG201" s="714"/>
      <c r="AH201" s="714"/>
      <c r="AI201" s="714"/>
      <c r="AJ201" s="714"/>
      <c r="AK201" s="714"/>
      <c r="AL201" s="714"/>
      <c r="AM201" s="714"/>
      <c r="AN201" s="714"/>
      <c r="AO201" s="714"/>
      <c r="AP201" s="714"/>
      <c r="AQ201" s="714"/>
      <c r="AR201" s="714"/>
      <c r="AS201" s="714"/>
      <c r="AT201" s="714"/>
      <c r="AU201" s="714"/>
      <c r="AV201" s="714"/>
      <c r="AW201" s="714"/>
      <c r="AX201" s="714"/>
      <c r="AY201" s="714"/>
      <c r="AZ201" s="714"/>
      <c r="BA201" s="714"/>
      <c r="BB201" s="714"/>
      <c r="BC201" s="714"/>
      <c r="BD201" s="714"/>
      <c r="BE201" s="714"/>
      <c r="BF201" s="714"/>
      <c r="BG201" s="714"/>
      <c r="BH201" s="714"/>
      <c r="BI201" s="714"/>
      <c r="BJ201" s="714"/>
      <c r="BK201" s="714"/>
      <c r="BL201" s="714"/>
      <c r="BM201" s="714"/>
      <c r="BN201" s="714"/>
      <c r="BO201" s="714"/>
      <c r="BP201" s="714"/>
      <c r="BQ201" s="714"/>
      <c r="BR201" s="714"/>
      <c r="BS201" s="714"/>
      <c r="BT201" s="714"/>
      <c r="BU201" s="714"/>
      <c r="BV201" s="714"/>
      <c r="BW201" s="714"/>
      <c r="BX201" s="714"/>
      <c r="BY201" s="714"/>
      <c r="BZ201" s="714"/>
      <c r="CA201" s="714"/>
      <c r="CB201" s="714"/>
      <c r="CC201" s="714"/>
      <c r="CD201" s="714"/>
      <c r="CE201" s="714"/>
      <c r="CF201" s="714"/>
      <c r="CG201" s="714"/>
      <c r="CH201" s="714"/>
      <c r="CI201" s="714"/>
      <c r="CJ201" s="714"/>
      <c r="CK201" s="714"/>
      <c r="CL201" s="714"/>
      <c r="CM201" s="714"/>
      <c r="CN201" s="714"/>
      <c r="CO201" s="714"/>
      <c r="CP201" s="714"/>
      <c r="CQ201" s="714"/>
      <c r="CR201" s="714"/>
      <c r="CS201" s="714"/>
    </row>
    <row r="202" spans="2:97" ht="23.25" customHeight="1" x14ac:dyDescent="0.35">
      <c r="B202" s="714"/>
      <c r="C202" s="714"/>
      <c r="D202" s="714"/>
      <c r="E202" s="714"/>
      <c r="F202" s="714"/>
      <c r="G202" s="714"/>
      <c r="H202" s="714"/>
      <c r="I202" s="714"/>
      <c r="J202" s="714"/>
      <c r="K202" s="714"/>
      <c r="L202" s="714"/>
      <c r="M202" s="714"/>
      <c r="N202" s="714"/>
      <c r="O202" s="714"/>
      <c r="P202" s="714"/>
      <c r="Q202" s="714"/>
      <c r="R202" s="714"/>
      <c r="S202" s="714"/>
      <c r="T202" s="714"/>
      <c r="U202" s="714"/>
      <c r="V202" s="714"/>
      <c r="W202" s="714"/>
      <c r="X202" s="714"/>
      <c r="Y202" s="714"/>
      <c r="Z202" s="714"/>
      <c r="AA202" s="714"/>
      <c r="AB202" s="714"/>
      <c r="AC202" s="714"/>
      <c r="AD202" s="714"/>
      <c r="AE202" s="714"/>
      <c r="AF202" s="714"/>
      <c r="AG202" s="714"/>
      <c r="AH202" s="714"/>
      <c r="AI202" s="714"/>
      <c r="AJ202" s="714"/>
      <c r="AK202" s="714"/>
      <c r="AL202" s="714"/>
      <c r="AM202" s="714"/>
      <c r="AN202" s="714"/>
      <c r="AO202" s="714"/>
      <c r="AP202" s="714"/>
      <c r="AQ202" s="714"/>
      <c r="AR202" s="714"/>
      <c r="AS202" s="714"/>
      <c r="AT202" s="714"/>
      <c r="AU202" s="714"/>
      <c r="AV202" s="714"/>
      <c r="AW202" s="714"/>
      <c r="AX202" s="714"/>
      <c r="AY202" s="714"/>
      <c r="AZ202" s="714"/>
      <c r="BA202" s="714"/>
      <c r="BB202" s="714"/>
      <c r="BC202" s="714"/>
      <c r="BD202" s="714"/>
      <c r="BE202" s="714"/>
      <c r="BF202" s="714"/>
      <c r="BG202" s="714"/>
      <c r="BH202" s="714"/>
      <c r="BI202" s="714"/>
      <c r="BJ202" s="714"/>
      <c r="BK202" s="714"/>
      <c r="BL202" s="714"/>
      <c r="BM202" s="714"/>
      <c r="BN202" s="714"/>
      <c r="BO202" s="714"/>
      <c r="BP202" s="714"/>
      <c r="BQ202" s="714"/>
      <c r="BR202" s="714"/>
      <c r="BS202" s="714"/>
      <c r="BT202" s="714"/>
      <c r="BU202" s="714"/>
      <c r="BV202" s="714"/>
      <c r="BW202" s="714"/>
      <c r="BX202" s="714"/>
      <c r="BY202" s="714"/>
      <c r="BZ202" s="714"/>
      <c r="CA202" s="714"/>
      <c r="CB202" s="714"/>
      <c r="CC202" s="714"/>
      <c r="CD202" s="714"/>
      <c r="CE202" s="714"/>
      <c r="CF202" s="714"/>
      <c r="CG202" s="714"/>
      <c r="CH202" s="714"/>
      <c r="CI202" s="714"/>
      <c r="CJ202" s="714"/>
      <c r="CK202" s="714"/>
      <c r="CL202" s="714"/>
      <c r="CM202" s="714"/>
      <c r="CN202" s="714"/>
      <c r="CO202" s="714"/>
      <c r="CP202" s="714"/>
      <c r="CQ202" s="714"/>
      <c r="CR202" s="714"/>
      <c r="CS202" s="714"/>
    </row>
    <row r="203" spans="2:97" ht="23.25" customHeight="1" x14ac:dyDescent="0.35">
      <c r="B203" s="372"/>
      <c r="C203" s="372"/>
      <c r="D203" s="372"/>
      <c r="E203" s="372"/>
      <c r="F203" s="372"/>
      <c r="G203" s="372"/>
      <c r="H203" s="372"/>
      <c r="I203" s="372"/>
      <c r="J203" s="372"/>
      <c r="K203" s="372"/>
      <c r="L203" s="372"/>
      <c r="M203" s="372"/>
      <c r="N203" s="372"/>
      <c r="O203" s="372"/>
      <c r="P203" s="372"/>
      <c r="Q203" s="372"/>
      <c r="R203" s="372"/>
      <c r="S203" s="372"/>
      <c r="T203" s="372"/>
      <c r="U203" s="372"/>
      <c r="V203" s="372"/>
      <c r="W203" s="372"/>
      <c r="X203" s="372"/>
      <c r="Y203" s="372"/>
      <c r="Z203" s="372"/>
      <c r="AA203" s="372"/>
      <c r="AB203" s="372"/>
      <c r="AC203" s="372"/>
      <c r="AD203" s="372"/>
      <c r="AE203" s="372"/>
      <c r="AF203" s="372"/>
      <c r="AG203" s="372"/>
      <c r="AH203" s="372"/>
      <c r="AI203" s="372"/>
      <c r="AJ203" s="372"/>
      <c r="AK203" s="372"/>
      <c r="AL203" s="372"/>
      <c r="AM203" s="372"/>
      <c r="AN203" s="372"/>
      <c r="AO203" s="372"/>
      <c r="AP203" s="372"/>
      <c r="AQ203" s="372"/>
      <c r="AR203" s="372"/>
      <c r="AS203" s="372"/>
      <c r="AT203" s="372"/>
      <c r="AU203" s="372"/>
      <c r="AV203" s="372"/>
      <c r="AW203" s="372"/>
      <c r="AX203" s="372"/>
      <c r="AY203" s="372"/>
      <c r="AZ203" s="372"/>
      <c r="BA203" s="372"/>
      <c r="BB203" s="372"/>
      <c r="BC203" s="372"/>
      <c r="BD203" s="372"/>
      <c r="BE203" s="372"/>
      <c r="BF203" s="372"/>
      <c r="BG203" s="372"/>
      <c r="BH203" s="372"/>
      <c r="BI203" s="372"/>
      <c r="BJ203" s="372"/>
      <c r="BK203" s="372"/>
      <c r="BL203" s="372"/>
      <c r="BM203" s="372"/>
      <c r="BN203" s="372"/>
      <c r="BO203" s="372"/>
      <c r="BP203" s="372"/>
      <c r="BQ203" s="372"/>
      <c r="BR203" s="372"/>
      <c r="BS203" s="372"/>
      <c r="BT203" s="372"/>
      <c r="BU203" s="372"/>
      <c r="BV203" s="372"/>
      <c r="BW203" s="372"/>
      <c r="BX203" s="372"/>
      <c r="BY203" s="372"/>
      <c r="BZ203" s="372"/>
      <c r="CA203" s="372"/>
      <c r="CB203" s="372"/>
      <c r="CC203" s="372"/>
      <c r="CD203" s="372"/>
      <c r="CE203" s="372"/>
      <c r="CF203" s="372"/>
      <c r="CG203" s="372"/>
      <c r="CH203" s="372"/>
      <c r="CI203" s="372"/>
      <c r="CJ203" s="372"/>
      <c r="CK203" s="372"/>
      <c r="CL203" s="372"/>
      <c r="CM203" s="372"/>
      <c r="CN203" s="372"/>
      <c r="CO203" s="372"/>
      <c r="CP203" s="372"/>
      <c r="CQ203" s="372"/>
      <c r="CR203" s="372"/>
      <c r="CS203" s="372"/>
    </row>
    <row r="204" spans="2:97" ht="23.25" customHeight="1" x14ac:dyDescent="0.35">
      <c r="B204" s="368"/>
      <c r="C204" s="368"/>
      <c r="D204" s="368"/>
      <c r="E204" s="368"/>
      <c r="F204" s="368"/>
      <c r="G204" s="368"/>
      <c r="H204" s="368"/>
      <c r="I204" s="368"/>
      <c r="J204" s="368"/>
      <c r="K204" s="368"/>
      <c r="L204" s="368"/>
      <c r="M204" s="368"/>
      <c r="N204" s="368"/>
      <c r="O204" s="368"/>
      <c r="P204" s="368"/>
      <c r="Q204" s="368"/>
      <c r="R204" s="368"/>
      <c r="S204" s="368"/>
      <c r="T204" s="368"/>
      <c r="U204" s="368"/>
      <c r="V204" s="368"/>
      <c r="W204" s="368"/>
      <c r="X204" s="368"/>
      <c r="Y204" s="368"/>
      <c r="Z204" s="368"/>
      <c r="AA204" s="368"/>
      <c r="AB204" s="368"/>
      <c r="AC204" s="368"/>
      <c r="AD204" s="368"/>
      <c r="AE204" s="368"/>
      <c r="AF204" s="368"/>
      <c r="AG204" s="368"/>
      <c r="AH204" s="368"/>
      <c r="AI204" s="368"/>
      <c r="AJ204" s="368"/>
      <c r="AK204" s="368"/>
      <c r="AL204" s="368"/>
      <c r="AM204" s="368"/>
      <c r="AN204" s="368"/>
      <c r="AO204" s="368"/>
      <c r="AP204" s="368"/>
      <c r="AQ204" s="368"/>
      <c r="AR204" s="368"/>
      <c r="AS204" s="368"/>
      <c r="AT204" s="368"/>
      <c r="AU204" s="368"/>
      <c r="AV204" s="368"/>
      <c r="AW204" s="368"/>
      <c r="AX204" s="368"/>
      <c r="AY204" s="368"/>
      <c r="AZ204" s="368"/>
      <c r="BA204" s="368"/>
      <c r="BB204" s="368"/>
      <c r="BC204" s="368"/>
      <c r="BD204" s="368"/>
      <c r="BE204" s="368"/>
      <c r="BF204" s="368"/>
      <c r="BG204" s="368"/>
      <c r="BH204" s="368"/>
      <c r="BI204" s="368"/>
      <c r="BJ204" s="368"/>
      <c r="BK204" s="368"/>
      <c r="BL204" s="368"/>
      <c r="BM204" s="368"/>
      <c r="BN204" s="368"/>
      <c r="BO204" s="368"/>
      <c r="BP204" s="368"/>
      <c r="BQ204" s="368"/>
      <c r="BR204" s="368"/>
      <c r="BS204" s="368"/>
      <c r="BT204" s="368"/>
      <c r="BU204" s="368"/>
      <c r="BV204" s="368"/>
      <c r="BW204" s="368"/>
      <c r="BX204" s="368"/>
      <c r="BY204" s="368"/>
      <c r="BZ204" s="368"/>
      <c r="CA204" s="368"/>
      <c r="CB204" s="368"/>
      <c r="CC204" s="368"/>
      <c r="CD204" s="368"/>
      <c r="CE204" s="368"/>
      <c r="CF204" s="368"/>
      <c r="CG204" s="368"/>
      <c r="CH204" s="368"/>
      <c r="CI204" s="368"/>
      <c r="CJ204" s="368"/>
      <c r="CK204" s="368"/>
      <c r="CL204" s="368"/>
      <c r="CM204" s="368"/>
      <c r="CN204" s="368"/>
      <c r="CO204" s="368"/>
      <c r="CP204" s="368"/>
      <c r="CQ204" s="368"/>
      <c r="CR204" s="368"/>
      <c r="CS204" s="368"/>
    </row>
    <row r="205" spans="2:97" ht="23.25" customHeight="1" x14ac:dyDescent="0.35">
      <c r="B205" s="368"/>
      <c r="C205" s="368"/>
      <c r="D205" s="368"/>
      <c r="E205" s="368"/>
      <c r="F205" s="368"/>
      <c r="G205" s="368"/>
      <c r="H205" s="368"/>
      <c r="I205" s="368"/>
      <c r="J205" s="368"/>
      <c r="K205" s="368"/>
      <c r="L205" s="368"/>
      <c r="M205" s="368"/>
      <c r="N205" s="368"/>
      <c r="O205" s="368"/>
      <c r="P205" s="368"/>
      <c r="Q205" s="368"/>
      <c r="R205" s="368"/>
      <c r="S205" s="368"/>
      <c r="T205" s="368"/>
      <c r="U205" s="368"/>
      <c r="V205" s="368"/>
      <c r="W205" s="368"/>
      <c r="X205" s="368"/>
      <c r="Y205" s="368"/>
      <c r="Z205" s="368"/>
      <c r="AA205" s="368"/>
      <c r="AB205" s="368"/>
      <c r="AC205" s="368"/>
      <c r="AD205" s="368"/>
      <c r="AE205" s="368"/>
      <c r="AF205" s="368"/>
      <c r="AG205" s="368"/>
      <c r="AH205" s="368"/>
      <c r="AI205" s="368"/>
      <c r="AJ205" s="368"/>
      <c r="AK205" s="368"/>
      <c r="AL205" s="368"/>
      <c r="AM205" s="368"/>
      <c r="AN205" s="368"/>
      <c r="AO205" s="368"/>
      <c r="AP205" s="368"/>
      <c r="AQ205" s="368"/>
      <c r="AR205" s="368"/>
      <c r="AS205" s="368"/>
      <c r="AT205" s="368"/>
      <c r="AU205" s="368"/>
      <c r="AV205" s="368"/>
      <c r="AW205" s="368"/>
      <c r="AX205" s="368"/>
      <c r="AY205" s="368"/>
      <c r="AZ205" s="368"/>
      <c r="BA205" s="368"/>
      <c r="BB205" s="368"/>
      <c r="BC205" s="368"/>
      <c r="BD205" s="368"/>
      <c r="BE205" s="368"/>
      <c r="BF205" s="368"/>
      <c r="BG205" s="368"/>
      <c r="BH205" s="368"/>
      <c r="BI205" s="368"/>
      <c r="BJ205" s="368"/>
      <c r="BK205" s="368"/>
      <c r="BL205" s="368"/>
      <c r="BM205" s="368"/>
      <c r="BN205" s="368"/>
      <c r="BO205" s="368"/>
      <c r="BP205" s="368"/>
      <c r="BQ205" s="368"/>
      <c r="BR205" s="368"/>
      <c r="BS205" s="368"/>
      <c r="BT205" s="368"/>
      <c r="BU205" s="368"/>
      <c r="BV205" s="368"/>
      <c r="BW205" s="368"/>
      <c r="BX205" s="368"/>
      <c r="BY205" s="368"/>
      <c r="BZ205" s="368"/>
      <c r="CA205" s="368"/>
      <c r="CB205" s="368"/>
      <c r="CC205" s="368"/>
      <c r="CD205" s="368"/>
      <c r="CE205" s="368"/>
      <c r="CF205" s="368"/>
      <c r="CG205" s="368"/>
      <c r="CH205" s="368"/>
      <c r="CI205" s="368"/>
      <c r="CJ205" s="368"/>
      <c r="CK205" s="368"/>
      <c r="CL205" s="368"/>
      <c r="CM205" s="368"/>
      <c r="CN205" s="368"/>
      <c r="CO205" s="368"/>
      <c r="CP205" s="368"/>
      <c r="CQ205" s="368"/>
      <c r="CR205" s="368"/>
      <c r="CS205" s="368"/>
    </row>
    <row r="206" spans="2:97" ht="23.25" customHeight="1" x14ac:dyDescent="0.35">
      <c r="B206" s="368"/>
      <c r="C206" s="368"/>
      <c r="D206" s="368"/>
      <c r="E206" s="368"/>
      <c r="F206" s="368"/>
      <c r="G206" s="368"/>
      <c r="H206" s="368"/>
      <c r="I206" s="368"/>
      <c r="J206" s="368"/>
      <c r="K206" s="368"/>
      <c r="L206" s="368"/>
      <c r="M206" s="368"/>
      <c r="N206" s="368"/>
      <c r="O206" s="368"/>
      <c r="P206" s="368"/>
      <c r="Q206" s="368"/>
      <c r="R206" s="368"/>
      <c r="S206" s="368"/>
      <c r="T206" s="368"/>
      <c r="U206" s="368"/>
      <c r="V206" s="368"/>
      <c r="W206" s="368"/>
      <c r="X206" s="368"/>
      <c r="Y206" s="368"/>
      <c r="Z206" s="368"/>
      <c r="AA206" s="368"/>
      <c r="AB206" s="368"/>
      <c r="AC206" s="368"/>
      <c r="AD206" s="368"/>
      <c r="AE206" s="368"/>
      <c r="AF206" s="368"/>
      <c r="AG206" s="368"/>
      <c r="AH206" s="368"/>
      <c r="AI206" s="368"/>
      <c r="AJ206" s="368"/>
      <c r="AK206" s="368"/>
      <c r="AL206" s="368"/>
      <c r="AM206" s="368"/>
      <c r="AN206" s="368"/>
      <c r="AO206" s="368"/>
      <c r="AP206" s="368"/>
      <c r="AQ206" s="368"/>
      <c r="AR206" s="368"/>
      <c r="AS206" s="368"/>
      <c r="AT206" s="368"/>
      <c r="AU206" s="368"/>
      <c r="AV206" s="368"/>
      <c r="AW206" s="368"/>
      <c r="AX206" s="368"/>
      <c r="AY206" s="368"/>
      <c r="AZ206" s="368"/>
      <c r="BA206" s="368"/>
      <c r="BB206" s="368"/>
      <c r="BC206" s="368"/>
      <c r="BD206" s="368"/>
      <c r="BE206" s="368"/>
      <c r="BF206" s="368"/>
      <c r="BG206" s="368"/>
      <c r="BH206" s="368"/>
      <c r="BI206" s="368"/>
      <c r="BJ206" s="368"/>
      <c r="BK206" s="368"/>
      <c r="BL206" s="368"/>
      <c r="BM206" s="368"/>
      <c r="BN206" s="368"/>
      <c r="BO206" s="368"/>
      <c r="BP206" s="368"/>
      <c r="BQ206" s="368"/>
      <c r="BR206" s="368"/>
      <c r="BS206" s="368"/>
      <c r="BT206" s="368"/>
      <c r="BU206" s="368"/>
      <c r="BV206" s="368"/>
      <c r="BW206" s="368"/>
      <c r="BX206" s="368"/>
      <c r="BY206" s="368"/>
      <c r="BZ206" s="368"/>
      <c r="CA206" s="368"/>
      <c r="CB206" s="368"/>
      <c r="CC206" s="368"/>
      <c r="CD206" s="368"/>
      <c r="CE206" s="368"/>
      <c r="CF206" s="368"/>
      <c r="CG206" s="368"/>
      <c r="CH206" s="368"/>
      <c r="CI206" s="368"/>
      <c r="CJ206" s="368"/>
      <c r="CK206" s="368"/>
      <c r="CL206" s="368"/>
      <c r="CM206" s="368"/>
      <c r="CN206" s="368"/>
      <c r="CO206" s="368"/>
      <c r="CP206" s="368"/>
      <c r="CQ206" s="368"/>
      <c r="CR206" s="368"/>
      <c r="CS206" s="368"/>
    </row>
    <row r="207" spans="2:97" ht="23.25" customHeight="1" x14ac:dyDescent="0.35">
      <c r="B207" s="891" t="str">
        <f>Cotizador!B47</f>
        <v>Medikuz Bx+ 2023. Versión: 29/06/2023 v1.2</v>
      </c>
      <c r="C207" s="891"/>
      <c r="D207" s="891"/>
      <c r="E207" s="891"/>
      <c r="F207" s="891"/>
      <c r="G207" s="891"/>
      <c r="H207" s="891"/>
      <c r="I207" s="891"/>
      <c r="J207" s="891"/>
      <c r="K207" s="891"/>
      <c r="L207" s="891"/>
      <c r="M207" s="891"/>
      <c r="N207" s="891"/>
      <c r="O207" s="891"/>
      <c r="P207" s="891"/>
      <c r="Q207" s="891"/>
      <c r="R207" s="891"/>
      <c r="S207" s="891"/>
      <c r="T207" s="891"/>
      <c r="U207" s="891"/>
      <c r="V207" s="891"/>
      <c r="W207" s="891"/>
      <c r="X207" s="891"/>
      <c r="Y207" s="891"/>
      <c r="Z207" s="891"/>
      <c r="AA207" s="891"/>
      <c r="AB207" s="891"/>
      <c r="AC207" s="891"/>
      <c r="AD207" s="891"/>
      <c r="AE207" s="891"/>
      <c r="AF207" s="891"/>
      <c r="AG207" s="891"/>
      <c r="AH207" s="891"/>
      <c r="AI207" s="891"/>
      <c r="AJ207" s="891"/>
      <c r="AK207" s="891"/>
      <c r="AL207" s="891"/>
      <c r="AM207" s="891"/>
      <c r="AN207" s="891"/>
      <c r="AO207" s="891"/>
      <c r="AP207" s="891"/>
      <c r="AQ207" s="891"/>
      <c r="AR207" s="891"/>
      <c r="AS207" s="891"/>
      <c r="AT207" s="891"/>
      <c r="AU207" s="891"/>
      <c r="AV207" s="891"/>
      <c r="AW207" s="891"/>
      <c r="AX207" s="891"/>
      <c r="AY207" s="891"/>
      <c r="AZ207" s="891"/>
      <c r="BA207" s="891"/>
      <c r="BB207" s="891"/>
      <c r="BC207" s="891"/>
      <c r="BD207" s="891"/>
      <c r="BE207" s="891"/>
      <c r="BF207" s="891"/>
      <c r="BG207" s="891"/>
      <c r="BH207" s="891"/>
      <c r="BI207" s="891"/>
      <c r="BJ207" s="891"/>
      <c r="BK207" s="891"/>
      <c r="BL207" s="891"/>
      <c r="BM207" s="891"/>
      <c r="BN207" s="891"/>
      <c r="BO207" s="891"/>
      <c r="BP207" s="891"/>
      <c r="BQ207" s="891"/>
      <c r="BR207" s="891"/>
      <c r="BS207" s="891"/>
      <c r="BT207" s="891"/>
      <c r="BU207" s="891"/>
      <c r="BV207" s="891"/>
      <c r="BW207" s="891"/>
      <c r="BX207" s="891"/>
      <c r="BY207" s="891"/>
      <c r="BZ207" s="891"/>
      <c r="CA207" s="891"/>
      <c r="CB207" s="891"/>
      <c r="CC207" s="891"/>
      <c r="CD207" s="891"/>
      <c r="CE207" s="891"/>
      <c r="CF207" s="891"/>
      <c r="CG207" s="891"/>
      <c r="CH207" s="891"/>
      <c r="CI207" s="891"/>
      <c r="CJ207" s="891"/>
      <c r="CK207" s="891"/>
      <c r="CL207" s="891"/>
      <c r="CM207" s="891"/>
      <c r="CN207" s="891"/>
      <c r="CO207" s="891"/>
      <c r="CP207" s="891"/>
      <c r="CQ207" s="891"/>
      <c r="CR207" s="891"/>
      <c r="CS207" s="368"/>
    </row>
    <row r="208" spans="2:97" ht="23.25" customHeight="1" x14ac:dyDescent="0.35"/>
    <row r="209" spans="1:98" ht="19.5" customHeight="1" x14ac:dyDescent="0.35">
      <c r="A209" s="221"/>
      <c r="B209" s="221"/>
      <c r="C209" s="221"/>
      <c r="D209" s="221"/>
      <c r="E209" s="221"/>
      <c r="F209" s="221"/>
      <c r="G209" s="221"/>
      <c r="H209" s="221"/>
      <c r="I209" s="221"/>
      <c r="J209" s="221"/>
      <c r="K209" s="221"/>
      <c r="L209" s="221"/>
      <c r="M209" s="221"/>
      <c r="N209" s="221"/>
      <c r="O209" s="221"/>
      <c r="P209" s="221"/>
      <c r="Q209" s="221"/>
      <c r="R209" s="221"/>
      <c r="S209" s="221"/>
      <c r="T209" s="221"/>
      <c r="U209" s="221"/>
      <c r="V209" s="221"/>
      <c r="W209" s="221"/>
      <c r="X209" s="221"/>
      <c r="Y209" s="221"/>
      <c r="Z209" s="221"/>
      <c r="AA209" s="221"/>
      <c r="AB209" s="221"/>
      <c r="AC209" s="221"/>
      <c r="AD209" s="221"/>
      <c r="AE209" s="221"/>
      <c r="AF209" s="221"/>
      <c r="AG209" s="221"/>
      <c r="AH209" s="221"/>
      <c r="AI209" s="221"/>
      <c r="AJ209" s="221"/>
      <c r="AK209" s="221"/>
      <c r="AL209" s="221"/>
      <c r="AM209" s="221"/>
      <c r="AN209" s="221"/>
      <c r="AO209" s="221"/>
      <c r="AP209" s="221"/>
      <c r="AQ209" s="221"/>
      <c r="AR209" s="221"/>
      <c r="AS209" s="221"/>
      <c r="AT209" s="221"/>
      <c r="AU209" s="221"/>
      <c r="AV209" s="221"/>
      <c r="AW209" s="221"/>
      <c r="AX209" s="221"/>
      <c r="AY209" s="221"/>
      <c r="AZ209" s="221"/>
      <c r="BA209" s="221"/>
      <c r="BB209" s="221"/>
      <c r="BC209" s="221"/>
      <c r="BD209" s="221"/>
      <c r="BE209" s="221"/>
      <c r="BF209" s="221"/>
      <c r="BG209" s="221"/>
      <c r="BH209" s="221"/>
      <c r="BI209" s="221"/>
      <c r="BJ209" s="221"/>
      <c r="BK209" s="221"/>
      <c r="BL209" s="221"/>
      <c r="BM209" s="221"/>
      <c r="BN209" s="221"/>
      <c r="BO209" s="221"/>
      <c r="BP209" s="221"/>
      <c r="BQ209" s="221"/>
      <c r="BR209" s="221"/>
      <c r="BS209" s="221"/>
      <c r="BT209" s="221"/>
      <c r="BU209" s="221"/>
      <c r="BV209" s="221"/>
      <c r="BW209" s="221"/>
      <c r="BX209" s="221"/>
      <c r="BY209" s="221"/>
      <c r="BZ209" s="221"/>
      <c r="CA209" s="221"/>
      <c r="CB209" s="221"/>
      <c r="CC209" s="221"/>
      <c r="CD209" s="221"/>
      <c r="CE209" s="221"/>
      <c r="CF209" s="221"/>
      <c r="CG209" s="221"/>
      <c r="CH209" s="221"/>
      <c r="CI209" s="221"/>
      <c r="CJ209" s="221"/>
      <c r="CK209" s="221"/>
      <c r="CL209" s="221"/>
      <c r="CM209" s="221"/>
      <c r="CN209" s="221"/>
      <c r="CO209" s="221"/>
      <c r="CP209" s="221"/>
      <c r="CQ209" s="221"/>
      <c r="CR209" s="221"/>
      <c r="CS209" s="221"/>
      <c r="CT209" s="221"/>
    </row>
    <row r="210" spans="1:98" ht="19.5" customHeight="1" x14ac:dyDescent="0.35">
      <c r="C210" s="713" t="e">
        <f>IF(CI182&gt;3000000,"La Prima Total supera $3,000,000, enviar a Suscripción para su validación","")</f>
        <v>#N/A</v>
      </c>
      <c r="D210" s="713"/>
      <c r="E210" s="713"/>
      <c r="F210" s="713"/>
      <c r="G210" s="713"/>
      <c r="H210" s="713"/>
      <c r="I210" s="713"/>
      <c r="J210" s="713"/>
      <c r="K210" s="713"/>
      <c r="L210" s="713"/>
      <c r="M210" s="713"/>
      <c r="N210" s="713"/>
      <c r="O210" s="713"/>
      <c r="P210" s="713"/>
      <c r="Q210" s="713"/>
      <c r="R210" s="713"/>
      <c r="S210" s="713"/>
      <c r="T210" s="713"/>
      <c r="U210" s="713"/>
      <c r="V210" s="713"/>
      <c r="W210" s="713"/>
      <c r="X210" s="713"/>
      <c r="Y210" s="713"/>
      <c r="Z210" s="713"/>
      <c r="AA210" s="713"/>
      <c r="AB210" s="713"/>
      <c r="AC210" s="713"/>
      <c r="AD210" s="713"/>
      <c r="AE210" s="713"/>
      <c r="AF210" s="713"/>
      <c r="AG210" s="713"/>
      <c r="AH210" s="713"/>
      <c r="AI210" s="713"/>
      <c r="AJ210" s="713"/>
      <c r="AK210" s="713"/>
      <c r="AL210" s="713"/>
      <c r="AM210" s="713"/>
      <c r="AN210" s="713"/>
      <c r="AO210" s="713"/>
      <c r="AP210" s="713"/>
      <c r="AQ210" s="713"/>
      <c r="AR210" s="713"/>
      <c r="AS210" s="713"/>
      <c r="AT210" s="713"/>
      <c r="AU210" s="713"/>
      <c r="AV210" s="713"/>
      <c r="AW210" s="713"/>
      <c r="AX210" s="713"/>
      <c r="AY210" s="713"/>
      <c r="AZ210" s="713"/>
      <c r="BA210" s="713"/>
      <c r="BB210" s="713"/>
      <c r="BC210" s="713"/>
      <c r="BD210" s="713"/>
      <c r="BE210" s="713"/>
      <c r="BF210" s="713"/>
      <c r="BG210" s="713"/>
      <c r="BH210" s="713"/>
      <c r="BI210" s="713"/>
      <c r="BJ210" s="713"/>
      <c r="BK210" s="713"/>
      <c r="BL210" s="713"/>
      <c r="BM210" s="713"/>
      <c r="BN210" s="713"/>
      <c r="BO210" s="713"/>
      <c r="BP210" s="713"/>
      <c r="BQ210" s="713"/>
      <c r="BR210" s="713"/>
      <c r="BS210" s="713"/>
      <c r="BT210" s="713"/>
      <c r="BU210" s="713"/>
      <c r="BV210" s="713"/>
      <c r="BW210" s="713"/>
      <c r="BX210" s="713"/>
      <c r="BY210" s="713"/>
      <c r="BZ210" s="713"/>
      <c r="CA210" s="713"/>
      <c r="CB210" s="713"/>
      <c r="CC210" s="713"/>
    </row>
    <row r="211" spans="1:98" ht="19.5" customHeight="1" x14ac:dyDescent="0.35">
      <c r="C211" s="713"/>
      <c r="D211" s="713"/>
      <c r="E211" s="713"/>
      <c r="F211" s="713"/>
      <c r="G211" s="713"/>
      <c r="H211" s="713"/>
      <c r="I211" s="713"/>
      <c r="J211" s="713"/>
      <c r="K211" s="713"/>
      <c r="L211" s="713"/>
      <c r="M211" s="713"/>
      <c r="N211" s="713"/>
      <c r="O211" s="713"/>
      <c r="P211" s="713"/>
      <c r="Q211" s="713"/>
      <c r="R211" s="713"/>
      <c r="S211" s="713"/>
      <c r="T211" s="713"/>
      <c r="U211" s="713"/>
      <c r="V211" s="713"/>
      <c r="W211" s="713"/>
      <c r="X211" s="713"/>
      <c r="Y211" s="713"/>
      <c r="Z211" s="713"/>
      <c r="AA211" s="713"/>
      <c r="AB211" s="713"/>
      <c r="AC211" s="713"/>
      <c r="AD211" s="713"/>
      <c r="AE211" s="713"/>
      <c r="AF211" s="713"/>
      <c r="AG211" s="713"/>
      <c r="AH211" s="713"/>
      <c r="AI211" s="713"/>
      <c r="AJ211" s="713"/>
      <c r="AK211" s="713"/>
      <c r="AL211" s="713"/>
      <c r="AM211" s="713"/>
      <c r="AN211" s="713"/>
      <c r="AO211" s="713"/>
      <c r="AP211" s="713"/>
      <c r="AQ211" s="713"/>
      <c r="AR211" s="713"/>
      <c r="AS211" s="713"/>
      <c r="AT211" s="713"/>
      <c r="AU211" s="713"/>
      <c r="AV211" s="713"/>
      <c r="AW211" s="713"/>
      <c r="AX211" s="713"/>
      <c r="AY211" s="713"/>
      <c r="AZ211" s="713"/>
      <c r="BA211" s="713"/>
      <c r="BB211" s="713"/>
      <c r="BC211" s="713"/>
      <c r="BD211" s="713"/>
      <c r="BE211" s="713"/>
      <c r="BF211" s="713"/>
      <c r="BG211" s="713"/>
      <c r="BH211" s="713"/>
      <c r="BI211" s="713"/>
      <c r="BJ211" s="713"/>
      <c r="BK211" s="713"/>
      <c r="BL211" s="713"/>
      <c r="BM211" s="713"/>
      <c r="BN211" s="713"/>
      <c r="BO211" s="713"/>
      <c r="BP211" s="713"/>
      <c r="BQ211" s="713"/>
      <c r="BR211" s="713"/>
      <c r="BS211" s="713"/>
      <c r="BT211" s="713"/>
      <c r="BU211" s="713"/>
      <c r="BV211" s="713"/>
      <c r="BW211" s="713"/>
      <c r="BX211" s="713"/>
      <c r="BY211" s="713"/>
      <c r="BZ211" s="713"/>
      <c r="CA211" s="713"/>
      <c r="CB211" s="713"/>
      <c r="CC211" s="713"/>
    </row>
    <row r="212" spans="1:98" ht="19.5" customHeight="1" x14ac:dyDescent="0.35">
      <c r="C212" s="713"/>
      <c r="D212" s="713"/>
      <c r="E212" s="713"/>
      <c r="F212" s="713"/>
      <c r="G212" s="713"/>
      <c r="H212" s="713"/>
      <c r="I212" s="713"/>
      <c r="J212" s="713"/>
      <c r="K212" s="713"/>
      <c r="L212" s="713"/>
      <c r="M212" s="713"/>
      <c r="N212" s="713"/>
      <c r="O212" s="713"/>
      <c r="P212" s="713"/>
      <c r="Q212" s="713"/>
      <c r="R212" s="713"/>
      <c r="S212" s="713"/>
      <c r="T212" s="713"/>
      <c r="U212" s="713"/>
      <c r="V212" s="713"/>
      <c r="W212" s="713"/>
      <c r="X212" s="713"/>
      <c r="Y212" s="713"/>
      <c r="Z212" s="713"/>
      <c r="AA212" s="713"/>
      <c r="AB212" s="713"/>
      <c r="AC212" s="713"/>
      <c r="AD212" s="713"/>
      <c r="AE212" s="713"/>
      <c r="AF212" s="713"/>
      <c r="AG212" s="713"/>
      <c r="AH212" s="713"/>
      <c r="AI212" s="713"/>
      <c r="AJ212" s="713"/>
      <c r="AK212" s="713"/>
      <c r="AL212" s="713"/>
      <c r="AM212" s="713"/>
      <c r="AN212" s="713"/>
      <c r="AO212" s="713"/>
      <c r="AP212" s="713"/>
      <c r="AQ212" s="713"/>
      <c r="AR212" s="713"/>
      <c r="AS212" s="713"/>
      <c r="AT212" s="713"/>
      <c r="AU212" s="713"/>
      <c r="AV212" s="713"/>
      <c r="AW212" s="713"/>
      <c r="AX212" s="713"/>
      <c r="AY212" s="713"/>
      <c r="AZ212" s="713"/>
      <c r="BA212" s="713"/>
      <c r="BB212" s="713"/>
      <c r="BC212" s="713"/>
      <c r="BD212" s="713"/>
      <c r="BE212" s="713"/>
      <c r="BF212" s="713"/>
      <c r="BG212" s="713"/>
      <c r="BH212" s="713"/>
      <c r="BI212" s="713"/>
      <c r="BJ212" s="713"/>
      <c r="BK212" s="713"/>
      <c r="BL212" s="713"/>
      <c r="BM212" s="713"/>
      <c r="BN212" s="713"/>
      <c r="BO212" s="713"/>
      <c r="BP212" s="713"/>
      <c r="BQ212" s="713"/>
      <c r="BR212" s="713"/>
      <c r="BS212" s="713"/>
      <c r="BT212" s="713"/>
      <c r="BU212" s="713"/>
      <c r="BV212" s="713"/>
      <c r="BW212" s="713"/>
      <c r="BX212" s="713"/>
      <c r="BY212" s="713"/>
      <c r="BZ212" s="713"/>
      <c r="CA212" s="713"/>
      <c r="CB212" s="713"/>
      <c r="CC212" s="713"/>
    </row>
    <row r="213" spans="1:98" ht="19.5" customHeight="1" x14ac:dyDescent="0.35">
      <c r="C213" s="713"/>
      <c r="D213" s="713"/>
      <c r="E213" s="713"/>
      <c r="F213" s="713"/>
      <c r="G213" s="713"/>
      <c r="H213" s="713"/>
      <c r="I213" s="713"/>
      <c r="J213" s="713"/>
      <c r="K213" s="713"/>
      <c r="L213" s="713"/>
      <c r="M213" s="713"/>
      <c r="N213" s="713"/>
      <c r="O213" s="713"/>
      <c r="P213" s="713"/>
      <c r="Q213" s="713"/>
      <c r="R213" s="713"/>
      <c r="S213" s="713"/>
      <c r="T213" s="713"/>
      <c r="U213" s="713"/>
      <c r="V213" s="713"/>
      <c r="W213" s="713"/>
      <c r="X213" s="713"/>
      <c r="Y213" s="713"/>
      <c r="Z213" s="713"/>
      <c r="AA213" s="713"/>
      <c r="AB213" s="713"/>
      <c r="AC213" s="713"/>
      <c r="AD213" s="713"/>
      <c r="AE213" s="713"/>
      <c r="AF213" s="713"/>
      <c r="AG213" s="713"/>
      <c r="AH213" s="713"/>
      <c r="AI213" s="713"/>
      <c r="AJ213" s="713"/>
      <c r="AK213" s="713"/>
      <c r="AL213" s="713"/>
      <c r="AM213" s="713"/>
      <c r="AN213" s="713"/>
      <c r="AO213" s="713"/>
      <c r="AP213" s="713"/>
      <c r="AQ213" s="713"/>
      <c r="AR213" s="713"/>
      <c r="AS213" s="713"/>
      <c r="AT213" s="713"/>
      <c r="AU213" s="713"/>
      <c r="AV213" s="713"/>
      <c r="AW213" s="713"/>
      <c r="AX213" s="713"/>
      <c r="AY213" s="713"/>
      <c r="AZ213" s="713"/>
      <c r="BA213" s="713"/>
      <c r="BB213" s="713"/>
      <c r="BC213" s="713"/>
      <c r="BD213" s="713"/>
      <c r="BE213" s="713"/>
      <c r="BF213" s="713"/>
      <c r="BG213" s="713"/>
      <c r="BH213" s="713"/>
      <c r="BI213" s="713"/>
      <c r="BJ213" s="713"/>
      <c r="BK213" s="713"/>
      <c r="BL213" s="713"/>
      <c r="BM213" s="713"/>
      <c r="BN213" s="713"/>
      <c r="BO213" s="713"/>
      <c r="BP213" s="713"/>
      <c r="BQ213" s="713"/>
      <c r="BR213" s="713"/>
      <c r="BS213" s="713"/>
      <c r="BT213" s="713"/>
      <c r="BU213" s="713"/>
      <c r="BV213" s="713"/>
      <c r="BW213" s="713"/>
      <c r="BX213" s="713"/>
      <c r="BY213" s="713"/>
      <c r="BZ213" s="713"/>
      <c r="CA213" s="713"/>
      <c r="CB213" s="713"/>
      <c r="CC213" s="713"/>
    </row>
    <row r="214" spans="1:98" ht="19.5" customHeight="1" x14ac:dyDescent="0.35"/>
    <row r="215" spans="1:98" ht="19.5" customHeight="1" x14ac:dyDescent="0.35"/>
    <row r="216" spans="1:98" ht="19.5" customHeight="1" x14ac:dyDescent="0.35"/>
    <row r="217" spans="1:98" ht="19.5" customHeight="1" x14ac:dyDescent="0.35"/>
    <row r="218" spans="1:98" ht="19.5" customHeight="1" x14ac:dyDescent="0.35"/>
    <row r="219" spans="1:98" ht="19.5" customHeight="1" x14ac:dyDescent="0.35"/>
    <row r="220" spans="1:98" ht="19.5" customHeight="1" x14ac:dyDescent="0.35"/>
    <row r="221" spans="1:98" ht="19.5" customHeight="1" x14ac:dyDescent="0.35"/>
  </sheetData>
  <sheetProtection algorithmName="SHA-512" hashValue="8XwuALsoBstVLcwnlMhh/8WQL+U7NaGqdsYGnHiPE1TdGf5dQqqJFoKcFiqd74zwg0iPCBrkg3LxclCEEX8N+A==" saltValue="ido/ySQMgTarA8X5rfDZeA==" spinCount="100000" sheet="1" objects="1" scenarios="1" selectLockedCells="1"/>
  <mergeCells count="1461">
    <mergeCell ref="C15:R15"/>
    <mergeCell ref="C16:R16"/>
    <mergeCell ref="S16:BQ16"/>
    <mergeCell ref="B11:CS11"/>
    <mergeCell ref="C13:R13"/>
    <mergeCell ref="C14:R14"/>
    <mergeCell ref="B8:J8"/>
    <mergeCell ref="K8:S8"/>
    <mergeCell ref="BG8:BT8"/>
    <mergeCell ref="BU8:CS8"/>
    <mergeCell ref="B9:J9"/>
    <mergeCell ref="K9:S9"/>
    <mergeCell ref="BG9:BT9"/>
    <mergeCell ref="BU9:CS9"/>
    <mergeCell ref="BX20:CK20"/>
    <mergeCell ref="J27:AG27"/>
    <mergeCell ref="AH27:AU27"/>
    <mergeCell ref="AV27:BI27"/>
    <mergeCell ref="BJ27:BW27"/>
    <mergeCell ref="BX27:CK27"/>
    <mergeCell ref="J26:AG26"/>
    <mergeCell ref="AH26:AU26"/>
    <mergeCell ref="AV26:BI26"/>
    <mergeCell ref="BJ26:BW26"/>
    <mergeCell ref="BX26:CK26"/>
    <mergeCell ref="J25:AG25"/>
    <mergeCell ref="AH25:AU25"/>
    <mergeCell ref="AV25:BI25"/>
    <mergeCell ref="BJ25:BW25"/>
    <mergeCell ref="BX25:CK25"/>
    <mergeCell ref="J24:AG24"/>
    <mergeCell ref="AH24:AU24"/>
    <mergeCell ref="AB1:CS1"/>
    <mergeCell ref="AB2:CS2"/>
    <mergeCell ref="BU4:CM4"/>
    <mergeCell ref="CN4:CS4"/>
    <mergeCell ref="BU5:CM5"/>
    <mergeCell ref="CN5:CS5"/>
    <mergeCell ref="BU6:CM6"/>
    <mergeCell ref="CN6:CS6"/>
    <mergeCell ref="S13:CR13"/>
    <mergeCell ref="S14:CR14"/>
    <mergeCell ref="S15:CR15"/>
    <mergeCell ref="BT16:CB16"/>
    <mergeCell ref="CD16:CR16"/>
    <mergeCell ref="J23:AG23"/>
    <mergeCell ref="AH23:AU23"/>
    <mergeCell ref="AV23:BI23"/>
    <mergeCell ref="BJ23:BW23"/>
    <mergeCell ref="BX23:CK23"/>
    <mergeCell ref="J22:AG22"/>
    <mergeCell ref="AH22:AU22"/>
    <mergeCell ref="AV22:BI22"/>
    <mergeCell ref="BJ22:BW22"/>
    <mergeCell ref="BX22:CK22"/>
    <mergeCell ref="J21:AG21"/>
    <mergeCell ref="AH21:AU21"/>
    <mergeCell ref="AV21:BI21"/>
    <mergeCell ref="BJ21:BW21"/>
    <mergeCell ref="BX21:CK21"/>
    <mergeCell ref="B18:CS18"/>
    <mergeCell ref="AH20:AU20"/>
    <mergeCell ref="AV20:BI20"/>
    <mergeCell ref="BJ20:BW20"/>
    <mergeCell ref="AV24:BI24"/>
    <mergeCell ref="BJ24:BW24"/>
    <mergeCell ref="BX24:CK24"/>
    <mergeCell ref="J35:CK35"/>
    <mergeCell ref="J34:AG34"/>
    <mergeCell ref="AH34:AU34"/>
    <mergeCell ref="AV34:BI34"/>
    <mergeCell ref="BJ34:BW34"/>
    <mergeCell ref="BX34:CK34"/>
    <mergeCell ref="B30:CS30"/>
    <mergeCell ref="J32:AG33"/>
    <mergeCell ref="AH33:AU33"/>
    <mergeCell ref="AV33:BI33"/>
    <mergeCell ref="BJ33:BW33"/>
    <mergeCell ref="BX33:CK33"/>
    <mergeCell ref="AH32:CK32"/>
    <mergeCell ref="J28:AG28"/>
    <mergeCell ref="AH28:AU28"/>
    <mergeCell ref="AV28:BI28"/>
    <mergeCell ref="BJ28:BW28"/>
    <mergeCell ref="BX28:CK28"/>
    <mergeCell ref="J40:AG40"/>
    <mergeCell ref="AH40:AU40"/>
    <mergeCell ref="AV40:BI40"/>
    <mergeCell ref="BJ40:BW40"/>
    <mergeCell ref="BX40:CK40"/>
    <mergeCell ref="J39:CK39"/>
    <mergeCell ref="J38:AG38"/>
    <mergeCell ref="AH38:AU38"/>
    <mergeCell ref="AV38:BI38"/>
    <mergeCell ref="BJ38:BW38"/>
    <mergeCell ref="BX38:CK38"/>
    <mergeCell ref="J37:AG37"/>
    <mergeCell ref="AH37:AU37"/>
    <mergeCell ref="AV37:BI37"/>
    <mergeCell ref="BJ37:BW37"/>
    <mergeCell ref="BX37:CK37"/>
    <mergeCell ref="J36:AG36"/>
    <mergeCell ref="AH36:AU36"/>
    <mergeCell ref="AV36:BI36"/>
    <mergeCell ref="BJ36:BW36"/>
    <mergeCell ref="BX36:CK36"/>
    <mergeCell ref="J44:AG44"/>
    <mergeCell ref="AH44:AU44"/>
    <mergeCell ref="AV44:BI44"/>
    <mergeCell ref="BJ44:BW44"/>
    <mergeCell ref="BX44:CK44"/>
    <mergeCell ref="J43:AG43"/>
    <mergeCell ref="AH43:AU43"/>
    <mergeCell ref="AV43:BI43"/>
    <mergeCell ref="BJ43:BW43"/>
    <mergeCell ref="BX43:CK43"/>
    <mergeCell ref="J42:AG42"/>
    <mergeCell ref="AH42:AU42"/>
    <mergeCell ref="AV42:BI42"/>
    <mergeCell ref="BJ42:BW42"/>
    <mergeCell ref="BX42:CK42"/>
    <mergeCell ref="J41:AG41"/>
    <mergeCell ref="AH41:AU41"/>
    <mergeCell ref="AV41:BI41"/>
    <mergeCell ref="BJ41:BW41"/>
    <mergeCell ref="BX41:CK41"/>
    <mergeCell ref="J47:AG47"/>
    <mergeCell ref="AH47:AU47"/>
    <mergeCell ref="AV47:BI47"/>
    <mergeCell ref="BJ47:BW47"/>
    <mergeCell ref="BX47:CK47"/>
    <mergeCell ref="J46:AG46"/>
    <mergeCell ref="AH46:AU46"/>
    <mergeCell ref="AV46:BI46"/>
    <mergeCell ref="BJ46:BW46"/>
    <mergeCell ref="BX46:CK46"/>
    <mergeCell ref="J45:AG45"/>
    <mergeCell ref="AH45:AU45"/>
    <mergeCell ref="AV45:BI45"/>
    <mergeCell ref="BJ45:BW45"/>
    <mergeCell ref="BX45:CK45"/>
    <mergeCell ref="J51:AG51"/>
    <mergeCell ref="AH51:AU51"/>
    <mergeCell ref="AV51:BI51"/>
    <mergeCell ref="BJ51:BW51"/>
    <mergeCell ref="BX51:CK51"/>
    <mergeCell ref="J50:AG50"/>
    <mergeCell ref="AH50:AU50"/>
    <mergeCell ref="AV50:BI50"/>
    <mergeCell ref="BJ50:BW50"/>
    <mergeCell ref="BX50:CK50"/>
    <mergeCell ref="J49:AG49"/>
    <mergeCell ref="AH49:AU49"/>
    <mergeCell ref="AV49:BI49"/>
    <mergeCell ref="BJ49:BW49"/>
    <mergeCell ref="BX49:CK49"/>
    <mergeCell ref="J48:AG48"/>
    <mergeCell ref="AH48:AU48"/>
    <mergeCell ref="AV48:BI48"/>
    <mergeCell ref="BJ48:BW48"/>
    <mergeCell ref="BX48:CK48"/>
    <mergeCell ref="BQ58:CD58"/>
    <mergeCell ref="CE58:CR58"/>
    <mergeCell ref="M59:S59"/>
    <mergeCell ref="T59:Z59"/>
    <mergeCell ref="AA59:AG59"/>
    <mergeCell ref="AH59:AN59"/>
    <mergeCell ref="AO59:AU59"/>
    <mergeCell ref="AV59:BB59"/>
    <mergeCell ref="BC59:BI59"/>
    <mergeCell ref="BJ59:BP59"/>
    <mergeCell ref="B54:CS54"/>
    <mergeCell ref="C56:CR56"/>
    <mergeCell ref="C57:L59"/>
    <mergeCell ref="M57:AN57"/>
    <mergeCell ref="AO57:BP57"/>
    <mergeCell ref="BQ57:CR57"/>
    <mergeCell ref="M58:Z58"/>
    <mergeCell ref="AA58:AN58"/>
    <mergeCell ref="AO58:BB58"/>
    <mergeCell ref="BC58:BP58"/>
    <mergeCell ref="J52:AG52"/>
    <mergeCell ref="AH52:AU52"/>
    <mergeCell ref="AV52:BI52"/>
    <mergeCell ref="BJ52:BW52"/>
    <mergeCell ref="BX52:CK52"/>
    <mergeCell ref="CL60:CR60"/>
    <mergeCell ref="C61:L61"/>
    <mergeCell ref="M61:S61"/>
    <mergeCell ref="T61:Z61"/>
    <mergeCell ref="AA61:AG61"/>
    <mergeCell ref="AH61:AN61"/>
    <mergeCell ref="AO61:AU61"/>
    <mergeCell ref="AV61:BB61"/>
    <mergeCell ref="BC61:BI61"/>
    <mergeCell ref="BJ61:BP61"/>
    <mergeCell ref="AV60:BB60"/>
    <mergeCell ref="BC60:BI60"/>
    <mergeCell ref="BJ60:BP60"/>
    <mergeCell ref="BQ60:BW60"/>
    <mergeCell ref="BX60:CD60"/>
    <mergeCell ref="CE60:CK60"/>
    <mergeCell ref="BQ59:BW59"/>
    <mergeCell ref="BX59:CD59"/>
    <mergeCell ref="CE59:CK59"/>
    <mergeCell ref="CL59:CR59"/>
    <mergeCell ref="C60:L60"/>
    <mergeCell ref="M60:S60"/>
    <mergeCell ref="T60:Z60"/>
    <mergeCell ref="AA60:AG60"/>
    <mergeCell ref="AH60:AN60"/>
    <mergeCell ref="AO60:AU60"/>
    <mergeCell ref="CL62:CR62"/>
    <mergeCell ref="C63:L63"/>
    <mergeCell ref="M63:S63"/>
    <mergeCell ref="T63:Z63"/>
    <mergeCell ref="AA63:AG63"/>
    <mergeCell ref="AH63:AN63"/>
    <mergeCell ref="AO63:AU63"/>
    <mergeCell ref="AV63:BB63"/>
    <mergeCell ref="BC63:BI63"/>
    <mergeCell ref="BJ63:BP63"/>
    <mergeCell ref="AV62:BB62"/>
    <mergeCell ref="BC62:BI62"/>
    <mergeCell ref="BJ62:BP62"/>
    <mergeCell ref="BQ62:BW62"/>
    <mergeCell ref="BX62:CD62"/>
    <mergeCell ref="CE62:CK62"/>
    <mergeCell ref="BQ61:BW61"/>
    <mergeCell ref="BX61:CD61"/>
    <mergeCell ref="CE61:CK61"/>
    <mergeCell ref="CL61:CR61"/>
    <mergeCell ref="C62:L62"/>
    <mergeCell ref="M62:S62"/>
    <mergeCell ref="T62:Z62"/>
    <mergeCell ref="AA62:AG62"/>
    <mergeCell ref="AH62:AN62"/>
    <mergeCell ref="AO62:AU62"/>
    <mergeCell ref="CL64:CR64"/>
    <mergeCell ref="C65:L65"/>
    <mergeCell ref="M65:S65"/>
    <mergeCell ref="T65:Z65"/>
    <mergeCell ref="AA65:AG65"/>
    <mergeCell ref="AH65:AN65"/>
    <mergeCell ref="AO65:AU65"/>
    <mergeCell ref="AV65:BB65"/>
    <mergeCell ref="BC65:BI65"/>
    <mergeCell ref="BJ65:BP65"/>
    <mergeCell ref="AV64:BB64"/>
    <mergeCell ref="BC64:BI64"/>
    <mergeCell ref="BJ64:BP64"/>
    <mergeCell ref="BQ64:BW64"/>
    <mergeCell ref="BX64:CD64"/>
    <mergeCell ref="CE64:CK64"/>
    <mergeCell ref="BQ63:BW63"/>
    <mergeCell ref="BX63:CD63"/>
    <mergeCell ref="CE63:CK63"/>
    <mergeCell ref="CL63:CR63"/>
    <mergeCell ref="C64:L64"/>
    <mergeCell ref="M64:S64"/>
    <mergeCell ref="T64:Z64"/>
    <mergeCell ref="AA64:AG64"/>
    <mergeCell ref="AH64:AN64"/>
    <mergeCell ref="AO64:AU64"/>
    <mergeCell ref="CL66:CR66"/>
    <mergeCell ref="C67:L67"/>
    <mergeCell ref="M67:S67"/>
    <mergeCell ref="T67:Z67"/>
    <mergeCell ref="AA67:AG67"/>
    <mergeCell ref="AH67:AN67"/>
    <mergeCell ref="AO67:AU67"/>
    <mergeCell ref="AV67:BB67"/>
    <mergeCell ref="BC67:BI67"/>
    <mergeCell ref="BJ67:BP67"/>
    <mergeCell ref="AV66:BB66"/>
    <mergeCell ref="BC66:BI66"/>
    <mergeCell ref="BJ66:BP66"/>
    <mergeCell ref="BQ66:BW66"/>
    <mergeCell ref="BX66:CD66"/>
    <mergeCell ref="CE66:CK66"/>
    <mergeCell ref="BQ65:BW65"/>
    <mergeCell ref="BX65:CD65"/>
    <mergeCell ref="CE65:CK65"/>
    <mergeCell ref="CL65:CR65"/>
    <mergeCell ref="C66:L66"/>
    <mergeCell ref="M66:S66"/>
    <mergeCell ref="T66:Z66"/>
    <mergeCell ref="AA66:AG66"/>
    <mergeCell ref="AH66:AN66"/>
    <mergeCell ref="AO66:AU66"/>
    <mergeCell ref="CL68:CR68"/>
    <mergeCell ref="C69:L69"/>
    <mergeCell ref="M69:S69"/>
    <mergeCell ref="T69:Z69"/>
    <mergeCell ref="AA69:AG69"/>
    <mergeCell ref="AH69:AN69"/>
    <mergeCell ref="AO69:AU69"/>
    <mergeCell ref="AV69:BB69"/>
    <mergeCell ref="BC69:BI69"/>
    <mergeCell ref="BJ69:BP69"/>
    <mergeCell ref="AV68:BB68"/>
    <mergeCell ref="BC68:BI68"/>
    <mergeCell ref="BJ68:BP68"/>
    <mergeCell ref="BQ68:BW68"/>
    <mergeCell ref="BX68:CD68"/>
    <mergeCell ref="CE68:CK68"/>
    <mergeCell ref="BQ67:BW67"/>
    <mergeCell ref="BX67:CD67"/>
    <mergeCell ref="CE67:CK67"/>
    <mergeCell ref="CL67:CR67"/>
    <mergeCell ref="C68:L68"/>
    <mergeCell ref="M68:S68"/>
    <mergeCell ref="T68:Z68"/>
    <mergeCell ref="AA68:AG68"/>
    <mergeCell ref="AH68:AN68"/>
    <mergeCell ref="AO68:AU68"/>
    <mergeCell ref="CL70:CR70"/>
    <mergeCell ref="C71:L71"/>
    <mergeCell ref="M71:S71"/>
    <mergeCell ref="T71:Z71"/>
    <mergeCell ref="AA71:AG71"/>
    <mergeCell ref="AH71:AN71"/>
    <mergeCell ref="AO71:AU71"/>
    <mergeCell ref="AV71:BB71"/>
    <mergeCell ref="BC71:BI71"/>
    <mergeCell ref="BJ71:BP71"/>
    <mergeCell ref="AV70:BB70"/>
    <mergeCell ref="BC70:BI70"/>
    <mergeCell ref="BJ70:BP70"/>
    <mergeCell ref="BQ70:BW70"/>
    <mergeCell ref="BX70:CD70"/>
    <mergeCell ref="CE70:CK70"/>
    <mergeCell ref="BQ69:BW69"/>
    <mergeCell ref="BX69:CD69"/>
    <mergeCell ref="CE69:CK69"/>
    <mergeCell ref="CL69:CR69"/>
    <mergeCell ref="C70:L70"/>
    <mergeCell ref="M70:S70"/>
    <mergeCell ref="T70:Z70"/>
    <mergeCell ref="AA70:AG70"/>
    <mergeCell ref="AH70:AN70"/>
    <mergeCell ref="AO70:AU70"/>
    <mergeCell ref="CL72:CR72"/>
    <mergeCell ref="C73:L73"/>
    <mergeCell ref="M73:S73"/>
    <mergeCell ref="T73:Z73"/>
    <mergeCell ref="AA73:AG73"/>
    <mergeCell ref="AH73:AN73"/>
    <mergeCell ref="AO73:AU73"/>
    <mergeCell ref="AV73:BB73"/>
    <mergeCell ref="BC73:BI73"/>
    <mergeCell ref="BJ73:BP73"/>
    <mergeCell ref="AV72:BB72"/>
    <mergeCell ref="BC72:BI72"/>
    <mergeCell ref="BJ72:BP72"/>
    <mergeCell ref="BQ72:BW72"/>
    <mergeCell ref="BX72:CD72"/>
    <mergeCell ref="CE72:CK72"/>
    <mergeCell ref="BQ71:BW71"/>
    <mergeCell ref="BX71:CD71"/>
    <mergeCell ref="CE71:CK71"/>
    <mergeCell ref="CL71:CR71"/>
    <mergeCell ref="C72:L72"/>
    <mergeCell ref="M72:S72"/>
    <mergeCell ref="T72:Z72"/>
    <mergeCell ref="AA72:AG72"/>
    <mergeCell ref="AH72:AN72"/>
    <mergeCell ref="AO72:AU72"/>
    <mergeCell ref="CL74:CR74"/>
    <mergeCell ref="C75:L75"/>
    <mergeCell ref="M75:S75"/>
    <mergeCell ref="T75:Z75"/>
    <mergeCell ref="AA75:AG75"/>
    <mergeCell ref="AH75:AN75"/>
    <mergeCell ref="AO75:AU75"/>
    <mergeCell ref="AV75:BB75"/>
    <mergeCell ref="BC75:BI75"/>
    <mergeCell ref="BJ75:BP75"/>
    <mergeCell ref="AV74:BB74"/>
    <mergeCell ref="BC74:BI74"/>
    <mergeCell ref="BJ74:BP74"/>
    <mergeCell ref="BQ74:BW74"/>
    <mergeCell ref="BX74:CD74"/>
    <mergeCell ref="CE74:CK74"/>
    <mergeCell ref="BQ73:BW73"/>
    <mergeCell ref="BX73:CD73"/>
    <mergeCell ref="CE73:CK73"/>
    <mergeCell ref="CL73:CR73"/>
    <mergeCell ref="C74:L74"/>
    <mergeCell ref="M74:S74"/>
    <mergeCell ref="T74:Z74"/>
    <mergeCell ref="AA74:AG74"/>
    <mergeCell ref="AH74:AN74"/>
    <mergeCell ref="AO74:AU74"/>
    <mergeCell ref="CL76:CR76"/>
    <mergeCell ref="C77:L77"/>
    <mergeCell ref="M77:S77"/>
    <mergeCell ref="T77:Z77"/>
    <mergeCell ref="AA77:AG77"/>
    <mergeCell ref="AH77:AN77"/>
    <mergeCell ref="AO77:AU77"/>
    <mergeCell ref="AV77:BB77"/>
    <mergeCell ref="BC77:BI77"/>
    <mergeCell ref="BJ77:BP77"/>
    <mergeCell ref="AV76:BB76"/>
    <mergeCell ref="BC76:BI76"/>
    <mergeCell ref="BJ76:BP76"/>
    <mergeCell ref="BQ76:BW76"/>
    <mergeCell ref="BX76:CD76"/>
    <mergeCell ref="CE76:CK76"/>
    <mergeCell ref="BQ75:BW75"/>
    <mergeCell ref="BX75:CD75"/>
    <mergeCell ref="CE75:CK75"/>
    <mergeCell ref="CL75:CR75"/>
    <mergeCell ref="C76:L76"/>
    <mergeCell ref="M76:S76"/>
    <mergeCell ref="T76:Z76"/>
    <mergeCell ref="AA76:AG76"/>
    <mergeCell ref="AH76:AN76"/>
    <mergeCell ref="AO76:AU76"/>
    <mergeCell ref="CL78:CR78"/>
    <mergeCell ref="C79:L79"/>
    <mergeCell ref="M79:S79"/>
    <mergeCell ref="T79:Z79"/>
    <mergeCell ref="AA79:AG79"/>
    <mergeCell ref="AH79:AN79"/>
    <mergeCell ref="AO79:AU79"/>
    <mergeCell ref="AV79:BB79"/>
    <mergeCell ref="BC79:BI79"/>
    <mergeCell ref="BJ79:BP79"/>
    <mergeCell ref="AV78:BB78"/>
    <mergeCell ref="BC78:BI78"/>
    <mergeCell ref="BJ78:BP78"/>
    <mergeCell ref="BQ78:BW78"/>
    <mergeCell ref="BX78:CD78"/>
    <mergeCell ref="CE78:CK78"/>
    <mergeCell ref="BQ77:BW77"/>
    <mergeCell ref="BX77:CD77"/>
    <mergeCell ref="CE77:CK77"/>
    <mergeCell ref="CL77:CR77"/>
    <mergeCell ref="C78:L78"/>
    <mergeCell ref="M78:S78"/>
    <mergeCell ref="T78:Z78"/>
    <mergeCell ref="AA78:AG78"/>
    <mergeCell ref="AH78:AN78"/>
    <mergeCell ref="AO78:AU78"/>
    <mergeCell ref="CL80:CR80"/>
    <mergeCell ref="C81:AN81"/>
    <mergeCell ref="AO81:AU81"/>
    <mergeCell ref="AV81:BB81"/>
    <mergeCell ref="BC81:BI81"/>
    <mergeCell ref="BJ81:BP81"/>
    <mergeCell ref="BQ81:BW81"/>
    <mergeCell ref="BX81:CD81"/>
    <mergeCell ref="CE81:CK81"/>
    <mergeCell ref="CL81:CR81"/>
    <mergeCell ref="AV80:BB80"/>
    <mergeCell ref="BC80:BI80"/>
    <mergeCell ref="BJ80:BP80"/>
    <mergeCell ref="BQ80:BW80"/>
    <mergeCell ref="BX80:CD80"/>
    <mergeCell ref="CE80:CK80"/>
    <mergeCell ref="BQ79:BW79"/>
    <mergeCell ref="BX79:CD79"/>
    <mergeCell ref="CE79:CK79"/>
    <mergeCell ref="CL79:CR79"/>
    <mergeCell ref="C80:L80"/>
    <mergeCell ref="M80:S80"/>
    <mergeCell ref="T80:Z80"/>
    <mergeCell ref="AA80:AG80"/>
    <mergeCell ref="AH80:AN80"/>
    <mergeCell ref="AO80:AU80"/>
    <mergeCell ref="C85:CR85"/>
    <mergeCell ref="C86:L88"/>
    <mergeCell ref="M86:AN86"/>
    <mergeCell ref="AO86:BP86"/>
    <mergeCell ref="BQ86:CR86"/>
    <mergeCell ref="M87:Z87"/>
    <mergeCell ref="AA87:AN87"/>
    <mergeCell ref="AO87:BB87"/>
    <mergeCell ref="BC87:BP87"/>
    <mergeCell ref="BQ87:CD87"/>
    <mergeCell ref="C82:AN82"/>
    <mergeCell ref="AO82:BB82"/>
    <mergeCell ref="BC82:BP82"/>
    <mergeCell ref="BQ82:CD82"/>
    <mergeCell ref="CE82:CR82"/>
    <mergeCell ref="C83:AN83"/>
    <mergeCell ref="AO83:BP83"/>
    <mergeCell ref="BQ83:CR83"/>
    <mergeCell ref="BC89:BI89"/>
    <mergeCell ref="BJ89:BP89"/>
    <mergeCell ref="BQ89:BW89"/>
    <mergeCell ref="BX89:CD89"/>
    <mergeCell ref="CE89:CK89"/>
    <mergeCell ref="CL89:CR89"/>
    <mergeCell ref="BX88:CD88"/>
    <mergeCell ref="CE88:CK88"/>
    <mergeCell ref="CL88:CR88"/>
    <mergeCell ref="C89:L89"/>
    <mergeCell ref="M89:S89"/>
    <mergeCell ref="T89:Z89"/>
    <mergeCell ref="AA89:AG89"/>
    <mergeCell ref="AH89:AN89"/>
    <mergeCell ref="AO89:AU89"/>
    <mergeCell ref="AV89:BB89"/>
    <mergeCell ref="CE87:CR87"/>
    <mergeCell ref="M88:S88"/>
    <mergeCell ref="T88:Z88"/>
    <mergeCell ref="AA88:AG88"/>
    <mergeCell ref="AH88:AN88"/>
    <mergeCell ref="AO88:AU88"/>
    <mergeCell ref="AV88:BB88"/>
    <mergeCell ref="BC88:BI88"/>
    <mergeCell ref="BJ88:BP88"/>
    <mergeCell ref="BQ88:BW88"/>
    <mergeCell ref="CL90:CR90"/>
    <mergeCell ref="C91:L91"/>
    <mergeCell ref="M91:S91"/>
    <mergeCell ref="T91:Z91"/>
    <mergeCell ref="AA91:AG91"/>
    <mergeCell ref="AH91:AN91"/>
    <mergeCell ref="AO91:AU91"/>
    <mergeCell ref="AV91:BB91"/>
    <mergeCell ref="BC91:BI91"/>
    <mergeCell ref="BJ91:BP91"/>
    <mergeCell ref="AV90:BB90"/>
    <mergeCell ref="BC90:BI90"/>
    <mergeCell ref="BJ90:BP90"/>
    <mergeCell ref="BQ90:BW90"/>
    <mergeCell ref="BX90:CD90"/>
    <mergeCell ref="CE90:CK90"/>
    <mergeCell ref="C90:L90"/>
    <mergeCell ref="M90:S90"/>
    <mergeCell ref="T90:Z90"/>
    <mergeCell ref="AA90:AG90"/>
    <mergeCell ref="AH90:AN90"/>
    <mergeCell ref="AO90:AU90"/>
    <mergeCell ref="CL92:CR92"/>
    <mergeCell ref="C93:L93"/>
    <mergeCell ref="M93:S93"/>
    <mergeCell ref="T93:Z93"/>
    <mergeCell ref="AA93:AG93"/>
    <mergeCell ref="AH93:AN93"/>
    <mergeCell ref="AO93:AU93"/>
    <mergeCell ref="AV93:BB93"/>
    <mergeCell ref="BC93:BI93"/>
    <mergeCell ref="BJ93:BP93"/>
    <mergeCell ref="AV92:BB92"/>
    <mergeCell ref="BC92:BI92"/>
    <mergeCell ref="BJ92:BP92"/>
    <mergeCell ref="BQ92:BW92"/>
    <mergeCell ref="BX92:CD92"/>
    <mergeCell ref="CE92:CK92"/>
    <mergeCell ref="BQ91:BW91"/>
    <mergeCell ref="BX91:CD91"/>
    <mergeCell ref="CE91:CK91"/>
    <mergeCell ref="CL91:CR91"/>
    <mergeCell ref="C92:L92"/>
    <mergeCell ref="M92:S92"/>
    <mergeCell ref="T92:Z92"/>
    <mergeCell ref="AA92:AG92"/>
    <mergeCell ref="AH92:AN92"/>
    <mergeCell ref="AO92:AU92"/>
    <mergeCell ref="CL94:CR94"/>
    <mergeCell ref="C95:L95"/>
    <mergeCell ref="M95:S95"/>
    <mergeCell ref="T95:Z95"/>
    <mergeCell ref="AA95:AG95"/>
    <mergeCell ref="AH95:AN95"/>
    <mergeCell ref="AO95:AU95"/>
    <mergeCell ref="AV95:BB95"/>
    <mergeCell ref="BC95:BI95"/>
    <mergeCell ref="BJ95:BP95"/>
    <mergeCell ref="AV94:BB94"/>
    <mergeCell ref="BC94:BI94"/>
    <mergeCell ref="BJ94:BP94"/>
    <mergeCell ref="BQ94:BW94"/>
    <mergeCell ref="BX94:CD94"/>
    <mergeCell ref="CE94:CK94"/>
    <mergeCell ref="BQ93:BW93"/>
    <mergeCell ref="BX93:CD93"/>
    <mergeCell ref="CE93:CK93"/>
    <mergeCell ref="CL93:CR93"/>
    <mergeCell ref="C94:L94"/>
    <mergeCell ref="M94:S94"/>
    <mergeCell ref="T94:Z94"/>
    <mergeCell ref="AA94:AG94"/>
    <mergeCell ref="AH94:AN94"/>
    <mergeCell ref="AO94:AU94"/>
    <mergeCell ref="CL96:CR96"/>
    <mergeCell ref="C97:L97"/>
    <mergeCell ref="M97:S97"/>
    <mergeCell ref="T97:Z97"/>
    <mergeCell ref="AA97:AG97"/>
    <mergeCell ref="AH97:AN97"/>
    <mergeCell ref="AO97:AU97"/>
    <mergeCell ref="AV97:BB97"/>
    <mergeCell ref="BC97:BI97"/>
    <mergeCell ref="BJ97:BP97"/>
    <mergeCell ref="AV96:BB96"/>
    <mergeCell ref="BC96:BI96"/>
    <mergeCell ref="BJ96:BP96"/>
    <mergeCell ref="BQ96:BW96"/>
    <mergeCell ref="BX96:CD96"/>
    <mergeCell ref="CE96:CK96"/>
    <mergeCell ref="BQ95:BW95"/>
    <mergeCell ref="BX95:CD95"/>
    <mergeCell ref="CE95:CK95"/>
    <mergeCell ref="CL95:CR95"/>
    <mergeCell ref="C96:L96"/>
    <mergeCell ref="M96:S96"/>
    <mergeCell ref="T96:Z96"/>
    <mergeCell ref="AA96:AG96"/>
    <mergeCell ref="AH96:AN96"/>
    <mergeCell ref="AO96:AU96"/>
    <mergeCell ref="CL98:CR98"/>
    <mergeCell ref="C99:L99"/>
    <mergeCell ref="M99:S99"/>
    <mergeCell ref="T99:Z99"/>
    <mergeCell ref="AA99:AG99"/>
    <mergeCell ref="AH99:AN99"/>
    <mergeCell ref="AO99:AU99"/>
    <mergeCell ref="AV99:BB99"/>
    <mergeCell ref="BC99:BI99"/>
    <mergeCell ref="BJ99:BP99"/>
    <mergeCell ref="AV98:BB98"/>
    <mergeCell ref="BC98:BI98"/>
    <mergeCell ref="BJ98:BP98"/>
    <mergeCell ref="BQ98:BW98"/>
    <mergeCell ref="BX98:CD98"/>
    <mergeCell ref="CE98:CK98"/>
    <mergeCell ref="BQ97:BW97"/>
    <mergeCell ref="BX97:CD97"/>
    <mergeCell ref="CE97:CK97"/>
    <mergeCell ref="CL97:CR97"/>
    <mergeCell ref="C98:L98"/>
    <mergeCell ref="M98:S98"/>
    <mergeCell ref="T98:Z98"/>
    <mergeCell ref="AA98:AG98"/>
    <mergeCell ref="AH98:AN98"/>
    <mergeCell ref="AO98:AU98"/>
    <mergeCell ref="CL100:CR100"/>
    <mergeCell ref="C101:L101"/>
    <mergeCell ref="M101:S101"/>
    <mergeCell ref="T101:Z101"/>
    <mergeCell ref="AA101:AG101"/>
    <mergeCell ref="AH101:AN101"/>
    <mergeCell ref="AO101:AU101"/>
    <mergeCell ref="AV101:BB101"/>
    <mergeCell ref="BC101:BI101"/>
    <mergeCell ref="BJ101:BP101"/>
    <mergeCell ref="AV100:BB100"/>
    <mergeCell ref="BC100:BI100"/>
    <mergeCell ref="BJ100:BP100"/>
    <mergeCell ref="BQ100:BW100"/>
    <mergeCell ref="BX100:CD100"/>
    <mergeCell ref="CE100:CK100"/>
    <mergeCell ref="BQ99:BW99"/>
    <mergeCell ref="BX99:CD99"/>
    <mergeCell ref="CE99:CK99"/>
    <mergeCell ref="CL99:CR99"/>
    <mergeCell ref="C100:L100"/>
    <mergeCell ref="M100:S100"/>
    <mergeCell ref="T100:Z100"/>
    <mergeCell ref="AA100:AG100"/>
    <mergeCell ref="AH100:AN100"/>
    <mergeCell ref="AO100:AU100"/>
    <mergeCell ref="CL102:CR102"/>
    <mergeCell ref="C103:L103"/>
    <mergeCell ref="M103:S103"/>
    <mergeCell ref="T103:Z103"/>
    <mergeCell ref="AA103:AG103"/>
    <mergeCell ref="AH103:AN103"/>
    <mergeCell ref="AO103:AU103"/>
    <mergeCell ref="AV103:BB103"/>
    <mergeCell ref="BC103:BI103"/>
    <mergeCell ref="BJ103:BP103"/>
    <mergeCell ref="AV102:BB102"/>
    <mergeCell ref="BC102:BI102"/>
    <mergeCell ref="BJ102:BP102"/>
    <mergeCell ref="BQ102:BW102"/>
    <mergeCell ref="BX102:CD102"/>
    <mergeCell ref="CE102:CK102"/>
    <mergeCell ref="BQ101:BW101"/>
    <mergeCell ref="BX101:CD101"/>
    <mergeCell ref="CE101:CK101"/>
    <mergeCell ref="CL101:CR101"/>
    <mergeCell ref="C102:L102"/>
    <mergeCell ref="M102:S102"/>
    <mergeCell ref="T102:Z102"/>
    <mergeCell ref="AA102:AG102"/>
    <mergeCell ref="AH102:AN102"/>
    <mergeCell ref="AO102:AU102"/>
    <mergeCell ref="CL104:CR104"/>
    <mergeCell ref="C105:L105"/>
    <mergeCell ref="M105:S105"/>
    <mergeCell ref="T105:Z105"/>
    <mergeCell ref="AA105:AG105"/>
    <mergeCell ref="AH105:AN105"/>
    <mergeCell ref="AO105:AU105"/>
    <mergeCell ref="AV105:BB105"/>
    <mergeCell ref="BC105:BI105"/>
    <mergeCell ref="BJ105:BP105"/>
    <mergeCell ref="AV104:BB104"/>
    <mergeCell ref="BC104:BI104"/>
    <mergeCell ref="BJ104:BP104"/>
    <mergeCell ref="BQ104:BW104"/>
    <mergeCell ref="BX104:CD104"/>
    <mergeCell ref="CE104:CK104"/>
    <mergeCell ref="BQ103:BW103"/>
    <mergeCell ref="BX103:CD103"/>
    <mergeCell ref="CE103:CK103"/>
    <mergeCell ref="CL103:CR103"/>
    <mergeCell ref="C104:L104"/>
    <mergeCell ref="M104:S104"/>
    <mergeCell ref="T104:Z104"/>
    <mergeCell ref="AA104:AG104"/>
    <mergeCell ref="AH104:AN104"/>
    <mergeCell ref="AO104:AU104"/>
    <mergeCell ref="CL106:CR106"/>
    <mergeCell ref="C107:L107"/>
    <mergeCell ref="M107:S107"/>
    <mergeCell ref="T107:Z107"/>
    <mergeCell ref="AA107:AG107"/>
    <mergeCell ref="AH107:AN107"/>
    <mergeCell ref="AO107:AU107"/>
    <mergeCell ref="AV107:BB107"/>
    <mergeCell ref="BC107:BI107"/>
    <mergeCell ref="BJ107:BP107"/>
    <mergeCell ref="AV106:BB106"/>
    <mergeCell ref="BC106:BI106"/>
    <mergeCell ref="BJ106:BP106"/>
    <mergeCell ref="BQ106:BW106"/>
    <mergeCell ref="BX106:CD106"/>
    <mergeCell ref="CE106:CK106"/>
    <mergeCell ref="BQ105:BW105"/>
    <mergeCell ref="BX105:CD105"/>
    <mergeCell ref="CE105:CK105"/>
    <mergeCell ref="CL105:CR105"/>
    <mergeCell ref="C106:L106"/>
    <mergeCell ref="M106:S106"/>
    <mergeCell ref="T106:Z106"/>
    <mergeCell ref="AA106:AG106"/>
    <mergeCell ref="AH106:AN106"/>
    <mergeCell ref="AO106:AU106"/>
    <mergeCell ref="CL108:CR108"/>
    <mergeCell ref="C109:L109"/>
    <mergeCell ref="M109:S109"/>
    <mergeCell ref="T109:Z109"/>
    <mergeCell ref="AA109:AG109"/>
    <mergeCell ref="AH109:AN109"/>
    <mergeCell ref="AO109:AU109"/>
    <mergeCell ref="AV109:BB109"/>
    <mergeCell ref="BC109:BI109"/>
    <mergeCell ref="BJ109:BP109"/>
    <mergeCell ref="AV108:BB108"/>
    <mergeCell ref="BC108:BI108"/>
    <mergeCell ref="BJ108:BP108"/>
    <mergeCell ref="BQ108:BW108"/>
    <mergeCell ref="BX108:CD108"/>
    <mergeCell ref="CE108:CK108"/>
    <mergeCell ref="BQ107:BW107"/>
    <mergeCell ref="BX107:CD107"/>
    <mergeCell ref="CE107:CK107"/>
    <mergeCell ref="CL107:CR107"/>
    <mergeCell ref="C108:L108"/>
    <mergeCell ref="M108:S108"/>
    <mergeCell ref="T108:Z108"/>
    <mergeCell ref="AA108:AG108"/>
    <mergeCell ref="AH108:AN108"/>
    <mergeCell ref="AO108:AU108"/>
    <mergeCell ref="BX110:CD110"/>
    <mergeCell ref="CE110:CK110"/>
    <mergeCell ref="CL110:CR110"/>
    <mergeCell ref="C111:AN111"/>
    <mergeCell ref="AO111:BB111"/>
    <mergeCell ref="BC111:BP111"/>
    <mergeCell ref="BQ111:CD111"/>
    <mergeCell ref="CE111:CR111"/>
    <mergeCell ref="BQ109:BW109"/>
    <mergeCell ref="BX109:CD109"/>
    <mergeCell ref="CE109:CK109"/>
    <mergeCell ref="CL109:CR109"/>
    <mergeCell ref="C110:AN110"/>
    <mergeCell ref="AO110:AU110"/>
    <mergeCell ref="AV110:BB110"/>
    <mergeCell ref="BC110:BI110"/>
    <mergeCell ref="BJ110:BP110"/>
    <mergeCell ref="BQ110:BW110"/>
    <mergeCell ref="BC117:BI117"/>
    <mergeCell ref="BJ117:BP117"/>
    <mergeCell ref="BQ117:BW117"/>
    <mergeCell ref="BX117:CD117"/>
    <mergeCell ref="CE117:CK117"/>
    <mergeCell ref="CL117:CR117"/>
    <mergeCell ref="AO116:BB116"/>
    <mergeCell ref="BC116:BP116"/>
    <mergeCell ref="BQ116:CD116"/>
    <mergeCell ref="CE116:CR116"/>
    <mergeCell ref="M117:S117"/>
    <mergeCell ref="T117:Z117"/>
    <mergeCell ref="AA117:AG117"/>
    <mergeCell ref="AH117:AN117"/>
    <mergeCell ref="AO117:AU117"/>
    <mergeCell ref="AV117:BB117"/>
    <mergeCell ref="C112:AN112"/>
    <mergeCell ref="AO112:BP112"/>
    <mergeCell ref="BQ112:CR112"/>
    <mergeCell ref="C114:CR114"/>
    <mergeCell ref="C115:L117"/>
    <mergeCell ref="M115:AN115"/>
    <mergeCell ref="AO115:BP115"/>
    <mergeCell ref="BQ115:CR115"/>
    <mergeCell ref="M116:Z116"/>
    <mergeCell ref="AA116:AN116"/>
    <mergeCell ref="CL118:CR118"/>
    <mergeCell ref="C119:L119"/>
    <mergeCell ref="M119:S119"/>
    <mergeCell ref="T119:Z119"/>
    <mergeCell ref="AA119:AG119"/>
    <mergeCell ref="AH119:AN119"/>
    <mergeCell ref="AO119:AU119"/>
    <mergeCell ref="AV119:BB119"/>
    <mergeCell ref="BC119:BI119"/>
    <mergeCell ref="BJ119:BP119"/>
    <mergeCell ref="AV118:BB118"/>
    <mergeCell ref="BC118:BI118"/>
    <mergeCell ref="BJ118:BP118"/>
    <mergeCell ref="BQ118:BW118"/>
    <mergeCell ref="BX118:CD118"/>
    <mergeCell ref="CE118:CK118"/>
    <mergeCell ref="C118:L118"/>
    <mergeCell ref="M118:S118"/>
    <mergeCell ref="T118:Z118"/>
    <mergeCell ref="AA118:AG118"/>
    <mergeCell ref="AH118:AN118"/>
    <mergeCell ref="AO118:AU118"/>
    <mergeCell ref="CL120:CR120"/>
    <mergeCell ref="C121:L121"/>
    <mergeCell ref="M121:S121"/>
    <mergeCell ref="T121:Z121"/>
    <mergeCell ref="AA121:AG121"/>
    <mergeCell ref="AH121:AN121"/>
    <mergeCell ref="AO121:AU121"/>
    <mergeCell ref="AV121:BB121"/>
    <mergeCell ref="BC121:BI121"/>
    <mergeCell ref="BJ121:BP121"/>
    <mergeCell ref="AV120:BB120"/>
    <mergeCell ref="BC120:BI120"/>
    <mergeCell ref="BJ120:BP120"/>
    <mergeCell ref="BQ120:BW120"/>
    <mergeCell ref="BX120:CD120"/>
    <mergeCell ref="CE120:CK120"/>
    <mergeCell ref="BQ119:BW119"/>
    <mergeCell ref="BX119:CD119"/>
    <mergeCell ref="CE119:CK119"/>
    <mergeCell ref="CL119:CR119"/>
    <mergeCell ref="C120:L120"/>
    <mergeCell ref="M120:S120"/>
    <mergeCell ref="T120:Z120"/>
    <mergeCell ref="AA120:AG120"/>
    <mergeCell ref="AH120:AN120"/>
    <mergeCell ref="AO120:AU120"/>
    <mergeCell ref="CL122:CR122"/>
    <mergeCell ref="C123:L123"/>
    <mergeCell ref="M123:S123"/>
    <mergeCell ref="T123:Z123"/>
    <mergeCell ref="AA123:AG123"/>
    <mergeCell ref="AH123:AN123"/>
    <mergeCell ref="AO123:AU123"/>
    <mergeCell ref="AV123:BB123"/>
    <mergeCell ref="BC123:BI123"/>
    <mergeCell ref="BJ123:BP123"/>
    <mergeCell ref="AV122:BB122"/>
    <mergeCell ref="BC122:BI122"/>
    <mergeCell ref="BJ122:BP122"/>
    <mergeCell ref="BQ122:BW122"/>
    <mergeCell ref="BX122:CD122"/>
    <mergeCell ref="CE122:CK122"/>
    <mergeCell ref="BQ121:BW121"/>
    <mergeCell ref="BX121:CD121"/>
    <mergeCell ref="CE121:CK121"/>
    <mergeCell ref="CL121:CR121"/>
    <mergeCell ref="C122:L122"/>
    <mergeCell ref="M122:S122"/>
    <mergeCell ref="T122:Z122"/>
    <mergeCell ref="AA122:AG122"/>
    <mergeCell ref="AH122:AN122"/>
    <mergeCell ref="AO122:AU122"/>
    <mergeCell ref="CL124:CR124"/>
    <mergeCell ref="C125:L125"/>
    <mergeCell ref="M125:S125"/>
    <mergeCell ref="T125:Z125"/>
    <mergeCell ref="AA125:AG125"/>
    <mergeCell ref="AH125:AN125"/>
    <mergeCell ref="AO125:AU125"/>
    <mergeCell ref="AV125:BB125"/>
    <mergeCell ref="BC125:BI125"/>
    <mergeCell ref="BJ125:BP125"/>
    <mergeCell ref="AV124:BB124"/>
    <mergeCell ref="BC124:BI124"/>
    <mergeCell ref="BJ124:BP124"/>
    <mergeCell ref="BQ124:BW124"/>
    <mergeCell ref="BX124:CD124"/>
    <mergeCell ref="CE124:CK124"/>
    <mergeCell ref="BQ123:BW123"/>
    <mergeCell ref="BX123:CD123"/>
    <mergeCell ref="CE123:CK123"/>
    <mergeCell ref="CL123:CR123"/>
    <mergeCell ref="C124:L124"/>
    <mergeCell ref="M124:S124"/>
    <mergeCell ref="T124:Z124"/>
    <mergeCell ref="AA124:AG124"/>
    <mergeCell ref="AH124:AN124"/>
    <mergeCell ref="AO124:AU124"/>
    <mergeCell ref="CL126:CR126"/>
    <mergeCell ref="C127:L127"/>
    <mergeCell ref="M127:S127"/>
    <mergeCell ref="T127:Z127"/>
    <mergeCell ref="AA127:AG127"/>
    <mergeCell ref="AH127:AN127"/>
    <mergeCell ref="AO127:AU127"/>
    <mergeCell ref="AV127:BB127"/>
    <mergeCell ref="BC127:BI127"/>
    <mergeCell ref="BJ127:BP127"/>
    <mergeCell ref="AV126:BB126"/>
    <mergeCell ref="BC126:BI126"/>
    <mergeCell ref="BJ126:BP126"/>
    <mergeCell ref="BQ126:BW126"/>
    <mergeCell ref="BX126:CD126"/>
    <mergeCell ref="CE126:CK126"/>
    <mergeCell ref="BQ125:BW125"/>
    <mergeCell ref="BX125:CD125"/>
    <mergeCell ref="CE125:CK125"/>
    <mergeCell ref="CL125:CR125"/>
    <mergeCell ref="C126:L126"/>
    <mergeCell ref="M126:S126"/>
    <mergeCell ref="T126:Z126"/>
    <mergeCell ref="AA126:AG126"/>
    <mergeCell ref="AH126:AN126"/>
    <mergeCell ref="AO126:AU126"/>
    <mergeCell ref="CL128:CR128"/>
    <mergeCell ref="C129:L129"/>
    <mergeCell ref="M129:S129"/>
    <mergeCell ref="T129:Z129"/>
    <mergeCell ref="AA129:AG129"/>
    <mergeCell ref="AH129:AN129"/>
    <mergeCell ref="AO129:AU129"/>
    <mergeCell ref="AV129:BB129"/>
    <mergeCell ref="BC129:BI129"/>
    <mergeCell ref="BJ129:BP129"/>
    <mergeCell ref="AV128:BB128"/>
    <mergeCell ref="BC128:BI128"/>
    <mergeCell ref="BJ128:BP128"/>
    <mergeCell ref="BQ128:BW128"/>
    <mergeCell ref="BX128:CD128"/>
    <mergeCell ref="CE128:CK128"/>
    <mergeCell ref="BQ127:BW127"/>
    <mergeCell ref="BX127:CD127"/>
    <mergeCell ref="CE127:CK127"/>
    <mergeCell ref="CL127:CR127"/>
    <mergeCell ref="C128:L128"/>
    <mergeCell ref="M128:S128"/>
    <mergeCell ref="T128:Z128"/>
    <mergeCell ref="AA128:AG128"/>
    <mergeCell ref="AH128:AN128"/>
    <mergeCell ref="AO128:AU128"/>
    <mergeCell ref="CL130:CR130"/>
    <mergeCell ref="C131:L131"/>
    <mergeCell ref="M131:S131"/>
    <mergeCell ref="T131:Z131"/>
    <mergeCell ref="AA131:AG131"/>
    <mergeCell ref="AH131:AN131"/>
    <mergeCell ref="AO131:AU131"/>
    <mergeCell ref="AV131:BB131"/>
    <mergeCell ref="BC131:BI131"/>
    <mergeCell ref="BJ131:BP131"/>
    <mergeCell ref="AV130:BB130"/>
    <mergeCell ref="BC130:BI130"/>
    <mergeCell ref="BJ130:BP130"/>
    <mergeCell ref="BQ130:BW130"/>
    <mergeCell ref="BX130:CD130"/>
    <mergeCell ref="CE130:CK130"/>
    <mergeCell ref="BQ129:BW129"/>
    <mergeCell ref="BX129:CD129"/>
    <mergeCell ref="CE129:CK129"/>
    <mergeCell ref="CL129:CR129"/>
    <mergeCell ref="C130:L130"/>
    <mergeCell ref="M130:S130"/>
    <mergeCell ref="T130:Z130"/>
    <mergeCell ref="AA130:AG130"/>
    <mergeCell ref="AH130:AN130"/>
    <mergeCell ref="AO130:AU130"/>
    <mergeCell ref="CL132:CR132"/>
    <mergeCell ref="C133:L133"/>
    <mergeCell ref="M133:S133"/>
    <mergeCell ref="T133:Z133"/>
    <mergeCell ref="AA133:AG133"/>
    <mergeCell ref="AH133:AN133"/>
    <mergeCell ref="AO133:AU133"/>
    <mergeCell ref="AV133:BB133"/>
    <mergeCell ref="BC133:BI133"/>
    <mergeCell ref="BJ133:BP133"/>
    <mergeCell ref="AV132:BB132"/>
    <mergeCell ref="BC132:BI132"/>
    <mergeCell ref="BJ132:BP132"/>
    <mergeCell ref="BQ132:BW132"/>
    <mergeCell ref="BX132:CD132"/>
    <mergeCell ref="CE132:CK132"/>
    <mergeCell ref="BQ131:BW131"/>
    <mergeCell ref="BX131:CD131"/>
    <mergeCell ref="CE131:CK131"/>
    <mergeCell ref="CL131:CR131"/>
    <mergeCell ref="C132:L132"/>
    <mergeCell ref="M132:S132"/>
    <mergeCell ref="T132:Z132"/>
    <mergeCell ref="AA132:AG132"/>
    <mergeCell ref="AH132:AN132"/>
    <mergeCell ref="AO132:AU132"/>
    <mergeCell ref="CL134:CR134"/>
    <mergeCell ref="C135:L135"/>
    <mergeCell ref="M135:S135"/>
    <mergeCell ref="T135:Z135"/>
    <mergeCell ref="AA135:AG135"/>
    <mergeCell ref="AH135:AN135"/>
    <mergeCell ref="AO135:AU135"/>
    <mergeCell ref="AV135:BB135"/>
    <mergeCell ref="BC135:BI135"/>
    <mergeCell ref="BJ135:BP135"/>
    <mergeCell ref="AV134:BB134"/>
    <mergeCell ref="BC134:BI134"/>
    <mergeCell ref="BJ134:BP134"/>
    <mergeCell ref="BQ134:BW134"/>
    <mergeCell ref="BX134:CD134"/>
    <mergeCell ref="CE134:CK134"/>
    <mergeCell ref="BQ133:BW133"/>
    <mergeCell ref="BX133:CD133"/>
    <mergeCell ref="CE133:CK133"/>
    <mergeCell ref="CL133:CR133"/>
    <mergeCell ref="C134:L134"/>
    <mergeCell ref="M134:S134"/>
    <mergeCell ref="T134:Z134"/>
    <mergeCell ref="AA134:AG134"/>
    <mergeCell ref="AH134:AN134"/>
    <mergeCell ref="AO134:AU134"/>
    <mergeCell ref="CL136:CR136"/>
    <mergeCell ref="C137:L137"/>
    <mergeCell ref="M137:S137"/>
    <mergeCell ref="T137:Z137"/>
    <mergeCell ref="AA137:AG137"/>
    <mergeCell ref="AH137:AN137"/>
    <mergeCell ref="AO137:AU137"/>
    <mergeCell ref="AV137:BB137"/>
    <mergeCell ref="BC137:BI137"/>
    <mergeCell ref="BJ137:BP137"/>
    <mergeCell ref="AV136:BB136"/>
    <mergeCell ref="BC136:BI136"/>
    <mergeCell ref="BJ136:BP136"/>
    <mergeCell ref="BQ136:BW136"/>
    <mergeCell ref="BX136:CD136"/>
    <mergeCell ref="CE136:CK136"/>
    <mergeCell ref="BQ135:BW135"/>
    <mergeCell ref="BX135:CD135"/>
    <mergeCell ref="CE135:CK135"/>
    <mergeCell ref="CL135:CR135"/>
    <mergeCell ref="C136:L136"/>
    <mergeCell ref="M136:S136"/>
    <mergeCell ref="T136:Z136"/>
    <mergeCell ref="AA136:AG136"/>
    <mergeCell ref="AH136:AN136"/>
    <mergeCell ref="AO136:AU136"/>
    <mergeCell ref="CL138:CR138"/>
    <mergeCell ref="C139:AN139"/>
    <mergeCell ref="AO139:AU139"/>
    <mergeCell ref="AV139:BB139"/>
    <mergeCell ref="BC139:BI139"/>
    <mergeCell ref="BJ139:BP139"/>
    <mergeCell ref="BQ139:BW139"/>
    <mergeCell ref="BX139:CD139"/>
    <mergeCell ref="CE139:CK139"/>
    <mergeCell ref="CL139:CR139"/>
    <mergeCell ref="AV138:BB138"/>
    <mergeCell ref="BC138:BI138"/>
    <mergeCell ref="BJ138:BP138"/>
    <mergeCell ref="BQ138:BW138"/>
    <mergeCell ref="BX138:CD138"/>
    <mergeCell ref="CE138:CK138"/>
    <mergeCell ref="BQ137:BW137"/>
    <mergeCell ref="BX137:CD137"/>
    <mergeCell ref="CE137:CK137"/>
    <mergeCell ref="CL137:CR137"/>
    <mergeCell ref="C138:L138"/>
    <mergeCell ref="M138:S138"/>
    <mergeCell ref="T138:Z138"/>
    <mergeCell ref="AA138:AG138"/>
    <mergeCell ref="AH138:AN138"/>
    <mergeCell ref="AO138:AU138"/>
    <mergeCell ref="C143:CR143"/>
    <mergeCell ref="C144:L146"/>
    <mergeCell ref="M144:AN144"/>
    <mergeCell ref="AO144:BP144"/>
    <mergeCell ref="BQ144:CR144"/>
    <mergeCell ref="M145:Z145"/>
    <mergeCell ref="AA145:AN145"/>
    <mergeCell ref="AO145:BB145"/>
    <mergeCell ref="BC145:BP145"/>
    <mergeCell ref="BQ145:CD145"/>
    <mergeCell ref="C140:AN140"/>
    <mergeCell ref="AO140:BB140"/>
    <mergeCell ref="BC140:BP140"/>
    <mergeCell ref="BQ140:CD140"/>
    <mergeCell ref="CE140:CR140"/>
    <mergeCell ref="C141:AN141"/>
    <mergeCell ref="AO141:BP141"/>
    <mergeCell ref="BQ141:CR141"/>
    <mergeCell ref="BC147:BI147"/>
    <mergeCell ref="BJ147:BP147"/>
    <mergeCell ref="BQ147:BW147"/>
    <mergeCell ref="BX147:CD147"/>
    <mergeCell ref="CE147:CK147"/>
    <mergeCell ref="CL147:CR147"/>
    <mergeCell ref="BX146:CD146"/>
    <mergeCell ref="CE146:CK146"/>
    <mergeCell ref="CL146:CR146"/>
    <mergeCell ref="C147:L147"/>
    <mergeCell ref="M147:S147"/>
    <mergeCell ref="T147:Z147"/>
    <mergeCell ref="AA147:AG147"/>
    <mergeCell ref="AH147:AN147"/>
    <mergeCell ref="AO147:AU147"/>
    <mergeCell ref="AV147:BB147"/>
    <mergeCell ref="CE145:CR145"/>
    <mergeCell ref="M146:S146"/>
    <mergeCell ref="T146:Z146"/>
    <mergeCell ref="AA146:AG146"/>
    <mergeCell ref="AH146:AN146"/>
    <mergeCell ref="AO146:AU146"/>
    <mergeCell ref="AV146:BB146"/>
    <mergeCell ref="BC146:BI146"/>
    <mergeCell ref="BJ146:BP146"/>
    <mergeCell ref="BQ146:BW146"/>
    <mergeCell ref="BQ149:BW149"/>
    <mergeCell ref="BX149:CD149"/>
    <mergeCell ref="CE149:CK149"/>
    <mergeCell ref="CL149:CR149"/>
    <mergeCell ref="C150:L150"/>
    <mergeCell ref="M150:S150"/>
    <mergeCell ref="T150:Z150"/>
    <mergeCell ref="AA150:AG150"/>
    <mergeCell ref="AH150:AN150"/>
    <mergeCell ref="AO150:AU150"/>
    <mergeCell ref="CL148:CR148"/>
    <mergeCell ref="C149:L149"/>
    <mergeCell ref="M149:S149"/>
    <mergeCell ref="T149:Z149"/>
    <mergeCell ref="AA149:AG149"/>
    <mergeCell ref="AH149:AN149"/>
    <mergeCell ref="AO149:AU149"/>
    <mergeCell ref="AV149:BB149"/>
    <mergeCell ref="BC149:BI149"/>
    <mergeCell ref="BJ149:BP149"/>
    <mergeCell ref="AV148:BB148"/>
    <mergeCell ref="BC148:BI148"/>
    <mergeCell ref="BJ148:BP148"/>
    <mergeCell ref="BQ148:BW148"/>
    <mergeCell ref="BX148:CD148"/>
    <mergeCell ref="CE148:CK148"/>
    <mergeCell ref="C148:L148"/>
    <mergeCell ref="M148:S148"/>
    <mergeCell ref="T148:Z148"/>
    <mergeCell ref="AA148:AG148"/>
    <mergeCell ref="AH148:AN148"/>
    <mergeCell ref="AO148:AU148"/>
    <mergeCell ref="BQ151:BW151"/>
    <mergeCell ref="BX151:CD151"/>
    <mergeCell ref="CE151:CK151"/>
    <mergeCell ref="CL151:CR151"/>
    <mergeCell ref="C152:L152"/>
    <mergeCell ref="M152:S152"/>
    <mergeCell ref="T152:Z152"/>
    <mergeCell ref="AA152:AG152"/>
    <mergeCell ref="AH152:AN152"/>
    <mergeCell ref="AO152:AU152"/>
    <mergeCell ref="CL150:CR150"/>
    <mergeCell ref="C151:L151"/>
    <mergeCell ref="M151:S151"/>
    <mergeCell ref="T151:Z151"/>
    <mergeCell ref="AA151:AG151"/>
    <mergeCell ref="AH151:AN151"/>
    <mergeCell ref="AO151:AU151"/>
    <mergeCell ref="AV151:BB151"/>
    <mergeCell ref="BC151:BI151"/>
    <mergeCell ref="BJ151:BP151"/>
    <mergeCell ref="AV150:BB150"/>
    <mergeCell ref="BC150:BI150"/>
    <mergeCell ref="BJ150:BP150"/>
    <mergeCell ref="BQ150:BW150"/>
    <mergeCell ref="BX150:CD150"/>
    <mergeCell ref="CE150:CK150"/>
    <mergeCell ref="BQ153:BW153"/>
    <mergeCell ref="BX153:CD153"/>
    <mergeCell ref="CE153:CK153"/>
    <mergeCell ref="CL153:CR153"/>
    <mergeCell ref="C154:L154"/>
    <mergeCell ref="M154:S154"/>
    <mergeCell ref="T154:Z154"/>
    <mergeCell ref="AA154:AG154"/>
    <mergeCell ref="AH154:AN154"/>
    <mergeCell ref="AO154:AU154"/>
    <mergeCell ref="CL152:CR152"/>
    <mergeCell ref="C153:L153"/>
    <mergeCell ref="M153:S153"/>
    <mergeCell ref="T153:Z153"/>
    <mergeCell ref="AA153:AG153"/>
    <mergeCell ref="AH153:AN153"/>
    <mergeCell ref="AO153:AU153"/>
    <mergeCell ref="AV153:BB153"/>
    <mergeCell ref="BC153:BI153"/>
    <mergeCell ref="BJ153:BP153"/>
    <mergeCell ref="AV152:BB152"/>
    <mergeCell ref="BC152:BI152"/>
    <mergeCell ref="BJ152:BP152"/>
    <mergeCell ref="BQ152:BW152"/>
    <mergeCell ref="BX152:CD152"/>
    <mergeCell ref="CE152:CK152"/>
    <mergeCell ref="BQ155:BW155"/>
    <mergeCell ref="BX155:CD155"/>
    <mergeCell ref="CE155:CK155"/>
    <mergeCell ref="CL155:CR155"/>
    <mergeCell ref="C156:L156"/>
    <mergeCell ref="M156:S156"/>
    <mergeCell ref="T156:Z156"/>
    <mergeCell ref="AA156:AG156"/>
    <mergeCell ref="AH156:AN156"/>
    <mergeCell ref="AO156:AU156"/>
    <mergeCell ref="CL154:CR154"/>
    <mergeCell ref="C155:L155"/>
    <mergeCell ref="M155:S155"/>
    <mergeCell ref="T155:Z155"/>
    <mergeCell ref="AA155:AG155"/>
    <mergeCell ref="AH155:AN155"/>
    <mergeCell ref="AO155:AU155"/>
    <mergeCell ref="AV155:BB155"/>
    <mergeCell ref="BC155:BI155"/>
    <mergeCell ref="BJ155:BP155"/>
    <mergeCell ref="AV154:BB154"/>
    <mergeCell ref="BC154:BI154"/>
    <mergeCell ref="BJ154:BP154"/>
    <mergeCell ref="BQ154:BW154"/>
    <mergeCell ref="BX154:CD154"/>
    <mergeCell ref="CE154:CK154"/>
    <mergeCell ref="BQ157:BW157"/>
    <mergeCell ref="BX157:CD157"/>
    <mergeCell ref="CE157:CK157"/>
    <mergeCell ref="CL157:CR157"/>
    <mergeCell ref="C158:L158"/>
    <mergeCell ref="M158:S158"/>
    <mergeCell ref="T158:Z158"/>
    <mergeCell ref="AA158:AG158"/>
    <mergeCell ref="AH158:AN158"/>
    <mergeCell ref="AO158:AU158"/>
    <mergeCell ref="CL156:CR156"/>
    <mergeCell ref="C157:L157"/>
    <mergeCell ref="M157:S157"/>
    <mergeCell ref="T157:Z157"/>
    <mergeCell ref="AA157:AG157"/>
    <mergeCell ref="AH157:AN157"/>
    <mergeCell ref="AO157:AU157"/>
    <mergeCell ref="AV157:BB157"/>
    <mergeCell ref="BC157:BI157"/>
    <mergeCell ref="BJ157:BP157"/>
    <mergeCell ref="AV156:BB156"/>
    <mergeCell ref="BC156:BI156"/>
    <mergeCell ref="BJ156:BP156"/>
    <mergeCell ref="BQ156:BW156"/>
    <mergeCell ref="BX156:CD156"/>
    <mergeCell ref="CE156:CK156"/>
    <mergeCell ref="BQ159:BW159"/>
    <mergeCell ref="BX159:CD159"/>
    <mergeCell ref="CE159:CK159"/>
    <mergeCell ref="CL159:CR159"/>
    <mergeCell ref="C160:L160"/>
    <mergeCell ref="M160:S160"/>
    <mergeCell ref="T160:Z160"/>
    <mergeCell ref="AA160:AG160"/>
    <mergeCell ref="AH160:AN160"/>
    <mergeCell ref="AO160:AU160"/>
    <mergeCell ref="CL158:CR158"/>
    <mergeCell ref="C159:L159"/>
    <mergeCell ref="M159:S159"/>
    <mergeCell ref="T159:Z159"/>
    <mergeCell ref="AA159:AG159"/>
    <mergeCell ref="AH159:AN159"/>
    <mergeCell ref="AO159:AU159"/>
    <mergeCell ref="AV159:BB159"/>
    <mergeCell ref="BC159:BI159"/>
    <mergeCell ref="BJ159:BP159"/>
    <mergeCell ref="AV158:BB158"/>
    <mergeCell ref="BC158:BI158"/>
    <mergeCell ref="BJ158:BP158"/>
    <mergeCell ref="BQ158:BW158"/>
    <mergeCell ref="BX158:CD158"/>
    <mergeCell ref="CE158:CK158"/>
    <mergeCell ref="BQ161:BW161"/>
    <mergeCell ref="BX161:CD161"/>
    <mergeCell ref="CE161:CK161"/>
    <mergeCell ref="CL161:CR161"/>
    <mergeCell ref="C162:L162"/>
    <mergeCell ref="M162:S162"/>
    <mergeCell ref="T162:Z162"/>
    <mergeCell ref="AA162:AG162"/>
    <mergeCell ref="AH162:AN162"/>
    <mergeCell ref="AO162:AU162"/>
    <mergeCell ref="CL160:CR160"/>
    <mergeCell ref="C161:L161"/>
    <mergeCell ref="M161:S161"/>
    <mergeCell ref="T161:Z161"/>
    <mergeCell ref="AA161:AG161"/>
    <mergeCell ref="AH161:AN161"/>
    <mergeCell ref="AO161:AU161"/>
    <mergeCell ref="AV161:BB161"/>
    <mergeCell ref="BC161:BI161"/>
    <mergeCell ref="BJ161:BP161"/>
    <mergeCell ref="AV160:BB160"/>
    <mergeCell ref="BC160:BI160"/>
    <mergeCell ref="BJ160:BP160"/>
    <mergeCell ref="BQ160:BW160"/>
    <mergeCell ref="BX160:CD160"/>
    <mergeCell ref="CE160:CK160"/>
    <mergeCell ref="BQ163:BW163"/>
    <mergeCell ref="BX163:CD163"/>
    <mergeCell ref="CE163:CK163"/>
    <mergeCell ref="CL163:CR163"/>
    <mergeCell ref="C164:L164"/>
    <mergeCell ref="M164:S164"/>
    <mergeCell ref="T164:Z164"/>
    <mergeCell ref="AA164:AG164"/>
    <mergeCell ref="AH164:AN164"/>
    <mergeCell ref="AO164:AU164"/>
    <mergeCell ref="CL162:CR162"/>
    <mergeCell ref="C163:L163"/>
    <mergeCell ref="M163:S163"/>
    <mergeCell ref="T163:Z163"/>
    <mergeCell ref="AA163:AG163"/>
    <mergeCell ref="AH163:AN163"/>
    <mergeCell ref="AO163:AU163"/>
    <mergeCell ref="AV163:BB163"/>
    <mergeCell ref="BC163:BI163"/>
    <mergeCell ref="BJ163:BP163"/>
    <mergeCell ref="AV162:BB162"/>
    <mergeCell ref="BC162:BI162"/>
    <mergeCell ref="BJ162:BP162"/>
    <mergeCell ref="BQ162:BW162"/>
    <mergeCell ref="BX162:CD162"/>
    <mergeCell ref="CE162:CK162"/>
    <mergeCell ref="BQ165:BW165"/>
    <mergeCell ref="BX165:CD165"/>
    <mergeCell ref="CE165:CK165"/>
    <mergeCell ref="CL165:CR165"/>
    <mergeCell ref="C166:L166"/>
    <mergeCell ref="M166:S166"/>
    <mergeCell ref="T166:Z166"/>
    <mergeCell ref="AA166:AG166"/>
    <mergeCell ref="AH166:AN166"/>
    <mergeCell ref="AO166:AU166"/>
    <mergeCell ref="CL164:CR164"/>
    <mergeCell ref="C165:L165"/>
    <mergeCell ref="M165:S165"/>
    <mergeCell ref="T165:Z165"/>
    <mergeCell ref="AA165:AG165"/>
    <mergeCell ref="AH165:AN165"/>
    <mergeCell ref="AO165:AU165"/>
    <mergeCell ref="AV165:BB165"/>
    <mergeCell ref="BC165:BI165"/>
    <mergeCell ref="BJ165:BP165"/>
    <mergeCell ref="AV164:BB164"/>
    <mergeCell ref="BC164:BI164"/>
    <mergeCell ref="BJ164:BP164"/>
    <mergeCell ref="BQ164:BW164"/>
    <mergeCell ref="BX164:CD164"/>
    <mergeCell ref="CE164:CK164"/>
    <mergeCell ref="C175:T175"/>
    <mergeCell ref="U175:AC175"/>
    <mergeCell ref="BH175:CE175"/>
    <mergeCell ref="CI175:CR175"/>
    <mergeCell ref="BH176:CE176"/>
    <mergeCell ref="CI176:CR176"/>
    <mergeCell ref="C173:T173"/>
    <mergeCell ref="U173:AC173"/>
    <mergeCell ref="BH173:CE173"/>
    <mergeCell ref="CI173:CR173"/>
    <mergeCell ref="C174:T174"/>
    <mergeCell ref="U174:AC174"/>
    <mergeCell ref="CL166:CR166"/>
    <mergeCell ref="C167:L167"/>
    <mergeCell ref="M167:S167"/>
    <mergeCell ref="T167:Z167"/>
    <mergeCell ref="AA167:AG167"/>
    <mergeCell ref="AH167:AN167"/>
    <mergeCell ref="AO167:AU167"/>
    <mergeCell ref="AV167:BB167"/>
    <mergeCell ref="BC167:BI167"/>
    <mergeCell ref="BJ167:BP167"/>
    <mergeCell ref="AV166:BB166"/>
    <mergeCell ref="BC166:BI166"/>
    <mergeCell ref="BJ166:BP166"/>
    <mergeCell ref="BQ166:BW166"/>
    <mergeCell ref="BX166:CD166"/>
    <mergeCell ref="CE166:CK166"/>
    <mergeCell ref="BX168:CD168"/>
    <mergeCell ref="CE168:CK168"/>
    <mergeCell ref="CL168:CR168"/>
    <mergeCell ref="C169:AN169"/>
    <mergeCell ref="AO169:BB169"/>
    <mergeCell ref="BC169:BP169"/>
    <mergeCell ref="BQ169:CD169"/>
    <mergeCell ref="CE169:CR169"/>
    <mergeCell ref="BQ167:BW167"/>
    <mergeCell ref="BX167:CD167"/>
    <mergeCell ref="CE167:CK167"/>
    <mergeCell ref="CL167:CR167"/>
    <mergeCell ref="C168:AN168"/>
    <mergeCell ref="AO168:AU168"/>
    <mergeCell ref="AV168:BB168"/>
    <mergeCell ref="BC168:BI168"/>
    <mergeCell ref="BJ168:BP168"/>
    <mergeCell ref="BQ168:BW168"/>
    <mergeCell ref="BH174:CE174"/>
    <mergeCell ref="CI174:CR174"/>
    <mergeCell ref="C170:AN170"/>
    <mergeCell ref="AO170:BP170"/>
    <mergeCell ref="BQ170:CR170"/>
    <mergeCell ref="BH177:CE177"/>
    <mergeCell ref="CI177:CR177"/>
    <mergeCell ref="BH178:CE178"/>
    <mergeCell ref="CI178:CR178"/>
    <mergeCell ref="C210:CC213"/>
    <mergeCell ref="B193:CS193"/>
    <mergeCell ref="B194:CS194"/>
    <mergeCell ref="B195:CS195"/>
    <mergeCell ref="B196:CS197"/>
    <mergeCell ref="B198:CS198"/>
    <mergeCell ref="B207:CR207"/>
    <mergeCell ref="BH187:CF187"/>
    <mergeCell ref="CI187:CR187"/>
    <mergeCell ref="BH188:CF188"/>
    <mergeCell ref="CI188:CR188"/>
    <mergeCell ref="B191:CS191"/>
    <mergeCell ref="B192:O192"/>
    <mergeCell ref="CI180:CR180"/>
    <mergeCell ref="BH181:CE181"/>
    <mergeCell ref="CI181:CR181"/>
    <mergeCell ref="BH182:CE182"/>
    <mergeCell ref="CI182:CR182"/>
    <mergeCell ref="BH185:CR185"/>
    <mergeCell ref="C179:AA189"/>
    <mergeCell ref="BH179:CE179"/>
    <mergeCell ref="CI179:CR179"/>
    <mergeCell ref="BH180:CE180"/>
    <mergeCell ref="B199:CS202"/>
  </mergeCells>
  <conditionalFormatting sqref="C210:CC213">
    <cfRule type="expression" dxfId="13" priority="1">
      <formula>C210&lt;&gt;""</formula>
    </cfRule>
  </conditionalFormatting>
  <printOptions horizontalCentered="1"/>
  <pageMargins left="0.47244094488188981" right="0.47244094488188981" top="0.47244094488188981" bottom="0.47244094488188981" header="0" footer="0.59055118110236227"/>
  <pageSetup scale="34" fitToWidth="0" fitToHeight="0" orientation="portrait" r:id="rId1"/>
  <headerFooter scaleWithDoc="0" alignWithMargins="0">
    <oddFooter xml:space="preserve">&amp;C&amp;"-,Negrita"&amp;8&amp;K333E48Página &amp;P de &amp;N&amp;R&amp;8         </oddFooter>
  </headerFooter>
  <rowBreaks count="2" manualBreakCount="2">
    <brk id="84" max="97" man="1"/>
    <brk id="171"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39937" r:id="rId4" name="Group Box 1">
              <controlPr defaultSize="0" autoFill="0" autoPict="0">
                <anchor moveWithCells="1">
                  <from>
                    <xdr:col>7</xdr:col>
                    <xdr:colOff>0</xdr:colOff>
                    <xdr:row>50</xdr:row>
                    <xdr:rowOff>0</xdr:rowOff>
                  </from>
                  <to>
                    <xdr:col>7</xdr:col>
                    <xdr:colOff>0</xdr:colOff>
                    <xdr:row>51</xdr:row>
                    <xdr:rowOff>285750</xdr:rowOff>
                  </to>
                </anchor>
              </controlPr>
            </control>
          </mc:Choice>
        </mc:AlternateContent>
        <mc:AlternateContent xmlns:mc="http://schemas.openxmlformats.org/markup-compatibility/2006">
          <mc:Choice Requires="x14">
            <control shapeId="39938" r:id="rId5" name="Group Box 2">
              <controlPr defaultSize="0" autoFill="0" autoPict="0">
                <anchor moveWithCells="1">
                  <from>
                    <xdr:col>7</xdr:col>
                    <xdr:colOff>0</xdr:colOff>
                    <xdr:row>50</xdr:row>
                    <xdr:rowOff>0</xdr:rowOff>
                  </from>
                  <to>
                    <xdr:col>7</xdr:col>
                    <xdr:colOff>0</xdr:colOff>
                    <xdr:row>52</xdr:row>
                    <xdr:rowOff>171450</xdr:rowOff>
                  </to>
                </anchor>
              </controlPr>
            </control>
          </mc:Choice>
        </mc:AlternateContent>
        <mc:AlternateContent xmlns:mc="http://schemas.openxmlformats.org/markup-compatibility/2006">
          <mc:Choice Requires="x14">
            <control shapeId="39939" r:id="rId6" name="Group Box 3">
              <controlPr defaultSize="0" autoFill="0" autoPict="0">
                <anchor moveWithCells="1">
                  <from>
                    <xdr:col>7</xdr:col>
                    <xdr:colOff>0</xdr:colOff>
                    <xdr:row>50</xdr:row>
                    <xdr:rowOff>0</xdr:rowOff>
                  </from>
                  <to>
                    <xdr:col>7</xdr:col>
                    <xdr:colOff>0</xdr:colOff>
                    <xdr:row>52</xdr:row>
                    <xdr:rowOff>171450</xdr:rowOff>
                  </to>
                </anchor>
              </controlPr>
            </control>
          </mc:Choice>
        </mc:AlternateContent>
        <mc:AlternateContent xmlns:mc="http://schemas.openxmlformats.org/markup-compatibility/2006">
          <mc:Choice Requires="x14">
            <control shapeId="39940" r:id="rId7" name="Group Box 4">
              <controlPr defaultSize="0" autoFill="0" autoPict="0">
                <anchor moveWithCells="1">
                  <from>
                    <xdr:col>7</xdr:col>
                    <xdr:colOff>0</xdr:colOff>
                    <xdr:row>50</xdr:row>
                    <xdr:rowOff>0</xdr:rowOff>
                  </from>
                  <to>
                    <xdr:col>7</xdr:col>
                    <xdr:colOff>0</xdr:colOff>
                    <xdr:row>52</xdr:row>
                    <xdr:rowOff>171450</xdr:rowOff>
                  </to>
                </anchor>
              </controlPr>
            </control>
          </mc:Choice>
        </mc:AlternateContent>
        <mc:AlternateContent xmlns:mc="http://schemas.openxmlformats.org/markup-compatibility/2006">
          <mc:Choice Requires="x14">
            <control shapeId="39941" r:id="rId8" name="Group Box 5">
              <controlPr defaultSize="0" autoFill="0" autoPict="0">
                <anchor moveWithCells="1">
                  <from>
                    <xdr:col>7</xdr:col>
                    <xdr:colOff>0</xdr:colOff>
                    <xdr:row>50</xdr:row>
                    <xdr:rowOff>0</xdr:rowOff>
                  </from>
                  <to>
                    <xdr:col>7</xdr:col>
                    <xdr:colOff>0</xdr:colOff>
                    <xdr:row>52</xdr:row>
                    <xdr:rowOff>171450</xdr:rowOff>
                  </to>
                </anchor>
              </controlPr>
            </control>
          </mc:Choice>
        </mc:AlternateContent>
        <mc:AlternateContent xmlns:mc="http://schemas.openxmlformats.org/markup-compatibility/2006">
          <mc:Choice Requires="x14">
            <control shapeId="39942"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39943" r:id="rId10" name="Group Box 7">
              <controlPr defaultSize="0" autoFill="0" autoPict="0">
                <anchor moveWithCells="1">
                  <from>
                    <xdr:col>10</xdr:col>
                    <xdr:colOff>76200</xdr:colOff>
                    <xdr:row>50</xdr:row>
                    <xdr:rowOff>0</xdr:rowOff>
                  </from>
                  <to>
                    <xdr:col>10</xdr:col>
                    <xdr:colOff>76200</xdr:colOff>
                    <xdr:row>51</xdr:row>
                    <xdr:rowOff>285750</xdr:rowOff>
                  </to>
                </anchor>
              </controlPr>
            </control>
          </mc:Choice>
        </mc:AlternateContent>
        <mc:AlternateContent xmlns:mc="http://schemas.openxmlformats.org/markup-compatibility/2006">
          <mc:Choice Requires="x14">
            <control shapeId="39944" r:id="rId11" name="Group Box 8">
              <controlPr defaultSize="0" autoFill="0" autoPict="0">
                <anchor moveWithCells="1">
                  <from>
                    <xdr:col>11</xdr:col>
                    <xdr:colOff>0</xdr:colOff>
                    <xdr:row>50</xdr:row>
                    <xdr:rowOff>0</xdr:rowOff>
                  </from>
                  <to>
                    <xdr:col>11</xdr:col>
                    <xdr:colOff>0</xdr:colOff>
                    <xdr:row>52</xdr:row>
                    <xdr:rowOff>171450</xdr:rowOff>
                  </to>
                </anchor>
              </controlPr>
            </control>
          </mc:Choice>
        </mc:AlternateContent>
        <mc:AlternateContent xmlns:mc="http://schemas.openxmlformats.org/markup-compatibility/2006">
          <mc:Choice Requires="x14">
            <control shapeId="39945" r:id="rId12" name="Group Box 9">
              <controlPr defaultSize="0" autoFill="0" autoPict="0">
                <anchor moveWithCells="1">
                  <from>
                    <xdr:col>11</xdr:col>
                    <xdr:colOff>0</xdr:colOff>
                    <xdr:row>50</xdr:row>
                    <xdr:rowOff>0</xdr:rowOff>
                  </from>
                  <to>
                    <xdr:col>11</xdr:col>
                    <xdr:colOff>0</xdr:colOff>
                    <xdr:row>52</xdr:row>
                    <xdr:rowOff>171450</xdr:rowOff>
                  </to>
                </anchor>
              </controlPr>
            </control>
          </mc:Choice>
        </mc:AlternateContent>
        <mc:AlternateContent xmlns:mc="http://schemas.openxmlformats.org/markup-compatibility/2006">
          <mc:Choice Requires="x14">
            <control shapeId="39946" r:id="rId13" name="Group Box 10">
              <controlPr defaultSize="0" autoFill="0" autoPict="0">
                <anchor moveWithCells="1">
                  <from>
                    <xdr:col>11</xdr:col>
                    <xdr:colOff>0</xdr:colOff>
                    <xdr:row>50</xdr:row>
                    <xdr:rowOff>0</xdr:rowOff>
                  </from>
                  <to>
                    <xdr:col>11</xdr:col>
                    <xdr:colOff>0</xdr:colOff>
                    <xdr:row>52</xdr:row>
                    <xdr:rowOff>171450</xdr:rowOff>
                  </to>
                </anchor>
              </controlPr>
            </control>
          </mc:Choice>
        </mc:AlternateContent>
        <mc:AlternateContent xmlns:mc="http://schemas.openxmlformats.org/markup-compatibility/2006">
          <mc:Choice Requires="x14">
            <control shapeId="39947" r:id="rId14" name="Group Box 11">
              <controlPr defaultSize="0" autoFill="0" autoPict="0">
                <anchor moveWithCells="1">
                  <from>
                    <xdr:col>11</xdr:col>
                    <xdr:colOff>0</xdr:colOff>
                    <xdr:row>50</xdr:row>
                    <xdr:rowOff>0</xdr:rowOff>
                  </from>
                  <to>
                    <xdr:col>11</xdr:col>
                    <xdr:colOff>0</xdr:colOff>
                    <xdr:row>52</xdr:row>
                    <xdr:rowOff>171450</xdr:rowOff>
                  </to>
                </anchor>
              </controlPr>
            </control>
          </mc:Choice>
        </mc:AlternateContent>
        <mc:AlternateContent xmlns:mc="http://schemas.openxmlformats.org/markup-compatibility/2006">
          <mc:Choice Requires="x14">
            <control shapeId="39948"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39949" r:id="rId16" name="Group Box 13">
              <controlPr defaultSize="0" autoFill="0" autoPict="0">
                <anchor moveWithCells="1">
                  <from>
                    <xdr:col>26</xdr:col>
                    <xdr:colOff>76200</xdr:colOff>
                    <xdr:row>50</xdr:row>
                    <xdr:rowOff>0</xdr:rowOff>
                  </from>
                  <to>
                    <xdr:col>26</xdr:col>
                    <xdr:colOff>76200</xdr:colOff>
                    <xdr:row>51</xdr:row>
                    <xdr:rowOff>285750</xdr:rowOff>
                  </to>
                </anchor>
              </controlPr>
            </control>
          </mc:Choice>
        </mc:AlternateContent>
        <mc:AlternateContent xmlns:mc="http://schemas.openxmlformats.org/markup-compatibility/2006">
          <mc:Choice Requires="x14">
            <control shapeId="39950" r:id="rId17" name="Group Box 14">
              <controlPr defaultSize="0" autoFill="0" autoPict="0">
                <anchor moveWithCells="1">
                  <from>
                    <xdr:col>27</xdr:col>
                    <xdr:colOff>0</xdr:colOff>
                    <xdr:row>50</xdr:row>
                    <xdr:rowOff>0</xdr:rowOff>
                  </from>
                  <to>
                    <xdr:col>27</xdr:col>
                    <xdr:colOff>0</xdr:colOff>
                    <xdr:row>52</xdr:row>
                    <xdr:rowOff>171450</xdr:rowOff>
                  </to>
                </anchor>
              </controlPr>
            </control>
          </mc:Choice>
        </mc:AlternateContent>
        <mc:AlternateContent xmlns:mc="http://schemas.openxmlformats.org/markup-compatibility/2006">
          <mc:Choice Requires="x14">
            <control shapeId="39951" r:id="rId18" name="Group Box 15">
              <controlPr defaultSize="0" autoFill="0" autoPict="0">
                <anchor moveWithCells="1">
                  <from>
                    <xdr:col>27</xdr:col>
                    <xdr:colOff>0</xdr:colOff>
                    <xdr:row>50</xdr:row>
                    <xdr:rowOff>0</xdr:rowOff>
                  </from>
                  <to>
                    <xdr:col>27</xdr:col>
                    <xdr:colOff>0</xdr:colOff>
                    <xdr:row>52</xdr:row>
                    <xdr:rowOff>171450</xdr:rowOff>
                  </to>
                </anchor>
              </controlPr>
            </control>
          </mc:Choice>
        </mc:AlternateContent>
        <mc:AlternateContent xmlns:mc="http://schemas.openxmlformats.org/markup-compatibility/2006">
          <mc:Choice Requires="x14">
            <control shapeId="39952" r:id="rId19" name="Group Box 16">
              <controlPr defaultSize="0" autoFill="0" autoPict="0">
                <anchor moveWithCells="1">
                  <from>
                    <xdr:col>27</xdr:col>
                    <xdr:colOff>0</xdr:colOff>
                    <xdr:row>50</xdr:row>
                    <xdr:rowOff>0</xdr:rowOff>
                  </from>
                  <to>
                    <xdr:col>27</xdr:col>
                    <xdr:colOff>0</xdr:colOff>
                    <xdr:row>52</xdr:row>
                    <xdr:rowOff>171450</xdr:rowOff>
                  </to>
                </anchor>
              </controlPr>
            </control>
          </mc:Choice>
        </mc:AlternateContent>
        <mc:AlternateContent xmlns:mc="http://schemas.openxmlformats.org/markup-compatibility/2006">
          <mc:Choice Requires="x14">
            <control shapeId="39953" r:id="rId20" name="Group Box 17">
              <controlPr defaultSize="0" autoFill="0" autoPict="0">
                <anchor moveWithCells="1">
                  <from>
                    <xdr:col>27</xdr:col>
                    <xdr:colOff>0</xdr:colOff>
                    <xdr:row>50</xdr:row>
                    <xdr:rowOff>0</xdr:rowOff>
                  </from>
                  <to>
                    <xdr:col>27</xdr:col>
                    <xdr:colOff>0</xdr:colOff>
                    <xdr:row>52</xdr:row>
                    <xdr:rowOff>171450</xdr:rowOff>
                  </to>
                </anchor>
              </controlPr>
            </control>
          </mc:Choice>
        </mc:AlternateContent>
        <mc:AlternateContent xmlns:mc="http://schemas.openxmlformats.org/markup-compatibility/2006">
          <mc:Choice Requires="x14">
            <control shapeId="39954"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mc:AlternateContent xmlns:mc="http://schemas.openxmlformats.org/markup-compatibility/2006">
          <mc:Choice Requires="x14">
            <control shapeId="39955" r:id="rId22" name="Group Box 19">
              <controlPr defaultSize="0" autoFill="0" autoPict="0">
                <anchor moveWithCells="1">
                  <from>
                    <xdr:col>14</xdr:col>
                    <xdr:colOff>0</xdr:colOff>
                    <xdr:row>50</xdr:row>
                    <xdr:rowOff>0</xdr:rowOff>
                  </from>
                  <to>
                    <xdr:col>14</xdr:col>
                    <xdr:colOff>0</xdr:colOff>
                    <xdr:row>52</xdr:row>
                    <xdr:rowOff>165100</xdr:rowOff>
                  </to>
                </anchor>
              </controlPr>
            </control>
          </mc:Choice>
        </mc:AlternateContent>
        <mc:AlternateContent xmlns:mc="http://schemas.openxmlformats.org/markup-compatibility/2006">
          <mc:Choice Requires="x14">
            <control shapeId="39956" r:id="rId23" name="Group Box 20">
              <controlPr defaultSize="0" autoFill="0" autoPict="0">
                <anchor moveWithCells="1">
                  <from>
                    <xdr:col>14</xdr:col>
                    <xdr:colOff>0</xdr:colOff>
                    <xdr:row>50</xdr:row>
                    <xdr:rowOff>0</xdr:rowOff>
                  </from>
                  <to>
                    <xdr:col>14</xdr:col>
                    <xdr:colOff>0</xdr:colOff>
                    <xdr:row>52</xdr:row>
                    <xdr:rowOff>165100</xdr:rowOff>
                  </to>
                </anchor>
              </controlPr>
            </control>
          </mc:Choice>
        </mc:AlternateContent>
        <mc:AlternateContent xmlns:mc="http://schemas.openxmlformats.org/markup-compatibility/2006">
          <mc:Choice Requires="x14">
            <control shapeId="39957" r:id="rId24" name="Group Box 21">
              <controlPr defaultSize="0" autoFill="0" autoPict="0">
                <anchor moveWithCells="1">
                  <from>
                    <xdr:col>14</xdr:col>
                    <xdr:colOff>0</xdr:colOff>
                    <xdr:row>50</xdr:row>
                    <xdr:rowOff>0</xdr:rowOff>
                  </from>
                  <to>
                    <xdr:col>14</xdr:col>
                    <xdr:colOff>0</xdr:colOff>
                    <xdr:row>52</xdr:row>
                    <xdr:rowOff>165100</xdr:rowOff>
                  </to>
                </anchor>
              </controlPr>
            </control>
          </mc:Choice>
        </mc:AlternateContent>
        <mc:AlternateContent xmlns:mc="http://schemas.openxmlformats.org/markup-compatibility/2006">
          <mc:Choice Requires="x14">
            <control shapeId="39958" r:id="rId25" name="Group Box 22">
              <controlPr defaultSize="0" autoFill="0" autoPict="0">
                <anchor moveWithCells="1">
                  <from>
                    <xdr:col>14</xdr:col>
                    <xdr:colOff>0</xdr:colOff>
                    <xdr:row>50</xdr:row>
                    <xdr:rowOff>0</xdr:rowOff>
                  </from>
                  <to>
                    <xdr:col>14</xdr:col>
                    <xdr:colOff>0</xdr:colOff>
                    <xdr:row>52</xdr:row>
                    <xdr:rowOff>165100</xdr:rowOff>
                  </to>
                </anchor>
              </controlPr>
            </control>
          </mc:Choice>
        </mc:AlternateContent>
        <mc:AlternateContent xmlns:mc="http://schemas.openxmlformats.org/markup-compatibility/2006">
          <mc:Choice Requires="x14">
            <control shapeId="39959" r:id="rId26" name="Group Box 23">
              <controlPr defaultSize="0" autoFill="0" autoPict="0">
                <anchor moveWithCells="1">
                  <from>
                    <xdr:col>14</xdr:col>
                    <xdr:colOff>0</xdr:colOff>
                    <xdr:row>50</xdr:row>
                    <xdr:rowOff>0</xdr:rowOff>
                  </from>
                  <to>
                    <xdr:col>14</xdr:col>
                    <xdr:colOff>0</xdr:colOff>
                    <xdr:row>53</xdr:row>
                    <xdr:rowOff>76200</xdr:rowOff>
                  </to>
                </anchor>
              </controlPr>
            </control>
          </mc:Choice>
        </mc:AlternateContent>
        <mc:AlternateContent xmlns:mc="http://schemas.openxmlformats.org/markup-compatibility/2006">
          <mc:Choice Requires="x14">
            <control shapeId="39960" r:id="rId27" name="Group Box 24">
              <controlPr defaultSize="0" autoFill="0" autoPict="0">
                <anchor moveWithCells="1">
                  <from>
                    <xdr:col>18</xdr:col>
                    <xdr:colOff>0</xdr:colOff>
                    <xdr:row>50</xdr:row>
                    <xdr:rowOff>0</xdr:rowOff>
                  </from>
                  <to>
                    <xdr:col>18</xdr:col>
                    <xdr:colOff>0</xdr:colOff>
                    <xdr:row>52</xdr:row>
                    <xdr:rowOff>165100</xdr:rowOff>
                  </to>
                </anchor>
              </controlPr>
            </control>
          </mc:Choice>
        </mc:AlternateContent>
        <mc:AlternateContent xmlns:mc="http://schemas.openxmlformats.org/markup-compatibility/2006">
          <mc:Choice Requires="x14">
            <control shapeId="39961" r:id="rId28" name="Group Box 25">
              <controlPr defaultSize="0" autoFill="0" autoPict="0">
                <anchor moveWithCells="1">
                  <from>
                    <xdr:col>18</xdr:col>
                    <xdr:colOff>0</xdr:colOff>
                    <xdr:row>50</xdr:row>
                    <xdr:rowOff>0</xdr:rowOff>
                  </from>
                  <to>
                    <xdr:col>18</xdr:col>
                    <xdr:colOff>0</xdr:colOff>
                    <xdr:row>52</xdr:row>
                    <xdr:rowOff>165100</xdr:rowOff>
                  </to>
                </anchor>
              </controlPr>
            </control>
          </mc:Choice>
        </mc:AlternateContent>
        <mc:AlternateContent xmlns:mc="http://schemas.openxmlformats.org/markup-compatibility/2006">
          <mc:Choice Requires="x14">
            <control shapeId="39962" r:id="rId29" name="Group Box 26">
              <controlPr defaultSize="0" autoFill="0" autoPict="0">
                <anchor moveWithCells="1">
                  <from>
                    <xdr:col>18</xdr:col>
                    <xdr:colOff>0</xdr:colOff>
                    <xdr:row>50</xdr:row>
                    <xdr:rowOff>0</xdr:rowOff>
                  </from>
                  <to>
                    <xdr:col>18</xdr:col>
                    <xdr:colOff>0</xdr:colOff>
                    <xdr:row>52</xdr:row>
                    <xdr:rowOff>165100</xdr:rowOff>
                  </to>
                </anchor>
              </controlPr>
            </control>
          </mc:Choice>
        </mc:AlternateContent>
        <mc:AlternateContent xmlns:mc="http://schemas.openxmlformats.org/markup-compatibility/2006">
          <mc:Choice Requires="x14">
            <control shapeId="39963" r:id="rId30" name="Group Box 27">
              <controlPr defaultSize="0" autoFill="0" autoPict="0">
                <anchor moveWithCells="1">
                  <from>
                    <xdr:col>18</xdr:col>
                    <xdr:colOff>0</xdr:colOff>
                    <xdr:row>50</xdr:row>
                    <xdr:rowOff>0</xdr:rowOff>
                  </from>
                  <to>
                    <xdr:col>18</xdr:col>
                    <xdr:colOff>0</xdr:colOff>
                    <xdr:row>52</xdr:row>
                    <xdr:rowOff>165100</xdr:rowOff>
                  </to>
                </anchor>
              </controlPr>
            </control>
          </mc:Choice>
        </mc:AlternateContent>
        <mc:AlternateContent xmlns:mc="http://schemas.openxmlformats.org/markup-compatibility/2006">
          <mc:Choice Requires="x14">
            <control shapeId="39964" r:id="rId31" name="Group Box 28">
              <controlPr defaultSize="0" autoFill="0" autoPict="0">
                <anchor moveWithCells="1">
                  <from>
                    <xdr:col>18</xdr:col>
                    <xdr:colOff>0</xdr:colOff>
                    <xdr:row>50</xdr:row>
                    <xdr:rowOff>0</xdr:rowOff>
                  </from>
                  <to>
                    <xdr:col>18</xdr:col>
                    <xdr:colOff>0</xdr:colOff>
                    <xdr:row>53</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6"/>
  <dimension ref="A1:DK192"/>
  <sheetViews>
    <sheetView showGridLines="0" showRowColHeaders="0" showWhiteSpace="0" topLeftCell="A160" zoomScale="60" zoomScaleNormal="60" zoomScalePageLayoutView="50" workbookViewId="0">
      <selection activeCell="B170" sqref="B170:CS173"/>
    </sheetView>
  </sheetViews>
  <sheetFormatPr baseColWidth="10" defaultColWidth="0" defaultRowHeight="19.5" customHeight="1" zeroHeight="1" x14ac:dyDescent="0.35"/>
  <cols>
    <col min="1" max="98" width="2.81640625" style="217" customWidth="1"/>
    <col min="99" max="114" width="2.81640625" style="217" hidden="1" customWidth="1"/>
    <col min="115" max="115" width="4.7265625" style="217" hidden="1" customWidth="1"/>
    <col min="116" max="16384" width="2.81640625" style="217" hidden="1"/>
  </cols>
  <sheetData>
    <row r="1" spans="2:97" ht="30" x14ac:dyDescent="0.35">
      <c r="AB1" s="870"/>
      <c r="AC1" s="870"/>
      <c r="AD1" s="870"/>
      <c r="AE1" s="870"/>
      <c r="AF1" s="870"/>
      <c r="AG1" s="870"/>
      <c r="AH1" s="870"/>
      <c r="AI1" s="870"/>
      <c r="AJ1" s="870"/>
      <c r="AK1" s="870"/>
      <c r="AL1" s="870"/>
      <c r="AM1" s="870"/>
      <c r="AN1" s="870"/>
      <c r="AO1" s="870"/>
      <c r="AP1" s="870"/>
      <c r="AQ1" s="870"/>
      <c r="AR1" s="870"/>
      <c r="AS1" s="870"/>
      <c r="AT1" s="870"/>
      <c r="AU1" s="870"/>
      <c r="AV1" s="870"/>
      <c r="AW1" s="870"/>
      <c r="AX1" s="870"/>
      <c r="AY1" s="870"/>
      <c r="AZ1" s="870"/>
      <c r="BA1" s="870"/>
      <c r="BB1" s="870"/>
      <c r="BC1" s="870"/>
      <c r="BD1" s="870"/>
      <c r="BE1" s="870"/>
      <c r="BF1" s="870"/>
      <c r="BG1" s="870"/>
      <c r="BH1" s="870"/>
      <c r="BI1" s="870"/>
      <c r="BJ1" s="870"/>
      <c r="BK1" s="870"/>
      <c r="BL1" s="870"/>
      <c r="BM1" s="870"/>
      <c r="BN1" s="870"/>
      <c r="BO1" s="870"/>
      <c r="BP1" s="870"/>
      <c r="BQ1" s="870"/>
      <c r="BR1" s="870"/>
      <c r="BS1" s="870"/>
      <c r="BT1" s="870"/>
      <c r="BU1" s="870"/>
      <c r="BV1" s="870"/>
      <c r="BW1" s="870"/>
      <c r="BX1" s="870"/>
      <c r="BY1" s="870"/>
      <c r="BZ1" s="870"/>
      <c r="CA1" s="870"/>
      <c r="CB1" s="870"/>
      <c r="CC1" s="870"/>
      <c r="CD1" s="870"/>
      <c r="CE1" s="870"/>
      <c r="CF1" s="870"/>
      <c r="CG1" s="870"/>
      <c r="CH1" s="870"/>
      <c r="CI1" s="870"/>
      <c r="CJ1" s="870"/>
      <c r="CK1" s="870"/>
      <c r="CL1" s="870"/>
      <c r="CM1" s="870"/>
      <c r="CN1" s="870"/>
      <c r="CO1" s="870"/>
      <c r="CP1" s="870"/>
      <c r="CQ1" s="870"/>
      <c r="CR1" s="870"/>
      <c r="CS1" s="870"/>
    </row>
    <row r="2" spans="2:97" ht="55.5" customHeight="1" x14ac:dyDescent="0.35">
      <c r="AB2" s="871"/>
      <c r="AC2" s="871"/>
      <c r="AD2" s="871"/>
      <c r="AE2" s="871"/>
      <c r="AF2" s="871"/>
      <c r="AG2" s="871"/>
      <c r="AH2" s="871"/>
      <c r="AI2" s="871"/>
      <c r="AJ2" s="871"/>
      <c r="AK2" s="871"/>
      <c r="AL2" s="871"/>
      <c r="AM2" s="871"/>
      <c r="AN2" s="871"/>
      <c r="AO2" s="871"/>
      <c r="AP2" s="871"/>
      <c r="AQ2" s="871"/>
      <c r="AR2" s="871"/>
      <c r="AS2" s="871"/>
      <c r="AT2" s="871"/>
      <c r="AU2" s="871"/>
      <c r="AV2" s="871"/>
      <c r="AW2" s="871"/>
      <c r="AX2" s="871"/>
      <c r="AY2" s="871"/>
      <c r="AZ2" s="871"/>
      <c r="BA2" s="871"/>
      <c r="BB2" s="871"/>
      <c r="BC2" s="871"/>
      <c r="BD2" s="871"/>
      <c r="BE2" s="871"/>
      <c r="BF2" s="871"/>
      <c r="BG2" s="871"/>
      <c r="BH2" s="871"/>
      <c r="BI2" s="871"/>
      <c r="BJ2" s="871"/>
      <c r="BK2" s="871"/>
      <c r="BL2" s="871"/>
      <c r="BM2" s="871"/>
      <c r="BN2" s="871"/>
      <c r="BO2" s="871"/>
      <c r="BP2" s="871"/>
      <c r="BQ2" s="871"/>
      <c r="BR2" s="871"/>
      <c r="BS2" s="871"/>
      <c r="BT2" s="871"/>
      <c r="BU2" s="871"/>
      <c r="BV2" s="871"/>
      <c r="BW2" s="871"/>
      <c r="BX2" s="871"/>
      <c r="BY2" s="871"/>
      <c r="BZ2" s="871"/>
      <c r="CA2" s="871"/>
      <c r="CB2" s="871"/>
      <c r="CC2" s="871"/>
      <c r="CD2" s="871"/>
      <c r="CE2" s="871"/>
      <c r="CF2" s="871"/>
      <c r="CG2" s="871"/>
      <c r="CH2" s="871"/>
      <c r="CI2" s="871"/>
      <c r="CJ2" s="871"/>
      <c r="CK2" s="871"/>
      <c r="CL2" s="871"/>
      <c r="CM2" s="871"/>
      <c r="CN2" s="871"/>
      <c r="CO2" s="871"/>
      <c r="CP2" s="871"/>
      <c r="CQ2" s="871"/>
      <c r="CR2" s="871"/>
      <c r="CS2" s="871"/>
    </row>
    <row r="3" spans="2:97" ht="19.5" customHeight="1" x14ac:dyDescent="0.35"/>
    <row r="4" spans="2:97" ht="23.25" customHeight="1" x14ac:dyDescent="0.35">
      <c r="B4" s="368"/>
      <c r="C4" s="368"/>
      <c r="D4" s="368"/>
      <c r="E4" s="368"/>
      <c r="F4" s="368"/>
      <c r="G4" s="368"/>
      <c r="H4" s="368"/>
      <c r="I4" s="368"/>
      <c r="J4" s="368"/>
      <c r="K4" s="368"/>
      <c r="L4" s="368"/>
      <c r="M4" s="368"/>
      <c r="N4" s="368"/>
      <c r="O4" s="368"/>
      <c r="P4" s="368"/>
      <c r="Q4" s="368"/>
      <c r="R4" s="368"/>
      <c r="S4" s="368"/>
      <c r="T4" s="368"/>
      <c r="U4" s="368"/>
      <c r="V4" s="368"/>
      <c r="W4" s="368"/>
      <c r="X4" s="368"/>
      <c r="Y4" s="368"/>
      <c r="Z4" s="368"/>
      <c r="AA4" s="368"/>
      <c r="AB4" s="368"/>
      <c r="AC4" s="368"/>
      <c r="AD4" s="368"/>
      <c r="AE4" s="368"/>
      <c r="AF4" s="368"/>
      <c r="AG4" s="368"/>
      <c r="AH4" s="368"/>
      <c r="AI4" s="368"/>
      <c r="AJ4" s="368"/>
      <c r="AK4" s="368"/>
      <c r="AL4" s="368"/>
      <c r="AM4" s="368"/>
      <c r="AN4" s="368"/>
      <c r="AO4" s="368"/>
      <c r="AP4" s="368"/>
      <c r="AQ4" s="368"/>
      <c r="AR4" s="368"/>
      <c r="AS4" s="368"/>
      <c r="AT4" s="368"/>
      <c r="AU4" s="368"/>
      <c r="AV4" s="368"/>
      <c r="AW4" s="368"/>
      <c r="AX4" s="368"/>
      <c r="AY4" s="368"/>
      <c r="AZ4" s="368"/>
      <c r="BA4" s="368"/>
      <c r="BB4" s="368"/>
      <c r="BC4" s="368"/>
      <c r="BD4" s="368"/>
      <c r="BE4" s="368"/>
      <c r="BF4" s="368"/>
      <c r="BG4" s="368"/>
      <c r="BH4" s="368"/>
      <c r="BI4" s="368"/>
      <c r="BJ4" s="368"/>
      <c r="BK4" s="368"/>
      <c r="BL4" s="368"/>
      <c r="BM4" s="368"/>
      <c r="BN4" s="368"/>
      <c r="BO4" s="368"/>
      <c r="BP4" s="368"/>
      <c r="BQ4" s="368"/>
      <c r="BR4" s="368"/>
      <c r="BS4" s="368"/>
      <c r="BT4" s="368"/>
      <c r="BU4" s="874" t="s">
        <v>166</v>
      </c>
      <c r="BV4" s="874"/>
      <c r="BW4" s="874"/>
      <c r="BX4" s="874"/>
      <c r="BY4" s="874"/>
      <c r="BZ4" s="874"/>
      <c r="CA4" s="874"/>
      <c r="CB4" s="874"/>
      <c r="CC4" s="874"/>
      <c r="CD4" s="874"/>
      <c r="CE4" s="874"/>
      <c r="CF4" s="874"/>
      <c r="CG4" s="874"/>
      <c r="CH4" s="874"/>
      <c r="CI4" s="874"/>
      <c r="CJ4" s="874"/>
      <c r="CK4" s="874"/>
      <c r="CL4" s="874"/>
      <c r="CM4" s="874"/>
      <c r="CN4" s="879">
        <f ca="1">Cotizador!D4</f>
        <v>45331</v>
      </c>
      <c r="CO4" s="879"/>
      <c r="CP4" s="879"/>
      <c r="CQ4" s="879"/>
      <c r="CR4" s="879"/>
      <c r="CS4" s="879"/>
    </row>
    <row r="5" spans="2:97" ht="23.25" customHeight="1" x14ac:dyDescent="0.35">
      <c r="B5" s="368"/>
      <c r="C5" s="368"/>
      <c r="D5" s="368"/>
      <c r="E5" s="368"/>
      <c r="F5" s="368"/>
      <c r="G5" s="368"/>
      <c r="H5" s="368"/>
      <c r="I5" s="368"/>
      <c r="J5" s="368"/>
      <c r="K5" s="368"/>
      <c r="L5" s="368"/>
      <c r="M5" s="368"/>
      <c r="N5" s="368"/>
      <c r="O5" s="368"/>
      <c r="P5" s="368"/>
      <c r="Q5" s="368"/>
      <c r="R5" s="368"/>
      <c r="S5" s="368"/>
      <c r="T5" s="368"/>
      <c r="U5" s="368"/>
      <c r="V5" s="368"/>
      <c r="W5" s="368"/>
      <c r="X5" s="368"/>
      <c r="Y5" s="368"/>
      <c r="Z5" s="368"/>
      <c r="AA5" s="368"/>
      <c r="AB5" s="368"/>
      <c r="AC5" s="368"/>
      <c r="AD5" s="368"/>
      <c r="AE5" s="368"/>
      <c r="AF5" s="368"/>
      <c r="AG5" s="368"/>
      <c r="AH5" s="368"/>
      <c r="AI5" s="368"/>
      <c r="AJ5" s="368"/>
      <c r="AK5" s="368"/>
      <c r="AL5" s="368"/>
      <c r="AM5" s="368"/>
      <c r="AN5" s="368"/>
      <c r="AO5" s="368"/>
      <c r="AP5" s="368"/>
      <c r="AQ5" s="368"/>
      <c r="AR5" s="368"/>
      <c r="AS5" s="368"/>
      <c r="AT5" s="368"/>
      <c r="AU5" s="368"/>
      <c r="AV5" s="368"/>
      <c r="AW5" s="368"/>
      <c r="AX5" s="368"/>
      <c r="AY5" s="368"/>
      <c r="AZ5" s="368"/>
      <c r="BA5" s="368"/>
      <c r="BB5" s="368"/>
      <c r="BC5" s="368"/>
      <c r="BD5" s="368"/>
      <c r="BE5" s="368"/>
      <c r="BF5" s="368"/>
      <c r="BG5" s="368"/>
      <c r="BH5" s="368"/>
      <c r="BI5" s="368"/>
      <c r="BJ5" s="368"/>
      <c r="BK5" s="368"/>
      <c r="BL5" s="368"/>
      <c r="BM5" s="368"/>
      <c r="BN5" s="368"/>
      <c r="BO5" s="368"/>
      <c r="BP5" s="368"/>
      <c r="BQ5" s="368"/>
      <c r="BR5" s="368"/>
      <c r="BS5" s="368"/>
      <c r="BT5" s="368"/>
      <c r="BU5" s="874" t="s">
        <v>167</v>
      </c>
      <c r="BV5" s="874"/>
      <c r="BW5" s="874"/>
      <c r="BX5" s="874"/>
      <c r="BY5" s="874"/>
      <c r="BZ5" s="874"/>
      <c r="CA5" s="874"/>
      <c r="CB5" s="874"/>
      <c r="CC5" s="874"/>
      <c r="CD5" s="874"/>
      <c r="CE5" s="874"/>
      <c r="CF5" s="874"/>
      <c r="CG5" s="874"/>
      <c r="CH5" s="874"/>
      <c r="CI5" s="874"/>
      <c r="CJ5" s="874"/>
      <c r="CK5" s="874"/>
      <c r="CL5" s="874"/>
      <c r="CM5" s="874"/>
      <c r="CN5" s="879">
        <f ca="1">CN4+30</f>
        <v>45361</v>
      </c>
      <c r="CO5" s="879"/>
      <c r="CP5" s="879"/>
      <c r="CQ5" s="879"/>
      <c r="CR5" s="879"/>
      <c r="CS5" s="879"/>
    </row>
    <row r="6" spans="2:97" ht="23.25" customHeight="1" x14ac:dyDescent="0.35">
      <c r="B6" s="368"/>
      <c r="C6" s="368"/>
      <c r="D6" s="368"/>
      <c r="E6" s="368"/>
      <c r="F6" s="368"/>
      <c r="G6" s="368"/>
      <c r="H6" s="368"/>
      <c r="I6" s="368"/>
      <c r="J6" s="368"/>
      <c r="K6" s="368"/>
      <c r="L6" s="368"/>
      <c r="M6" s="368"/>
      <c r="N6" s="368"/>
      <c r="O6" s="368"/>
      <c r="P6" s="368"/>
      <c r="Q6" s="368"/>
      <c r="R6" s="368"/>
      <c r="S6" s="368"/>
      <c r="T6" s="368"/>
      <c r="U6" s="368"/>
      <c r="V6" s="368"/>
      <c r="W6" s="368"/>
      <c r="X6" s="368"/>
      <c r="Y6" s="368"/>
      <c r="Z6" s="368"/>
      <c r="AA6" s="368"/>
      <c r="AB6" s="368"/>
      <c r="AC6" s="368"/>
      <c r="AD6" s="368"/>
      <c r="AE6" s="368"/>
      <c r="AF6" s="368"/>
      <c r="AG6" s="368"/>
      <c r="AH6" s="368"/>
      <c r="AI6" s="368"/>
      <c r="AJ6" s="368"/>
      <c r="AK6" s="368"/>
      <c r="AL6" s="368"/>
      <c r="AM6" s="368"/>
      <c r="AN6" s="368"/>
      <c r="AO6" s="368"/>
      <c r="AP6" s="368"/>
      <c r="AQ6" s="368"/>
      <c r="AR6" s="368"/>
      <c r="AS6" s="368"/>
      <c r="AT6" s="368"/>
      <c r="AU6" s="368"/>
      <c r="AV6" s="368"/>
      <c r="AW6" s="368"/>
      <c r="AX6" s="368"/>
      <c r="AY6" s="368"/>
      <c r="AZ6" s="368"/>
      <c r="BA6" s="368"/>
      <c r="BB6" s="368"/>
      <c r="BC6" s="368"/>
      <c r="BD6" s="368"/>
      <c r="BE6" s="368"/>
      <c r="BF6" s="368"/>
      <c r="BG6" s="368"/>
      <c r="BH6" s="368"/>
      <c r="BI6" s="368"/>
      <c r="BJ6" s="368"/>
      <c r="BK6" s="368"/>
      <c r="BL6" s="368"/>
      <c r="BM6" s="368"/>
      <c r="BN6" s="368"/>
      <c r="BO6" s="368"/>
      <c r="BP6" s="368"/>
      <c r="BQ6" s="368"/>
      <c r="BR6" s="368"/>
      <c r="BS6" s="368"/>
      <c r="BT6" s="368"/>
      <c r="BU6" s="874" t="s">
        <v>419</v>
      </c>
      <c r="BV6" s="874"/>
      <c r="BW6" s="874"/>
      <c r="BX6" s="874"/>
      <c r="BY6" s="874"/>
      <c r="BZ6" s="874"/>
      <c r="CA6" s="874"/>
      <c r="CB6" s="874"/>
      <c r="CC6" s="874"/>
      <c r="CD6" s="874"/>
      <c r="CE6" s="874"/>
      <c r="CF6" s="874"/>
      <c r="CG6" s="874"/>
      <c r="CH6" s="874"/>
      <c r="CI6" s="874"/>
      <c r="CJ6" s="874"/>
      <c r="CK6" s="874"/>
      <c r="CL6" s="874"/>
      <c r="CM6" s="874"/>
      <c r="CN6" s="879">
        <f>Cotizador!L4</f>
        <v>0</v>
      </c>
      <c r="CO6" s="879"/>
      <c r="CP6" s="879"/>
      <c r="CQ6" s="879"/>
      <c r="CR6" s="879"/>
      <c r="CS6" s="879"/>
    </row>
    <row r="7" spans="2:97" ht="23.25" customHeight="1" x14ac:dyDescent="0.35"/>
    <row r="8" spans="2:97" ht="23.25" customHeight="1" x14ac:dyDescent="0.35">
      <c r="B8" s="874" t="s">
        <v>290</v>
      </c>
      <c r="C8" s="874"/>
      <c r="D8" s="874"/>
      <c r="E8" s="874"/>
      <c r="F8" s="874"/>
      <c r="G8" s="874"/>
      <c r="H8" s="874"/>
      <c r="I8" s="874"/>
      <c r="J8" s="874"/>
      <c r="K8" s="876">
        <f>Cotizador!D5</f>
        <v>0</v>
      </c>
      <c r="L8" s="876"/>
      <c r="M8" s="876"/>
      <c r="N8" s="876"/>
      <c r="O8" s="876"/>
      <c r="P8" s="876"/>
      <c r="Q8" s="876"/>
      <c r="R8" s="876"/>
      <c r="S8" s="876"/>
      <c r="X8" s="368"/>
      <c r="Y8" s="368"/>
      <c r="Z8" s="368"/>
      <c r="AA8" s="368"/>
      <c r="AB8" s="368"/>
      <c r="AC8" s="368"/>
      <c r="AD8" s="368"/>
      <c r="AE8" s="368"/>
      <c r="AF8" s="368"/>
      <c r="AG8" s="368"/>
      <c r="AH8" s="368"/>
      <c r="AI8" s="368"/>
      <c r="AJ8" s="368"/>
      <c r="AK8" s="368"/>
      <c r="AL8" s="368"/>
      <c r="AM8" s="368"/>
      <c r="AN8" s="368"/>
      <c r="AO8" s="368"/>
      <c r="AP8" s="368"/>
      <c r="AQ8" s="368"/>
      <c r="AR8" s="368"/>
      <c r="AS8" s="368"/>
      <c r="AT8" s="368"/>
      <c r="AU8" s="368"/>
      <c r="AV8" s="368"/>
      <c r="AW8" s="368"/>
      <c r="AX8" s="368"/>
      <c r="AY8" s="368"/>
      <c r="AZ8" s="368"/>
      <c r="BA8" s="368"/>
      <c r="BB8" s="368"/>
      <c r="BC8" s="368"/>
      <c r="BD8" s="368"/>
      <c r="BE8" s="368"/>
      <c r="BF8" s="368"/>
      <c r="BG8" s="878" t="s">
        <v>168</v>
      </c>
      <c r="BH8" s="878"/>
      <c r="BI8" s="878"/>
      <c r="BJ8" s="878"/>
      <c r="BK8" s="878"/>
      <c r="BL8" s="878"/>
      <c r="BM8" s="878"/>
      <c r="BN8" s="878"/>
      <c r="BO8" s="878"/>
      <c r="BP8" s="878"/>
      <c r="BQ8" s="878"/>
      <c r="BR8" s="878"/>
      <c r="BS8" s="878"/>
      <c r="BT8" s="878"/>
      <c r="BU8" s="876" t="str">
        <f>CONCATENATE(Cotizador!D9," / ",Cotizador!Q9)</f>
        <v xml:space="preserve"> / </v>
      </c>
      <c r="BV8" s="876"/>
      <c r="BW8" s="876"/>
      <c r="BX8" s="876"/>
      <c r="BY8" s="876"/>
      <c r="BZ8" s="876"/>
      <c r="CA8" s="876"/>
      <c r="CB8" s="876"/>
      <c r="CC8" s="876"/>
      <c r="CD8" s="876"/>
      <c r="CE8" s="876"/>
      <c r="CF8" s="876"/>
      <c r="CG8" s="876"/>
      <c r="CH8" s="876"/>
      <c r="CI8" s="876"/>
      <c r="CJ8" s="876"/>
      <c r="CK8" s="876"/>
      <c r="CL8" s="876"/>
      <c r="CM8" s="876"/>
      <c r="CN8" s="876"/>
      <c r="CO8" s="876"/>
      <c r="CP8" s="876"/>
      <c r="CQ8" s="876"/>
      <c r="CR8" s="876"/>
      <c r="CS8" s="876"/>
    </row>
    <row r="9" spans="2:97" ht="23.25" customHeight="1" x14ac:dyDescent="0.35">
      <c r="B9" s="874" t="s">
        <v>357</v>
      </c>
      <c r="C9" s="874"/>
      <c r="D9" s="874"/>
      <c r="E9" s="874"/>
      <c r="F9" s="874"/>
      <c r="G9" s="874"/>
      <c r="H9" s="874"/>
      <c r="I9" s="874"/>
      <c r="J9" s="874"/>
      <c r="K9" s="876" t="str">
        <f>Cotizador!L5</f>
        <v>Nueva</v>
      </c>
      <c r="L9" s="876"/>
      <c r="M9" s="876"/>
      <c r="N9" s="876"/>
      <c r="O9" s="876"/>
      <c r="P9" s="876"/>
      <c r="Q9" s="876"/>
      <c r="R9" s="876"/>
      <c r="S9" s="876"/>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8"/>
      <c r="BC9" s="368"/>
      <c r="BD9" s="368"/>
      <c r="BE9" s="368"/>
      <c r="BF9" s="368"/>
      <c r="BG9" s="878" t="s">
        <v>292</v>
      </c>
      <c r="BH9" s="878"/>
      <c r="BI9" s="878"/>
      <c r="BJ9" s="878"/>
      <c r="BK9" s="878"/>
      <c r="BL9" s="878"/>
      <c r="BM9" s="878"/>
      <c r="BN9" s="878"/>
      <c r="BO9" s="878"/>
      <c r="BP9" s="878"/>
      <c r="BQ9" s="878"/>
      <c r="BR9" s="878"/>
      <c r="BS9" s="878"/>
      <c r="BT9" s="878"/>
      <c r="BU9" s="877" t="str">
        <f>Cotizador!W9</f>
        <v/>
      </c>
      <c r="BV9" s="876"/>
      <c r="BW9" s="876"/>
      <c r="BX9" s="876"/>
      <c r="BY9" s="876"/>
      <c r="BZ9" s="876"/>
      <c r="CA9" s="876"/>
      <c r="CB9" s="876"/>
      <c r="CC9" s="876"/>
      <c r="CD9" s="876"/>
      <c r="CE9" s="876"/>
      <c r="CF9" s="876"/>
      <c r="CG9" s="876"/>
      <c r="CH9" s="876"/>
      <c r="CI9" s="876"/>
      <c r="CJ9" s="876"/>
      <c r="CK9" s="876"/>
      <c r="CL9" s="876"/>
      <c r="CM9" s="876"/>
      <c r="CN9" s="876"/>
      <c r="CO9" s="876"/>
      <c r="CP9" s="876"/>
      <c r="CQ9" s="876"/>
      <c r="CR9" s="876"/>
      <c r="CS9" s="876"/>
    </row>
    <row r="10" spans="2:97" ht="23.25" customHeight="1" x14ac:dyDescent="0.35">
      <c r="B10" s="368"/>
      <c r="C10" s="368"/>
      <c r="D10" s="368"/>
      <c r="E10" s="368"/>
      <c r="F10" s="368"/>
      <c r="G10" s="368"/>
      <c r="H10" s="368"/>
      <c r="I10" s="368"/>
      <c r="J10" s="368"/>
      <c r="K10" s="368"/>
      <c r="L10" s="368"/>
      <c r="M10" s="368"/>
      <c r="N10" s="368"/>
      <c r="O10" s="368"/>
      <c r="P10" s="368"/>
      <c r="Q10" s="368"/>
      <c r="R10" s="368"/>
      <c r="S10" s="368"/>
      <c r="T10" s="368"/>
      <c r="U10" s="368"/>
      <c r="V10" s="368"/>
      <c r="W10" s="368"/>
      <c r="X10" s="368"/>
      <c r="Y10" s="368"/>
      <c r="Z10" s="368"/>
      <c r="AA10" s="368"/>
      <c r="AB10" s="368"/>
      <c r="AC10" s="368"/>
      <c r="AD10" s="368"/>
      <c r="AE10" s="368"/>
      <c r="AF10" s="368"/>
      <c r="AG10" s="368"/>
      <c r="AH10" s="368"/>
      <c r="AI10" s="368"/>
      <c r="AJ10" s="368"/>
      <c r="AK10" s="368"/>
      <c r="AL10" s="368"/>
      <c r="AM10" s="368"/>
      <c r="AN10" s="368"/>
      <c r="AO10" s="368"/>
      <c r="AP10" s="368"/>
      <c r="AQ10" s="368"/>
      <c r="AR10" s="368"/>
      <c r="AS10" s="368"/>
      <c r="AT10" s="368"/>
      <c r="AU10" s="368"/>
      <c r="AV10" s="368"/>
      <c r="AW10" s="368"/>
      <c r="AX10" s="368"/>
      <c r="AY10" s="368"/>
      <c r="AZ10" s="368"/>
      <c r="BA10" s="368"/>
      <c r="BB10" s="368"/>
      <c r="BC10" s="368"/>
      <c r="BD10" s="368"/>
      <c r="BE10" s="368"/>
      <c r="BF10" s="368"/>
      <c r="BG10" s="368"/>
      <c r="BH10" s="368"/>
      <c r="BI10" s="368"/>
      <c r="BJ10" s="368"/>
      <c r="BK10" s="368"/>
      <c r="BL10" s="368"/>
      <c r="BM10" s="368"/>
      <c r="BN10" s="368"/>
      <c r="BO10" s="368"/>
      <c r="BP10" s="368"/>
      <c r="BQ10" s="368"/>
      <c r="BR10" s="368"/>
      <c r="BS10" s="368"/>
      <c r="BT10" s="368"/>
      <c r="BU10" s="368"/>
      <c r="BV10" s="368"/>
      <c r="BW10" s="368"/>
      <c r="BX10" s="368"/>
      <c r="BY10" s="368"/>
      <c r="BZ10" s="368"/>
      <c r="CA10" s="368"/>
      <c r="CB10" s="368"/>
      <c r="CC10" s="368"/>
      <c r="CD10" s="368"/>
      <c r="CE10" s="368"/>
      <c r="CF10" s="368"/>
      <c r="CG10" s="368"/>
      <c r="CH10" s="368"/>
      <c r="CI10" s="368"/>
      <c r="CJ10" s="368"/>
      <c r="CK10" s="368"/>
      <c r="CL10" s="368"/>
      <c r="CM10" s="368"/>
      <c r="CN10" s="368"/>
      <c r="CO10" s="368"/>
      <c r="CP10" s="368"/>
      <c r="CQ10" s="368"/>
      <c r="CR10" s="368"/>
      <c r="CS10" s="368"/>
    </row>
    <row r="11" spans="2:97" ht="23.25" customHeight="1" x14ac:dyDescent="0.35">
      <c r="B11" s="833" t="s">
        <v>291</v>
      </c>
      <c r="C11" s="834"/>
      <c r="D11" s="834"/>
      <c r="E11" s="834"/>
      <c r="F11" s="834"/>
      <c r="G11" s="834"/>
      <c r="H11" s="834"/>
      <c r="I11" s="834"/>
      <c r="J11" s="834"/>
      <c r="K11" s="834"/>
      <c r="L11" s="834"/>
      <c r="M11" s="834"/>
      <c r="N11" s="834"/>
      <c r="O11" s="834"/>
      <c r="P11" s="834"/>
      <c r="Q11" s="834"/>
      <c r="R11" s="834"/>
      <c r="S11" s="834"/>
      <c r="T11" s="834"/>
      <c r="U11" s="834"/>
      <c r="V11" s="834"/>
      <c r="W11" s="834"/>
      <c r="X11" s="834"/>
      <c r="Y11" s="834"/>
      <c r="Z11" s="834"/>
      <c r="AA11" s="834"/>
      <c r="AB11" s="834"/>
      <c r="AC11" s="834"/>
      <c r="AD11" s="834"/>
      <c r="AE11" s="834"/>
      <c r="AF11" s="834"/>
      <c r="AG11" s="834"/>
      <c r="AH11" s="834"/>
      <c r="AI11" s="834"/>
      <c r="AJ11" s="834"/>
      <c r="AK11" s="834"/>
      <c r="AL11" s="834"/>
      <c r="AM11" s="834"/>
      <c r="AN11" s="834"/>
      <c r="AO11" s="834"/>
      <c r="AP11" s="834"/>
      <c r="AQ11" s="834"/>
      <c r="AR11" s="834"/>
      <c r="AS11" s="834"/>
      <c r="AT11" s="834"/>
      <c r="AU11" s="834"/>
      <c r="AV11" s="834"/>
      <c r="AW11" s="834"/>
      <c r="AX11" s="834"/>
      <c r="AY11" s="834"/>
      <c r="AZ11" s="834"/>
      <c r="BA11" s="834"/>
      <c r="BB11" s="834"/>
      <c r="BC11" s="834"/>
      <c r="BD11" s="834"/>
      <c r="BE11" s="834"/>
      <c r="BF11" s="834"/>
      <c r="BG11" s="834"/>
      <c r="BH11" s="834"/>
      <c r="BI11" s="834"/>
      <c r="BJ11" s="834"/>
      <c r="BK11" s="834"/>
      <c r="BL11" s="834"/>
      <c r="BM11" s="834"/>
      <c r="BN11" s="834"/>
      <c r="BO11" s="834"/>
      <c r="BP11" s="834"/>
      <c r="BQ11" s="834"/>
      <c r="BR11" s="834"/>
      <c r="BS11" s="834"/>
      <c r="BT11" s="834"/>
      <c r="BU11" s="834"/>
      <c r="BV11" s="834"/>
      <c r="BW11" s="834"/>
      <c r="BX11" s="834"/>
      <c r="BY11" s="834"/>
      <c r="BZ11" s="834"/>
      <c r="CA11" s="834"/>
      <c r="CB11" s="834"/>
      <c r="CC11" s="834"/>
      <c r="CD11" s="834"/>
      <c r="CE11" s="834"/>
      <c r="CF11" s="834"/>
      <c r="CG11" s="834"/>
      <c r="CH11" s="834"/>
      <c r="CI11" s="834"/>
      <c r="CJ11" s="834"/>
      <c r="CK11" s="834"/>
      <c r="CL11" s="834"/>
      <c r="CM11" s="834"/>
      <c r="CN11" s="834"/>
      <c r="CO11" s="834"/>
      <c r="CP11" s="834"/>
      <c r="CQ11" s="834"/>
      <c r="CR11" s="834"/>
      <c r="CS11" s="835"/>
    </row>
    <row r="12" spans="2:97" ht="23.25" customHeight="1" x14ac:dyDescent="0.35">
      <c r="B12" s="369"/>
      <c r="C12" s="368"/>
      <c r="D12" s="368"/>
      <c r="E12" s="368"/>
      <c r="F12" s="368"/>
      <c r="G12" s="368"/>
      <c r="H12" s="368"/>
      <c r="I12" s="368"/>
      <c r="J12" s="368"/>
      <c r="K12" s="368"/>
      <c r="L12" s="368"/>
      <c r="M12" s="368"/>
      <c r="N12" s="368"/>
      <c r="O12" s="368"/>
      <c r="P12" s="368"/>
      <c r="Q12" s="368"/>
      <c r="R12" s="368"/>
      <c r="S12" s="368"/>
      <c r="T12" s="368"/>
      <c r="U12" s="368"/>
      <c r="V12" s="368"/>
      <c r="W12" s="368"/>
      <c r="X12" s="368"/>
      <c r="Y12" s="368"/>
      <c r="Z12" s="368"/>
      <c r="AA12" s="368"/>
      <c r="AB12" s="368"/>
      <c r="AC12" s="368"/>
      <c r="AD12" s="368"/>
      <c r="AE12" s="368"/>
      <c r="AF12" s="368"/>
      <c r="AG12" s="368"/>
      <c r="AH12" s="368"/>
      <c r="AI12" s="368"/>
      <c r="AJ12" s="368"/>
      <c r="AK12" s="368"/>
      <c r="AL12" s="368"/>
      <c r="AM12" s="368"/>
      <c r="AN12" s="368"/>
      <c r="AO12" s="368"/>
      <c r="AP12" s="368"/>
      <c r="AQ12" s="368"/>
      <c r="AR12" s="368"/>
      <c r="AS12" s="368"/>
      <c r="AT12" s="368"/>
      <c r="AU12" s="368"/>
      <c r="AV12" s="368"/>
      <c r="AW12" s="368"/>
      <c r="AX12" s="368"/>
      <c r="AY12" s="368"/>
      <c r="AZ12" s="368"/>
      <c r="BA12" s="368"/>
      <c r="BB12" s="368"/>
      <c r="BC12" s="368"/>
      <c r="BD12" s="368"/>
      <c r="BE12" s="368"/>
      <c r="BF12" s="368"/>
      <c r="BG12" s="368"/>
      <c r="BH12" s="368"/>
      <c r="BI12" s="368"/>
      <c r="BJ12" s="368"/>
      <c r="BK12" s="368"/>
      <c r="BL12" s="368"/>
      <c r="BM12" s="368"/>
      <c r="BN12" s="368"/>
      <c r="BO12" s="368"/>
      <c r="BP12" s="368"/>
      <c r="BQ12" s="368"/>
      <c r="BR12" s="368"/>
      <c r="BS12" s="368"/>
      <c r="BT12" s="368"/>
      <c r="BU12" s="368"/>
      <c r="BV12" s="368"/>
      <c r="BW12" s="368"/>
      <c r="BX12" s="368"/>
      <c r="BY12" s="368"/>
      <c r="BZ12" s="368"/>
      <c r="CA12" s="368"/>
      <c r="CB12" s="368"/>
      <c r="CC12" s="368"/>
      <c r="CD12" s="368"/>
      <c r="CE12" s="368"/>
      <c r="CF12" s="368"/>
      <c r="CG12" s="368"/>
      <c r="CH12" s="368"/>
      <c r="CI12" s="368"/>
      <c r="CJ12" s="368"/>
      <c r="CK12" s="368"/>
      <c r="CL12" s="368"/>
      <c r="CM12" s="368"/>
      <c r="CN12" s="368"/>
      <c r="CO12" s="368"/>
      <c r="CP12" s="368"/>
      <c r="CQ12" s="368"/>
      <c r="CR12" s="368"/>
      <c r="CS12" s="370"/>
    </row>
    <row r="13" spans="2:97" ht="23.25" customHeight="1" x14ac:dyDescent="0.35">
      <c r="B13" s="369"/>
      <c r="C13" s="875" t="s">
        <v>328</v>
      </c>
      <c r="D13" s="875"/>
      <c r="E13" s="875"/>
      <c r="F13" s="875"/>
      <c r="G13" s="875"/>
      <c r="H13" s="875"/>
      <c r="I13" s="875"/>
      <c r="J13" s="875"/>
      <c r="K13" s="875"/>
      <c r="L13" s="875"/>
      <c r="M13" s="875"/>
      <c r="N13" s="875"/>
      <c r="O13" s="875"/>
      <c r="P13" s="875"/>
      <c r="Q13" s="875"/>
      <c r="R13" s="875"/>
      <c r="S13" s="890" t="str">
        <f>Cotizador!D13</f>
        <v/>
      </c>
      <c r="T13" s="890"/>
      <c r="U13" s="890"/>
      <c r="V13" s="890"/>
      <c r="W13" s="890"/>
      <c r="X13" s="890"/>
      <c r="Y13" s="890"/>
      <c r="Z13" s="890"/>
      <c r="AA13" s="890"/>
      <c r="AB13" s="890"/>
      <c r="AC13" s="890"/>
      <c r="AD13" s="890"/>
      <c r="AE13" s="890"/>
      <c r="AF13" s="890"/>
      <c r="AG13" s="890"/>
      <c r="AH13" s="890"/>
      <c r="AI13" s="890"/>
      <c r="AJ13" s="890"/>
      <c r="AK13" s="890"/>
      <c r="AL13" s="890"/>
      <c r="AM13" s="890"/>
      <c r="AN13" s="890"/>
      <c r="AO13" s="890"/>
      <c r="AP13" s="890"/>
      <c r="AQ13" s="890"/>
      <c r="AR13" s="890"/>
      <c r="AS13" s="890"/>
      <c r="AT13" s="890"/>
      <c r="AU13" s="890"/>
      <c r="AV13" s="890"/>
      <c r="AW13" s="890"/>
      <c r="AX13" s="890"/>
      <c r="AY13" s="890"/>
      <c r="AZ13" s="890"/>
      <c r="BA13" s="890"/>
      <c r="BB13" s="890"/>
      <c r="BC13" s="890"/>
      <c r="BD13" s="890"/>
      <c r="BE13" s="890"/>
      <c r="BF13" s="890"/>
      <c r="BG13" s="890"/>
      <c r="BH13" s="890"/>
      <c r="BI13" s="890"/>
      <c r="BJ13" s="890"/>
      <c r="BK13" s="890"/>
      <c r="BL13" s="890"/>
      <c r="BM13" s="890"/>
      <c r="BN13" s="890"/>
      <c r="BO13" s="890"/>
      <c r="BP13" s="890"/>
      <c r="BQ13" s="890"/>
      <c r="BR13" s="890"/>
      <c r="BS13" s="890"/>
      <c r="BT13" s="890"/>
      <c r="BU13" s="890"/>
      <c r="BV13" s="890"/>
      <c r="BW13" s="890"/>
      <c r="BX13" s="890"/>
      <c r="BY13" s="890"/>
      <c r="BZ13" s="890"/>
      <c r="CA13" s="890"/>
      <c r="CB13" s="890"/>
      <c r="CC13" s="890"/>
      <c r="CD13" s="890"/>
      <c r="CE13" s="890"/>
      <c r="CF13" s="890"/>
      <c r="CG13" s="890"/>
      <c r="CH13" s="890"/>
      <c r="CI13" s="890"/>
      <c r="CJ13" s="890"/>
      <c r="CK13" s="890"/>
      <c r="CL13" s="890"/>
      <c r="CM13" s="890"/>
      <c r="CN13" s="890"/>
      <c r="CO13" s="890"/>
      <c r="CP13" s="890"/>
      <c r="CQ13" s="890"/>
      <c r="CR13" s="890"/>
      <c r="CS13" s="370"/>
    </row>
    <row r="14" spans="2:97" ht="23.25" customHeight="1" x14ac:dyDescent="0.35">
      <c r="B14" s="369"/>
      <c r="C14" s="875" t="s">
        <v>169</v>
      </c>
      <c r="D14" s="875"/>
      <c r="E14" s="875"/>
      <c r="F14" s="875"/>
      <c r="G14" s="875"/>
      <c r="H14" s="875"/>
      <c r="I14" s="875"/>
      <c r="J14" s="875"/>
      <c r="K14" s="875"/>
      <c r="L14" s="875"/>
      <c r="M14" s="875"/>
      <c r="N14" s="875"/>
      <c r="O14" s="875"/>
      <c r="P14" s="875"/>
      <c r="Q14" s="875"/>
      <c r="R14" s="875"/>
      <c r="S14" s="890" t="str">
        <f>Cotizador!D15</f>
        <v/>
      </c>
      <c r="T14" s="890"/>
      <c r="U14" s="890"/>
      <c r="V14" s="890"/>
      <c r="W14" s="890"/>
      <c r="X14" s="890"/>
      <c r="Y14" s="890"/>
      <c r="Z14" s="890"/>
      <c r="AA14" s="890"/>
      <c r="AB14" s="890"/>
      <c r="AC14" s="890"/>
      <c r="AD14" s="890"/>
      <c r="AE14" s="890"/>
      <c r="AF14" s="890"/>
      <c r="AG14" s="890"/>
      <c r="AH14" s="890"/>
      <c r="AI14" s="890"/>
      <c r="AJ14" s="890"/>
      <c r="AK14" s="890"/>
      <c r="AL14" s="890"/>
      <c r="AM14" s="890"/>
      <c r="AN14" s="890"/>
      <c r="AO14" s="890"/>
      <c r="AP14" s="890"/>
      <c r="AQ14" s="890"/>
      <c r="AR14" s="890"/>
      <c r="AS14" s="890"/>
      <c r="AT14" s="890"/>
      <c r="AU14" s="890"/>
      <c r="AV14" s="890"/>
      <c r="AW14" s="890"/>
      <c r="AX14" s="890"/>
      <c r="AY14" s="890"/>
      <c r="AZ14" s="890"/>
      <c r="BA14" s="890"/>
      <c r="BB14" s="890"/>
      <c r="BC14" s="890"/>
      <c r="BD14" s="890"/>
      <c r="BE14" s="890"/>
      <c r="BF14" s="890"/>
      <c r="BG14" s="890"/>
      <c r="BH14" s="890"/>
      <c r="BI14" s="890"/>
      <c r="BJ14" s="890"/>
      <c r="BK14" s="890"/>
      <c r="BL14" s="890"/>
      <c r="BM14" s="890"/>
      <c r="BN14" s="890"/>
      <c r="BO14" s="890"/>
      <c r="BP14" s="890"/>
      <c r="BQ14" s="890"/>
      <c r="BR14" s="890"/>
      <c r="BS14" s="890"/>
      <c r="BT14" s="890"/>
      <c r="BU14" s="890"/>
      <c r="BV14" s="890"/>
      <c r="BW14" s="890"/>
      <c r="BX14" s="890"/>
      <c r="BY14" s="890"/>
      <c r="BZ14" s="890"/>
      <c r="CA14" s="890"/>
      <c r="CB14" s="890"/>
      <c r="CC14" s="890"/>
      <c r="CD14" s="890"/>
      <c r="CE14" s="890"/>
      <c r="CF14" s="890"/>
      <c r="CG14" s="890"/>
      <c r="CH14" s="890"/>
      <c r="CI14" s="890"/>
      <c r="CJ14" s="890"/>
      <c r="CK14" s="890"/>
      <c r="CL14" s="890"/>
      <c r="CM14" s="890"/>
      <c r="CN14" s="890"/>
      <c r="CO14" s="890"/>
      <c r="CP14" s="890"/>
      <c r="CQ14" s="890"/>
      <c r="CR14" s="890"/>
      <c r="CS14" s="370"/>
    </row>
    <row r="15" spans="2:97" ht="23.25" customHeight="1" x14ac:dyDescent="0.35">
      <c r="B15" s="369"/>
      <c r="C15" s="875" t="s">
        <v>170</v>
      </c>
      <c r="D15" s="875"/>
      <c r="E15" s="875"/>
      <c r="F15" s="875"/>
      <c r="G15" s="875"/>
      <c r="H15" s="875"/>
      <c r="I15" s="875"/>
      <c r="J15" s="875"/>
      <c r="K15" s="875"/>
      <c r="L15" s="875"/>
      <c r="M15" s="875"/>
      <c r="N15" s="875"/>
      <c r="O15" s="875"/>
      <c r="P15" s="875"/>
      <c r="Q15" s="875"/>
      <c r="R15" s="875"/>
      <c r="S15" s="890" t="str">
        <f>Cotizador!W15</f>
        <v/>
      </c>
      <c r="T15" s="890"/>
      <c r="U15" s="890"/>
      <c r="V15" s="890"/>
      <c r="W15" s="890"/>
      <c r="X15" s="890"/>
      <c r="Y15" s="890"/>
      <c r="Z15" s="890"/>
      <c r="AA15" s="890"/>
      <c r="AB15" s="890"/>
      <c r="AC15" s="890"/>
      <c r="AD15" s="890"/>
      <c r="AE15" s="890"/>
      <c r="AF15" s="890"/>
      <c r="AG15" s="890"/>
      <c r="AH15" s="890"/>
      <c r="AI15" s="890"/>
      <c r="AJ15" s="890"/>
      <c r="AK15" s="890"/>
      <c r="AL15" s="890"/>
      <c r="AM15" s="890"/>
      <c r="AN15" s="890"/>
      <c r="AO15" s="890"/>
      <c r="AP15" s="890"/>
      <c r="AQ15" s="890"/>
      <c r="AR15" s="890"/>
      <c r="AS15" s="890"/>
      <c r="AT15" s="890"/>
      <c r="AU15" s="890"/>
      <c r="AV15" s="890"/>
      <c r="AW15" s="890"/>
      <c r="AX15" s="890"/>
      <c r="AY15" s="890"/>
      <c r="AZ15" s="890"/>
      <c r="BA15" s="890"/>
      <c r="BB15" s="890"/>
      <c r="BC15" s="890"/>
      <c r="BD15" s="890"/>
      <c r="BE15" s="890"/>
      <c r="BF15" s="890"/>
      <c r="BG15" s="890"/>
      <c r="BH15" s="890"/>
      <c r="BI15" s="890"/>
      <c r="BJ15" s="890"/>
      <c r="BK15" s="890"/>
      <c r="BL15" s="890"/>
      <c r="BM15" s="890"/>
      <c r="BN15" s="890"/>
      <c r="BO15" s="890"/>
      <c r="BP15" s="890"/>
      <c r="BQ15" s="890"/>
      <c r="BR15" s="890"/>
      <c r="BS15" s="890"/>
      <c r="BT15" s="890"/>
      <c r="BU15" s="890"/>
      <c r="BV15" s="890"/>
      <c r="BW15" s="890"/>
      <c r="BX15" s="890"/>
      <c r="BY15" s="890"/>
      <c r="BZ15" s="890"/>
      <c r="CA15" s="890"/>
      <c r="CB15" s="890"/>
      <c r="CC15" s="890"/>
      <c r="CD15" s="890"/>
      <c r="CE15" s="890"/>
      <c r="CF15" s="890"/>
      <c r="CG15" s="890"/>
      <c r="CH15" s="890"/>
      <c r="CI15" s="890"/>
      <c r="CJ15" s="890"/>
      <c r="CK15" s="890"/>
      <c r="CL15" s="890"/>
      <c r="CM15" s="890"/>
      <c r="CN15" s="890"/>
      <c r="CO15" s="890"/>
      <c r="CP15" s="890"/>
      <c r="CQ15" s="890"/>
      <c r="CR15" s="890"/>
      <c r="CS15" s="370"/>
    </row>
    <row r="16" spans="2:97" ht="23.25" customHeight="1" x14ac:dyDescent="0.35">
      <c r="B16" s="369"/>
      <c r="C16" s="875" t="s">
        <v>422</v>
      </c>
      <c r="D16" s="875"/>
      <c r="E16" s="875"/>
      <c r="F16" s="875"/>
      <c r="G16" s="875"/>
      <c r="H16" s="875"/>
      <c r="I16" s="875"/>
      <c r="J16" s="875"/>
      <c r="K16" s="875"/>
      <c r="L16" s="875"/>
      <c r="M16" s="875"/>
      <c r="N16" s="875"/>
      <c r="O16" s="875"/>
      <c r="P16" s="875"/>
      <c r="Q16" s="875"/>
      <c r="R16" s="875"/>
      <c r="S16" s="872">
        <f>IF(Validador!C16="SIN ACTIVIDAD ESPECIAL",Validador!E17,Validador!C16)</f>
        <v>0</v>
      </c>
      <c r="T16" s="873"/>
      <c r="U16" s="873"/>
      <c r="V16" s="873"/>
      <c r="W16" s="873"/>
      <c r="X16" s="873"/>
      <c r="Y16" s="873"/>
      <c r="Z16" s="873"/>
      <c r="AA16" s="873"/>
      <c r="AB16" s="873"/>
      <c r="AC16" s="873"/>
      <c r="AD16" s="873"/>
      <c r="AE16" s="873"/>
      <c r="AF16" s="873"/>
      <c r="AG16" s="873"/>
      <c r="AH16" s="873"/>
      <c r="AI16" s="873"/>
      <c r="AJ16" s="873"/>
      <c r="AK16" s="873"/>
      <c r="AL16" s="873"/>
      <c r="AM16" s="873"/>
      <c r="AN16" s="873"/>
      <c r="AO16" s="873"/>
      <c r="AP16" s="873"/>
      <c r="AQ16" s="873"/>
      <c r="AR16" s="873"/>
      <c r="AS16" s="873"/>
      <c r="AT16" s="873"/>
      <c r="AU16" s="873"/>
      <c r="AV16" s="873"/>
      <c r="AW16" s="873"/>
      <c r="AX16" s="873"/>
      <c r="AY16" s="873"/>
      <c r="AZ16" s="873"/>
      <c r="BA16" s="873"/>
      <c r="BB16" s="873"/>
      <c r="BC16" s="873"/>
      <c r="BD16" s="873"/>
      <c r="BE16" s="873"/>
      <c r="BF16" s="873"/>
      <c r="BG16" s="873"/>
      <c r="BH16" s="873"/>
      <c r="BI16" s="873"/>
      <c r="BJ16" s="873"/>
      <c r="BK16" s="873"/>
      <c r="BL16" s="873"/>
      <c r="BM16" s="873"/>
      <c r="BN16" s="873"/>
      <c r="BO16" s="873"/>
      <c r="BP16" s="873"/>
      <c r="BQ16" s="873"/>
      <c r="BR16" s="368"/>
      <c r="BS16" s="368"/>
      <c r="BT16" s="880" t="s">
        <v>182</v>
      </c>
      <c r="BU16" s="880"/>
      <c r="BV16" s="880"/>
      <c r="BW16" s="880"/>
      <c r="BX16" s="880"/>
      <c r="BY16" s="880"/>
      <c r="BZ16" s="880"/>
      <c r="CA16" s="880"/>
      <c r="CB16" s="880"/>
      <c r="CC16" s="368"/>
      <c r="CD16" s="861" t="str">
        <f>IF(Validador!I13="Sí","Gobierno","No Gobierno")</f>
        <v>No Gobierno</v>
      </c>
      <c r="CE16" s="861"/>
      <c r="CF16" s="861"/>
      <c r="CG16" s="861"/>
      <c r="CH16" s="861"/>
      <c r="CI16" s="861"/>
      <c r="CJ16" s="861"/>
      <c r="CK16" s="861"/>
      <c r="CL16" s="861"/>
      <c r="CM16" s="861"/>
      <c r="CN16" s="861"/>
      <c r="CO16" s="861"/>
      <c r="CP16" s="861"/>
      <c r="CQ16" s="861"/>
      <c r="CR16" s="861"/>
      <c r="CS16" s="370"/>
    </row>
    <row r="17" spans="2:97" ht="23.25" customHeight="1" x14ac:dyDescent="0.35">
      <c r="B17" s="371"/>
      <c r="C17" s="372"/>
      <c r="D17" s="372"/>
      <c r="E17" s="372"/>
      <c r="F17" s="372"/>
      <c r="G17" s="372"/>
      <c r="H17" s="372"/>
      <c r="I17" s="372"/>
      <c r="J17" s="372"/>
      <c r="K17" s="372"/>
      <c r="L17" s="372"/>
      <c r="M17" s="372"/>
      <c r="N17" s="372"/>
      <c r="O17" s="372"/>
      <c r="P17" s="372"/>
      <c r="Q17" s="372"/>
      <c r="R17" s="372"/>
      <c r="S17" s="372"/>
      <c r="T17" s="372"/>
      <c r="U17" s="372"/>
      <c r="V17" s="372"/>
      <c r="W17" s="372"/>
      <c r="X17" s="372"/>
      <c r="Y17" s="372"/>
      <c r="Z17" s="372"/>
      <c r="AA17" s="372"/>
      <c r="AB17" s="372"/>
      <c r="AC17" s="372"/>
      <c r="AD17" s="372"/>
      <c r="AE17" s="372"/>
      <c r="AF17" s="372"/>
      <c r="AG17" s="372"/>
      <c r="AH17" s="372"/>
      <c r="AI17" s="372"/>
      <c r="AJ17" s="372"/>
      <c r="AK17" s="372"/>
      <c r="AL17" s="372"/>
      <c r="AM17" s="372"/>
      <c r="AN17" s="372"/>
      <c r="AO17" s="372"/>
      <c r="AP17" s="372"/>
      <c r="AQ17" s="372"/>
      <c r="AR17" s="372"/>
      <c r="AS17" s="372"/>
      <c r="AT17" s="372"/>
      <c r="AU17" s="372"/>
      <c r="AV17" s="372"/>
      <c r="AW17" s="372"/>
      <c r="AX17" s="372"/>
      <c r="AY17" s="372"/>
      <c r="AZ17" s="372"/>
      <c r="BA17" s="372"/>
      <c r="BB17" s="372"/>
      <c r="BC17" s="372"/>
      <c r="BD17" s="372"/>
      <c r="BE17" s="372"/>
      <c r="BF17" s="372"/>
      <c r="BG17" s="372"/>
      <c r="BH17" s="372"/>
      <c r="BI17" s="372"/>
      <c r="BJ17" s="372"/>
      <c r="BK17" s="372"/>
      <c r="BL17" s="372"/>
      <c r="BM17" s="372"/>
      <c r="BN17" s="372"/>
      <c r="BO17" s="372"/>
      <c r="BP17" s="372"/>
      <c r="BQ17" s="372"/>
      <c r="BR17" s="372"/>
      <c r="BS17" s="372"/>
      <c r="BT17" s="372"/>
      <c r="BU17" s="372"/>
      <c r="BV17" s="372"/>
      <c r="BW17" s="372"/>
      <c r="BX17" s="372"/>
      <c r="BY17" s="372"/>
      <c r="BZ17" s="372"/>
      <c r="CA17" s="372"/>
      <c r="CB17" s="372"/>
      <c r="CC17" s="372"/>
      <c r="CD17" s="372"/>
      <c r="CE17" s="372"/>
      <c r="CF17" s="372"/>
      <c r="CG17" s="372"/>
      <c r="CH17" s="372"/>
      <c r="CI17" s="372"/>
      <c r="CJ17" s="372"/>
      <c r="CK17" s="372"/>
      <c r="CL17" s="372"/>
      <c r="CM17" s="372"/>
      <c r="CN17" s="372"/>
      <c r="CO17" s="372"/>
      <c r="CP17" s="372"/>
      <c r="CQ17" s="372"/>
      <c r="CR17" s="372"/>
      <c r="CS17" s="373"/>
    </row>
    <row r="18" spans="2:97" ht="23.25" customHeight="1" x14ac:dyDescent="0.35">
      <c r="B18" s="833" t="s">
        <v>293</v>
      </c>
      <c r="C18" s="834"/>
      <c r="D18" s="834"/>
      <c r="E18" s="834"/>
      <c r="F18" s="834"/>
      <c r="G18" s="834"/>
      <c r="H18" s="834"/>
      <c r="I18" s="834"/>
      <c r="J18" s="834"/>
      <c r="K18" s="834"/>
      <c r="L18" s="834"/>
      <c r="M18" s="834"/>
      <c r="N18" s="834"/>
      <c r="O18" s="834"/>
      <c r="P18" s="834"/>
      <c r="Q18" s="834"/>
      <c r="R18" s="834"/>
      <c r="S18" s="834"/>
      <c r="T18" s="834"/>
      <c r="U18" s="834"/>
      <c r="V18" s="834"/>
      <c r="W18" s="834"/>
      <c r="X18" s="834"/>
      <c r="Y18" s="834"/>
      <c r="Z18" s="834"/>
      <c r="AA18" s="834"/>
      <c r="AB18" s="834"/>
      <c r="AC18" s="834"/>
      <c r="AD18" s="834"/>
      <c r="AE18" s="834"/>
      <c r="AF18" s="834"/>
      <c r="AG18" s="834"/>
      <c r="AH18" s="834"/>
      <c r="AI18" s="834"/>
      <c r="AJ18" s="834"/>
      <c r="AK18" s="834"/>
      <c r="AL18" s="834"/>
      <c r="AM18" s="834"/>
      <c r="AN18" s="834"/>
      <c r="AO18" s="834"/>
      <c r="AP18" s="834"/>
      <c r="AQ18" s="834"/>
      <c r="AR18" s="834"/>
      <c r="AS18" s="834"/>
      <c r="AT18" s="834"/>
      <c r="AU18" s="834"/>
      <c r="AV18" s="834"/>
      <c r="AW18" s="834"/>
      <c r="AX18" s="834"/>
      <c r="AY18" s="834"/>
      <c r="AZ18" s="834"/>
      <c r="BA18" s="834"/>
      <c r="BB18" s="834"/>
      <c r="BC18" s="834"/>
      <c r="BD18" s="834"/>
      <c r="BE18" s="834"/>
      <c r="BF18" s="834"/>
      <c r="BG18" s="834"/>
      <c r="BH18" s="834"/>
      <c r="BI18" s="834"/>
      <c r="BJ18" s="834"/>
      <c r="BK18" s="834"/>
      <c r="BL18" s="834"/>
      <c r="BM18" s="834"/>
      <c r="BN18" s="834"/>
      <c r="BO18" s="834"/>
      <c r="BP18" s="834"/>
      <c r="BQ18" s="834"/>
      <c r="BR18" s="834"/>
      <c r="BS18" s="834"/>
      <c r="BT18" s="834"/>
      <c r="BU18" s="834"/>
      <c r="BV18" s="834"/>
      <c r="BW18" s="834"/>
      <c r="BX18" s="834"/>
      <c r="BY18" s="834"/>
      <c r="BZ18" s="834"/>
      <c r="CA18" s="834"/>
      <c r="CB18" s="834"/>
      <c r="CC18" s="834"/>
      <c r="CD18" s="834"/>
      <c r="CE18" s="834"/>
      <c r="CF18" s="834"/>
      <c r="CG18" s="834"/>
      <c r="CH18" s="834"/>
      <c r="CI18" s="834"/>
      <c r="CJ18" s="834"/>
      <c r="CK18" s="834"/>
      <c r="CL18" s="834"/>
      <c r="CM18" s="834"/>
      <c r="CN18" s="834"/>
      <c r="CO18" s="834"/>
      <c r="CP18" s="834"/>
      <c r="CQ18" s="834"/>
      <c r="CR18" s="834"/>
      <c r="CS18" s="835"/>
    </row>
    <row r="19" spans="2:97" ht="23.25" customHeight="1" x14ac:dyDescent="0.35">
      <c r="B19" s="369"/>
      <c r="C19" s="368"/>
      <c r="D19" s="368"/>
      <c r="E19" s="368"/>
      <c r="F19" s="368"/>
      <c r="G19" s="368"/>
      <c r="H19" s="368"/>
      <c r="I19" s="368"/>
      <c r="J19" s="368"/>
      <c r="K19" s="368"/>
      <c r="L19" s="368"/>
      <c r="M19" s="368"/>
      <c r="N19" s="368"/>
      <c r="O19" s="368"/>
      <c r="P19" s="368"/>
      <c r="Q19" s="368"/>
      <c r="R19" s="368"/>
      <c r="S19" s="368"/>
      <c r="T19" s="368"/>
      <c r="U19" s="368"/>
      <c r="V19" s="368"/>
      <c r="W19" s="368"/>
      <c r="X19" s="368"/>
      <c r="Y19" s="368"/>
      <c r="Z19" s="368"/>
      <c r="AA19" s="368"/>
      <c r="AB19" s="368"/>
      <c r="AC19" s="368"/>
      <c r="AD19" s="368"/>
      <c r="AE19" s="368"/>
      <c r="AF19" s="368"/>
      <c r="AG19" s="368"/>
      <c r="AH19" s="368"/>
      <c r="AI19" s="368"/>
      <c r="AJ19" s="368"/>
      <c r="AK19" s="368"/>
      <c r="AL19" s="368"/>
      <c r="AM19" s="368"/>
      <c r="AN19" s="368"/>
      <c r="AO19" s="368"/>
      <c r="AP19" s="368"/>
      <c r="AQ19" s="368"/>
      <c r="AR19" s="368"/>
      <c r="AS19" s="368"/>
      <c r="AT19" s="368"/>
      <c r="AU19" s="368"/>
      <c r="AV19" s="368"/>
      <c r="AW19" s="368"/>
      <c r="AX19" s="368"/>
      <c r="AY19" s="368"/>
      <c r="AZ19" s="368"/>
      <c r="BA19" s="368"/>
      <c r="BB19" s="368"/>
      <c r="BC19" s="368"/>
      <c r="BD19" s="368"/>
      <c r="BE19" s="368"/>
      <c r="BF19" s="368"/>
      <c r="BG19" s="368"/>
      <c r="BH19" s="368"/>
      <c r="BI19" s="368"/>
      <c r="BJ19" s="368"/>
      <c r="BK19" s="368"/>
      <c r="BL19" s="368"/>
      <c r="BM19" s="368"/>
      <c r="BN19" s="368"/>
      <c r="BO19" s="368"/>
      <c r="BP19" s="368"/>
      <c r="BQ19" s="368"/>
      <c r="BR19" s="368"/>
      <c r="BS19" s="368"/>
      <c r="BT19" s="368"/>
      <c r="BU19" s="368"/>
      <c r="BV19" s="368"/>
      <c r="BW19" s="368"/>
      <c r="BX19" s="368"/>
      <c r="BY19" s="368"/>
      <c r="BZ19" s="368"/>
      <c r="CA19" s="368"/>
      <c r="CB19" s="368"/>
      <c r="CC19" s="368"/>
      <c r="CD19" s="368"/>
      <c r="CE19" s="368"/>
      <c r="CF19" s="368"/>
      <c r="CG19" s="368"/>
      <c r="CH19" s="368"/>
      <c r="CI19" s="368"/>
      <c r="CJ19" s="368"/>
      <c r="CK19" s="368"/>
      <c r="CL19" s="368"/>
      <c r="CM19" s="368"/>
      <c r="CN19" s="368"/>
      <c r="CO19" s="368"/>
      <c r="CP19" s="368"/>
      <c r="CQ19" s="368"/>
      <c r="CR19" s="368"/>
      <c r="CS19" s="370"/>
    </row>
    <row r="20" spans="2:97" ht="23.25" customHeight="1" x14ac:dyDescent="0.35">
      <c r="B20" s="369"/>
      <c r="R20" s="368"/>
      <c r="S20" s="368"/>
      <c r="T20" s="368"/>
      <c r="U20" s="368"/>
      <c r="V20" s="368"/>
      <c r="W20" s="368"/>
      <c r="X20" s="368"/>
      <c r="Y20" s="368"/>
      <c r="Z20" s="368"/>
      <c r="AA20" s="368"/>
      <c r="AB20" s="368"/>
      <c r="AC20" s="368"/>
      <c r="AD20" s="368"/>
      <c r="AE20" s="368"/>
      <c r="AF20" s="368"/>
      <c r="AG20" s="368"/>
      <c r="AH20" s="368"/>
      <c r="AI20" s="368"/>
      <c r="AJ20" s="368"/>
      <c r="AK20" s="368"/>
      <c r="AL20" s="368"/>
      <c r="AM20" s="368"/>
      <c r="AN20" s="368"/>
      <c r="AO20" s="368"/>
      <c r="AP20" s="874" t="s">
        <v>209</v>
      </c>
      <c r="AQ20" s="874"/>
      <c r="AR20" s="874"/>
      <c r="AS20" s="874"/>
      <c r="AT20" s="874"/>
      <c r="AU20" s="874"/>
      <c r="AV20" s="874"/>
      <c r="AW20" s="874"/>
      <c r="AX20" s="874"/>
      <c r="AY20" s="874"/>
      <c r="AZ20" s="874"/>
      <c r="BA20" s="874"/>
      <c r="BB20" s="874"/>
      <c r="BC20" s="874"/>
      <c r="BD20" s="874" t="s">
        <v>210</v>
      </c>
      <c r="BE20" s="874"/>
      <c r="BF20" s="874"/>
      <c r="BG20" s="874"/>
      <c r="BH20" s="874"/>
      <c r="BI20" s="874"/>
      <c r="BJ20" s="874"/>
      <c r="BK20" s="874"/>
      <c r="BL20" s="874"/>
      <c r="BM20" s="874"/>
      <c r="BN20" s="874"/>
      <c r="BO20" s="874"/>
      <c r="BP20" s="874"/>
      <c r="BQ20" s="874"/>
      <c r="BR20" s="874" t="s">
        <v>211</v>
      </c>
      <c r="BS20" s="874"/>
      <c r="BT20" s="874"/>
      <c r="BU20" s="874"/>
      <c r="BV20" s="874"/>
      <c r="BW20" s="874"/>
      <c r="BX20" s="874"/>
      <c r="BY20" s="874"/>
      <c r="BZ20" s="874"/>
      <c r="CA20" s="874"/>
      <c r="CB20" s="874"/>
      <c r="CC20" s="874"/>
      <c r="CD20" s="874"/>
      <c r="CE20" s="874"/>
      <c r="CS20" s="370"/>
    </row>
    <row r="21" spans="2:97" ht="23.25" customHeight="1" x14ac:dyDescent="0.35">
      <c r="B21" s="369"/>
      <c r="R21" s="881" t="s">
        <v>259</v>
      </c>
      <c r="S21" s="882"/>
      <c r="T21" s="882"/>
      <c r="U21" s="882"/>
      <c r="V21" s="882"/>
      <c r="W21" s="882"/>
      <c r="X21" s="882"/>
      <c r="Y21" s="882"/>
      <c r="Z21" s="882"/>
      <c r="AA21" s="882"/>
      <c r="AB21" s="882"/>
      <c r="AC21" s="882"/>
      <c r="AD21" s="882"/>
      <c r="AE21" s="882"/>
      <c r="AF21" s="882"/>
      <c r="AG21" s="882"/>
      <c r="AH21" s="882"/>
      <c r="AI21" s="882"/>
      <c r="AJ21" s="882"/>
      <c r="AK21" s="882"/>
      <c r="AL21" s="882"/>
      <c r="AM21" s="882"/>
      <c r="AN21" s="882"/>
      <c r="AO21" s="883"/>
      <c r="AP21" s="900" t="str">
        <f>IF(Cotizador!M21&lt;&gt;"",CONCATENATE(TEXT(Cotizador!N21,"0,0")," ",Cotizador!M21),"")</f>
        <v/>
      </c>
      <c r="AQ21" s="885"/>
      <c r="AR21" s="885"/>
      <c r="AS21" s="885"/>
      <c r="AT21" s="885"/>
      <c r="AU21" s="885"/>
      <c r="AV21" s="885"/>
      <c r="AW21" s="885"/>
      <c r="AX21" s="885"/>
      <c r="AY21" s="885"/>
      <c r="AZ21" s="885"/>
      <c r="BA21" s="885"/>
      <c r="BB21" s="885"/>
      <c r="BC21" s="886"/>
      <c r="BD21" s="884" t="str">
        <f>IF(Cotizador!P21&lt;&gt;"",CONCATENATE(TEXT(Cotizador!Q21,"0,0")," ",Cotizador!P21),"")</f>
        <v/>
      </c>
      <c r="BE21" s="885"/>
      <c r="BF21" s="885"/>
      <c r="BG21" s="885"/>
      <c r="BH21" s="885"/>
      <c r="BI21" s="885"/>
      <c r="BJ21" s="885"/>
      <c r="BK21" s="885"/>
      <c r="BL21" s="885"/>
      <c r="BM21" s="885"/>
      <c r="BN21" s="885"/>
      <c r="BO21" s="885"/>
      <c r="BP21" s="885"/>
      <c r="BQ21" s="886"/>
      <c r="BR21" s="884" t="str">
        <f>IF(Cotizador!S21&lt;&gt;"",CONCATENATE(TEXT(Cotizador!T21,"0,0")," ",Cotizador!S21),"")</f>
        <v/>
      </c>
      <c r="BS21" s="885"/>
      <c r="BT21" s="885"/>
      <c r="BU21" s="885"/>
      <c r="BV21" s="885"/>
      <c r="BW21" s="885"/>
      <c r="BX21" s="885"/>
      <c r="BY21" s="885"/>
      <c r="BZ21" s="885"/>
      <c r="CA21" s="885"/>
      <c r="CB21" s="885"/>
      <c r="CC21" s="885"/>
      <c r="CD21" s="885"/>
      <c r="CE21" s="886"/>
      <c r="CS21" s="370"/>
    </row>
    <row r="22" spans="2:97" ht="23.25" customHeight="1" x14ac:dyDescent="0.35">
      <c r="B22" s="369"/>
      <c r="R22" s="863" t="s">
        <v>260</v>
      </c>
      <c r="S22" s="864"/>
      <c r="T22" s="864"/>
      <c r="U22" s="864"/>
      <c r="V22" s="864"/>
      <c r="W22" s="864"/>
      <c r="X22" s="864"/>
      <c r="Y22" s="864"/>
      <c r="Z22" s="864"/>
      <c r="AA22" s="864"/>
      <c r="AB22" s="864"/>
      <c r="AC22" s="864"/>
      <c r="AD22" s="864"/>
      <c r="AE22" s="864"/>
      <c r="AF22" s="864"/>
      <c r="AG22" s="864"/>
      <c r="AH22" s="864"/>
      <c r="AI22" s="864"/>
      <c r="AJ22" s="864"/>
      <c r="AK22" s="864"/>
      <c r="AL22" s="864"/>
      <c r="AM22" s="864"/>
      <c r="AN22" s="864"/>
      <c r="AO22" s="865"/>
      <c r="AP22" s="900" t="str">
        <f>IF(Cotizador!M22&lt;&gt;"",IF(Cotizador!M22="MN",TEXT(Cotizador!N22,"0,0") &amp; " MN",TEXT(Cotizador!N22,"0.00") &amp; " UMAM"),"")</f>
        <v/>
      </c>
      <c r="AQ22" s="885"/>
      <c r="AR22" s="885"/>
      <c r="AS22" s="885"/>
      <c r="AT22" s="885"/>
      <c r="AU22" s="885"/>
      <c r="AV22" s="885"/>
      <c r="AW22" s="885"/>
      <c r="AX22" s="885"/>
      <c r="AY22" s="885"/>
      <c r="AZ22" s="885"/>
      <c r="BA22" s="885"/>
      <c r="BB22" s="885"/>
      <c r="BC22" s="886"/>
      <c r="BD22" s="884" t="str">
        <f>IF(Cotizador!P22&lt;&gt;"",IF(Cotizador!P22="MN",TEXT(Cotizador!Q22,"0,0") &amp; " MN",TEXT(Cotizador!Q22,"0.00") &amp; " UMAM"),"")</f>
        <v/>
      </c>
      <c r="BE22" s="885"/>
      <c r="BF22" s="885"/>
      <c r="BG22" s="885"/>
      <c r="BH22" s="885"/>
      <c r="BI22" s="885"/>
      <c r="BJ22" s="885"/>
      <c r="BK22" s="885"/>
      <c r="BL22" s="885"/>
      <c r="BM22" s="885"/>
      <c r="BN22" s="885"/>
      <c r="BO22" s="885"/>
      <c r="BP22" s="885"/>
      <c r="BQ22" s="886"/>
      <c r="BR22" s="884" t="str">
        <f>IF(Cotizador!S22&lt;&gt;"",IF(Cotizador!S22="MN",TEXT(Cotizador!T22,"0,0") &amp; " MN",TEXT(Cotizador!T22,"0.00") &amp; " UMAM"),"")</f>
        <v/>
      </c>
      <c r="BS22" s="885"/>
      <c r="BT22" s="885"/>
      <c r="BU22" s="885"/>
      <c r="BV22" s="885"/>
      <c r="BW22" s="885"/>
      <c r="BX22" s="885"/>
      <c r="BY22" s="885"/>
      <c r="BZ22" s="885"/>
      <c r="CA22" s="885"/>
      <c r="CB22" s="885"/>
      <c r="CC22" s="885"/>
      <c r="CD22" s="885"/>
      <c r="CE22" s="886"/>
      <c r="CS22" s="370"/>
    </row>
    <row r="23" spans="2:97" ht="23.25" customHeight="1" x14ac:dyDescent="0.35">
      <c r="B23" s="369"/>
      <c r="R23" s="863" t="s">
        <v>261</v>
      </c>
      <c r="S23" s="864"/>
      <c r="T23" s="864"/>
      <c r="U23" s="864"/>
      <c r="V23" s="864"/>
      <c r="W23" s="864"/>
      <c r="X23" s="864"/>
      <c r="Y23" s="864"/>
      <c r="Z23" s="864"/>
      <c r="AA23" s="864"/>
      <c r="AB23" s="864"/>
      <c r="AC23" s="864"/>
      <c r="AD23" s="864"/>
      <c r="AE23" s="864"/>
      <c r="AF23" s="864"/>
      <c r="AG23" s="864"/>
      <c r="AH23" s="864"/>
      <c r="AI23" s="864"/>
      <c r="AJ23" s="864"/>
      <c r="AK23" s="864"/>
      <c r="AL23" s="864"/>
      <c r="AM23" s="864"/>
      <c r="AN23" s="864"/>
      <c r="AO23" s="865"/>
      <c r="AP23" s="901" t="str">
        <f>IF(Cotizador!M23&lt;&gt;"",Cotizador!M23,"")</f>
        <v/>
      </c>
      <c r="AQ23" s="888"/>
      <c r="AR23" s="888"/>
      <c r="AS23" s="888"/>
      <c r="AT23" s="888"/>
      <c r="AU23" s="888"/>
      <c r="AV23" s="888"/>
      <c r="AW23" s="888"/>
      <c r="AX23" s="888"/>
      <c r="AY23" s="888"/>
      <c r="AZ23" s="888"/>
      <c r="BA23" s="888"/>
      <c r="BB23" s="888"/>
      <c r="BC23" s="889"/>
      <c r="BD23" s="887" t="str">
        <f>IF(Cotizador!P23&lt;&gt;"",Cotizador!P23,"")</f>
        <v/>
      </c>
      <c r="BE23" s="888"/>
      <c r="BF23" s="888"/>
      <c r="BG23" s="888"/>
      <c r="BH23" s="888"/>
      <c r="BI23" s="888"/>
      <c r="BJ23" s="888"/>
      <c r="BK23" s="888"/>
      <c r="BL23" s="888"/>
      <c r="BM23" s="888"/>
      <c r="BN23" s="888"/>
      <c r="BO23" s="888"/>
      <c r="BP23" s="888"/>
      <c r="BQ23" s="889"/>
      <c r="BR23" s="887" t="str">
        <f>IF(Cotizador!S23&lt;&gt;"",Cotizador!S23,"")</f>
        <v/>
      </c>
      <c r="BS23" s="888"/>
      <c r="BT23" s="888"/>
      <c r="BU23" s="888"/>
      <c r="BV23" s="888"/>
      <c r="BW23" s="888"/>
      <c r="BX23" s="888"/>
      <c r="BY23" s="888"/>
      <c r="BZ23" s="888"/>
      <c r="CA23" s="888"/>
      <c r="CB23" s="888"/>
      <c r="CC23" s="888"/>
      <c r="CD23" s="888"/>
      <c r="CE23" s="889"/>
      <c r="CS23" s="370"/>
    </row>
    <row r="24" spans="2:97" ht="23.25" customHeight="1" x14ac:dyDescent="0.35">
      <c r="B24" s="369"/>
      <c r="R24" s="863" t="s">
        <v>204</v>
      </c>
      <c r="S24" s="864"/>
      <c r="T24" s="864"/>
      <c r="U24" s="864"/>
      <c r="V24" s="864"/>
      <c r="W24" s="864"/>
      <c r="X24" s="864"/>
      <c r="Y24" s="864"/>
      <c r="Z24" s="864"/>
      <c r="AA24" s="864"/>
      <c r="AB24" s="864"/>
      <c r="AC24" s="864"/>
      <c r="AD24" s="864"/>
      <c r="AE24" s="864"/>
      <c r="AF24" s="864"/>
      <c r="AG24" s="864"/>
      <c r="AH24" s="864"/>
      <c r="AI24" s="864"/>
      <c r="AJ24" s="864"/>
      <c r="AK24" s="864"/>
      <c r="AL24" s="864"/>
      <c r="AM24" s="864"/>
      <c r="AN24" s="864"/>
      <c r="AO24" s="865"/>
      <c r="AP24" s="857" t="str">
        <f>IF(AP23&lt;&gt;"",TEXT(VLOOKUP(AP23,'FACT COB BASICA'!$AU$15:$AV$21,2,FALSE),"0,0") &amp; " MN","")</f>
        <v/>
      </c>
      <c r="AQ24" s="858"/>
      <c r="AR24" s="858"/>
      <c r="AS24" s="858"/>
      <c r="AT24" s="858"/>
      <c r="AU24" s="858"/>
      <c r="AV24" s="858"/>
      <c r="AW24" s="858"/>
      <c r="AX24" s="858"/>
      <c r="AY24" s="858"/>
      <c r="AZ24" s="858"/>
      <c r="BA24" s="858"/>
      <c r="BB24" s="858"/>
      <c r="BC24" s="859"/>
      <c r="BD24" s="857" t="str">
        <f>IF(BD23&lt;&gt;"",TEXT(VLOOKUP(BD23,'FACT COB BASICA'!$AU$15:$AV$21,2,FALSE),"0,0") &amp; " MN","")</f>
        <v/>
      </c>
      <c r="BE24" s="858"/>
      <c r="BF24" s="858"/>
      <c r="BG24" s="858"/>
      <c r="BH24" s="858"/>
      <c r="BI24" s="858"/>
      <c r="BJ24" s="858"/>
      <c r="BK24" s="858"/>
      <c r="BL24" s="858"/>
      <c r="BM24" s="858"/>
      <c r="BN24" s="858"/>
      <c r="BO24" s="858"/>
      <c r="BP24" s="858"/>
      <c r="BQ24" s="859"/>
      <c r="BR24" s="857" t="str">
        <f>IF(BR23&lt;&gt;"",TEXT(VLOOKUP(BR23,'FACT COB BASICA'!$AU$15:$AV$21,2,FALSE),"0,0") &amp; " MN","")</f>
        <v/>
      </c>
      <c r="BS24" s="858"/>
      <c r="BT24" s="858"/>
      <c r="BU24" s="858"/>
      <c r="BV24" s="858"/>
      <c r="BW24" s="858"/>
      <c r="BX24" s="858"/>
      <c r="BY24" s="858"/>
      <c r="BZ24" s="858"/>
      <c r="CA24" s="858"/>
      <c r="CB24" s="858"/>
      <c r="CC24" s="858"/>
      <c r="CD24" s="858"/>
      <c r="CE24" s="859"/>
      <c r="CS24" s="370"/>
    </row>
    <row r="25" spans="2:97" ht="23.25" customHeight="1" x14ac:dyDescent="0.35">
      <c r="B25" s="369"/>
      <c r="R25" s="863" t="s">
        <v>262</v>
      </c>
      <c r="S25" s="864"/>
      <c r="T25" s="864"/>
      <c r="U25" s="864"/>
      <c r="V25" s="864"/>
      <c r="W25" s="864"/>
      <c r="X25" s="864"/>
      <c r="Y25" s="864"/>
      <c r="Z25" s="864"/>
      <c r="AA25" s="864"/>
      <c r="AB25" s="864"/>
      <c r="AC25" s="864"/>
      <c r="AD25" s="864"/>
      <c r="AE25" s="864"/>
      <c r="AF25" s="864"/>
      <c r="AG25" s="864"/>
      <c r="AH25" s="864"/>
      <c r="AI25" s="864"/>
      <c r="AJ25" s="864"/>
      <c r="AK25" s="864"/>
      <c r="AL25" s="864"/>
      <c r="AM25" s="864"/>
      <c r="AN25" s="864"/>
      <c r="AO25" s="865"/>
      <c r="AP25" s="857" t="str">
        <f>IF(Cotizador!M24&lt;&gt;"",Cotizador!M24,"")</f>
        <v/>
      </c>
      <c r="AQ25" s="858"/>
      <c r="AR25" s="858"/>
      <c r="AS25" s="858"/>
      <c r="AT25" s="858"/>
      <c r="AU25" s="858"/>
      <c r="AV25" s="858"/>
      <c r="AW25" s="858"/>
      <c r="AX25" s="858"/>
      <c r="AY25" s="858"/>
      <c r="AZ25" s="858"/>
      <c r="BA25" s="858"/>
      <c r="BB25" s="858"/>
      <c r="BC25" s="859"/>
      <c r="BD25" s="866" t="str">
        <f>IF(Cotizador!P24&lt;&gt;"",Cotizador!P24,"")</f>
        <v/>
      </c>
      <c r="BE25" s="858"/>
      <c r="BF25" s="858"/>
      <c r="BG25" s="858"/>
      <c r="BH25" s="858"/>
      <c r="BI25" s="858"/>
      <c r="BJ25" s="858"/>
      <c r="BK25" s="858"/>
      <c r="BL25" s="858"/>
      <c r="BM25" s="858"/>
      <c r="BN25" s="858"/>
      <c r="BO25" s="858"/>
      <c r="BP25" s="858"/>
      <c r="BQ25" s="859"/>
      <c r="BR25" s="867" t="str">
        <f>IF(Cotizador!S24&lt;&gt;"",Cotizador!S24,"")</f>
        <v/>
      </c>
      <c r="BS25" s="868"/>
      <c r="BT25" s="868"/>
      <c r="BU25" s="868"/>
      <c r="BV25" s="868"/>
      <c r="BW25" s="868"/>
      <c r="BX25" s="868"/>
      <c r="BY25" s="868"/>
      <c r="BZ25" s="868"/>
      <c r="CA25" s="868"/>
      <c r="CB25" s="868"/>
      <c r="CC25" s="868"/>
      <c r="CD25" s="868"/>
      <c r="CE25" s="869"/>
      <c r="CS25" s="370"/>
    </row>
    <row r="26" spans="2:97" ht="23.25" customHeight="1" x14ac:dyDescent="0.35">
      <c r="B26" s="369"/>
      <c r="R26" s="863" t="s">
        <v>263</v>
      </c>
      <c r="S26" s="864"/>
      <c r="T26" s="864"/>
      <c r="U26" s="864"/>
      <c r="V26" s="864"/>
      <c r="W26" s="864"/>
      <c r="X26" s="864"/>
      <c r="Y26" s="864"/>
      <c r="Z26" s="864"/>
      <c r="AA26" s="864"/>
      <c r="AB26" s="864"/>
      <c r="AC26" s="864"/>
      <c r="AD26" s="864"/>
      <c r="AE26" s="864"/>
      <c r="AF26" s="864"/>
      <c r="AG26" s="864"/>
      <c r="AH26" s="864"/>
      <c r="AI26" s="864"/>
      <c r="AJ26" s="864"/>
      <c r="AK26" s="864"/>
      <c r="AL26" s="864"/>
      <c r="AM26" s="864"/>
      <c r="AN26" s="864"/>
      <c r="AO26" s="865"/>
      <c r="AP26" s="857" t="str">
        <f>IF(Cotizador!M25&lt;&gt;"",TEXT(Cotizador!M25,"0,0") &amp; " MN","")</f>
        <v/>
      </c>
      <c r="AQ26" s="858"/>
      <c r="AR26" s="858"/>
      <c r="AS26" s="858"/>
      <c r="AT26" s="858"/>
      <c r="AU26" s="858"/>
      <c r="AV26" s="858"/>
      <c r="AW26" s="858"/>
      <c r="AX26" s="858"/>
      <c r="AY26" s="858"/>
      <c r="AZ26" s="858"/>
      <c r="BA26" s="858"/>
      <c r="BB26" s="858"/>
      <c r="BC26" s="859"/>
      <c r="BD26" s="866" t="str">
        <f>IF(Cotizador!P25&lt;&gt;"",TEXT(Cotizador!P25,"0,0") &amp; " MN","")</f>
        <v/>
      </c>
      <c r="BE26" s="858"/>
      <c r="BF26" s="858"/>
      <c r="BG26" s="858"/>
      <c r="BH26" s="858"/>
      <c r="BI26" s="858"/>
      <c r="BJ26" s="858"/>
      <c r="BK26" s="858"/>
      <c r="BL26" s="858"/>
      <c r="BM26" s="858"/>
      <c r="BN26" s="858"/>
      <c r="BO26" s="858"/>
      <c r="BP26" s="858"/>
      <c r="BQ26" s="859"/>
      <c r="BR26" s="866" t="str">
        <f>IF(Cotizador!S25&lt;&gt;"",TEXT(Cotizador!S25,"0,0") &amp; " MN","")</f>
        <v/>
      </c>
      <c r="BS26" s="858"/>
      <c r="BT26" s="858"/>
      <c r="BU26" s="858"/>
      <c r="BV26" s="858"/>
      <c r="BW26" s="858"/>
      <c r="BX26" s="858"/>
      <c r="BY26" s="858"/>
      <c r="BZ26" s="858"/>
      <c r="CA26" s="858"/>
      <c r="CB26" s="858"/>
      <c r="CC26" s="858"/>
      <c r="CD26" s="858"/>
      <c r="CE26" s="859"/>
      <c r="CS26" s="370"/>
    </row>
    <row r="27" spans="2:97" ht="23.25" customHeight="1" x14ac:dyDescent="0.35">
      <c r="B27" s="369"/>
      <c r="R27" s="863" t="s">
        <v>270</v>
      </c>
      <c r="S27" s="864"/>
      <c r="T27" s="864"/>
      <c r="U27" s="864"/>
      <c r="V27" s="864"/>
      <c r="W27" s="864"/>
      <c r="X27" s="864"/>
      <c r="Y27" s="864"/>
      <c r="Z27" s="864"/>
      <c r="AA27" s="864"/>
      <c r="AB27" s="864"/>
      <c r="AC27" s="864"/>
      <c r="AD27" s="864"/>
      <c r="AE27" s="864"/>
      <c r="AF27" s="864"/>
      <c r="AG27" s="864"/>
      <c r="AH27" s="864"/>
      <c r="AI27" s="864"/>
      <c r="AJ27" s="864"/>
      <c r="AK27" s="864"/>
      <c r="AL27" s="864"/>
      <c r="AM27" s="864"/>
      <c r="AN27" s="864"/>
      <c r="AO27" s="865"/>
      <c r="AP27" s="857" t="str">
        <f>IF(Cotizador!M26&lt;&gt;"",Cotizador!M26,"")</f>
        <v/>
      </c>
      <c r="AQ27" s="858"/>
      <c r="AR27" s="858"/>
      <c r="AS27" s="858"/>
      <c r="AT27" s="858"/>
      <c r="AU27" s="858"/>
      <c r="AV27" s="858"/>
      <c r="AW27" s="858"/>
      <c r="AX27" s="858"/>
      <c r="AY27" s="858"/>
      <c r="AZ27" s="858"/>
      <c r="BA27" s="858"/>
      <c r="BB27" s="858"/>
      <c r="BC27" s="859"/>
      <c r="BD27" s="866" t="str">
        <f>IF(Cotizador!P26&lt;&gt;"",Cotizador!P26,"")</f>
        <v/>
      </c>
      <c r="BE27" s="858"/>
      <c r="BF27" s="858"/>
      <c r="BG27" s="858"/>
      <c r="BH27" s="858"/>
      <c r="BI27" s="858"/>
      <c r="BJ27" s="858"/>
      <c r="BK27" s="858"/>
      <c r="BL27" s="858"/>
      <c r="BM27" s="858"/>
      <c r="BN27" s="858"/>
      <c r="BO27" s="858"/>
      <c r="BP27" s="858"/>
      <c r="BQ27" s="859"/>
      <c r="BR27" s="866" t="str">
        <f>IF(Cotizador!S26&lt;&gt;"",Cotizador!S26,"")</f>
        <v/>
      </c>
      <c r="BS27" s="858"/>
      <c r="BT27" s="858"/>
      <c r="BU27" s="858"/>
      <c r="BV27" s="858"/>
      <c r="BW27" s="858"/>
      <c r="BX27" s="858"/>
      <c r="BY27" s="858"/>
      <c r="BZ27" s="858"/>
      <c r="CA27" s="858"/>
      <c r="CB27" s="858"/>
      <c r="CC27" s="858"/>
      <c r="CD27" s="858"/>
      <c r="CE27" s="859"/>
      <c r="CS27" s="370"/>
    </row>
    <row r="28" spans="2:97" ht="23.25" customHeight="1" x14ac:dyDescent="0.35">
      <c r="B28" s="369"/>
      <c r="R28" s="904" t="s">
        <v>271</v>
      </c>
      <c r="S28" s="905"/>
      <c r="T28" s="905"/>
      <c r="U28" s="905"/>
      <c r="V28" s="905"/>
      <c r="W28" s="905"/>
      <c r="X28" s="905"/>
      <c r="Y28" s="905"/>
      <c r="Z28" s="905"/>
      <c r="AA28" s="905"/>
      <c r="AB28" s="905"/>
      <c r="AC28" s="905"/>
      <c r="AD28" s="905"/>
      <c r="AE28" s="905"/>
      <c r="AF28" s="905"/>
      <c r="AG28" s="905"/>
      <c r="AH28" s="905"/>
      <c r="AI28" s="905"/>
      <c r="AJ28" s="905"/>
      <c r="AK28" s="905"/>
      <c r="AL28" s="905"/>
      <c r="AM28" s="905"/>
      <c r="AN28" s="905"/>
      <c r="AO28" s="906"/>
      <c r="AP28" s="907" t="str">
        <f>IF(Cotizador!M27&lt;&gt;"",Cotizador!M27,"")</f>
        <v/>
      </c>
      <c r="AQ28" s="908"/>
      <c r="AR28" s="908"/>
      <c r="AS28" s="908"/>
      <c r="AT28" s="908"/>
      <c r="AU28" s="908"/>
      <c r="AV28" s="908"/>
      <c r="AW28" s="908"/>
      <c r="AX28" s="908"/>
      <c r="AY28" s="908"/>
      <c r="AZ28" s="908"/>
      <c r="BA28" s="908"/>
      <c r="BB28" s="908"/>
      <c r="BC28" s="909"/>
      <c r="BD28" s="907" t="str">
        <f>IF(Cotizador!P27&lt;&gt;"",Cotizador!P27,"")</f>
        <v/>
      </c>
      <c r="BE28" s="908"/>
      <c r="BF28" s="908"/>
      <c r="BG28" s="908"/>
      <c r="BH28" s="908"/>
      <c r="BI28" s="908"/>
      <c r="BJ28" s="908"/>
      <c r="BK28" s="908"/>
      <c r="BL28" s="908"/>
      <c r="BM28" s="908"/>
      <c r="BN28" s="908"/>
      <c r="BO28" s="908"/>
      <c r="BP28" s="908"/>
      <c r="BQ28" s="909"/>
      <c r="BR28" s="907" t="str">
        <f>IF(Cotizador!S27&lt;&gt;"",Cotizador!S27,"")</f>
        <v/>
      </c>
      <c r="BS28" s="908"/>
      <c r="BT28" s="908"/>
      <c r="BU28" s="908"/>
      <c r="BV28" s="908"/>
      <c r="BW28" s="908"/>
      <c r="BX28" s="908"/>
      <c r="BY28" s="908"/>
      <c r="BZ28" s="908"/>
      <c r="CA28" s="908"/>
      <c r="CB28" s="908"/>
      <c r="CC28" s="908"/>
      <c r="CD28" s="908"/>
      <c r="CE28" s="909"/>
      <c r="CS28" s="370"/>
    </row>
    <row r="29" spans="2:97" ht="23.25" customHeight="1" x14ac:dyDescent="0.35">
      <c r="B29" s="369"/>
      <c r="C29" s="368"/>
      <c r="D29" s="368"/>
      <c r="E29" s="368"/>
      <c r="F29" s="368"/>
      <c r="G29" s="368"/>
      <c r="H29" s="368"/>
      <c r="I29" s="368"/>
      <c r="J29" s="368"/>
      <c r="K29" s="368"/>
      <c r="L29" s="368"/>
      <c r="M29" s="368"/>
      <c r="N29" s="368"/>
      <c r="O29" s="368"/>
      <c r="P29" s="368"/>
      <c r="Q29" s="368"/>
      <c r="R29" s="368"/>
      <c r="S29" s="368"/>
      <c r="T29" s="368"/>
      <c r="U29" s="368"/>
      <c r="V29" s="368"/>
      <c r="W29" s="368"/>
      <c r="X29" s="368"/>
      <c r="Y29" s="368"/>
      <c r="Z29" s="368"/>
      <c r="AA29" s="368"/>
      <c r="AB29" s="368"/>
      <c r="AC29" s="368"/>
      <c r="AD29" s="368"/>
      <c r="AE29" s="368"/>
      <c r="AF29" s="368"/>
      <c r="AG29" s="368"/>
      <c r="AH29" s="368"/>
      <c r="AI29" s="368"/>
      <c r="AJ29" s="368"/>
      <c r="AK29" s="368"/>
      <c r="AL29" s="368"/>
      <c r="AM29" s="368"/>
      <c r="AN29" s="368"/>
      <c r="AO29" s="368"/>
      <c r="AP29" s="368"/>
      <c r="AQ29" s="368"/>
      <c r="AR29" s="368"/>
      <c r="AS29" s="368"/>
      <c r="AT29" s="368"/>
      <c r="AU29" s="368"/>
      <c r="AV29" s="368"/>
      <c r="AW29" s="368"/>
      <c r="AX29" s="368"/>
      <c r="AY29" s="368"/>
      <c r="AZ29" s="368"/>
      <c r="BA29" s="368"/>
      <c r="BB29" s="368"/>
      <c r="BC29" s="368"/>
      <c r="BD29" s="368"/>
      <c r="BE29" s="368"/>
      <c r="BF29" s="368"/>
      <c r="BG29" s="368"/>
      <c r="BH29" s="368"/>
      <c r="BI29" s="368"/>
      <c r="BJ29" s="368"/>
      <c r="BK29" s="368"/>
      <c r="BL29" s="368"/>
      <c r="BM29" s="368"/>
      <c r="BN29" s="368"/>
      <c r="BO29" s="368"/>
      <c r="BP29" s="368"/>
      <c r="BQ29" s="368"/>
      <c r="BR29" s="368"/>
      <c r="BS29" s="368"/>
      <c r="BT29" s="368"/>
      <c r="BU29" s="368"/>
      <c r="BV29" s="368"/>
      <c r="BW29" s="368"/>
      <c r="BX29" s="368"/>
      <c r="BY29" s="368"/>
      <c r="BZ29" s="368"/>
      <c r="CA29" s="368"/>
      <c r="CB29" s="368"/>
      <c r="CC29" s="368"/>
      <c r="CD29" s="368"/>
      <c r="CE29" s="368"/>
      <c r="CF29" s="368"/>
      <c r="CG29" s="368"/>
      <c r="CH29" s="368"/>
      <c r="CI29" s="368"/>
      <c r="CJ29" s="368"/>
      <c r="CK29" s="368"/>
      <c r="CL29" s="368"/>
      <c r="CM29" s="368"/>
      <c r="CN29" s="368"/>
      <c r="CO29" s="368"/>
      <c r="CP29" s="368"/>
      <c r="CQ29" s="368"/>
      <c r="CR29" s="368"/>
      <c r="CS29" s="370"/>
    </row>
    <row r="30" spans="2:97" ht="23.25" customHeight="1" x14ac:dyDescent="0.35">
      <c r="B30" s="833" t="s">
        <v>171</v>
      </c>
      <c r="C30" s="834"/>
      <c r="D30" s="834"/>
      <c r="E30" s="834"/>
      <c r="F30" s="834"/>
      <c r="G30" s="834"/>
      <c r="H30" s="834"/>
      <c r="I30" s="834"/>
      <c r="J30" s="834"/>
      <c r="K30" s="834"/>
      <c r="L30" s="834"/>
      <c r="M30" s="834"/>
      <c r="N30" s="834"/>
      <c r="O30" s="834"/>
      <c r="P30" s="834"/>
      <c r="Q30" s="834"/>
      <c r="R30" s="834"/>
      <c r="S30" s="834"/>
      <c r="T30" s="834"/>
      <c r="U30" s="834"/>
      <c r="V30" s="834"/>
      <c r="W30" s="834"/>
      <c r="X30" s="834"/>
      <c r="Y30" s="834"/>
      <c r="Z30" s="834"/>
      <c r="AA30" s="834"/>
      <c r="AB30" s="834"/>
      <c r="AC30" s="834"/>
      <c r="AD30" s="834"/>
      <c r="AE30" s="834"/>
      <c r="AF30" s="834"/>
      <c r="AG30" s="834"/>
      <c r="AH30" s="834"/>
      <c r="AI30" s="834"/>
      <c r="AJ30" s="834"/>
      <c r="AK30" s="834"/>
      <c r="AL30" s="834"/>
      <c r="AM30" s="834"/>
      <c r="AN30" s="834"/>
      <c r="AO30" s="834"/>
      <c r="AP30" s="834"/>
      <c r="AQ30" s="834"/>
      <c r="AR30" s="834"/>
      <c r="AS30" s="834"/>
      <c r="AT30" s="834"/>
      <c r="AU30" s="834"/>
      <c r="AV30" s="834"/>
      <c r="AW30" s="834"/>
      <c r="AX30" s="834"/>
      <c r="AY30" s="834"/>
      <c r="AZ30" s="834"/>
      <c r="BA30" s="834"/>
      <c r="BB30" s="834"/>
      <c r="BC30" s="834"/>
      <c r="BD30" s="834"/>
      <c r="BE30" s="834"/>
      <c r="BF30" s="834"/>
      <c r="BG30" s="834"/>
      <c r="BH30" s="834"/>
      <c r="BI30" s="834"/>
      <c r="BJ30" s="834"/>
      <c r="BK30" s="834"/>
      <c r="BL30" s="834"/>
      <c r="BM30" s="834"/>
      <c r="BN30" s="834"/>
      <c r="BO30" s="834"/>
      <c r="BP30" s="834"/>
      <c r="BQ30" s="834"/>
      <c r="BR30" s="834"/>
      <c r="BS30" s="834"/>
      <c r="BT30" s="834"/>
      <c r="BU30" s="834"/>
      <c r="BV30" s="834"/>
      <c r="BW30" s="834"/>
      <c r="BX30" s="834"/>
      <c r="BY30" s="834"/>
      <c r="BZ30" s="834"/>
      <c r="CA30" s="834"/>
      <c r="CB30" s="834"/>
      <c r="CC30" s="834"/>
      <c r="CD30" s="834"/>
      <c r="CE30" s="834"/>
      <c r="CF30" s="834"/>
      <c r="CG30" s="834"/>
      <c r="CH30" s="834"/>
      <c r="CI30" s="834"/>
      <c r="CJ30" s="834"/>
      <c r="CK30" s="834"/>
      <c r="CL30" s="834"/>
      <c r="CM30" s="834"/>
      <c r="CN30" s="834"/>
      <c r="CO30" s="834"/>
      <c r="CP30" s="834"/>
      <c r="CQ30" s="834"/>
      <c r="CR30" s="834"/>
      <c r="CS30" s="835"/>
    </row>
    <row r="31" spans="2:97" ht="23.25" customHeight="1" x14ac:dyDescent="0.35">
      <c r="B31" s="374"/>
      <c r="C31" s="375"/>
      <c r="D31" s="375"/>
      <c r="E31" s="375"/>
      <c r="F31" s="375"/>
      <c r="G31" s="375"/>
      <c r="H31" s="375"/>
      <c r="I31" s="375"/>
      <c r="J31" s="375"/>
      <c r="K31" s="375"/>
      <c r="L31" s="375"/>
      <c r="M31" s="375"/>
      <c r="N31" s="375"/>
      <c r="O31" s="375"/>
      <c r="P31" s="375"/>
      <c r="Q31" s="375"/>
      <c r="R31" s="375"/>
      <c r="S31" s="375"/>
      <c r="T31" s="375"/>
      <c r="U31" s="375"/>
      <c r="V31" s="375"/>
      <c r="W31" s="375"/>
      <c r="X31" s="375"/>
      <c r="Y31" s="375"/>
      <c r="Z31" s="375"/>
      <c r="AA31" s="368"/>
      <c r="AB31" s="368"/>
      <c r="AC31" s="368"/>
      <c r="AD31" s="368"/>
      <c r="AE31" s="368"/>
      <c r="AF31" s="368"/>
      <c r="AG31" s="368"/>
      <c r="AH31" s="368"/>
      <c r="AI31" s="368"/>
      <c r="AJ31" s="368"/>
      <c r="AK31" s="368"/>
      <c r="AL31" s="368"/>
      <c r="AM31" s="368"/>
      <c r="AN31" s="368"/>
      <c r="AO31" s="368"/>
      <c r="AP31" s="368"/>
      <c r="AQ31" s="368"/>
      <c r="AR31" s="368"/>
      <c r="AS31" s="368"/>
      <c r="AT31" s="368"/>
      <c r="AU31" s="368"/>
      <c r="AV31" s="368"/>
      <c r="AW31" s="368"/>
      <c r="AX31" s="368"/>
      <c r="AY31" s="368"/>
      <c r="AZ31" s="368"/>
      <c r="BA31" s="368"/>
      <c r="BB31" s="368"/>
      <c r="BC31" s="368"/>
      <c r="BD31" s="368"/>
      <c r="BE31" s="368"/>
      <c r="BF31" s="368"/>
      <c r="BG31" s="368"/>
      <c r="BH31" s="368"/>
      <c r="BI31" s="368"/>
      <c r="BJ31" s="368"/>
      <c r="BK31" s="368"/>
      <c r="BL31" s="368"/>
      <c r="BM31" s="368"/>
      <c r="BN31" s="368"/>
      <c r="BO31" s="368"/>
      <c r="BP31" s="368"/>
      <c r="BQ31" s="368"/>
      <c r="BR31" s="368"/>
      <c r="BS31" s="368"/>
      <c r="BT31" s="368"/>
      <c r="BU31" s="368"/>
      <c r="BV31" s="368"/>
      <c r="BW31" s="368"/>
      <c r="BX31" s="368"/>
      <c r="BY31" s="368"/>
      <c r="BZ31" s="368"/>
      <c r="CA31" s="368"/>
      <c r="CB31" s="368"/>
      <c r="CC31" s="368"/>
      <c r="CD31" s="368"/>
      <c r="CE31" s="368"/>
      <c r="CF31" s="368"/>
      <c r="CG31" s="368"/>
      <c r="CH31" s="368"/>
      <c r="CI31" s="368"/>
      <c r="CJ31" s="368"/>
      <c r="CK31" s="368"/>
      <c r="CL31" s="368"/>
      <c r="CM31" s="368"/>
      <c r="CN31" s="368"/>
      <c r="CO31" s="368"/>
      <c r="CP31" s="368"/>
      <c r="CQ31" s="368"/>
      <c r="CR31" s="368"/>
      <c r="CS31" s="376"/>
    </row>
    <row r="32" spans="2:97" ht="23.25" customHeight="1" x14ac:dyDescent="0.35">
      <c r="B32" s="369"/>
      <c r="R32" s="893" t="s">
        <v>171</v>
      </c>
      <c r="S32" s="893"/>
      <c r="T32" s="893"/>
      <c r="U32" s="893"/>
      <c r="V32" s="893"/>
      <c r="W32" s="893"/>
      <c r="X32" s="893"/>
      <c r="Y32" s="893"/>
      <c r="Z32" s="893"/>
      <c r="AA32" s="893"/>
      <c r="AB32" s="893"/>
      <c r="AC32" s="893"/>
      <c r="AD32" s="893"/>
      <c r="AE32" s="893"/>
      <c r="AF32" s="893"/>
      <c r="AG32" s="893"/>
      <c r="AH32" s="893"/>
      <c r="AI32" s="893"/>
      <c r="AJ32" s="893"/>
      <c r="AK32" s="893"/>
      <c r="AL32" s="893"/>
      <c r="AM32" s="893"/>
      <c r="AN32" s="893"/>
      <c r="AO32" s="893"/>
      <c r="AP32" s="910" t="s">
        <v>172</v>
      </c>
      <c r="AQ32" s="911"/>
      <c r="AR32" s="911"/>
      <c r="AS32" s="911"/>
      <c r="AT32" s="911"/>
      <c r="AU32" s="911"/>
      <c r="AV32" s="911"/>
      <c r="AW32" s="911"/>
      <c r="AX32" s="911"/>
      <c r="AY32" s="911"/>
      <c r="AZ32" s="911"/>
      <c r="BA32" s="911"/>
      <c r="BB32" s="911"/>
      <c r="BC32" s="911"/>
      <c r="BD32" s="911"/>
      <c r="BE32" s="911"/>
      <c r="BF32" s="911"/>
      <c r="BG32" s="911"/>
      <c r="BH32" s="911"/>
      <c r="BI32" s="911"/>
      <c r="BJ32" s="911"/>
      <c r="BK32" s="911"/>
      <c r="BL32" s="911"/>
      <c r="BM32" s="911"/>
      <c r="BN32" s="911"/>
      <c r="BO32" s="911"/>
      <c r="BP32" s="911"/>
      <c r="BQ32" s="911"/>
      <c r="BR32" s="911"/>
      <c r="BS32" s="911"/>
      <c r="BT32" s="911"/>
      <c r="BU32" s="911"/>
      <c r="BV32" s="911"/>
      <c r="BW32" s="911"/>
      <c r="BX32" s="911"/>
      <c r="BY32" s="911"/>
      <c r="BZ32" s="911"/>
      <c r="CA32" s="911"/>
      <c r="CB32" s="911"/>
      <c r="CC32" s="911"/>
      <c r="CD32" s="911"/>
      <c r="CE32" s="902"/>
      <c r="CS32" s="370"/>
    </row>
    <row r="33" spans="2:97" ht="23.25" customHeight="1" x14ac:dyDescent="0.35">
      <c r="B33" s="369"/>
      <c r="R33" s="893"/>
      <c r="S33" s="893"/>
      <c r="T33" s="893"/>
      <c r="U33" s="893"/>
      <c r="V33" s="893"/>
      <c r="W33" s="893"/>
      <c r="X33" s="893"/>
      <c r="Y33" s="893"/>
      <c r="Z33" s="893"/>
      <c r="AA33" s="893"/>
      <c r="AB33" s="893"/>
      <c r="AC33" s="893"/>
      <c r="AD33" s="893"/>
      <c r="AE33" s="893"/>
      <c r="AF33" s="893"/>
      <c r="AG33" s="893"/>
      <c r="AH33" s="893"/>
      <c r="AI33" s="893"/>
      <c r="AJ33" s="893"/>
      <c r="AK33" s="893"/>
      <c r="AL33" s="893"/>
      <c r="AM33" s="893"/>
      <c r="AN33" s="893"/>
      <c r="AO33" s="893"/>
      <c r="AP33" s="874" t="s">
        <v>209</v>
      </c>
      <c r="AQ33" s="874"/>
      <c r="AR33" s="874"/>
      <c r="AS33" s="874"/>
      <c r="AT33" s="874"/>
      <c r="AU33" s="874"/>
      <c r="AV33" s="874"/>
      <c r="AW33" s="874"/>
      <c r="AX33" s="874"/>
      <c r="AY33" s="874"/>
      <c r="AZ33" s="874"/>
      <c r="BA33" s="874"/>
      <c r="BB33" s="874"/>
      <c r="BC33" s="874"/>
      <c r="BD33" s="874" t="s">
        <v>210</v>
      </c>
      <c r="BE33" s="874"/>
      <c r="BF33" s="874"/>
      <c r="BG33" s="874"/>
      <c r="BH33" s="874"/>
      <c r="BI33" s="874"/>
      <c r="BJ33" s="874"/>
      <c r="BK33" s="874"/>
      <c r="BL33" s="874"/>
      <c r="BM33" s="874"/>
      <c r="BN33" s="874"/>
      <c r="BO33" s="874"/>
      <c r="BP33" s="874"/>
      <c r="BQ33" s="874"/>
      <c r="BR33" s="874" t="s">
        <v>211</v>
      </c>
      <c r="BS33" s="874"/>
      <c r="BT33" s="874"/>
      <c r="BU33" s="874"/>
      <c r="BV33" s="874"/>
      <c r="BW33" s="874"/>
      <c r="BX33" s="874"/>
      <c r="BY33" s="874"/>
      <c r="BZ33" s="874"/>
      <c r="CA33" s="874"/>
      <c r="CB33" s="874"/>
      <c r="CC33" s="874"/>
      <c r="CD33" s="874"/>
      <c r="CE33" s="874"/>
      <c r="CS33" s="429"/>
    </row>
    <row r="34" spans="2:97" ht="23.25" customHeight="1" x14ac:dyDescent="0.35">
      <c r="B34" s="369"/>
      <c r="R34" s="894" t="s">
        <v>173</v>
      </c>
      <c r="S34" s="895"/>
      <c r="T34" s="895"/>
      <c r="U34" s="895"/>
      <c r="V34" s="895"/>
      <c r="W34" s="895"/>
      <c r="X34" s="895"/>
      <c r="Y34" s="895"/>
      <c r="Z34" s="895"/>
      <c r="AA34" s="895"/>
      <c r="AB34" s="895"/>
      <c r="AC34" s="895"/>
      <c r="AD34" s="895"/>
      <c r="AE34" s="895"/>
      <c r="AF34" s="895"/>
      <c r="AG34" s="895"/>
      <c r="AH34" s="895"/>
      <c r="AI34" s="895"/>
      <c r="AJ34" s="895"/>
      <c r="AK34" s="895"/>
      <c r="AL34" s="895"/>
      <c r="AM34" s="895"/>
      <c r="AN34" s="895"/>
      <c r="AO34" s="896"/>
      <c r="AP34" s="860" t="str">
        <f>IF(Cotizador!Q17&gt;=1,"Amparada","")</f>
        <v/>
      </c>
      <c r="AQ34" s="861"/>
      <c r="AR34" s="861"/>
      <c r="AS34" s="861"/>
      <c r="AT34" s="861"/>
      <c r="AU34" s="861"/>
      <c r="AV34" s="861"/>
      <c r="AW34" s="861"/>
      <c r="AX34" s="861"/>
      <c r="AY34" s="861"/>
      <c r="AZ34" s="861"/>
      <c r="BA34" s="861"/>
      <c r="BB34" s="861"/>
      <c r="BC34" s="862"/>
      <c r="BD34" s="860" t="str">
        <f>IF(Cotizador!Q17&gt;=2,"Amparada","")</f>
        <v/>
      </c>
      <c r="BE34" s="861"/>
      <c r="BF34" s="861"/>
      <c r="BG34" s="861"/>
      <c r="BH34" s="861"/>
      <c r="BI34" s="861"/>
      <c r="BJ34" s="861"/>
      <c r="BK34" s="861"/>
      <c r="BL34" s="861"/>
      <c r="BM34" s="861"/>
      <c r="BN34" s="861"/>
      <c r="BO34" s="861"/>
      <c r="BP34" s="861"/>
      <c r="BQ34" s="862"/>
      <c r="BR34" s="860" t="str">
        <f>IF(Cotizador!Q17&gt;=3,"Amparada","")</f>
        <v/>
      </c>
      <c r="BS34" s="861"/>
      <c r="BT34" s="861"/>
      <c r="BU34" s="861"/>
      <c r="BV34" s="861"/>
      <c r="BW34" s="861"/>
      <c r="BX34" s="861"/>
      <c r="BY34" s="861"/>
      <c r="BZ34" s="861"/>
      <c r="CA34" s="861"/>
      <c r="CB34" s="861"/>
      <c r="CC34" s="861"/>
      <c r="CD34" s="861"/>
      <c r="CE34" s="862"/>
      <c r="CS34" s="429"/>
    </row>
    <row r="35" spans="2:97" ht="23.25" customHeight="1" x14ac:dyDescent="0.35">
      <c r="B35" s="369"/>
      <c r="R35" s="854" t="s">
        <v>296</v>
      </c>
      <c r="S35" s="855"/>
      <c r="T35" s="855"/>
      <c r="U35" s="855"/>
      <c r="V35" s="855"/>
      <c r="W35" s="855"/>
      <c r="X35" s="855"/>
      <c r="Y35" s="855"/>
      <c r="Z35" s="855"/>
      <c r="AA35" s="855"/>
      <c r="AB35" s="855"/>
      <c r="AC35" s="855"/>
      <c r="AD35" s="855"/>
      <c r="AE35" s="855"/>
      <c r="AF35" s="855"/>
      <c r="AG35" s="855"/>
      <c r="AH35" s="855"/>
      <c r="AI35" s="855"/>
      <c r="AJ35" s="855"/>
      <c r="AK35" s="855"/>
      <c r="AL35" s="855"/>
      <c r="AM35" s="855"/>
      <c r="AN35" s="855"/>
      <c r="AO35" s="855"/>
      <c r="AP35" s="855"/>
      <c r="AQ35" s="855"/>
      <c r="AR35" s="855"/>
      <c r="AS35" s="855"/>
      <c r="AT35" s="855"/>
      <c r="AU35" s="855"/>
      <c r="AV35" s="855"/>
      <c r="AW35" s="855"/>
      <c r="AX35" s="855"/>
      <c r="AY35" s="855"/>
      <c r="AZ35" s="855"/>
      <c r="BA35" s="855"/>
      <c r="BB35" s="855"/>
      <c r="BC35" s="855"/>
      <c r="BD35" s="855"/>
      <c r="BE35" s="855"/>
      <c r="BF35" s="855"/>
      <c r="BG35" s="855"/>
      <c r="BH35" s="855"/>
      <c r="BI35" s="855"/>
      <c r="BJ35" s="855"/>
      <c r="BK35" s="855"/>
      <c r="BL35" s="855"/>
      <c r="BM35" s="855"/>
      <c r="BN35" s="855"/>
      <c r="BO35" s="855"/>
      <c r="BP35" s="855"/>
      <c r="BQ35" s="855"/>
      <c r="BR35" s="855"/>
      <c r="BS35" s="855"/>
      <c r="BT35" s="855"/>
      <c r="BU35" s="855"/>
      <c r="BV35" s="855"/>
      <c r="BW35" s="855"/>
      <c r="BX35" s="855"/>
      <c r="BY35" s="855"/>
      <c r="BZ35" s="855"/>
      <c r="CA35" s="855"/>
      <c r="CB35" s="855"/>
      <c r="CC35" s="855"/>
      <c r="CD35" s="855"/>
      <c r="CE35" s="856"/>
      <c r="CS35" s="429"/>
    </row>
    <row r="36" spans="2:97" ht="23.25" hidden="1" customHeight="1" x14ac:dyDescent="0.35">
      <c r="B36" s="369"/>
      <c r="R36" s="897" t="s">
        <v>174</v>
      </c>
      <c r="S36" s="898"/>
      <c r="T36" s="898"/>
      <c r="U36" s="898"/>
      <c r="V36" s="898"/>
      <c r="W36" s="898"/>
      <c r="X36" s="898"/>
      <c r="Y36" s="898"/>
      <c r="Z36" s="898"/>
      <c r="AA36" s="898"/>
      <c r="AB36" s="898"/>
      <c r="AC36" s="898"/>
      <c r="AD36" s="898"/>
      <c r="AE36" s="898"/>
      <c r="AF36" s="898"/>
      <c r="AG36" s="898"/>
      <c r="AH36" s="898"/>
      <c r="AI36" s="898"/>
      <c r="AJ36" s="898"/>
      <c r="AK36" s="898"/>
      <c r="AL36" s="898"/>
      <c r="AM36" s="898"/>
      <c r="AN36" s="898"/>
      <c r="AO36" s="899"/>
      <c r="AP36" s="851" t="str">
        <f>IF(Cotizador!Q17&gt;=1,"Incluido","")</f>
        <v/>
      </c>
      <c r="AQ36" s="852"/>
      <c r="AR36" s="852"/>
      <c r="AS36" s="852"/>
      <c r="AT36" s="852"/>
      <c r="AU36" s="852"/>
      <c r="AV36" s="852"/>
      <c r="AW36" s="852"/>
      <c r="AX36" s="852"/>
      <c r="AY36" s="852"/>
      <c r="AZ36" s="852"/>
      <c r="BA36" s="852"/>
      <c r="BB36" s="852"/>
      <c r="BC36" s="853"/>
      <c r="BD36" s="851" t="str">
        <f>IF(Cotizador!Q17&gt;=2,"Incluido","")</f>
        <v/>
      </c>
      <c r="BE36" s="852"/>
      <c r="BF36" s="852"/>
      <c r="BG36" s="852"/>
      <c r="BH36" s="852"/>
      <c r="BI36" s="852"/>
      <c r="BJ36" s="852"/>
      <c r="BK36" s="852"/>
      <c r="BL36" s="852"/>
      <c r="BM36" s="852"/>
      <c r="BN36" s="852"/>
      <c r="BO36" s="852"/>
      <c r="BP36" s="852"/>
      <c r="BQ36" s="853"/>
      <c r="BR36" s="851" t="str">
        <f>IF(Cotizador!Q17&gt;=3,"Incluido","")</f>
        <v/>
      </c>
      <c r="BS36" s="852"/>
      <c r="BT36" s="852"/>
      <c r="BU36" s="852"/>
      <c r="BV36" s="852"/>
      <c r="BW36" s="852"/>
      <c r="BX36" s="852"/>
      <c r="BY36" s="852"/>
      <c r="BZ36" s="852"/>
      <c r="CA36" s="852"/>
      <c r="CB36" s="852"/>
      <c r="CC36" s="852"/>
      <c r="CD36" s="852"/>
      <c r="CE36" s="853"/>
      <c r="CS36" s="370"/>
    </row>
    <row r="37" spans="2:97" ht="23.25" customHeight="1" x14ac:dyDescent="0.35">
      <c r="B37" s="369"/>
      <c r="R37" s="836" t="s">
        <v>175</v>
      </c>
      <c r="S37" s="837"/>
      <c r="T37" s="837"/>
      <c r="U37" s="837"/>
      <c r="V37" s="837"/>
      <c r="W37" s="837"/>
      <c r="X37" s="837"/>
      <c r="Y37" s="837"/>
      <c r="Z37" s="837"/>
      <c r="AA37" s="837"/>
      <c r="AB37" s="837"/>
      <c r="AC37" s="837"/>
      <c r="AD37" s="837"/>
      <c r="AE37" s="837"/>
      <c r="AF37" s="837"/>
      <c r="AG37" s="837"/>
      <c r="AH37" s="837"/>
      <c r="AI37" s="837"/>
      <c r="AJ37" s="837"/>
      <c r="AK37" s="837"/>
      <c r="AL37" s="837"/>
      <c r="AM37" s="837"/>
      <c r="AN37" s="837"/>
      <c r="AO37" s="838"/>
      <c r="AP37" s="830" t="str">
        <f>AP36</f>
        <v/>
      </c>
      <c r="AQ37" s="831"/>
      <c r="AR37" s="831"/>
      <c r="AS37" s="831"/>
      <c r="AT37" s="831"/>
      <c r="AU37" s="831"/>
      <c r="AV37" s="831"/>
      <c r="AW37" s="831"/>
      <c r="AX37" s="831"/>
      <c r="AY37" s="831"/>
      <c r="AZ37" s="831"/>
      <c r="BA37" s="831"/>
      <c r="BB37" s="831"/>
      <c r="BC37" s="832"/>
      <c r="BD37" s="830" t="str">
        <f t="shared" ref="BD37:BD38" si="0">BD36</f>
        <v/>
      </c>
      <c r="BE37" s="831"/>
      <c r="BF37" s="831"/>
      <c r="BG37" s="831"/>
      <c r="BH37" s="831"/>
      <c r="BI37" s="831"/>
      <c r="BJ37" s="831"/>
      <c r="BK37" s="831"/>
      <c r="BL37" s="831"/>
      <c r="BM37" s="831"/>
      <c r="BN37" s="831"/>
      <c r="BO37" s="831"/>
      <c r="BP37" s="831"/>
      <c r="BQ37" s="832"/>
      <c r="BR37" s="830" t="str">
        <f t="shared" ref="BR37:BR38" si="1">BR36</f>
        <v/>
      </c>
      <c r="BS37" s="831"/>
      <c r="BT37" s="831"/>
      <c r="BU37" s="831"/>
      <c r="BV37" s="831"/>
      <c r="BW37" s="831"/>
      <c r="BX37" s="831"/>
      <c r="BY37" s="831"/>
      <c r="BZ37" s="831"/>
      <c r="CA37" s="831"/>
      <c r="CB37" s="831"/>
      <c r="CC37" s="831"/>
      <c r="CD37" s="831"/>
      <c r="CE37" s="832"/>
      <c r="CS37" s="370"/>
    </row>
    <row r="38" spans="2:97" ht="23.25" customHeight="1" x14ac:dyDescent="0.35">
      <c r="B38" s="369"/>
      <c r="R38" s="839" t="s">
        <v>176</v>
      </c>
      <c r="S38" s="840"/>
      <c r="T38" s="840"/>
      <c r="U38" s="840"/>
      <c r="V38" s="840"/>
      <c r="W38" s="840"/>
      <c r="X38" s="840"/>
      <c r="Y38" s="840"/>
      <c r="Z38" s="840"/>
      <c r="AA38" s="840"/>
      <c r="AB38" s="840"/>
      <c r="AC38" s="840"/>
      <c r="AD38" s="840"/>
      <c r="AE38" s="840"/>
      <c r="AF38" s="840"/>
      <c r="AG38" s="840"/>
      <c r="AH38" s="840"/>
      <c r="AI38" s="840"/>
      <c r="AJ38" s="840"/>
      <c r="AK38" s="840"/>
      <c r="AL38" s="840"/>
      <c r="AM38" s="840"/>
      <c r="AN38" s="840"/>
      <c r="AO38" s="841"/>
      <c r="AP38" s="848" t="str">
        <f>AP37</f>
        <v/>
      </c>
      <c r="AQ38" s="849"/>
      <c r="AR38" s="849"/>
      <c r="AS38" s="849"/>
      <c r="AT38" s="849"/>
      <c r="AU38" s="849"/>
      <c r="AV38" s="849"/>
      <c r="AW38" s="849"/>
      <c r="AX38" s="849"/>
      <c r="AY38" s="849"/>
      <c r="AZ38" s="849"/>
      <c r="BA38" s="849"/>
      <c r="BB38" s="849"/>
      <c r="BC38" s="850"/>
      <c r="BD38" s="848" t="str">
        <f t="shared" si="0"/>
        <v/>
      </c>
      <c r="BE38" s="849"/>
      <c r="BF38" s="849"/>
      <c r="BG38" s="849"/>
      <c r="BH38" s="849"/>
      <c r="BI38" s="849"/>
      <c r="BJ38" s="849"/>
      <c r="BK38" s="849"/>
      <c r="BL38" s="849"/>
      <c r="BM38" s="849"/>
      <c r="BN38" s="849"/>
      <c r="BO38" s="849"/>
      <c r="BP38" s="849"/>
      <c r="BQ38" s="850"/>
      <c r="BR38" s="848" t="str">
        <f t="shared" si="1"/>
        <v/>
      </c>
      <c r="BS38" s="849"/>
      <c r="BT38" s="849"/>
      <c r="BU38" s="849"/>
      <c r="BV38" s="849"/>
      <c r="BW38" s="849"/>
      <c r="BX38" s="849"/>
      <c r="BY38" s="849"/>
      <c r="BZ38" s="849"/>
      <c r="CA38" s="849"/>
      <c r="CB38" s="849"/>
      <c r="CC38" s="849"/>
      <c r="CD38" s="849"/>
      <c r="CE38" s="850"/>
      <c r="CS38" s="370"/>
    </row>
    <row r="39" spans="2:97" ht="23.25" customHeight="1" x14ac:dyDescent="0.35">
      <c r="B39" s="369"/>
      <c r="R39" s="854" t="s">
        <v>294</v>
      </c>
      <c r="S39" s="855"/>
      <c r="T39" s="855"/>
      <c r="U39" s="855"/>
      <c r="V39" s="855"/>
      <c r="W39" s="855"/>
      <c r="X39" s="855"/>
      <c r="Y39" s="855"/>
      <c r="Z39" s="855"/>
      <c r="AA39" s="855"/>
      <c r="AB39" s="855"/>
      <c r="AC39" s="855"/>
      <c r="AD39" s="855"/>
      <c r="AE39" s="855"/>
      <c r="AF39" s="855"/>
      <c r="AG39" s="855"/>
      <c r="AH39" s="855"/>
      <c r="AI39" s="855"/>
      <c r="AJ39" s="855"/>
      <c r="AK39" s="855"/>
      <c r="AL39" s="855"/>
      <c r="AM39" s="855"/>
      <c r="AN39" s="855"/>
      <c r="AO39" s="855"/>
      <c r="AP39" s="855"/>
      <c r="AQ39" s="855"/>
      <c r="AR39" s="855"/>
      <c r="AS39" s="855"/>
      <c r="AT39" s="855"/>
      <c r="AU39" s="855"/>
      <c r="AV39" s="855"/>
      <c r="AW39" s="855"/>
      <c r="AX39" s="855"/>
      <c r="AY39" s="855"/>
      <c r="AZ39" s="855"/>
      <c r="BA39" s="855"/>
      <c r="BB39" s="855"/>
      <c r="BC39" s="855"/>
      <c r="BD39" s="855"/>
      <c r="BE39" s="855"/>
      <c r="BF39" s="855"/>
      <c r="BG39" s="855"/>
      <c r="BH39" s="855"/>
      <c r="BI39" s="855"/>
      <c r="BJ39" s="855"/>
      <c r="BK39" s="855"/>
      <c r="BL39" s="855"/>
      <c r="BM39" s="855"/>
      <c r="BN39" s="855"/>
      <c r="BO39" s="855"/>
      <c r="BP39" s="855"/>
      <c r="BQ39" s="855"/>
      <c r="BR39" s="855"/>
      <c r="BS39" s="855"/>
      <c r="BT39" s="855"/>
      <c r="BU39" s="855"/>
      <c r="BV39" s="855"/>
      <c r="BW39" s="855"/>
      <c r="BX39" s="855"/>
      <c r="BY39" s="855"/>
      <c r="BZ39" s="855"/>
      <c r="CA39" s="855"/>
      <c r="CB39" s="855"/>
      <c r="CC39" s="855"/>
      <c r="CD39" s="855"/>
      <c r="CE39" s="856"/>
      <c r="CS39" s="370"/>
    </row>
    <row r="40" spans="2:97" ht="23.25" customHeight="1" x14ac:dyDescent="0.35">
      <c r="B40" s="369"/>
      <c r="R40" s="842" t="s">
        <v>295</v>
      </c>
      <c r="S40" s="843"/>
      <c r="T40" s="843"/>
      <c r="U40" s="843"/>
      <c r="V40" s="843"/>
      <c r="W40" s="843"/>
      <c r="X40" s="843"/>
      <c r="Y40" s="843"/>
      <c r="Z40" s="843"/>
      <c r="AA40" s="843"/>
      <c r="AB40" s="843"/>
      <c r="AC40" s="843"/>
      <c r="AD40" s="843"/>
      <c r="AE40" s="843"/>
      <c r="AF40" s="843"/>
      <c r="AG40" s="843"/>
      <c r="AH40" s="843"/>
      <c r="AI40" s="843"/>
      <c r="AJ40" s="843"/>
      <c r="AK40" s="843"/>
      <c r="AL40" s="843"/>
      <c r="AM40" s="843"/>
      <c r="AN40" s="843"/>
      <c r="AO40" s="844"/>
      <c r="AP40" s="851" t="str">
        <f>IF(Cotizador!Q17&gt;=1,IF(Cotizador!DC30=TRUE,CONCATENATE("Amparada / ",TEXT(Cotizador!N30,"####,##")," MXN"),"No Amparada"),"")</f>
        <v/>
      </c>
      <c r="AQ40" s="852"/>
      <c r="AR40" s="852"/>
      <c r="AS40" s="852"/>
      <c r="AT40" s="852"/>
      <c r="AU40" s="852"/>
      <c r="AV40" s="852"/>
      <c r="AW40" s="852"/>
      <c r="AX40" s="852"/>
      <c r="AY40" s="852"/>
      <c r="AZ40" s="852"/>
      <c r="BA40" s="852"/>
      <c r="BB40" s="852"/>
      <c r="BC40" s="853"/>
      <c r="BD40" s="851" t="str">
        <f>IF(Cotizador!Q17&gt;=2,IF(Cotizador!DD30=TRUE,CONCATENATE("Amparada / ",TEXT(Cotizador!Q30,"####,##")," MXN"),"No Amparada"),"")</f>
        <v/>
      </c>
      <c r="BE40" s="852"/>
      <c r="BF40" s="852"/>
      <c r="BG40" s="852"/>
      <c r="BH40" s="852"/>
      <c r="BI40" s="852"/>
      <c r="BJ40" s="852"/>
      <c r="BK40" s="852"/>
      <c r="BL40" s="852"/>
      <c r="BM40" s="852"/>
      <c r="BN40" s="852"/>
      <c r="BO40" s="852"/>
      <c r="BP40" s="852"/>
      <c r="BQ40" s="853"/>
      <c r="BR40" s="851" t="str">
        <f>IF(Cotizador!Q17&gt;=3,IF(Cotizador!DE30=TRUE,CONCATENATE("Amparada / ",TEXT(Cotizador!T30,"####,##")," MXN"),"No Amparada"),"")</f>
        <v/>
      </c>
      <c r="BS40" s="852"/>
      <c r="BT40" s="852"/>
      <c r="BU40" s="852"/>
      <c r="BV40" s="852"/>
      <c r="BW40" s="852"/>
      <c r="BX40" s="852"/>
      <c r="BY40" s="852"/>
      <c r="BZ40" s="852"/>
      <c r="CA40" s="852"/>
      <c r="CB40" s="852"/>
      <c r="CC40" s="852"/>
      <c r="CD40" s="852"/>
      <c r="CE40" s="853"/>
      <c r="CS40" s="370"/>
    </row>
    <row r="41" spans="2:97" ht="23.25" customHeight="1" x14ac:dyDescent="0.35">
      <c r="B41" s="369"/>
      <c r="R41" s="845" t="s">
        <v>190</v>
      </c>
      <c r="S41" s="846"/>
      <c r="T41" s="846"/>
      <c r="U41" s="846"/>
      <c r="V41" s="846"/>
      <c r="W41" s="846"/>
      <c r="X41" s="846"/>
      <c r="Y41" s="846"/>
      <c r="Z41" s="846"/>
      <c r="AA41" s="846"/>
      <c r="AB41" s="846"/>
      <c r="AC41" s="846"/>
      <c r="AD41" s="846"/>
      <c r="AE41" s="846"/>
      <c r="AF41" s="846"/>
      <c r="AG41" s="846"/>
      <c r="AH41" s="846"/>
      <c r="AI41" s="846"/>
      <c r="AJ41" s="846"/>
      <c r="AK41" s="846"/>
      <c r="AL41" s="846"/>
      <c r="AM41" s="846"/>
      <c r="AN41" s="846"/>
      <c r="AO41" s="847"/>
      <c r="AP41" s="830" t="str">
        <f>IF(Cotizador!Q17&gt;=1,IF(Cotizador!DC31=TRUE,"Amparada","No Amparada"),"")</f>
        <v/>
      </c>
      <c r="AQ41" s="831"/>
      <c r="AR41" s="831"/>
      <c r="AS41" s="831"/>
      <c r="AT41" s="831"/>
      <c r="AU41" s="831"/>
      <c r="AV41" s="831"/>
      <c r="AW41" s="831"/>
      <c r="AX41" s="831"/>
      <c r="AY41" s="831"/>
      <c r="AZ41" s="831"/>
      <c r="BA41" s="831"/>
      <c r="BB41" s="831"/>
      <c r="BC41" s="832"/>
      <c r="BD41" s="830" t="str">
        <f>IF(Cotizador!Q17&gt;=2,IF(Cotizador!DD31=TRUE,"Amparada","No Amparada"),"")</f>
        <v/>
      </c>
      <c r="BE41" s="831"/>
      <c r="BF41" s="831"/>
      <c r="BG41" s="831"/>
      <c r="BH41" s="831"/>
      <c r="BI41" s="831"/>
      <c r="BJ41" s="831"/>
      <c r="BK41" s="831"/>
      <c r="BL41" s="831"/>
      <c r="BM41" s="831"/>
      <c r="BN41" s="831"/>
      <c r="BO41" s="831"/>
      <c r="BP41" s="831"/>
      <c r="BQ41" s="832"/>
      <c r="BR41" s="830" t="str">
        <f>IF(Cotizador!Q17&gt;=3,IF(Cotizador!DE31=TRUE,"Amparada","No Amparada"),"")</f>
        <v/>
      </c>
      <c r="BS41" s="831"/>
      <c r="BT41" s="831"/>
      <c r="BU41" s="831"/>
      <c r="BV41" s="831"/>
      <c r="BW41" s="831"/>
      <c r="BX41" s="831"/>
      <c r="BY41" s="831"/>
      <c r="BZ41" s="831"/>
      <c r="CA41" s="831"/>
      <c r="CB41" s="831"/>
      <c r="CC41" s="831"/>
      <c r="CD41" s="831"/>
      <c r="CE41" s="832"/>
      <c r="CS41" s="370"/>
    </row>
    <row r="42" spans="2:97" ht="23.25" customHeight="1" x14ac:dyDescent="0.35">
      <c r="B42" s="369"/>
      <c r="R42" s="845" t="s">
        <v>186</v>
      </c>
      <c r="S42" s="846"/>
      <c r="T42" s="846"/>
      <c r="U42" s="846"/>
      <c r="V42" s="846"/>
      <c r="W42" s="846"/>
      <c r="X42" s="846"/>
      <c r="Y42" s="846"/>
      <c r="Z42" s="846"/>
      <c r="AA42" s="846"/>
      <c r="AB42" s="846"/>
      <c r="AC42" s="846"/>
      <c r="AD42" s="846"/>
      <c r="AE42" s="846"/>
      <c r="AF42" s="846"/>
      <c r="AG42" s="846"/>
      <c r="AH42" s="846"/>
      <c r="AI42" s="846"/>
      <c r="AJ42" s="846"/>
      <c r="AK42" s="846"/>
      <c r="AL42" s="846"/>
      <c r="AM42" s="846"/>
      <c r="AN42" s="846"/>
      <c r="AO42" s="847"/>
      <c r="AP42" s="830" t="str">
        <f>IF(Cotizador!Q17&gt;=1,IF(Cotizador!DC32=TRUE,"Amparada / 100,000 USD","No Amparada"),"")</f>
        <v/>
      </c>
      <c r="AQ42" s="831"/>
      <c r="AR42" s="831"/>
      <c r="AS42" s="831"/>
      <c r="AT42" s="831"/>
      <c r="AU42" s="831"/>
      <c r="AV42" s="831"/>
      <c r="AW42" s="831"/>
      <c r="AX42" s="831"/>
      <c r="AY42" s="831"/>
      <c r="AZ42" s="831"/>
      <c r="BA42" s="831"/>
      <c r="BB42" s="831"/>
      <c r="BC42" s="832"/>
      <c r="BD42" s="830" t="str">
        <f>IF(Cotizador!Q17&gt;=2,IF(Cotizador!DD32=TRUE,"Amparada / 100,000 USD","No Amparada"),"")</f>
        <v/>
      </c>
      <c r="BE42" s="831"/>
      <c r="BF42" s="831"/>
      <c r="BG42" s="831"/>
      <c r="BH42" s="831"/>
      <c r="BI42" s="831"/>
      <c r="BJ42" s="831"/>
      <c r="BK42" s="831"/>
      <c r="BL42" s="831"/>
      <c r="BM42" s="831"/>
      <c r="BN42" s="831"/>
      <c r="BO42" s="831"/>
      <c r="BP42" s="831"/>
      <c r="BQ42" s="832"/>
      <c r="BR42" s="830" t="str">
        <f>IF(Cotizador!Q17&gt;=3,IF(Cotizador!DE32=TRUE,"Amparada / 100,000 USD","No Amparada"),"")</f>
        <v/>
      </c>
      <c r="BS42" s="831"/>
      <c r="BT42" s="831"/>
      <c r="BU42" s="831"/>
      <c r="BV42" s="831"/>
      <c r="BW42" s="831"/>
      <c r="BX42" s="831"/>
      <c r="BY42" s="831"/>
      <c r="BZ42" s="831"/>
      <c r="CA42" s="831"/>
      <c r="CB42" s="831"/>
      <c r="CC42" s="831"/>
      <c r="CD42" s="831"/>
      <c r="CE42" s="832"/>
      <c r="CS42" s="370"/>
    </row>
    <row r="43" spans="2:97" ht="23.25" customHeight="1" x14ac:dyDescent="0.35">
      <c r="B43" s="369"/>
      <c r="R43" s="845" t="s">
        <v>205</v>
      </c>
      <c r="S43" s="846"/>
      <c r="T43" s="846"/>
      <c r="U43" s="846"/>
      <c r="V43" s="846"/>
      <c r="W43" s="846"/>
      <c r="X43" s="846"/>
      <c r="Y43" s="846"/>
      <c r="Z43" s="846"/>
      <c r="AA43" s="846"/>
      <c r="AB43" s="846"/>
      <c r="AC43" s="846"/>
      <c r="AD43" s="846"/>
      <c r="AE43" s="846"/>
      <c r="AF43" s="846"/>
      <c r="AG43" s="846"/>
      <c r="AH43" s="846"/>
      <c r="AI43" s="846"/>
      <c r="AJ43" s="846"/>
      <c r="AK43" s="846"/>
      <c r="AL43" s="846"/>
      <c r="AM43" s="846"/>
      <c r="AN43" s="846"/>
      <c r="AO43" s="847"/>
      <c r="AP43" s="830" t="str">
        <f>IF(Cotizador!Q17&gt;=1,IF(Cotizador!DC33=TRUE,"Amparada / Igual a la básica","No Amparada"),"")</f>
        <v/>
      </c>
      <c r="AQ43" s="831"/>
      <c r="AR43" s="831"/>
      <c r="AS43" s="831"/>
      <c r="AT43" s="831"/>
      <c r="AU43" s="831"/>
      <c r="AV43" s="831"/>
      <c r="AW43" s="831"/>
      <c r="AX43" s="831"/>
      <c r="AY43" s="831"/>
      <c r="AZ43" s="831"/>
      <c r="BA43" s="831"/>
      <c r="BB43" s="831"/>
      <c r="BC43" s="832"/>
      <c r="BD43" s="830" t="str">
        <f>IF(Cotizador!Q17&gt;=2,IF(Cotizador!DD33=TRUE,"Amparada / Igual a la básica","No Amparada"),"")</f>
        <v/>
      </c>
      <c r="BE43" s="831"/>
      <c r="BF43" s="831"/>
      <c r="BG43" s="831"/>
      <c r="BH43" s="831"/>
      <c r="BI43" s="831"/>
      <c r="BJ43" s="831"/>
      <c r="BK43" s="831"/>
      <c r="BL43" s="831"/>
      <c r="BM43" s="831"/>
      <c r="BN43" s="831"/>
      <c r="BO43" s="831"/>
      <c r="BP43" s="831"/>
      <c r="BQ43" s="832"/>
      <c r="BR43" s="830" t="str">
        <f>IF(Cotizador!Q17&gt;=3,IF(Cotizador!DE33=TRUE,"Amparada / Igual a la básica","No Amparada"),"")</f>
        <v/>
      </c>
      <c r="BS43" s="831"/>
      <c r="BT43" s="831"/>
      <c r="BU43" s="831"/>
      <c r="BV43" s="831"/>
      <c r="BW43" s="831"/>
      <c r="BX43" s="831"/>
      <c r="BY43" s="831"/>
      <c r="BZ43" s="831"/>
      <c r="CA43" s="831"/>
      <c r="CB43" s="831"/>
      <c r="CC43" s="831"/>
      <c r="CD43" s="831"/>
      <c r="CE43" s="832"/>
      <c r="CS43" s="370"/>
    </row>
    <row r="44" spans="2:97" ht="23.25" customHeight="1" x14ac:dyDescent="0.35">
      <c r="B44" s="369"/>
      <c r="R44" s="845" t="s">
        <v>185</v>
      </c>
      <c r="S44" s="846"/>
      <c r="T44" s="846"/>
      <c r="U44" s="846"/>
      <c r="V44" s="846"/>
      <c r="W44" s="846"/>
      <c r="X44" s="846"/>
      <c r="Y44" s="846"/>
      <c r="Z44" s="846"/>
      <c r="AA44" s="846"/>
      <c r="AB44" s="846"/>
      <c r="AC44" s="846"/>
      <c r="AD44" s="846"/>
      <c r="AE44" s="846"/>
      <c r="AF44" s="846"/>
      <c r="AG44" s="846"/>
      <c r="AH44" s="846"/>
      <c r="AI44" s="846"/>
      <c r="AJ44" s="846"/>
      <c r="AK44" s="846"/>
      <c r="AL44" s="846"/>
      <c r="AM44" s="846"/>
      <c r="AN44" s="846"/>
      <c r="AO44" s="847"/>
      <c r="AP44" s="830" t="str">
        <f>IF(Cotizador!Q17&gt;=1,IF(Cotizador!DC34=TRUE,"Amparada / Igual a la básica","No Amparada"),"")</f>
        <v/>
      </c>
      <c r="AQ44" s="831"/>
      <c r="AR44" s="831"/>
      <c r="AS44" s="831"/>
      <c r="AT44" s="831"/>
      <c r="AU44" s="831"/>
      <c r="AV44" s="831"/>
      <c r="AW44" s="831"/>
      <c r="AX44" s="831"/>
      <c r="AY44" s="831"/>
      <c r="AZ44" s="831"/>
      <c r="BA44" s="831"/>
      <c r="BB44" s="831"/>
      <c r="BC44" s="832"/>
      <c r="BD44" s="830" t="str">
        <f>IF(Cotizador!Q17&gt;=2,IF(Cotizador!DD34=TRUE,"Amparada / Igual a la básica","No Amparada"),"")</f>
        <v/>
      </c>
      <c r="BE44" s="831"/>
      <c r="BF44" s="831"/>
      <c r="BG44" s="831"/>
      <c r="BH44" s="831"/>
      <c r="BI44" s="831"/>
      <c r="BJ44" s="831"/>
      <c r="BK44" s="831"/>
      <c r="BL44" s="831"/>
      <c r="BM44" s="831"/>
      <c r="BN44" s="831"/>
      <c r="BO44" s="831"/>
      <c r="BP44" s="831"/>
      <c r="BQ44" s="832"/>
      <c r="BR44" s="830" t="str">
        <f>IF(Cotizador!Q17&gt;=3,IF(Cotizador!DE34=TRUE,"Amparada / Igual a la básica","No Amparada"),"")</f>
        <v/>
      </c>
      <c r="BS44" s="831"/>
      <c r="BT44" s="831"/>
      <c r="BU44" s="831"/>
      <c r="BV44" s="831"/>
      <c r="BW44" s="831"/>
      <c r="BX44" s="831"/>
      <c r="BY44" s="831"/>
      <c r="BZ44" s="831"/>
      <c r="CA44" s="831"/>
      <c r="CB44" s="831"/>
      <c r="CC44" s="831"/>
      <c r="CD44" s="831"/>
      <c r="CE44" s="832"/>
      <c r="CS44" s="370"/>
    </row>
    <row r="45" spans="2:97" ht="23.25" customHeight="1" x14ac:dyDescent="0.35">
      <c r="B45" s="369"/>
      <c r="R45" s="845" t="s">
        <v>448</v>
      </c>
      <c r="S45" s="846"/>
      <c r="T45" s="846"/>
      <c r="U45" s="846"/>
      <c r="V45" s="846"/>
      <c r="W45" s="846"/>
      <c r="X45" s="846"/>
      <c r="Y45" s="846"/>
      <c r="Z45" s="846"/>
      <c r="AA45" s="846"/>
      <c r="AB45" s="846"/>
      <c r="AC45" s="846"/>
      <c r="AD45" s="846"/>
      <c r="AE45" s="846"/>
      <c r="AF45" s="846"/>
      <c r="AG45" s="846"/>
      <c r="AH45" s="846"/>
      <c r="AI45" s="846"/>
      <c r="AJ45" s="846"/>
      <c r="AK45" s="846"/>
      <c r="AL45" s="846"/>
      <c r="AM45" s="846"/>
      <c r="AN45" s="846"/>
      <c r="AO45" s="847"/>
      <c r="AP45" s="830" t="str">
        <f>IF(Cotizador!Q17&gt;=1,IF(Cotizador!DC35=TRUE,"Amparada / 100,000 MXN","No Amparada"),"")</f>
        <v/>
      </c>
      <c r="AQ45" s="831"/>
      <c r="AR45" s="831"/>
      <c r="AS45" s="831"/>
      <c r="AT45" s="831"/>
      <c r="AU45" s="831"/>
      <c r="AV45" s="831"/>
      <c r="AW45" s="831"/>
      <c r="AX45" s="831"/>
      <c r="AY45" s="831"/>
      <c r="AZ45" s="831"/>
      <c r="BA45" s="831"/>
      <c r="BB45" s="831"/>
      <c r="BC45" s="832"/>
      <c r="BD45" s="830" t="str">
        <f>IF(Cotizador!Q17&gt;=2,IF(Cotizador!DD35=TRUE,"Amparada / 100,000 MXN","No Amparada"),"")</f>
        <v/>
      </c>
      <c r="BE45" s="831"/>
      <c r="BF45" s="831"/>
      <c r="BG45" s="831"/>
      <c r="BH45" s="831"/>
      <c r="BI45" s="831"/>
      <c r="BJ45" s="831"/>
      <c r="BK45" s="831"/>
      <c r="BL45" s="831"/>
      <c r="BM45" s="831"/>
      <c r="BN45" s="831"/>
      <c r="BO45" s="831"/>
      <c r="BP45" s="831"/>
      <c r="BQ45" s="832"/>
      <c r="BR45" s="830" t="str">
        <f>IF(Cotizador!Q17&gt;=3,IF(Cotizador!DE35=TRUE,"Amparada / 100,000 MXN","No Amparada"),"")</f>
        <v/>
      </c>
      <c r="BS45" s="831"/>
      <c r="BT45" s="831"/>
      <c r="BU45" s="831"/>
      <c r="BV45" s="831"/>
      <c r="BW45" s="831"/>
      <c r="BX45" s="831"/>
      <c r="BY45" s="831"/>
      <c r="BZ45" s="831"/>
      <c r="CA45" s="831"/>
      <c r="CB45" s="831"/>
      <c r="CC45" s="831"/>
      <c r="CD45" s="831"/>
      <c r="CE45" s="832"/>
      <c r="CS45" s="370"/>
    </row>
    <row r="46" spans="2:97" ht="23.25" customHeight="1" x14ac:dyDescent="0.35">
      <c r="B46" s="369"/>
      <c r="R46" s="845" t="s">
        <v>206</v>
      </c>
      <c r="S46" s="846"/>
      <c r="T46" s="846"/>
      <c r="U46" s="846"/>
      <c r="V46" s="846"/>
      <c r="W46" s="846"/>
      <c r="X46" s="846"/>
      <c r="Y46" s="846"/>
      <c r="Z46" s="846"/>
      <c r="AA46" s="846"/>
      <c r="AB46" s="846"/>
      <c r="AC46" s="846"/>
      <c r="AD46" s="846"/>
      <c r="AE46" s="846"/>
      <c r="AF46" s="846"/>
      <c r="AG46" s="846"/>
      <c r="AH46" s="846"/>
      <c r="AI46" s="846"/>
      <c r="AJ46" s="846"/>
      <c r="AK46" s="846"/>
      <c r="AL46" s="846"/>
      <c r="AM46" s="846"/>
      <c r="AN46" s="846"/>
      <c r="AO46" s="847"/>
      <c r="AP46" s="830" t="str">
        <f>IF(Cotizador!Q17&gt;=1,IF(Cotizador!DC36=TRUE,"Amparada","No Amparada"),"")</f>
        <v/>
      </c>
      <c r="AQ46" s="831"/>
      <c r="AR46" s="831"/>
      <c r="AS46" s="831"/>
      <c r="AT46" s="831"/>
      <c r="AU46" s="831"/>
      <c r="AV46" s="831"/>
      <c r="AW46" s="831"/>
      <c r="AX46" s="831"/>
      <c r="AY46" s="831"/>
      <c r="AZ46" s="831"/>
      <c r="BA46" s="831"/>
      <c r="BB46" s="831"/>
      <c r="BC46" s="832"/>
      <c r="BD46" s="830" t="str">
        <f>IF(Cotizador!Q17&gt;=2,IF(Cotizador!DD36=TRUE,"Amparada","No Amparada"),"")</f>
        <v/>
      </c>
      <c r="BE46" s="831"/>
      <c r="BF46" s="831"/>
      <c r="BG46" s="831"/>
      <c r="BH46" s="831"/>
      <c r="BI46" s="831"/>
      <c r="BJ46" s="831"/>
      <c r="BK46" s="831"/>
      <c r="BL46" s="831"/>
      <c r="BM46" s="831"/>
      <c r="BN46" s="831"/>
      <c r="BO46" s="831"/>
      <c r="BP46" s="831"/>
      <c r="BQ46" s="832"/>
      <c r="BR46" s="830" t="str">
        <f>IF(Cotizador!Q17&gt;=3,IF(Cotizador!DE36=TRUE,"Amparada","No Amparada"),"")</f>
        <v/>
      </c>
      <c r="BS46" s="831"/>
      <c r="BT46" s="831"/>
      <c r="BU46" s="831"/>
      <c r="BV46" s="831"/>
      <c r="BW46" s="831"/>
      <c r="BX46" s="831"/>
      <c r="BY46" s="831"/>
      <c r="BZ46" s="831"/>
      <c r="CA46" s="831"/>
      <c r="CB46" s="831"/>
      <c r="CC46" s="831"/>
      <c r="CD46" s="831"/>
      <c r="CE46" s="832"/>
      <c r="CS46" s="370"/>
    </row>
    <row r="47" spans="2:97" ht="23.25" customHeight="1" x14ac:dyDescent="0.35">
      <c r="B47" s="369"/>
      <c r="R47" s="845" t="s">
        <v>187</v>
      </c>
      <c r="S47" s="846"/>
      <c r="T47" s="846"/>
      <c r="U47" s="846"/>
      <c r="V47" s="846"/>
      <c r="W47" s="846"/>
      <c r="X47" s="846"/>
      <c r="Y47" s="846"/>
      <c r="Z47" s="846"/>
      <c r="AA47" s="846"/>
      <c r="AB47" s="846"/>
      <c r="AC47" s="846"/>
      <c r="AD47" s="846"/>
      <c r="AE47" s="846"/>
      <c r="AF47" s="846"/>
      <c r="AG47" s="846"/>
      <c r="AH47" s="846"/>
      <c r="AI47" s="846"/>
      <c r="AJ47" s="846"/>
      <c r="AK47" s="846"/>
      <c r="AL47" s="846"/>
      <c r="AM47" s="846"/>
      <c r="AN47" s="846"/>
      <c r="AO47" s="847"/>
      <c r="AP47" s="830" t="str">
        <f>IF(Cotizador!Q17&gt;=1,IF(Cotizador!DC37=TRUE,"Amparada","No Amparada"),"")</f>
        <v/>
      </c>
      <c r="AQ47" s="831"/>
      <c r="AR47" s="831"/>
      <c r="AS47" s="831"/>
      <c r="AT47" s="831"/>
      <c r="AU47" s="831"/>
      <c r="AV47" s="831"/>
      <c r="AW47" s="831"/>
      <c r="AX47" s="831"/>
      <c r="AY47" s="831"/>
      <c r="AZ47" s="831"/>
      <c r="BA47" s="831"/>
      <c r="BB47" s="831"/>
      <c r="BC47" s="832"/>
      <c r="BD47" s="830" t="str">
        <f>IF(Cotizador!Q17&gt;=2,IF(Cotizador!DD37=TRUE,"Amparada","No Amparada"),"")</f>
        <v/>
      </c>
      <c r="BE47" s="831"/>
      <c r="BF47" s="831"/>
      <c r="BG47" s="831"/>
      <c r="BH47" s="831"/>
      <c r="BI47" s="831"/>
      <c r="BJ47" s="831"/>
      <c r="BK47" s="831"/>
      <c r="BL47" s="831"/>
      <c r="BM47" s="831"/>
      <c r="BN47" s="831"/>
      <c r="BO47" s="831"/>
      <c r="BP47" s="831"/>
      <c r="BQ47" s="832"/>
      <c r="BR47" s="830" t="str">
        <f>IF(Cotizador!Q17&gt;=3,IF(Cotizador!DE37=TRUE,"Amparada","No Amparada"),"")</f>
        <v/>
      </c>
      <c r="BS47" s="831"/>
      <c r="BT47" s="831"/>
      <c r="BU47" s="831"/>
      <c r="BV47" s="831"/>
      <c r="BW47" s="831"/>
      <c r="BX47" s="831"/>
      <c r="BY47" s="831"/>
      <c r="BZ47" s="831"/>
      <c r="CA47" s="831"/>
      <c r="CB47" s="831"/>
      <c r="CC47" s="831"/>
      <c r="CD47" s="831"/>
      <c r="CE47" s="832"/>
      <c r="CS47" s="370"/>
    </row>
    <row r="48" spans="2:97" ht="23.25" customHeight="1" x14ac:dyDescent="0.35">
      <c r="B48" s="369"/>
      <c r="R48" s="845" t="s">
        <v>193</v>
      </c>
      <c r="S48" s="846"/>
      <c r="T48" s="846"/>
      <c r="U48" s="846"/>
      <c r="V48" s="846"/>
      <c r="W48" s="846"/>
      <c r="X48" s="846"/>
      <c r="Y48" s="846"/>
      <c r="Z48" s="846"/>
      <c r="AA48" s="846"/>
      <c r="AB48" s="846"/>
      <c r="AC48" s="846"/>
      <c r="AD48" s="846"/>
      <c r="AE48" s="846"/>
      <c r="AF48" s="846"/>
      <c r="AG48" s="846"/>
      <c r="AH48" s="846"/>
      <c r="AI48" s="846"/>
      <c r="AJ48" s="846"/>
      <c r="AK48" s="846"/>
      <c r="AL48" s="846"/>
      <c r="AM48" s="846"/>
      <c r="AN48" s="846"/>
      <c r="AO48" s="847"/>
      <c r="AP48" s="830" t="str">
        <f>IF(Cotizador!Q17&gt;=1,IF(Cotizador!DC38=TRUE,CONCATENATE("Amparada / ",TEXT(Cotizador!N38,"####,##")," MXN"),"No Amparada"),"")</f>
        <v/>
      </c>
      <c r="AQ48" s="831"/>
      <c r="AR48" s="831"/>
      <c r="AS48" s="831"/>
      <c r="AT48" s="831"/>
      <c r="AU48" s="831"/>
      <c r="AV48" s="831"/>
      <c r="AW48" s="831"/>
      <c r="AX48" s="831"/>
      <c r="AY48" s="831"/>
      <c r="AZ48" s="831"/>
      <c r="BA48" s="831"/>
      <c r="BB48" s="831"/>
      <c r="BC48" s="832"/>
      <c r="BD48" s="830" t="str">
        <f>IF(Cotizador!Q17&gt;=2,IF(Cotizador!DD38=TRUE,CONCATENATE("Amparada / ",TEXT(Cotizador!Q38,"####,##")," MXN"),"No Amparada"),"")</f>
        <v/>
      </c>
      <c r="BE48" s="831"/>
      <c r="BF48" s="831"/>
      <c r="BG48" s="831"/>
      <c r="BH48" s="831"/>
      <c r="BI48" s="831"/>
      <c r="BJ48" s="831"/>
      <c r="BK48" s="831"/>
      <c r="BL48" s="831"/>
      <c r="BM48" s="831"/>
      <c r="BN48" s="831"/>
      <c r="BO48" s="831"/>
      <c r="BP48" s="831"/>
      <c r="BQ48" s="832"/>
      <c r="BR48" s="830" t="str">
        <f>IF(Cotizador!Q17&gt;=3,IF(Cotizador!DE38=TRUE,CONCATENATE("Amparada / ",TEXT(Cotizador!T38,"####,##")," MXN"),"No Amparada"),"")</f>
        <v/>
      </c>
      <c r="BS48" s="831"/>
      <c r="BT48" s="831"/>
      <c r="BU48" s="831"/>
      <c r="BV48" s="831"/>
      <c r="BW48" s="831"/>
      <c r="BX48" s="831"/>
      <c r="BY48" s="831"/>
      <c r="BZ48" s="831"/>
      <c r="CA48" s="831"/>
      <c r="CB48" s="831"/>
      <c r="CC48" s="831"/>
      <c r="CD48" s="831"/>
      <c r="CE48" s="832"/>
      <c r="CS48" s="370"/>
    </row>
    <row r="49" spans="2:97" ht="23.25" hidden="1" customHeight="1" x14ac:dyDescent="0.35">
      <c r="B49" s="369"/>
      <c r="R49" s="845" t="s">
        <v>445</v>
      </c>
      <c r="S49" s="846"/>
      <c r="T49" s="846"/>
      <c r="U49" s="846"/>
      <c r="V49" s="846"/>
      <c r="W49" s="846"/>
      <c r="X49" s="846"/>
      <c r="Y49" s="846"/>
      <c r="Z49" s="846"/>
      <c r="AA49" s="846"/>
      <c r="AB49" s="846"/>
      <c r="AC49" s="846"/>
      <c r="AD49" s="846"/>
      <c r="AE49" s="846"/>
      <c r="AF49" s="846"/>
      <c r="AG49" s="846"/>
      <c r="AH49" s="846"/>
      <c r="AI49" s="846"/>
      <c r="AJ49" s="846"/>
      <c r="AK49" s="846"/>
      <c r="AL49" s="846"/>
      <c r="AM49" s="846"/>
      <c r="AN49" s="846"/>
      <c r="AO49" s="847"/>
      <c r="AP49" s="830" t="str">
        <f>IF(Cotizador!Q17&gt;=1,IF(Cotizador!DC39=TRUE,"Amparada","No Amparada"),"")</f>
        <v/>
      </c>
      <c r="AQ49" s="831"/>
      <c r="AR49" s="831"/>
      <c r="AS49" s="831"/>
      <c r="AT49" s="831"/>
      <c r="AU49" s="831"/>
      <c r="AV49" s="831"/>
      <c r="AW49" s="831"/>
      <c r="AX49" s="831"/>
      <c r="AY49" s="831"/>
      <c r="AZ49" s="831"/>
      <c r="BA49" s="831"/>
      <c r="BB49" s="831"/>
      <c r="BC49" s="832"/>
      <c r="BD49" s="830" t="str">
        <f>IF(Cotizador!Q17&gt;=2,IF(Cotizador!DD39=TRUE,"Amparada","No Amparada"),"")</f>
        <v/>
      </c>
      <c r="BE49" s="831"/>
      <c r="BF49" s="831"/>
      <c r="BG49" s="831"/>
      <c r="BH49" s="831"/>
      <c r="BI49" s="831"/>
      <c r="BJ49" s="831"/>
      <c r="BK49" s="831"/>
      <c r="BL49" s="831"/>
      <c r="BM49" s="831"/>
      <c r="BN49" s="831"/>
      <c r="BO49" s="831"/>
      <c r="BP49" s="831"/>
      <c r="BQ49" s="832"/>
      <c r="BR49" s="830" t="str">
        <f>IF(Cotizador!Q17&gt;=3,IF(Cotizador!DE39=TRUE,"Amparada","No Amparada"),"")</f>
        <v/>
      </c>
      <c r="BS49" s="831"/>
      <c r="BT49" s="831"/>
      <c r="BU49" s="831"/>
      <c r="BV49" s="831"/>
      <c r="BW49" s="831"/>
      <c r="BX49" s="831"/>
      <c r="BY49" s="831"/>
      <c r="BZ49" s="831"/>
      <c r="CA49" s="831"/>
      <c r="CB49" s="831"/>
      <c r="CC49" s="831"/>
      <c r="CD49" s="831"/>
      <c r="CE49" s="832"/>
      <c r="CS49" s="370"/>
    </row>
    <row r="50" spans="2:97" ht="23.25" customHeight="1" x14ac:dyDescent="0.35">
      <c r="B50" s="369"/>
      <c r="R50" s="845" t="s">
        <v>188</v>
      </c>
      <c r="S50" s="846"/>
      <c r="T50" s="846"/>
      <c r="U50" s="846"/>
      <c r="V50" s="846"/>
      <c r="W50" s="846"/>
      <c r="X50" s="846"/>
      <c r="Y50" s="846"/>
      <c r="Z50" s="846"/>
      <c r="AA50" s="846"/>
      <c r="AB50" s="846"/>
      <c r="AC50" s="846"/>
      <c r="AD50" s="846"/>
      <c r="AE50" s="846"/>
      <c r="AF50" s="846"/>
      <c r="AG50" s="846"/>
      <c r="AH50" s="846"/>
      <c r="AI50" s="846"/>
      <c r="AJ50" s="846"/>
      <c r="AK50" s="846"/>
      <c r="AL50" s="846"/>
      <c r="AM50" s="846"/>
      <c r="AN50" s="846"/>
      <c r="AO50" s="847"/>
      <c r="AP50" s="830" t="str">
        <f>IF(Cotizador!Q17&gt;=1,IF(Cotizador!DC40=TRUE,"Amparada","No Amparada"),"")</f>
        <v/>
      </c>
      <c r="AQ50" s="831"/>
      <c r="AR50" s="831"/>
      <c r="AS50" s="831"/>
      <c r="AT50" s="831"/>
      <c r="AU50" s="831"/>
      <c r="AV50" s="831"/>
      <c r="AW50" s="831"/>
      <c r="AX50" s="831"/>
      <c r="AY50" s="831"/>
      <c r="AZ50" s="831"/>
      <c r="BA50" s="831"/>
      <c r="BB50" s="831"/>
      <c r="BC50" s="832"/>
      <c r="BD50" s="830" t="str">
        <f>IF(Cotizador!Q17&gt;=2,IF(Cotizador!DD40=TRUE,"Amparada","No Amparada"),"")</f>
        <v/>
      </c>
      <c r="BE50" s="831"/>
      <c r="BF50" s="831"/>
      <c r="BG50" s="831"/>
      <c r="BH50" s="831"/>
      <c r="BI50" s="831"/>
      <c r="BJ50" s="831"/>
      <c r="BK50" s="831"/>
      <c r="BL50" s="831"/>
      <c r="BM50" s="831"/>
      <c r="BN50" s="831"/>
      <c r="BO50" s="831"/>
      <c r="BP50" s="831"/>
      <c r="BQ50" s="832"/>
      <c r="BR50" s="830" t="str">
        <f>IF(Cotizador!Q17&gt;=3,IF(Cotizador!DE40=TRUE,"Amparada","No Amparada"),"")</f>
        <v/>
      </c>
      <c r="BS50" s="831"/>
      <c r="BT50" s="831"/>
      <c r="BU50" s="831"/>
      <c r="BV50" s="831"/>
      <c r="BW50" s="831"/>
      <c r="BX50" s="831"/>
      <c r="BY50" s="831"/>
      <c r="BZ50" s="831"/>
      <c r="CA50" s="831"/>
      <c r="CB50" s="831"/>
      <c r="CC50" s="831"/>
      <c r="CD50" s="831"/>
      <c r="CE50" s="832"/>
      <c r="CS50" s="370"/>
    </row>
    <row r="51" spans="2:97" ht="23.25" hidden="1" customHeight="1" x14ac:dyDescent="0.35">
      <c r="B51" s="369"/>
      <c r="R51" s="845" t="s">
        <v>208</v>
      </c>
      <c r="S51" s="846"/>
      <c r="T51" s="846"/>
      <c r="U51" s="846"/>
      <c r="V51" s="846"/>
      <c r="W51" s="846"/>
      <c r="X51" s="846"/>
      <c r="Y51" s="846"/>
      <c r="Z51" s="846"/>
      <c r="AA51" s="846"/>
      <c r="AB51" s="846"/>
      <c r="AC51" s="846"/>
      <c r="AD51" s="846"/>
      <c r="AE51" s="846"/>
      <c r="AF51" s="846"/>
      <c r="AG51" s="846"/>
      <c r="AH51" s="846"/>
      <c r="AI51" s="846"/>
      <c r="AJ51" s="846"/>
      <c r="AK51" s="846"/>
      <c r="AL51" s="846"/>
      <c r="AM51" s="846"/>
      <c r="AN51" s="846"/>
      <c r="AO51" s="847"/>
      <c r="AP51" s="830" t="str">
        <f>IF(Cotizador!Q17&gt;=1,IF(Cotizador!DC41=TRUE,"Amparada","No Amparada"),"")</f>
        <v/>
      </c>
      <c r="AQ51" s="831"/>
      <c r="AR51" s="831"/>
      <c r="AS51" s="831"/>
      <c r="AT51" s="831"/>
      <c r="AU51" s="831"/>
      <c r="AV51" s="831"/>
      <c r="AW51" s="831"/>
      <c r="AX51" s="831"/>
      <c r="AY51" s="831"/>
      <c r="AZ51" s="831"/>
      <c r="BA51" s="831"/>
      <c r="BB51" s="831"/>
      <c r="BC51" s="832"/>
      <c r="BD51" s="830" t="str">
        <f>IF(Cotizador!Q17&gt;=2,IF(Cotizador!DD41=TRUE,"Amparada","No Amparada"),"")</f>
        <v/>
      </c>
      <c r="BE51" s="831"/>
      <c r="BF51" s="831"/>
      <c r="BG51" s="831"/>
      <c r="BH51" s="831"/>
      <c r="BI51" s="831"/>
      <c r="BJ51" s="831"/>
      <c r="BK51" s="831"/>
      <c r="BL51" s="831"/>
      <c r="BM51" s="831"/>
      <c r="BN51" s="831"/>
      <c r="BO51" s="831"/>
      <c r="BP51" s="831"/>
      <c r="BQ51" s="832"/>
      <c r="BR51" s="830" t="str">
        <f>IF(Cotizador!Q17&gt;=3,IF(Cotizador!DE41=TRUE,"Amparada","No Amparada"),"")</f>
        <v/>
      </c>
      <c r="BS51" s="831"/>
      <c r="BT51" s="831"/>
      <c r="BU51" s="831"/>
      <c r="BV51" s="831"/>
      <c r="BW51" s="831"/>
      <c r="BX51" s="831"/>
      <c r="BY51" s="831"/>
      <c r="BZ51" s="831"/>
      <c r="CA51" s="831"/>
      <c r="CB51" s="831"/>
      <c r="CC51" s="831"/>
      <c r="CD51" s="831"/>
      <c r="CE51" s="832"/>
      <c r="CS51" s="370"/>
    </row>
    <row r="52" spans="2:97" ht="23.25" customHeight="1" x14ac:dyDescent="0.35">
      <c r="B52" s="369"/>
      <c r="R52" s="845" t="s">
        <v>465</v>
      </c>
      <c r="S52" s="846"/>
      <c r="T52" s="846"/>
      <c r="U52" s="846"/>
      <c r="V52" s="846"/>
      <c r="W52" s="846"/>
      <c r="X52" s="846"/>
      <c r="Y52" s="846"/>
      <c r="Z52" s="846"/>
      <c r="AA52" s="846"/>
      <c r="AB52" s="846"/>
      <c r="AC52" s="846"/>
      <c r="AD52" s="846"/>
      <c r="AE52" s="846"/>
      <c r="AF52" s="846"/>
      <c r="AG52" s="846"/>
      <c r="AH52" s="846"/>
      <c r="AI52" s="846"/>
      <c r="AJ52" s="846"/>
      <c r="AK52" s="846"/>
      <c r="AL52" s="846"/>
      <c r="AM52" s="846"/>
      <c r="AN52" s="846"/>
      <c r="AO52" s="847"/>
      <c r="AP52" s="830" t="str">
        <f>IF(Cotizador!Q17&gt;=1,IF(Cotizador!DC42=TRUE,CONCATENATE("Amparada / ",Cotizador!N40),"No Amparada"),"")</f>
        <v/>
      </c>
      <c r="AQ52" s="831"/>
      <c r="AR52" s="831"/>
      <c r="AS52" s="831"/>
      <c r="AT52" s="831"/>
      <c r="AU52" s="831"/>
      <c r="AV52" s="831"/>
      <c r="AW52" s="831"/>
      <c r="AX52" s="831"/>
      <c r="AY52" s="831"/>
      <c r="AZ52" s="831"/>
      <c r="BA52" s="831"/>
      <c r="BB52" s="831"/>
      <c r="BC52" s="832"/>
      <c r="BD52" s="830" t="str">
        <f>IF(Cotizador!Q17&gt;=2,IF(Cotizador!DD42=TRUE,CONCATENATE("Amparada / ",Cotizador!Q40),"No Amparada"),"")</f>
        <v/>
      </c>
      <c r="BE52" s="831"/>
      <c r="BF52" s="831"/>
      <c r="BG52" s="831"/>
      <c r="BH52" s="831"/>
      <c r="BI52" s="831"/>
      <c r="BJ52" s="831"/>
      <c r="BK52" s="831"/>
      <c r="BL52" s="831"/>
      <c r="BM52" s="831"/>
      <c r="BN52" s="831"/>
      <c r="BO52" s="831"/>
      <c r="BP52" s="831"/>
      <c r="BQ52" s="832"/>
      <c r="BR52" s="830" t="str">
        <f>IF(Cotizador!Q17&gt;=3,IF(Cotizador!DE42=TRUE,CONCATENATE("Amparada / ",Cotizador!T40),"No Amparada"),"")</f>
        <v/>
      </c>
      <c r="BS52" s="831"/>
      <c r="BT52" s="831"/>
      <c r="BU52" s="831"/>
      <c r="BV52" s="831"/>
      <c r="BW52" s="831"/>
      <c r="BX52" s="831"/>
      <c r="BY52" s="831"/>
      <c r="BZ52" s="831"/>
      <c r="CA52" s="831"/>
      <c r="CB52" s="831"/>
      <c r="CC52" s="831"/>
      <c r="CD52" s="831"/>
      <c r="CE52" s="832"/>
      <c r="CS52" s="370"/>
    </row>
    <row r="53" spans="2:97" ht="23.25" customHeight="1" x14ac:dyDescent="0.35">
      <c r="B53" s="371"/>
      <c r="C53" s="372"/>
      <c r="D53" s="372"/>
      <c r="E53" s="372"/>
      <c r="F53" s="372"/>
      <c r="G53" s="372"/>
      <c r="H53" s="372"/>
      <c r="I53" s="372"/>
      <c r="J53" s="372"/>
      <c r="K53" s="372"/>
      <c r="L53" s="372"/>
      <c r="M53" s="372"/>
      <c r="N53" s="372"/>
      <c r="O53" s="372"/>
      <c r="P53" s="372"/>
      <c r="Q53" s="372"/>
      <c r="R53" s="372"/>
      <c r="S53" s="372"/>
      <c r="T53" s="372"/>
      <c r="U53" s="372"/>
      <c r="V53" s="372"/>
      <c r="W53" s="372"/>
      <c r="X53" s="372"/>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2"/>
      <c r="BC53" s="372"/>
      <c r="BD53" s="372"/>
      <c r="BE53" s="372"/>
      <c r="BF53" s="372"/>
      <c r="BG53" s="372"/>
      <c r="BH53" s="372"/>
      <c r="BI53" s="372"/>
      <c r="BJ53" s="372"/>
      <c r="BK53" s="372"/>
      <c r="BL53" s="372"/>
      <c r="BM53" s="372"/>
      <c r="BN53" s="372"/>
      <c r="BO53" s="372"/>
      <c r="BP53" s="372"/>
      <c r="BQ53" s="372"/>
      <c r="BR53" s="372"/>
      <c r="BS53" s="372"/>
      <c r="BT53" s="372"/>
      <c r="BU53" s="372"/>
      <c r="BV53" s="372"/>
      <c r="BW53" s="372"/>
      <c r="BX53" s="372"/>
      <c r="BY53" s="372"/>
      <c r="BZ53" s="372"/>
      <c r="CA53" s="372"/>
      <c r="CB53" s="372"/>
      <c r="CC53" s="372"/>
      <c r="CD53" s="372"/>
      <c r="CE53" s="372"/>
      <c r="CF53" s="372"/>
      <c r="CG53" s="372"/>
      <c r="CH53" s="372"/>
      <c r="CI53" s="372"/>
      <c r="CJ53" s="372"/>
      <c r="CK53" s="372"/>
      <c r="CL53" s="372"/>
      <c r="CM53" s="372"/>
      <c r="CN53" s="372"/>
      <c r="CO53" s="372"/>
      <c r="CP53" s="372"/>
      <c r="CQ53" s="372"/>
      <c r="CR53" s="372"/>
      <c r="CS53" s="373"/>
    </row>
    <row r="54" spans="2:97" ht="23.25" customHeight="1" x14ac:dyDescent="0.35">
      <c r="B54" s="833" t="s">
        <v>298</v>
      </c>
      <c r="C54" s="834"/>
      <c r="D54" s="834"/>
      <c r="E54" s="834"/>
      <c r="F54" s="834"/>
      <c r="G54" s="834"/>
      <c r="H54" s="834"/>
      <c r="I54" s="834"/>
      <c r="J54" s="834"/>
      <c r="K54" s="834"/>
      <c r="L54" s="834"/>
      <c r="M54" s="834"/>
      <c r="N54" s="834"/>
      <c r="O54" s="834"/>
      <c r="P54" s="834"/>
      <c r="Q54" s="834"/>
      <c r="R54" s="834"/>
      <c r="S54" s="834"/>
      <c r="T54" s="834"/>
      <c r="U54" s="834"/>
      <c r="V54" s="834"/>
      <c r="W54" s="834"/>
      <c r="X54" s="834"/>
      <c r="Y54" s="834"/>
      <c r="Z54" s="834"/>
      <c r="AA54" s="834"/>
      <c r="AB54" s="834"/>
      <c r="AC54" s="834"/>
      <c r="AD54" s="834"/>
      <c r="AE54" s="834"/>
      <c r="AF54" s="834"/>
      <c r="AG54" s="834"/>
      <c r="AH54" s="834"/>
      <c r="AI54" s="834"/>
      <c r="AJ54" s="834"/>
      <c r="AK54" s="834"/>
      <c r="AL54" s="834"/>
      <c r="AM54" s="834"/>
      <c r="AN54" s="834"/>
      <c r="AO54" s="834"/>
      <c r="AP54" s="834"/>
      <c r="AQ54" s="834"/>
      <c r="AR54" s="834"/>
      <c r="AS54" s="834"/>
      <c r="AT54" s="834"/>
      <c r="AU54" s="834"/>
      <c r="AV54" s="834"/>
      <c r="AW54" s="834"/>
      <c r="AX54" s="834"/>
      <c r="AY54" s="834"/>
      <c r="AZ54" s="834"/>
      <c r="BA54" s="834"/>
      <c r="BB54" s="834"/>
      <c r="BC54" s="834"/>
      <c r="BD54" s="834"/>
      <c r="BE54" s="834"/>
      <c r="BF54" s="834"/>
      <c r="BG54" s="834"/>
      <c r="BH54" s="834"/>
      <c r="BI54" s="834"/>
      <c r="BJ54" s="834"/>
      <c r="BK54" s="834"/>
      <c r="BL54" s="834"/>
      <c r="BM54" s="834"/>
      <c r="BN54" s="834"/>
      <c r="BO54" s="834"/>
      <c r="BP54" s="834"/>
      <c r="BQ54" s="834"/>
      <c r="BR54" s="834"/>
      <c r="BS54" s="834"/>
      <c r="BT54" s="834"/>
      <c r="BU54" s="834"/>
      <c r="BV54" s="834"/>
      <c r="BW54" s="834"/>
      <c r="BX54" s="834"/>
      <c r="BY54" s="834"/>
      <c r="BZ54" s="834"/>
      <c r="CA54" s="834"/>
      <c r="CB54" s="834"/>
      <c r="CC54" s="834"/>
      <c r="CD54" s="834"/>
      <c r="CE54" s="834"/>
      <c r="CF54" s="834"/>
      <c r="CG54" s="834"/>
      <c r="CH54" s="834"/>
      <c r="CI54" s="834"/>
      <c r="CJ54" s="834"/>
      <c r="CK54" s="834"/>
      <c r="CL54" s="834"/>
      <c r="CM54" s="834"/>
      <c r="CN54" s="834"/>
      <c r="CO54" s="834"/>
      <c r="CP54" s="834"/>
      <c r="CQ54" s="834"/>
      <c r="CR54" s="834"/>
      <c r="CS54" s="835"/>
    </row>
    <row r="55" spans="2:97" ht="23.25" customHeight="1" thickBot="1" x14ac:dyDescent="0.4">
      <c r="B55" s="369"/>
      <c r="C55" s="377"/>
      <c r="D55" s="368"/>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8"/>
      <c r="AI55" s="368"/>
      <c r="AJ55" s="368"/>
      <c r="AK55" s="368"/>
      <c r="AL55" s="368"/>
      <c r="AM55" s="368"/>
      <c r="AN55" s="368"/>
      <c r="AO55" s="368"/>
      <c r="AP55" s="368"/>
      <c r="AQ55" s="368"/>
      <c r="AR55" s="368"/>
      <c r="AS55" s="368"/>
      <c r="AT55" s="368"/>
      <c r="AU55" s="368"/>
      <c r="AV55" s="368"/>
      <c r="AW55" s="368"/>
      <c r="AX55" s="368"/>
      <c r="AY55" s="368"/>
      <c r="AZ55" s="368"/>
      <c r="BA55" s="368"/>
      <c r="BB55" s="368"/>
      <c r="BC55" s="368"/>
      <c r="BD55" s="368"/>
      <c r="BE55" s="368"/>
      <c r="BF55" s="368"/>
      <c r="BG55" s="368"/>
      <c r="BH55" s="368"/>
      <c r="BI55" s="368"/>
      <c r="BJ55" s="368"/>
      <c r="BK55" s="368"/>
      <c r="BL55" s="368"/>
      <c r="BM55" s="368"/>
      <c r="BN55" s="368"/>
      <c r="BO55" s="368"/>
      <c r="BP55" s="368"/>
      <c r="BQ55" s="368"/>
      <c r="BR55" s="368"/>
      <c r="BS55" s="368"/>
      <c r="BT55" s="368"/>
      <c r="BU55" s="368"/>
      <c r="BV55" s="368"/>
      <c r="BW55" s="368"/>
      <c r="BX55" s="368"/>
      <c r="BY55" s="368"/>
      <c r="BZ55" s="368"/>
      <c r="CA55" s="368"/>
      <c r="CB55" s="368"/>
      <c r="CC55" s="368"/>
      <c r="CD55" s="368"/>
      <c r="CE55" s="368"/>
      <c r="CF55" s="368"/>
      <c r="CG55" s="368"/>
      <c r="CH55" s="368"/>
      <c r="CI55" s="368"/>
      <c r="CJ55" s="368"/>
      <c r="CK55" s="368"/>
      <c r="CL55" s="368"/>
      <c r="CM55" s="368"/>
      <c r="CN55" s="368"/>
      <c r="CO55" s="368"/>
      <c r="CP55" s="368"/>
      <c r="CQ55" s="368"/>
      <c r="CR55" s="368"/>
      <c r="CS55" s="370"/>
    </row>
    <row r="56" spans="2:97" ht="23.25" customHeight="1" thickBot="1" x14ac:dyDescent="0.4">
      <c r="B56" s="369"/>
      <c r="C56" s="812" t="s">
        <v>289</v>
      </c>
      <c r="D56" s="813"/>
      <c r="E56" s="813"/>
      <c r="F56" s="813"/>
      <c r="G56" s="813"/>
      <c r="H56" s="813"/>
      <c r="I56" s="813"/>
      <c r="J56" s="813"/>
      <c r="K56" s="813"/>
      <c r="L56" s="813"/>
      <c r="M56" s="813"/>
      <c r="N56" s="813"/>
      <c r="O56" s="813"/>
      <c r="P56" s="813"/>
      <c r="Q56" s="813"/>
      <c r="R56" s="813"/>
      <c r="S56" s="813"/>
      <c r="T56" s="813"/>
      <c r="U56" s="813"/>
      <c r="V56" s="813"/>
      <c r="W56" s="813"/>
      <c r="X56" s="813"/>
      <c r="Y56" s="813"/>
      <c r="Z56" s="813"/>
      <c r="AA56" s="813"/>
      <c r="AB56" s="813"/>
      <c r="AC56" s="813"/>
      <c r="AD56" s="813"/>
      <c r="AE56" s="813"/>
      <c r="AF56" s="813"/>
      <c r="AG56" s="813"/>
      <c r="AH56" s="813"/>
      <c r="AI56" s="813"/>
      <c r="AJ56" s="813"/>
      <c r="AK56" s="813"/>
      <c r="AL56" s="813"/>
      <c r="AM56" s="813"/>
      <c r="AN56" s="813"/>
      <c r="AO56" s="813"/>
      <c r="AP56" s="813"/>
      <c r="AQ56" s="813"/>
      <c r="AR56" s="813"/>
      <c r="AS56" s="813"/>
      <c r="AT56" s="813"/>
      <c r="AU56" s="813"/>
      <c r="AV56" s="813"/>
      <c r="AW56" s="813"/>
      <c r="AX56" s="813"/>
      <c r="AY56" s="813"/>
      <c r="AZ56" s="813"/>
      <c r="BA56" s="813"/>
      <c r="BB56" s="813"/>
      <c r="BC56" s="813"/>
      <c r="BD56" s="813"/>
      <c r="BE56" s="813"/>
      <c r="BF56" s="813"/>
      <c r="BG56" s="813"/>
      <c r="BH56" s="813"/>
      <c r="BI56" s="813"/>
      <c r="BJ56" s="813"/>
      <c r="BK56" s="813"/>
      <c r="BL56" s="813"/>
      <c r="BM56" s="813"/>
      <c r="BN56" s="813"/>
      <c r="BO56" s="813"/>
      <c r="BP56" s="813"/>
      <c r="BQ56" s="813"/>
      <c r="BR56" s="813"/>
      <c r="BS56" s="813"/>
      <c r="BT56" s="813"/>
      <c r="BU56" s="813"/>
      <c r="BV56" s="813"/>
      <c r="BW56" s="813"/>
      <c r="BX56" s="813"/>
      <c r="BY56" s="813"/>
      <c r="BZ56" s="813"/>
      <c r="CA56" s="813"/>
      <c r="CB56" s="813"/>
      <c r="CC56" s="813"/>
      <c r="CD56" s="813"/>
      <c r="CE56" s="813"/>
      <c r="CF56" s="813"/>
      <c r="CG56" s="813"/>
      <c r="CH56" s="813"/>
      <c r="CI56" s="813"/>
      <c r="CJ56" s="813"/>
      <c r="CK56" s="813"/>
      <c r="CL56" s="813"/>
      <c r="CM56" s="813"/>
      <c r="CN56" s="813"/>
      <c r="CO56" s="813"/>
      <c r="CP56" s="813"/>
      <c r="CQ56" s="813"/>
      <c r="CR56" s="814"/>
      <c r="CS56" s="378"/>
    </row>
    <row r="57" spans="2:97" ht="23.25" customHeight="1" x14ac:dyDescent="0.35">
      <c r="B57" s="369"/>
      <c r="C57" s="815" t="s">
        <v>195</v>
      </c>
      <c r="D57" s="816"/>
      <c r="E57" s="816"/>
      <c r="F57" s="816"/>
      <c r="G57" s="816"/>
      <c r="H57" s="816"/>
      <c r="I57" s="816"/>
      <c r="J57" s="816"/>
      <c r="K57" s="816"/>
      <c r="L57" s="816"/>
      <c r="M57" s="817" t="s">
        <v>299</v>
      </c>
      <c r="N57" s="818"/>
      <c r="O57" s="818"/>
      <c r="P57" s="818"/>
      <c r="Q57" s="818"/>
      <c r="R57" s="818"/>
      <c r="S57" s="818"/>
      <c r="T57" s="818"/>
      <c r="U57" s="818"/>
      <c r="V57" s="818"/>
      <c r="W57" s="818"/>
      <c r="X57" s="818"/>
      <c r="Y57" s="818"/>
      <c r="Z57" s="818"/>
      <c r="AA57" s="818"/>
      <c r="AB57" s="818"/>
      <c r="AC57" s="818"/>
      <c r="AD57" s="818"/>
      <c r="AE57" s="818"/>
      <c r="AF57" s="818"/>
      <c r="AG57" s="818"/>
      <c r="AH57" s="818"/>
      <c r="AI57" s="818"/>
      <c r="AJ57" s="818"/>
      <c r="AK57" s="818"/>
      <c r="AL57" s="818"/>
      <c r="AM57" s="818"/>
      <c r="AN57" s="819"/>
      <c r="AO57" s="817" t="s">
        <v>300</v>
      </c>
      <c r="AP57" s="818"/>
      <c r="AQ57" s="818"/>
      <c r="AR57" s="818"/>
      <c r="AS57" s="818"/>
      <c r="AT57" s="818"/>
      <c r="AU57" s="818"/>
      <c r="AV57" s="818"/>
      <c r="AW57" s="818"/>
      <c r="AX57" s="818"/>
      <c r="AY57" s="818"/>
      <c r="AZ57" s="818"/>
      <c r="BA57" s="818"/>
      <c r="BB57" s="818"/>
      <c r="BC57" s="818"/>
      <c r="BD57" s="818"/>
      <c r="BE57" s="818"/>
      <c r="BF57" s="818"/>
      <c r="BG57" s="818"/>
      <c r="BH57" s="818"/>
      <c r="BI57" s="818"/>
      <c r="BJ57" s="818"/>
      <c r="BK57" s="818"/>
      <c r="BL57" s="818"/>
      <c r="BM57" s="818"/>
      <c r="BN57" s="818"/>
      <c r="BO57" s="818"/>
      <c r="BP57" s="820"/>
      <c r="BQ57" s="817" t="s">
        <v>301</v>
      </c>
      <c r="BR57" s="818"/>
      <c r="BS57" s="818"/>
      <c r="BT57" s="818"/>
      <c r="BU57" s="818"/>
      <c r="BV57" s="818"/>
      <c r="BW57" s="818"/>
      <c r="BX57" s="818"/>
      <c r="BY57" s="818"/>
      <c r="BZ57" s="818"/>
      <c r="CA57" s="818"/>
      <c r="CB57" s="818"/>
      <c r="CC57" s="818"/>
      <c r="CD57" s="818"/>
      <c r="CE57" s="818"/>
      <c r="CF57" s="818"/>
      <c r="CG57" s="818"/>
      <c r="CH57" s="818"/>
      <c r="CI57" s="818"/>
      <c r="CJ57" s="818"/>
      <c r="CK57" s="818"/>
      <c r="CL57" s="818"/>
      <c r="CM57" s="818"/>
      <c r="CN57" s="818"/>
      <c r="CO57" s="818"/>
      <c r="CP57" s="818"/>
      <c r="CQ57" s="818"/>
      <c r="CR57" s="820"/>
      <c r="CS57" s="370"/>
    </row>
    <row r="58" spans="2:97" ht="23.25" customHeight="1" x14ac:dyDescent="0.35">
      <c r="B58" s="369"/>
      <c r="C58" s="815"/>
      <c r="D58" s="816"/>
      <c r="E58" s="816"/>
      <c r="F58" s="816"/>
      <c r="G58" s="816"/>
      <c r="H58" s="816"/>
      <c r="I58" s="816"/>
      <c r="J58" s="816"/>
      <c r="K58" s="816"/>
      <c r="L58" s="816"/>
      <c r="M58" s="821" t="s">
        <v>302</v>
      </c>
      <c r="N58" s="822"/>
      <c r="O58" s="822"/>
      <c r="P58" s="822"/>
      <c r="Q58" s="822"/>
      <c r="R58" s="822"/>
      <c r="S58" s="822"/>
      <c r="T58" s="822"/>
      <c r="U58" s="822"/>
      <c r="V58" s="822"/>
      <c r="W58" s="822"/>
      <c r="X58" s="822"/>
      <c r="Y58" s="822"/>
      <c r="Z58" s="823"/>
      <c r="AA58" s="822" t="s">
        <v>303</v>
      </c>
      <c r="AB58" s="822"/>
      <c r="AC58" s="822"/>
      <c r="AD58" s="822"/>
      <c r="AE58" s="822"/>
      <c r="AF58" s="822"/>
      <c r="AG58" s="822"/>
      <c r="AH58" s="822"/>
      <c r="AI58" s="822"/>
      <c r="AJ58" s="822"/>
      <c r="AK58" s="822"/>
      <c r="AL58" s="822"/>
      <c r="AM58" s="822"/>
      <c r="AN58" s="823"/>
      <c r="AO58" s="821" t="s">
        <v>302</v>
      </c>
      <c r="AP58" s="822"/>
      <c r="AQ58" s="822"/>
      <c r="AR58" s="822"/>
      <c r="AS58" s="822"/>
      <c r="AT58" s="822"/>
      <c r="AU58" s="822"/>
      <c r="AV58" s="822"/>
      <c r="AW58" s="822"/>
      <c r="AX58" s="822"/>
      <c r="AY58" s="822"/>
      <c r="AZ58" s="822"/>
      <c r="BA58" s="822"/>
      <c r="BB58" s="823"/>
      <c r="BC58" s="822" t="s">
        <v>303</v>
      </c>
      <c r="BD58" s="822"/>
      <c r="BE58" s="822"/>
      <c r="BF58" s="822"/>
      <c r="BG58" s="822"/>
      <c r="BH58" s="822"/>
      <c r="BI58" s="822"/>
      <c r="BJ58" s="822"/>
      <c r="BK58" s="822"/>
      <c r="BL58" s="822"/>
      <c r="BM58" s="822"/>
      <c r="BN58" s="822"/>
      <c r="BO58" s="822"/>
      <c r="BP58" s="824"/>
      <c r="BQ58" s="821" t="s">
        <v>302</v>
      </c>
      <c r="BR58" s="822"/>
      <c r="BS58" s="822"/>
      <c r="BT58" s="822"/>
      <c r="BU58" s="822"/>
      <c r="BV58" s="822"/>
      <c r="BW58" s="822"/>
      <c r="BX58" s="822"/>
      <c r="BY58" s="822"/>
      <c r="BZ58" s="822"/>
      <c r="CA58" s="822"/>
      <c r="CB58" s="822"/>
      <c r="CC58" s="822"/>
      <c r="CD58" s="823"/>
      <c r="CE58" s="822" t="s">
        <v>303</v>
      </c>
      <c r="CF58" s="822"/>
      <c r="CG58" s="822"/>
      <c r="CH58" s="822"/>
      <c r="CI58" s="822"/>
      <c r="CJ58" s="822"/>
      <c r="CK58" s="822"/>
      <c r="CL58" s="822"/>
      <c r="CM58" s="822"/>
      <c r="CN58" s="822"/>
      <c r="CO58" s="822"/>
      <c r="CP58" s="822"/>
      <c r="CQ58" s="822"/>
      <c r="CR58" s="824"/>
      <c r="CS58" s="370"/>
    </row>
    <row r="59" spans="2:97" ht="23.25" customHeight="1" x14ac:dyDescent="0.35">
      <c r="B59" s="369"/>
      <c r="C59" s="815"/>
      <c r="D59" s="816"/>
      <c r="E59" s="816"/>
      <c r="F59" s="816"/>
      <c r="G59" s="816"/>
      <c r="H59" s="816"/>
      <c r="I59" s="816"/>
      <c r="J59" s="816"/>
      <c r="K59" s="816"/>
      <c r="L59" s="816"/>
      <c r="M59" s="825" t="s">
        <v>100</v>
      </c>
      <c r="N59" s="826"/>
      <c r="O59" s="826"/>
      <c r="P59" s="826"/>
      <c r="Q59" s="826"/>
      <c r="R59" s="826"/>
      <c r="S59" s="826"/>
      <c r="T59" s="826" t="s">
        <v>101</v>
      </c>
      <c r="U59" s="826"/>
      <c r="V59" s="826"/>
      <c r="W59" s="826"/>
      <c r="X59" s="826"/>
      <c r="Y59" s="826"/>
      <c r="Z59" s="827"/>
      <c r="AA59" s="828" t="s">
        <v>100</v>
      </c>
      <c r="AB59" s="826"/>
      <c r="AC59" s="826"/>
      <c r="AD59" s="826"/>
      <c r="AE59" s="826"/>
      <c r="AF59" s="826"/>
      <c r="AG59" s="826"/>
      <c r="AH59" s="826" t="s">
        <v>101</v>
      </c>
      <c r="AI59" s="826"/>
      <c r="AJ59" s="826"/>
      <c r="AK59" s="826"/>
      <c r="AL59" s="826"/>
      <c r="AM59" s="826"/>
      <c r="AN59" s="827"/>
      <c r="AO59" s="825" t="s">
        <v>100</v>
      </c>
      <c r="AP59" s="826"/>
      <c r="AQ59" s="826"/>
      <c r="AR59" s="826"/>
      <c r="AS59" s="826"/>
      <c r="AT59" s="826"/>
      <c r="AU59" s="826"/>
      <c r="AV59" s="826" t="s">
        <v>101</v>
      </c>
      <c r="AW59" s="826"/>
      <c r="AX59" s="826"/>
      <c r="AY59" s="826"/>
      <c r="AZ59" s="826"/>
      <c r="BA59" s="826"/>
      <c r="BB59" s="827"/>
      <c r="BC59" s="828" t="s">
        <v>100</v>
      </c>
      <c r="BD59" s="826"/>
      <c r="BE59" s="826"/>
      <c r="BF59" s="826"/>
      <c r="BG59" s="826"/>
      <c r="BH59" s="826"/>
      <c r="BI59" s="826"/>
      <c r="BJ59" s="826" t="s">
        <v>101</v>
      </c>
      <c r="BK59" s="826"/>
      <c r="BL59" s="826"/>
      <c r="BM59" s="826"/>
      <c r="BN59" s="826"/>
      <c r="BO59" s="826"/>
      <c r="BP59" s="829"/>
      <c r="BQ59" s="825" t="s">
        <v>100</v>
      </c>
      <c r="BR59" s="826"/>
      <c r="BS59" s="826"/>
      <c r="BT59" s="826"/>
      <c r="BU59" s="826"/>
      <c r="BV59" s="826"/>
      <c r="BW59" s="826"/>
      <c r="BX59" s="826" t="s">
        <v>101</v>
      </c>
      <c r="BY59" s="826"/>
      <c r="BZ59" s="826"/>
      <c r="CA59" s="826"/>
      <c r="CB59" s="826"/>
      <c r="CC59" s="826"/>
      <c r="CD59" s="827"/>
      <c r="CE59" s="828" t="s">
        <v>100</v>
      </c>
      <c r="CF59" s="826"/>
      <c r="CG59" s="826"/>
      <c r="CH59" s="826"/>
      <c r="CI59" s="826"/>
      <c r="CJ59" s="826"/>
      <c r="CK59" s="826"/>
      <c r="CL59" s="826" t="s">
        <v>101</v>
      </c>
      <c r="CM59" s="826"/>
      <c r="CN59" s="826"/>
      <c r="CO59" s="826"/>
      <c r="CP59" s="826"/>
      <c r="CQ59" s="826"/>
      <c r="CR59" s="829"/>
      <c r="CS59" s="370"/>
    </row>
    <row r="60" spans="2:97" ht="23.25" customHeight="1" x14ac:dyDescent="0.35">
      <c r="B60" s="369"/>
      <c r="C60" s="776" t="s">
        <v>102</v>
      </c>
      <c r="D60" s="777"/>
      <c r="E60" s="777"/>
      <c r="F60" s="777"/>
      <c r="G60" s="777"/>
      <c r="H60" s="777"/>
      <c r="I60" s="777"/>
      <c r="J60" s="777"/>
      <c r="K60" s="777"/>
      <c r="L60" s="778"/>
      <c r="M60" s="800">
        <f>IF(Cotizador!$Q$17&gt;=1,TARIFA!N9,0)</f>
        <v>0</v>
      </c>
      <c r="N60" s="801"/>
      <c r="O60" s="801"/>
      <c r="P60" s="801"/>
      <c r="Q60" s="801"/>
      <c r="R60" s="801"/>
      <c r="S60" s="802"/>
      <c r="T60" s="803">
        <f>IF(Cotizador!$Q$17&gt;=1,TARIFA!O9,0)</f>
        <v>0</v>
      </c>
      <c r="U60" s="801"/>
      <c r="V60" s="801"/>
      <c r="W60" s="801"/>
      <c r="X60" s="801"/>
      <c r="Y60" s="801"/>
      <c r="Z60" s="801"/>
      <c r="AA60" s="804">
        <f>IF(Cotizador!$Q$17&gt;=1,TARIFA!P9,0)</f>
        <v>0</v>
      </c>
      <c r="AB60" s="801"/>
      <c r="AC60" s="801"/>
      <c r="AD60" s="801"/>
      <c r="AE60" s="801"/>
      <c r="AF60" s="801"/>
      <c r="AG60" s="802"/>
      <c r="AH60" s="803">
        <f>IF(Cotizador!$Q$17&gt;=1,TARIFA!Q9,0)</f>
        <v>0</v>
      </c>
      <c r="AI60" s="801"/>
      <c r="AJ60" s="801"/>
      <c r="AK60" s="801"/>
      <c r="AL60" s="801"/>
      <c r="AM60" s="801"/>
      <c r="AN60" s="801"/>
      <c r="AO60" s="805">
        <f>IF(Cotizador!$Q$17&gt;=1,TARIFA!R9,0)</f>
        <v>0</v>
      </c>
      <c r="AP60" s="806"/>
      <c r="AQ60" s="806"/>
      <c r="AR60" s="806"/>
      <c r="AS60" s="806"/>
      <c r="AT60" s="806"/>
      <c r="AU60" s="807"/>
      <c r="AV60" s="808">
        <f>IF(Cotizador!$Q$17&gt;=1,TARIFA!S9,0)</f>
        <v>0</v>
      </c>
      <c r="AW60" s="806"/>
      <c r="AX60" s="806"/>
      <c r="AY60" s="806"/>
      <c r="AZ60" s="806"/>
      <c r="BA60" s="806"/>
      <c r="BB60" s="806"/>
      <c r="BC60" s="809">
        <f>IF(Cotizador!$Q$17&gt;=1,TARIFA!T9,0)</f>
        <v>0</v>
      </c>
      <c r="BD60" s="806"/>
      <c r="BE60" s="806"/>
      <c r="BF60" s="806"/>
      <c r="BG60" s="806"/>
      <c r="BH60" s="806"/>
      <c r="BI60" s="807"/>
      <c r="BJ60" s="808">
        <f>IF(Cotizador!$Q$17&gt;=1,TARIFA!U9,0)</f>
        <v>0</v>
      </c>
      <c r="BK60" s="806"/>
      <c r="BL60" s="806"/>
      <c r="BM60" s="806"/>
      <c r="BN60" s="806"/>
      <c r="BO60" s="806"/>
      <c r="BP60" s="810"/>
      <c r="BQ60" s="800">
        <f>IF(Cotizador!$Q$17&gt;=1,TARIFA!V9,0)</f>
        <v>0</v>
      </c>
      <c r="BR60" s="801"/>
      <c r="BS60" s="801"/>
      <c r="BT60" s="801"/>
      <c r="BU60" s="801"/>
      <c r="BV60" s="801"/>
      <c r="BW60" s="802"/>
      <c r="BX60" s="803">
        <f>IF(Cotizador!$Q$17&gt;=1,TARIFA!W9,0)</f>
        <v>0</v>
      </c>
      <c r="BY60" s="801"/>
      <c r="BZ60" s="801"/>
      <c r="CA60" s="801"/>
      <c r="CB60" s="801"/>
      <c r="CC60" s="801"/>
      <c r="CD60" s="801"/>
      <c r="CE60" s="804">
        <f>IF(Cotizador!$Q$17&gt;=1,TARIFA!X9,0)</f>
        <v>0</v>
      </c>
      <c r="CF60" s="801"/>
      <c r="CG60" s="801"/>
      <c r="CH60" s="801"/>
      <c r="CI60" s="801"/>
      <c r="CJ60" s="801"/>
      <c r="CK60" s="802"/>
      <c r="CL60" s="803">
        <f>IF(Cotizador!$Q$17&gt;=1,TARIFA!Y9,0)</f>
        <v>0</v>
      </c>
      <c r="CM60" s="801"/>
      <c r="CN60" s="801"/>
      <c r="CO60" s="801"/>
      <c r="CP60" s="801"/>
      <c r="CQ60" s="801"/>
      <c r="CR60" s="811"/>
      <c r="CS60" s="370"/>
    </row>
    <row r="61" spans="2:97" ht="23.25" customHeight="1" x14ac:dyDescent="0.35">
      <c r="B61" s="369"/>
      <c r="C61" s="788" t="s">
        <v>103</v>
      </c>
      <c r="D61" s="789"/>
      <c r="E61" s="789"/>
      <c r="F61" s="789"/>
      <c r="G61" s="789"/>
      <c r="H61" s="789"/>
      <c r="I61" s="789"/>
      <c r="J61" s="789"/>
      <c r="K61" s="789"/>
      <c r="L61" s="790"/>
      <c r="M61" s="791">
        <f>IF(Cotizador!$Q$17&gt;=1,TARIFA!N10,0)</f>
        <v>0</v>
      </c>
      <c r="N61" s="792"/>
      <c r="O61" s="792"/>
      <c r="P61" s="792"/>
      <c r="Q61" s="792"/>
      <c r="R61" s="792"/>
      <c r="S61" s="793"/>
      <c r="T61" s="794">
        <f>IF(Cotizador!$Q$17&gt;=1,TARIFA!O10,0)</f>
        <v>0</v>
      </c>
      <c r="U61" s="792"/>
      <c r="V61" s="792"/>
      <c r="W61" s="792"/>
      <c r="X61" s="792"/>
      <c r="Y61" s="792"/>
      <c r="Z61" s="792"/>
      <c r="AA61" s="795">
        <f>IF(Cotizador!$Q$17&gt;=1,TARIFA!P10,0)</f>
        <v>0</v>
      </c>
      <c r="AB61" s="792"/>
      <c r="AC61" s="792"/>
      <c r="AD61" s="792"/>
      <c r="AE61" s="792"/>
      <c r="AF61" s="792"/>
      <c r="AG61" s="793"/>
      <c r="AH61" s="794">
        <f>IF(Cotizador!$Q$17&gt;=1,TARIFA!Q10,0)</f>
        <v>0</v>
      </c>
      <c r="AI61" s="792"/>
      <c r="AJ61" s="792"/>
      <c r="AK61" s="792"/>
      <c r="AL61" s="792"/>
      <c r="AM61" s="792"/>
      <c r="AN61" s="792"/>
      <c r="AO61" s="788">
        <f>IF(Cotizador!$Q$17&gt;=1,TARIFA!R10,0)</f>
        <v>0</v>
      </c>
      <c r="AP61" s="789"/>
      <c r="AQ61" s="789"/>
      <c r="AR61" s="789"/>
      <c r="AS61" s="789"/>
      <c r="AT61" s="789"/>
      <c r="AU61" s="796"/>
      <c r="AV61" s="797">
        <f>IF(Cotizador!$Q$17&gt;=1,TARIFA!S10,0)</f>
        <v>0</v>
      </c>
      <c r="AW61" s="789"/>
      <c r="AX61" s="789"/>
      <c r="AY61" s="789"/>
      <c r="AZ61" s="789"/>
      <c r="BA61" s="789"/>
      <c r="BB61" s="789"/>
      <c r="BC61" s="798">
        <f>IF(Cotizador!$Q$17&gt;=1,TARIFA!T10,0)</f>
        <v>0</v>
      </c>
      <c r="BD61" s="789"/>
      <c r="BE61" s="789"/>
      <c r="BF61" s="789"/>
      <c r="BG61" s="789"/>
      <c r="BH61" s="789"/>
      <c r="BI61" s="796"/>
      <c r="BJ61" s="797">
        <f>IF(Cotizador!$Q$17&gt;=1,TARIFA!U10,0)</f>
        <v>0</v>
      </c>
      <c r="BK61" s="789"/>
      <c r="BL61" s="789"/>
      <c r="BM61" s="789"/>
      <c r="BN61" s="789"/>
      <c r="BO61" s="789"/>
      <c r="BP61" s="790"/>
      <c r="BQ61" s="791">
        <f>IF(Cotizador!$Q$17&gt;=1,TARIFA!V10,0)</f>
        <v>0</v>
      </c>
      <c r="BR61" s="792"/>
      <c r="BS61" s="792"/>
      <c r="BT61" s="792"/>
      <c r="BU61" s="792"/>
      <c r="BV61" s="792"/>
      <c r="BW61" s="793"/>
      <c r="BX61" s="794">
        <f>IF(Cotizador!$Q$17&gt;=1,TARIFA!W10,0)</f>
        <v>0</v>
      </c>
      <c r="BY61" s="792"/>
      <c r="BZ61" s="792"/>
      <c r="CA61" s="792"/>
      <c r="CB61" s="792"/>
      <c r="CC61" s="792"/>
      <c r="CD61" s="792"/>
      <c r="CE61" s="795">
        <f>IF(Cotizador!$Q$17&gt;=1,TARIFA!X10,0)</f>
        <v>0</v>
      </c>
      <c r="CF61" s="792"/>
      <c r="CG61" s="792"/>
      <c r="CH61" s="792"/>
      <c r="CI61" s="792"/>
      <c r="CJ61" s="792"/>
      <c r="CK61" s="793"/>
      <c r="CL61" s="794">
        <f>IF(Cotizador!$Q$17&gt;=1,TARIFA!Y10,0)</f>
        <v>0</v>
      </c>
      <c r="CM61" s="792"/>
      <c r="CN61" s="792"/>
      <c r="CO61" s="792"/>
      <c r="CP61" s="792"/>
      <c r="CQ61" s="792"/>
      <c r="CR61" s="799"/>
      <c r="CS61" s="370"/>
    </row>
    <row r="62" spans="2:97" ht="23.25" customHeight="1" x14ac:dyDescent="0.35">
      <c r="B62" s="369"/>
      <c r="C62" s="776" t="s">
        <v>104</v>
      </c>
      <c r="D62" s="777"/>
      <c r="E62" s="777"/>
      <c r="F62" s="777"/>
      <c r="G62" s="777"/>
      <c r="H62" s="777"/>
      <c r="I62" s="777"/>
      <c r="J62" s="777"/>
      <c r="K62" s="777"/>
      <c r="L62" s="778"/>
      <c r="M62" s="779">
        <f>IF(Cotizador!$Q$17&gt;=1,TARIFA!N11,0)</f>
        <v>0</v>
      </c>
      <c r="N62" s="780"/>
      <c r="O62" s="780"/>
      <c r="P62" s="780"/>
      <c r="Q62" s="780"/>
      <c r="R62" s="780"/>
      <c r="S62" s="781"/>
      <c r="T62" s="782">
        <f>IF(Cotizador!$Q$17&gt;=1,TARIFA!O11,0)</f>
        <v>0</v>
      </c>
      <c r="U62" s="780"/>
      <c r="V62" s="780"/>
      <c r="W62" s="780"/>
      <c r="X62" s="780"/>
      <c r="Y62" s="780"/>
      <c r="Z62" s="780"/>
      <c r="AA62" s="783">
        <f>IF(Cotizador!$Q$17&gt;=1,TARIFA!P11,0)</f>
        <v>0</v>
      </c>
      <c r="AB62" s="780"/>
      <c r="AC62" s="780"/>
      <c r="AD62" s="780"/>
      <c r="AE62" s="780"/>
      <c r="AF62" s="780"/>
      <c r="AG62" s="781"/>
      <c r="AH62" s="782">
        <f>IF(Cotizador!$Q$17&gt;=1,TARIFA!Q11,0)</f>
        <v>0</v>
      </c>
      <c r="AI62" s="780"/>
      <c r="AJ62" s="780"/>
      <c r="AK62" s="780"/>
      <c r="AL62" s="780"/>
      <c r="AM62" s="780"/>
      <c r="AN62" s="780"/>
      <c r="AO62" s="776">
        <f>IF(Cotizador!$Q$17&gt;=1,TARIFA!R11,0)</f>
        <v>0</v>
      </c>
      <c r="AP62" s="777"/>
      <c r="AQ62" s="777"/>
      <c r="AR62" s="777"/>
      <c r="AS62" s="777"/>
      <c r="AT62" s="777"/>
      <c r="AU62" s="784"/>
      <c r="AV62" s="785">
        <f>IF(Cotizador!$Q$17&gt;=1,TARIFA!S11,0)</f>
        <v>0</v>
      </c>
      <c r="AW62" s="777"/>
      <c r="AX62" s="777"/>
      <c r="AY62" s="777"/>
      <c r="AZ62" s="777"/>
      <c r="BA62" s="777"/>
      <c r="BB62" s="777"/>
      <c r="BC62" s="786">
        <f>IF(Cotizador!$Q$17&gt;=1,TARIFA!T11,0)</f>
        <v>0</v>
      </c>
      <c r="BD62" s="777"/>
      <c r="BE62" s="777"/>
      <c r="BF62" s="777"/>
      <c r="BG62" s="777"/>
      <c r="BH62" s="777"/>
      <c r="BI62" s="784"/>
      <c r="BJ62" s="785">
        <f>IF(Cotizador!$Q$17&gt;=1,TARIFA!U11,0)</f>
        <v>0</v>
      </c>
      <c r="BK62" s="777"/>
      <c r="BL62" s="777"/>
      <c r="BM62" s="777"/>
      <c r="BN62" s="777"/>
      <c r="BO62" s="777"/>
      <c r="BP62" s="778"/>
      <c r="BQ62" s="779">
        <f>IF(Cotizador!$Q$17&gt;=1,TARIFA!V11,0)</f>
        <v>0</v>
      </c>
      <c r="BR62" s="780"/>
      <c r="BS62" s="780"/>
      <c r="BT62" s="780"/>
      <c r="BU62" s="780"/>
      <c r="BV62" s="780"/>
      <c r="BW62" s="781"/>
      <c r="BX62" s="782">
        <f>IF(Cotizador!$Q$17&gt;=1,TARIFA!W11,0)</f>
        <v>0</v>
      </c>
      <c r="BY62" s="780"/>
      <c r="BZ62" s="780"/>
      <c r="CA62" s="780"/>
      <c r="CB62" s="780"/>
      <c r="CC62" s="780"/>
      <c r="CD62" s="780"/>
      <c r="CE62" s="783">
        <f>IF(Cotizador!$Q$17&gt;=1,TARIFA!X11,0)</f>
        <v>0</v>
      </c>
      <c r="CF62" s="780"/>
      <c r="CG62" s="780"/>
      <c r="CH62" s="780"/>
      <c r="CI62" s="780"/>
      <c r="CJ62" s="780"/>
      <c r="CK62" s="781"/>
      <c r="CL62" s="782">
        <f>IF(Cotizador!$Q$17&gt;=1,TARIFA!Y11,0)</f>
        <v>0</v>
      </c>
      <c r="CM62" s="780"/>
      <c r="CN62" s="780"/>
      <c r="CO62" s="780"/>
      <c r="CP62" s="780"/>
      <c r="CQ62" s="780"/>
      <c r="CR62" s="787"/>
      <c r="CS62" s="370"/>
    </row>
    <row r="63" spans="2:97" ht="23.25" customHeight="1" x14ac:dyDescent="0.35">
      <c r="B63" s="369"/>
      <c r="C63" s="788" t="s">
        <v>105</v>
      </c>
      <c r="D63" s="789"/>
      <c r="E63" s="789"/>
      <c r="F63" s="789"/>
      <c r="G63" s="789"/>
      <c r="H63" s="789"/>
      <c r="I63" s="789"/>
      <c r="J63" s="789"/>
      <c r="K63" s="789"/>
      <c r="L63" s="790"/>
      <c r="M63" s="791">
        <f>IF(Cotizador!$Q$17&gt;=1,TARIFA!N12,0)</f>
        <v>0</v>
      </c>
      <c r="N63" s="792"/>
      <c r="O63" s="792"/>
      <c r="P63" s="792"/>
      <c r="Q63" s="792"/>
      <c r="R63" s="792"/>
      <c r="S63" s="793"/>
      <c r="T63" s="794">
        <f>IF(Cotizador!$Q$17&gt;=1,TARIFA!O12,0)</f>
        <v>0</v>
      </c>
      <c r="U63" s="792"/>
      <c r="V63" s="792"/>
      <c r="W63" s="792"/>
      <c r="X63" s="792"/>
      <c r="Y63" s="792"/>
      <c r="Z63" s="792"/>
      <c r="AA63" s="795">
        <f>IF(Cotizador!$Q$17&gt;=1,TARIFA!P12,0)</f>
        <v>0</v>
      </c>
      <c r="AB63" s="792"/>
      <c r="AC63" s="792"/>
      <c r="AD63" s="792"/>
      <c r="AE63" s="792"/>
      <c r="AF63" s="792"/>
      <c r="AG63" s="793"/>
      <c r="AH63" s="794">
        <f>IF(Cotizador!$Q$17&gt;=1,TARIFA!Q12,0)</f>
        <v>0</v>
      </c>
      <c r="AI63" s="792"/>
      <c r="AJ63" s="792"/>
      <c r="AK63" s="792"/>
      <c r="AL63" s="792"/>
      <c r="AM63" s="792"/>
      <c r="AN63" s="792"/>
      <c r="AO63" s="788">
        <f>IF(Cotizador!$Q$17&gt;=1,TARIFA!R12,0)</f>
        <v>0</v>
      </c>
      <c r="AP63" s="789"/>
      <c r="AQ63" s="789"/>
      <c r="AR63" s="789"/>
      <c r="AS63" s="789"/>
      <c r="AT63" s="789"/>
      <c r="AU63" s="796"/>
      <c r="AV63" s="797">
        <f>IF(Cotizador!$Q$17&gt;=1,TARIFA!S12,0)</f>
        <v>0</v>
      </c>
      <c r="AW63" s="789"/>
      <c r="AX63" s="789"/>
      <c r="AY63" s="789"/>
      <c r="AZ63" s="789"/>
      <c r="BA63" s="789"/>
      <c r="BB63" s="789"/>
      <c r="BC63" s="798">
        <f>IF(Cotizador!$Q$17&gt;=1,TARIFA!T12,0)</f>
        <v>0</v>
      </c>
      <c r="BD63" s="789"/>
      <c r="BE63" s="789"/>
      <c r="BF63" s="789"/>
      <c r="BG63" s="789"/>
      <c r="BH63" s="789"/>
      <c r="BI63" s="796"/>
      <c r="BJ63" s="797">
        <f>IF(Cotizador!$Q$17&gt;=1,TARIFA!U12,0)</f>
        <v>0</v>
      </c>
      <c r="BK63" s="789"/>
      <c r="BL63" s="789"/>
      <c r="BM63" s="789"/>
      <c r="BN63" s="789"/>
      <c r="BO63" s="789"/>
      <c r="BP63" s="790"/>
      <c r="BQ63" s="791">
        <f>IF(Cotizador!$Q$17&gt;=1,TARIFA!V12,0)</f>
        <v>0</v>
      </c>
      <c r="BR63" s="792"/>
      <c r="BS63" s="792"/>
      <c r="BT63" s="792"/>
      <c r="BU63" s="792"/>
      <c r="BV63" s="792"/>
      <c r="BW63" s="793"/>
      <c r="BX63" s="794">
        <f>IF(Cotizador!$Q$17&gt;=1,TARIFA!W12,0)</f>
        <v>0</v>
      </c>
      <c r="BY63" s="792"/>
      <c r="BZ63" s="792"/>
      <c r="CA63" s="792"/>
      <c r="CB63" s="792"/>
      <c r="CC63" s="792"/>
      <c r="CD63" s="792"/>
      <c r="CE63" s="795">
        <f>IF(Cotizador!$Q$17&gt;=1,TARIFA!X12,0)</f>
        <v>0</v>
      </c>
      <c r="CF63" s="792"/>
      <c r="CG63" s="792"/>
      <c r="CH63" s="792"/>
      <c r="CI63" s="792"/>
      <c r="CJ63" s="792"/>
      <c r="CK63" s="793"/>
      <c r="CL63" s="794">
        <f>IF(Cotizador!$Q$17&gt;=1,TARIFA!Y12,0)</f>
        <v>0</v>
      </c>
      <c r="CM63" s="792"/>
      <c r="CN63" s="792"/>
      <c r="CO63" s="792"/>
      <c r="CP63" s="792"/>
      <c r="CQ63" s="792"/>
      <c r="CR63" s="799"/>
      <c r="CS63" s="370"/>
    </row>
    <row r="64" spans="2:97" ht="23.25" customHeight="1" x14ac:dyDescent="0.35">
      <c r="B64" s="369"/>
      <c r="C64" s="776" t="s">
        <v>106</v>
      </c>
      <c r="D64" s="777"/>
      <c r="E64" s="777"/>
      <c r="F64" s="777"/>
      <c r="G64" s="777"/>
      <c r="H64" s="777"/>
      <c r="I64" s="777"/>
      <c r="J64" s="777"/>
      <c r="K64" s="777"/>
      <c r="L64" s="778"/>
      <c r="M64" s="779">
        <f>IF(Cotizador!$Q$17&gt;=1,TARIFA!N13,0)</f>
        <v>0</v>
      </c>
      <c r="N64" s="780"/>
      <c r="O64" s="780"/>
      <c r="P64" s="780"/>
      <c r="Q64" s="780"/>
      <c r="R64" s="780"/>
      <c r="S64" s="781"/>
      <c r="T64" s="782">
        <f>IF(Cotizador!$Q$17&gt;=1,TARIFA!O13,0)</f>
        <v>0</v>
      </c>
      <c r="U64" s="780"/>
      <c r="V64" s="780"/>
      <c r="W64" s="780"/>
      <c r="X64" s="780"/>
      <c r="Y64" s="780"/>
      <c r="Z64" s="780"/>
      <c r="AA64" s="783">
        <f>IF(Cotizador!$Q$17&gt;=1,TARIFA!P13,0)</f>
        <v>0</v>
      </c>
      <c r="AB64" s="780"/>
      <c r="AC64" s="780"/>
      <c r="AD64" s="780"/>
      <c r="AE64" s="780"/>
      <c r="AF64" s="780"/>
      <c r="AG64" s="781"/>
      <c r="AH64" s="782">
        <f>IF(Cotizador!$Q$17&gt;=1,TARIFA!Q13,0)</f>
        <v>0</v>
      </c>
      <c r="AI64" s="780"/>
      <c r="AJ64" s="780"/>
      <c r="AK64" s="780"/>
      <c r="AL64" s="780"/>
      <c r="AM64" s="780"/>
      <c r="AN64" s="780"/>
      <c r="AO64" s="776">
        <f>IF(Cotizador!$Q$17&gt;=1,TARIFA!R13,0)</f>
        <v>0</v>
      </c>
      <c r="AP64" s="777"/>
      <c r="AQ64" s="777"/>
      <c r="AR64" s="777"/>
      <c r="AS64" s="777"/>
      <c r="AT64" s="777"/>
      <c r="AU64" s="784"/>
      <c r="AV64" s="785">
        <f>IF(Cotizador!$Q$17&gt;=1,TARIFA!S13,0)</f>
        <v>0</v>
      </c>
      <c r="AW64" s="777"/>
      <c r="AX64" s="777"/>
      <c r="AY64" s="777"/>
      <c r="AZ64" s="777"/>
      <c r="BA64" s="777"/>
      <c r="BB64" s="777"/>
      <c r="BC64" s="786">
        <f>IF(Cotizador!$Q$17&gt;=1,TARIFA!T13,0)</f>
        <v>0</v>
      </c>
      <c r="BD64" s="777"/>
      <c r="BE64" s="777"/>
      <c r="BF64" s="777"/>
      <c r="BG64" s="777"/>
      <c r="BH64" s="777"/>
      <c r="BI64" s="784"/>
      <c r="BJ64" s="785">
        <f>IF(Cotizador!$Q$17&gt;=1,TARIFA!U13,0)</f>
        <v>0</v>
      </c>
      <c r="BK64" s="777"/>
      <c r="BL64" s="777"/>
      <c r="BM64" s="777"/>
      <c r="BN64" s="777"/>
      <c r="BO64" s="777"/>
      <c r="BP64" s="778"/>
      <c r="BQ64" s="779">
        <f>IF(Cotizador!$Q$17&gt;=1,TARIFA!V13,0)</f>
        <v>0</v>
      </c>
      <c r="BR64" s="780"/>
      <c r="BS64" s="780"/>
      <c r="BT64" s="780"/>
      <c r="BU64" s="780"/>
      <c r="BV64" s="780"/>
      <c r="BW64" s="781"/>
      <c r="BX64" s="782">
        <f>IF(Cotizador!$Q$17&gt;=1,TARIFA!W13,0)</f>
        <v>0</v>
      </c>
      <c r="BY64" s="780"/>
      <c r="BZ64" s="780"/>
      <c r="CA64" s="780"/>
      <c r="CB64" s="780"/>
      <c r="CC64" s="780"/>
      <c r="CD64" s="780"/>
      <c r="CE64" s="783">
        <f>IF(Cotizador!$Q$17&gt;=1,TARIFA!X13,0)</f>
        <v>0</v>
      </c>
      <c r="CF64" s="780"/>
      <c r="CG64" s="780"/>
      <c r="CH64" s="780"/>
      <c r="CI64" s="780"/>
      <c r="CJ64" s="780"/>
      <c r="CK64" s="781"/>
      <c r="CL64" s="782">
        <f>IF(Cotizador!$Q$17&gt;=1,TARIFA!Y13,0)</f>
        <v>0</v>
      </c>
      <c r="CM64" s="780"/>
      <c r="CN64" s="780"/>
      <c r="CO64" s="780"/>
      <c r="CP64" s="780"/>
      <c r="CQ64" s="780"/>
      <c r="CR64" s="787"/>
      <c r="CS64" s="370"/>
    </row>
    <row r="65" spans="2:97" ht="23.25" customHeight="1" x14ac:dyDescent="0.35">
      <c r="B65" s="369"/>
      <c r="C65" s="788" t="s">
        <v>107</v>
      </c>
      <c r="D65" s="789"/>
      <c r="E65" s="789"/>
      <c r="F65" s="789"/>
      <c r="G65" s="789"/>
      <c r="H65" s="789"/>
      <c r="I65" s="789"/>
      <c r="J65" s="789"/>
      <c r="K65" s="789"/>
      <c r="L65" s="790"/>
      <c r="M65" s="791">
        <f>IF(Cotizador!$Q$17&gt;=1,TARIFA!N14,0)</f>
        <v>0</v>
      </c>
      <c r="N65" s="792"/>
      <c r="O65" s="792"/>
      <c r="P65" s="792"/>
      <c r="Q65" s="792"/>
      <c r="R65" s="792"/>
      <c r="S65" s="793"/>
      <c r="T65" s="794">
        <f>IF(Cotizador!$Q$17&gt;=1,TARIFA!O14,0)</f>
        <v>0</v>
      </c>
      <c r="U65" s="792"/>
      <c r="V65" s="792"/>
      <c r="W65" s="792"/>
      <c r="X65" s="792"/>
      <c r="Y65" s="792"/>
      <c r="Z65" s="792"/>
      <c r="AA65" s="795">
        <f>IF(Cotizador!$Q$17&gt;=1,TARIFA!P14,0)</f>
        <v>0</v>
      </c>
      <c r="AB65" s="792"/>
      <c r="AC65" s="792"/>
      <c r="AD65" s="792"/>
      <c r="AE65" s="792"/>
      <c r="AF65" s="792"/>
      <c r="AG65" s="793"/>
      <c r="AH65" s="794">
        <f>IF(Cotizador!$Q$17&gt;=1,TARIFA!Q14,0)</f>
        <v>0</v>
      </c>
      <c r="AI65" s="792"/>
      <c r="AJ65" s="792"/>
      <c r="AK65" s="792"/>
      <c r="AL65" s="792"/>
      <c r="AM65" s="792"/>
      <c r="AN65" s="792"/>
      <c r="AO65" s="788">
        <f>IF(Cotizador!$Q$17&gt;=1,TARIFA!R14,0)</f>
        <v>0</v>
      </c>
      <c r="AP65" s="789"/>
      <c r="AQ65" s="789"/>
      <c r="AR65" s="789"/>
      <c r="AS65" s="789"/>
      <c r="AT65" s="789"/>
      <c r="AU65" s="796"/>
      <c r="AV65" s="797">
        <f>IF(Cotizador!$Q$17&gt;=1,TARIFA!S14,0)</f>
        <v>0</v>
      </c>
      <c r="AW65" s="789"/>
      <c r="AX65" s="789"/>
      <c r="AY65" s="789"/>
      <c r="AZ65" s="789"/>
      <c r="BA65" s="789"/>
      <c r="BB65" s="789"/>
      <c r="BC65" s="798">
        <f>IF(Cotizador!$Q$17&gt;=1,TARIFA!T14,0)</f>
        <v>0</v>
      </c>
      <c r="BD65" s="789"/>
      <c r="BE65" s="789"/>
      <c r="BF65" s="789"/>
      <c r="BG65" s="789"/>
      <c r="BH65" s="789"/>
      <c r="BI65" s="796"/>
      <c r="BJ65" s="797">
        <f>IF(Cotizador!$Q$17&gt;=1,TARIFA!U14,0)</f>
        <v>0</v>
      </c>
      <c r="BK65" s="789"/>
      <c r="BL65" s="789"/>
      <c r="BM65" s="789"/>
      <c r="BN65" s="789"/>
      <c r="BO65" s="789"/>
      <c r="BP65" s="790"/>
      <c r="BQ65" s="791">
        <f>IF(Cotizador!$Q$17&gt;=1,TARIFA!V14,0)</f>
        <v>0</v>
      </c>
      <c r="BR65" s="792"/>
      <c r="BS65" s="792"/>
      <c r="BT65" s="792"/>
      <c r="BU65" s="792"/>
      <c r="BV65" s="792"/>
      <c r="BW65" s="793"/>
      <c r="BX65" s="794">
        <f>IF(Cotizador!$Q$17&gt;=1,TARIFA!W14,0)</f>
        <v>0</v>
      </c>
      <c r="BY65" s="792"/>
      <c r="BZ65" s="792"/>
      <c r="CA65" s="792"/>
      <c r="CB65" s="792"/>
      <c r="CC65" s="792"/>
      <c r="CD65" s="792"/>
      <c r="CE65" s="795">
        <f>IF(Cotizador!$Q$17&gt;=1,TARIFA!X14,0)</f>
        <v>0</v>
      </c>
      <c r="CF65" s="792"/>
      <c r="CG65" s="792"/>
      <c r="CH65" s="792"/>
      <c r="CI65" s="792"/>
      <c r="CJ65" s="792"/>
      <c r="CK65" s="793"/>
      <c r="CL65" s="794">
        <f>IF(Cotizador!$Q$17&gt;=1,TARIFA!Y14,0)</f>
        <v>0</v>
      </c>
      <c r="CM65" s="792"/>
      <c r="CN65" s="792"/>
      <c r="CO65" s="792"/>
      <c r="CP65" s="792"/>
      <c r="CQ65" s="792"/>
      <c r="CR65" s="799"/>
      <c r="CS65" s="370"/>
    </row>
    <row r="66" spans="2:97" ht="23.25" customHeight="1" x14ac:dyDescent="0.35">
      <c r="B66" s="369"/>
      <c r="C66" s="776" t="s">
        <v>108</v>
      </c>
      <c r="D66" s="777"/>
      <c r="E66" s="777"/>
      <c r="F66" s="777"/>
      <c r="G66" s="777"/>
      <c r="H66" s="777"/>
      <c r="I66" s="777"/>
      <c r="J66" s="777"/>
      <c r="K66" s="777"/>
      <c r="L66" s="778"/>
      <c r="M66" s="779">
        <f>IF(Cotizador!$Q$17&gt;=1,TARIFA!N15,0)</f>
        <v>0</v>
      </c>
      <c r="N66" s="780"/>
      <c r="O66" s="780"/>
      <c r="P66" s="780"/>
      <c r="Q66" s="780"/>
      <c r="R66" s="780"/>
      <c r="S66" s="781"/>
      <c r="T66" s="782">
        <f>IF(Cotizador!$Q$17&gt;=1,TARIFA!O15,0)</f>
        <v>0</v>
      </c>
      <c r="U66" s="780"/>
      <c r="V66" s="780"/>
      <c r="W66" s="780"/>
      <c r="X66" s="780"/>
      <c r="Y66" s="780"/>
      <c r="Z66" s="780"/>
      <c r="AA66" s="783">
        <f>IF(Cotizador!$Q$17&gt;=1,TARIFA!P15,0)</f>
        <v>0</v>
      </c>
      <c r="AB66" s="780"/>
      <c r="AC66" s="780"/>
      <c r="AD66" s="780"/>
      <c r="AE66" s="780"/>
      <c r="AF66" s="780"/>
      <c r="AG66" s="781"/>
      <c r="AH66" s="782">
        <f>IF(Cotizador!$Q$17&gt;=1,TARIFA!Q15,0)</f>
        <v>0</v>
      </c>
      <c r="AI66" s="780"/>
      <c r="AJ66" s="780"/>
      <c r="AK66" s="780"/>
      <c r="AL66" s="780"/>
      <c r="AM66" s="780"/>
      <c r="AN66" s="780"/>
      <c r="AO66" s="776">
        <f>IF(Cotizador!$Q$17&gt;=1,TARIFA!R15,0)</f>
        <v>0</v>
      </c>
      <c r="AP66" s="777"/>
      <c r="AQ66" s="777"/>
      <c r="AR66" s="777"/>
      <c r="AS66" s="777"/>
      <c r="AT66" s="777"/>
      <c r="AU66" s="784"/>
      <c r="AV66" s="785">
        <f>IF(Cotizador!$Q$17&gt;=1,TARIFA!S15,0)</f>
        <v>0</v>
      </c>
      <c r="AW66" s="777"/>
      <c r="AX66" s="777"/>
      <c r="AY66" s="777"/>
      <c r="AZ66" s="777"/>
      <c r="BA66" s="777"/>
      <c r="BB66" s="777"/>
      <c r="BC66" s="786">
        <f>IF(Cotizador!$Q$17&gt;=1,TARIFA!T15,0)</f>
        <v>0</v>
      </c>
      <c r="BD66" s="777"/>
      <c r="BE66" s="777"/>
      <c r="BF66" s="777"/>
      <c r="BG66" s="777"/>
      <c r="BH66" s="777"/>
      <c r="BI66" s="784"/>
      <c r="BJ66" s="785">
        <f>IF(Cotizador!$Q$17&gt;=1,TARIFA!U15,0)</f>
        <v>0</v>
      </c>
      <c r="BK66" s="777"/>
      <c r="BL66" s="777"/>
      <c r="BM66" s="777"/>
      <c r="BN66" s="777"/>
      <c r="BO66" s="777"/>
      <c r="BP66" s="778"/>
      <c r="BQ66" s="779">
        <f>IF(Cotizador!$Q$17&gt;=1,TARIFA!V15,0)</f>
        <v>0</v>
      </c>
      <c r="BR66" s="780"/>
      <c r="BS66" s="780"/>
      <c r="BT66" s="780"/>
      <c r="BU66" s="780"/>
      <c r="BV66" s="780"/>
      <c r="BW66" s="781"/>
      <c r="BX66" s="782">
        <f>IF(Cotizador!$Q$17&gt;=1,TARIFA!W15,0)</f>
        <v>0</v>
      </c>
      <c r="BY66" s="780"/>
      <c r="BZ66" s="780"/>
      <c r="CA66" s="780"/>
      <c r="CB66" s="780"/>
      <c r="CC66" s="780"/>
      <c r="CD66" s="780"/>
      <c r="CE66" s="783">
        <f>IF(Cotizador!$Q$17&gt;=1,TARIFA!X15,0)</f>
        <v>0</v>
      </c>
      <c r="CF66" s="780"/>
      <c r="CG66" s="780"/>
      <c r="CH66" s="780"/>
      <c r="CI66" s="780"/>
      <c r="CJ66" s="780"/>
      <c r="CK66" s="781"/>
      <c r="CL66" s="782">
        <f>IF(Cotizador!$Q$17&gt;=1,TARIFA!Y15,0)</f>
        <v>0</v>
      </c>
      <c r="CM66" s="780"/>
      <c r="CN66" s="780"/>
      <c r="CO66" s="780"/>
      <c r="CP66" s="780"/>
      <c r="CQ66" s="780"/>
      <c r="CR66" s="787"/>
      <c r="CS66" s="370"/>
    </row>
    <row r="67" spans="2:97" ht="23.25" customHeight="1" x14ac:dyDescent="0.35">
      <c r="B67" s="369"/>
      <c r="C67" s="788" t="s">
        <v>109</v>
      </c>
      <c r="D67" s="789"/>
      <c r="E67" s="789"/>
      <c r="F67" s="789"/>
      <c r="G67" s="789"/>
      <c r="H67" s="789"/>
      <c r="I67" s="789"/>
      <c r="J67" s="789"/>
      <c r="K67" s="789"/>
      <c r="L67" s="790"/>
      <c r="M67" s="791">
        <f>IF(Cotizador!$Q$17&gt;=1,TARIFA!N16,0)</f>
        <v>0</v>
      </c>
      <c r="N67" s="792"/>
      <c r="O67" s="792"/>
      <c r="P67" s="792"/>
      <c r="Q67" s="792"/>
      <c r="R67" s="792"/>
      <c r="S67" s="793"/>
      <c r="T67" s="794">
        <f>IF(Cotizador!$Q$17&gt;=1,TARIFA!O16,0)</f>
        <v>0</v>
      </c>
      <c r="U67" s="792"/>
      <c r="V67" s="792"/>
      <c r="W67" s="792"/>
      <c r="X67" s="792"/>
      <c r="Y67" s="792"/>
      <c r="Z67" s="792"/>
      <c r="AA67" s="795">
        <f>IF(Cotizador!$Q$17&gt;=1,TARIFA!P16,0)</f>
        <v>0</v>
      </c>
      <c r="AB67" s="792"/>
      <c r="AC67" s="792"/>
      <c r="AD67" s="792"/>
      <c r="AE67" s="792"/>
      <c r="AF67" s="792"/>
      <c r="AG67" s="793"/>
      <c r="AH67" s="794">
        <f>IF(Cotizador!$Q$17&gt;=1,TARIFA!Q16,0)</f>
        <v>0</v>
      </c>
      <c r="AI67" s="792"/>
      <c r="AJ67" s="792"/>
      <c r="AK67" s="792"/>
      <c r="AL67" s="792"/>
      <c r="AM67" s="792"/>
      <c r="AN67" s="792"/>
      <c r="AO67" s="788">
        <f>IF(Cotizador!$Q$17&gt;=1,TARIFA!R16,0)</f>
        <v>0</v>
      </c>
      <c r="AP67" s="789"/>
      <c r="AQ67" s="789"/>
      <c r="AR67" s="789"/>
      <c r="AS67" s="789"/>
      <c r="AT67" s="789"/>
      <c r="AU67" s="796"/>
      <c r="AV67" s="797">
        <f>IF(Cotizador!$Q$17&gt;=1,TARIFA!S16,0)</f>
        <v>0</v>
      </c>
      <c r="AW67" s="789"/>
      <c r="AX67" s="789"/>
      <c r="AY67" s="789"/>
      <c r="AZ67" s="789"/>
      <c r="BA67" s="789"/>
      <c r="BB67" s="789"/>
      <c r="BC67" s="798">
        <f>IF(Cotizador!$Q$17&gt;=1,TARIFA!T16,0)</f>
        <v>0</v>
      </c>
      <c r="BD67" s="789"/>
      <c r="BE67" s="789"/>
      <c r="BF67" s="789"/>
      <c r="BG67" s="789"/>
      <c r="BH67" s="789"/>
      <c r="BI67" s="796"/>
      <c r="BJ67" s="797">
        <f>IF(Cotizador!$Q$17&gt;=1,TARIFA!U16,0)</f>
        <v>0</v>
      </c>
      <c r="BK67" s="789"/>
      <c r="BL67" s="789"/>
      <c r="BM67" s="789"/>
      <c r="BN67" s="789"/>
      <c r="BO67" s="789"/>
      <c r="BP67" s="790"/>
      <c r="BQ67" s="791">
        <f>IF(Cotizador!$Q$17&gt;=1,TARIFA!V16,0)</f>
        <v>0</v>
      </c>
      <c r="BR67" s="792"/>
      <c r="BS67" s="792"/>
      <c r="BT67" s="792"/>
      <c r="BU67" s="792"/>
      <c r="BV67" s="792"/>
      <c r="BW67" s="793"/>
      <c r="BX67" s="794">
        <f>IF(Cotizador!$Q$17&gt;=1,TARIFA!W16,0)</f>
        <v>0</v>
      </c>
      <c r="BY67" s="792"/>
      <c r="BZ67" s="792"/>
      <c r="CA67" s="792"/>
      <c r="CB67" s="792"/>
      <c r="CC67" s="792"/>
      <c r="CD67" s="792"/>
      <c r="CE67" s="795">
        <f>IF(Cotizador!$Q$17&gt;=1,TARIFA!X16,0)</f>
        <v>0</v>
      </c>
      <c r="CF67" s="792"/>
      <c r="CG67" s="792"/>
      <c r="CH67" s="792"/>
      <c r="CI67" s="792"/>
      <c r="CJ67" s="792"/>
      <c r="CK67" s="793"/>
      <c r="CL67" s="794">
        <f>IF(Cotizador!$Q$17&gt;=1,TARIFA!Y16,0)</f>
        <v>0</v>
      </c>
      <c r="CM67" s="792"/>
      <c r="CN67" s="792"/>
      <c r="CO67" s="792"/>
      <c r="CP67" s="792"/>
      <c r="CQ67" s="792"/>
      <c r="CR67" s="799"/>
      <c r="CS67" s="370"/>
    </row>
    <row r="68" spans="2:97" ht="23.25" customHeight="1" x14ac:dyDescent="0.35">
      <c r="B68" s="369"/>
      <c r="C68" s="776" t="s">
        <v>110</v>
      </c>
      <c r="D68" s="777"/>
      <c r="E68" s="777"/>
      <c r="F68" s="777"/>
      <c r="G68" s="777"/>
      <c r="H68" s="777"/>
      <c r="I68" s="777"/>
      <c r="J68" s="777"/>
      <c r="K68" s="777"/>
      <c r="L68" s="778"/>
      <c r="M68" s="779">
        <f>IF(Cotizador!$Q$17&gt;=1,TARIFA!N17,0)</f>
        <v>0</v>
      </c>
      <c r="N68" s="780"/>
      <c r="O68" s="780"/>
      <c r="P68" s="780"/>
      <c r="Q68" s="780"/>
      <c r="R68" s="780"/>
      <c r="S68" s="781"/>
      <c r="T68" s="782">
        <f>IF(Cotizador!$Q$17&gt;=1,TARIFA!O17,0)</f>
        <v>0</v>
      </c>
      <c r="U68" s="780"/>
      <c r="V68" s="780"/>
      <c r="W68" s="780"/>
      <c r="X68" s="780"/>
      <c r="Y68" s="780"/>
      <c r="Z68" s="780"/>
      <c r="AA68" s="783">
        <f>IF(Cotizador!$Q$17&gt;=1,TARIFA!P17,0)</f>
        <v>0</v>
      </c>
      <c r="AB68" s="780"/>
      <c r="AC68" s="780"/>
      <c r="AD68" s="780"/>
      <c r="AE68" s="780"/>
      <c r="AF68" s="780"/>
      <c r="AG68" s="781"/>
      <c r="AH68" s="782">
        <f>IF(Cotizador!$Q$17&gt;=1,TARIFA!Q17,0)</f>
        <v>0</v>
      </c>
      <c r="AI68" s="780"/>
      <c r="AJ68" s="780"/>
      <c r="AK68" s="780"/>
      <c r="AL68" s="780"/>
      <c r="AM68" s="780"/>
      <c r="AN68" s="780"/>
      <c r="AO68" s="776">
        <f>IF(Cotizador!$Q$17&gt;=1,TARIFA!R17,0)</f>
        <v>0</v>
      </c>
      <c r="AP68" s="777"/>
      <c r="AQ68" s="777"/>
      <c r="AR68" s="777"/>
      <c r="AS68" s="777"/>
      <c r="AT68" s="777"/>
      <c r="AU68" s="784"/>
      <c r="AV68" s="785">
        <f>IF(Cotizador!$Q$17&gt;=1,TARIFA!S17,0)</f>
        <v>0</v>
      </c>
      <c r="AW68" s="777"/>
      <c r="AX68" s="777"/>
      <c r="AY68" s="777"/>
      <c r="AZ68" s="777"/>
      <c r="BA68" s="777"/>
      <c r="BB68" s="777"/>
      <c r="BC68" s="786">
        <f>IF(Cotizador!$Q$17&gt;=1,TARIFA!T17,0)</f>
        <v>0</v>
      </c>
      <c r="BD68" s="777"/>
      <c r="BE68" s="777"/>
      <c r="BF68" s="777"/>
      <c r="BG68" s="777"/>
      <c r="BH68" s="777"/>
      <c r="BI68" s="784"/>
      <c r="BJ68" s="785">
        <f>IF(Cotizador!$Q$17&gt;=1,TARIFA!U17,0)</f>
        <v>0</v>
      </c>
      <c r="BK68" s="777"/>
      <c r="BL68" s="777"/>
      <c r="BM68" s="777"/>
      <c r="BN68" s="777"/>
      <c r="BO68" s="777"/>
      <c r="BP68" s="778"/>
      <c r="BQ68" s="779">
        <f>IF(Cotizador!$Q$17&gt;=1,TARIFA!V17,0)</f>
        <v>0</v>
      </c>
      <c r="BR68" s="780"/>
      <c r="BS68" s="780"/>
      <c r="BT68" s="780"/>
      <c r="BU68" s="780"/>
      <c r="BV68" s="780"/>
      <c r="BW68" s="781"/>
      <c r="BX68" s="782">
        <f>IF(Cotizador!$Q$17&gt;=1,TARIFA!W17,0)</f>
        <v>0</v>
      </c>
      <c r="BY68" s="780"/>
      <c r="BZ68" s="780"/>
      <c r="CA68" s="780"/>
      <c r="CB68" s="780"/>
      <c r="CC68" s="780"/>
      <c r="CD68" s="780"/>
      <c r="CE68" s="783">
        <f>IF(Cotizador!$Q$17&gt;=1,TARIFA!X17,0)</f>
        <v>0</v>
      </c>
      <c r="CF68" s="780"/>
      <c r="CG68" s="780"/>
      <c r="CH68" s="780"/>
      <c r="CI68" s="780"/>
      <c r="CJ68" s="780"/>
      <c r="CK68" s="781"/>
      <c r="CL68" s="782">
        <f>IF(Cotizador!$Q$17&gt;=1,TARIFA!Y17,0)</f>
        <v>0</v>
      </c>
      <c r="CM68" s="780"/>
      <c r="CN68" s="780"/>
      <c r="CO68" s="780"/>
      <c r="CP68" s="780"/>
      <c r="CQ68" s="780"/>
      <c r="CR68" s="787"/>
      <c r="CS68" s="370"/>
    </row>
    <row r="69" spans="2:97" ht="23.25" customHeight="1" x14ac:dyDescent="0.35">
      <c r="B69" s="369"/>
      <c r="C69" s="788" t="s">
        <v>111</v>
      </c>
      <c r="D69" s="789"/>
      <c r="E69" s="789"/>
      <c r="F69" s="789"/>
      <c r="G69" s="789"/>
      <c r="H69" s="789"/>
      <c r="I69" s="789"/>
      <c r="J69" s="789"/>
      <c r="K69" s="789"/>
      <c r="L69" s="790"/>
      <c r="M69" s="791">
        <f>IF(Cotizador!$Q$17&gt;=1,TARIFA!N18,0)</f>
        <v>0</v>
      </c>
      <c r="N69" s="792"/>
      <c r="O69" s="792"/>
      <c r="P69" s="792"/>
      <c r="Q69" s="792"/>
      <c r="R69" s="792"/>
      <c r="S69" s="793"/>
      <c r="T69" s="794">
        <f>IF(Cotizador!$Q$17&gt;=1,TARIFA!O18,0)</f>
        <v>0</v>
      </c>
      <c r="U69" s="792"/>
      <c r="V69" s="792"/>
      <c r="W69" s="792"/>
      <c r="X69" s="792"/>
      <c r="Y69" s="792"/>
      <c r="Z69" s="792"/>
      <c r="AA69" s="795">
        <f>IF(Cotizador!$Q$17&gt;=1,TARIFA!P18,0)</f>
        <v>0</v>
      </c>
      <c r="AB69" s="792"/>
      <c r="AC69" s="792"/>
      <c r="AD69" s="792"/>
      <c r="AE69" s="792"/>
      <c r="AF69" s="792"/>
      <c r="AG69" s="793"/>
      <c r="AH69" s="794">
        <f>IF(Cotizador!$Q$17&gt;=1,TARIFA!Q18,0)</f>
        <v>0</v>
      </c>
      <c r="AI69" s="792"/>
      <c r="AJ69" s="792"/>
      <c r="AK69" s="792"/>
      <c r="AL69" s="792"/>
      <c r="AM69" s="792"/>
      <c r="AN69" s="792"/>
      <c r="AO69" s="788">
        <f>IF(Cotizador!$Q$17&gt;=1,TARIFA!R18,0)</f>
        <v>0</v>
      </c>
      <c r="AP69" s="789"/>
      <c r="AQ69" s="789"/>
      <c r="AR69" s="789"/>
      <c r="AS69" s="789"/>
      <c r="AT69" s="789"/>
      <c r="AU69" s="796"/>
      <c r="AV69" s="797">
        <f>IF(Cotizador!$Q$17&gt;=1,TARIFA!S18,0)</f>
        <v>0</v>
      </c>
      <c r="AW69" s="789"/>
      <c r="AX69" s="789"/>
      <c r="AY69" s="789"/>
      <c r="AZ69" s="789"/>
      <c r="BA69" s="789"/>
      <c r="BB69" s="789"/>
      <c r="BC69" s="798">
        <f>IF(Cotizador!$Q$17&gt;=1,TARIFA!T18,0)</f>
        <v>0</v>
      </c>
      <c r="BD69" s="789"/>
      <c r="BE69" s="789"/>
      <c r="BF69" s="789"/>
      <c r="BG69" s="789"/>
      <c r="BH69" s="789"/>
      <c r="BI69" s="796"/>
      <c r="BJ69" s="797">
        <f>IF(Cotizador!$Q$17&gt;=1,TARIFA!U18,0)</f>
        <v>0</v>
      </c>
      <c r="BK69" s="789"/>
      <c r="BL69" s="789"/>
      <c r="BM69" s="789"/>
      <c r="BN69" s="789"/>
      <c r="BO69" s="789"/>
      <c r="BP69" s="790"/>
      <c r="BQ69" s="791">
        <f>IF(Cotizador!$Q$17&gt;=1,TARIFA!V18,0)</f>
        <v>0</v>
      </c>
      <c r="BR69" s="792"/>
      <c r="BS69" s="792"/>
      <c r="BT69" s="792"/>
      <c r="BU69" s="792"/>
      <c r="BV69" s="792"/>
      <c r="BW69" s="793"/>
      <c r="BX69" s="794">
        <f>IF(Cotizador!$Q$17&gt;=1,TARIFA!W18,0)</f>
        <v>0</v>
      </c>
      <c r="BY69" s="792"/>
      <c r="BZ69" s="792"/>
      <c r="CA69" s="792"/>
      <c r="CB69" s="792"/>
      <c r="CC69" s="792"/>
      <c r="CD69" s="792"/>
      <c r="CE69" s="795">
        <f>IF(Cotizador!$Q$17&gt;=1,TARIFA!X18,0)</f>
        <v>0</v>
      </c>
      <c r="CF69" s="792"/>
      <c r="CG69" s="792"/>
      <c r="CH69" s="792"/>
      <c r="CI69" s="792"/>
      <c r="CJ69" s="792"/>
      <c r="CK69" s="793"/>
      <c r="CL69" s="794">
        <f>IF(Cotizador!$Q$17&gt;=1,TARIFA!Y18,0)</f>
        <v>0</v>
      </c>
      <c r="CM69" s="792"/>
      <c r="CN69" s="792"/>
      <c r="CO69" s="792"/>
      <c r="CP69" s="792"/>
      <c r="CQ69" s="792"/>
      <c r="CR69" s="799"/>
      <c r="CS69" s="370"/>
    </row>
    <row r="70" spans="2:97" ht="23.25" customHeight="1" x14ac:dyDescent="0.35">
      <c r="B70" s="369"/>
      <c r="C70" s="776" t="s">
        <v>112</v>
      </c>
      <c r="D70" s="777"/>
      <c r="E70" s="777"/>
      <c r="F70" s="777"/>
      <c r="G70" s="777"/>
      <c r="H70" s="777"/>
      <c r="I70" s="777"/>
      <c r="J70" s="777"/>
      <c r="K70" s="777"/>
      <c r="L70" s="778"/>
      <c r="M70" s="779">
        <f>IF(Cotizador!$Q$17&gt;=1,TARIFA!N19,0)</f>
        <v>0</v>
      </c>
      <c r="N70" s="780"/>
      <c r="O70" s="780"/>
      <c r="P70" s="780"/>
      <c r="Q70" s="780"/>
      <c r="R70" s="780"/>
      <c r="S70" s="781"/>
      <c r="T70" s="782">
        <f>IF(Cotizador!$Q$17&gt;=1,TARIFA!O19,0)</f>
        <v>0</v>
      </c>
      <c r="U70" s="780"/>
      <c r="V70" s="780"/>
      <c r="W70" s="780"/>
      <c r="X70" s="780"/>
      <c r="Y70" s="780"/>
      <c r="Z70" s="780"/>
      <c r="AA70" s="783">
        <f>IF(Cotizador!$Q$17&gt;=1,TARIFA!P19,0)</f>
        <v>0</v>
      </c>
      <c r="AB70" s="780"/>
      <c r="AC70" s="780"/>
      <c r="AD70" s="780"/>
      <c r="AE70" s="780"/>
      <c r="AF70" s="780"/>
      <c r="AG70" s="781"/>
      <c r="AH70" s="782">
        <f>IF(Cotizador!$Q$17&gt;=1,TARIFA!Q19,0)</f>
        <v>0</v>
      </c>
      <c r="AI70" s="780"/>
      <c r="AJ70" s="780"/>
      <c r="AK70" s="780"/>
      <c r="AL70" s="780"/>
      <c r="AM70" s="780"/>
      <c r="AN70" s="780"/>
      <c r="AO70" s="776">
        <f>IF(Cotizador!$Q$17&gt;=1,TARIFA!R19,0)</f>
        <v>0</v>
      </c>
      <c r="AP70" s="777"/>
      <c r="AQ70" s="777"/>
      <c r="AR70" s="777"/>
      <c r="AS70" s="777"/>
      <c r="AT70" s="777"/>
      <c r="AU70" s="784"/>
      <c r="AV70" s="785">
        <f>IF(Cotizador!$Q$17&gt;=1,TARIFA!S19,0)</f>
        <v>0</v>
      </c>
      <c r="AW70" s="777"/>
      <c r="AX70" s="777"/>
      <c r="AY70" s="777"/>
      <c r="AZ70" s="777"/>
      <c r="BA70" s="777"/>
      <c r="BB70" s="777"/>
      <c r="BC70" s="786">
        <f>IF(Cotizador!$Q$17&gt;=1,TARIFA!T19,0)</f>
        <v>0</v>
      </c>
      <c r="BD70" s="777"/>
      <c r="BE70" s="777"/>
      <c r="BF70" s="777"/>
      <c r="BG70" s="777"/>
      <c r="BH70" s="777"/>
      <c r="BI70" s="784"/>
      <c r="BJ70" s="785">
        <f>IF(Cotizador!$Q$17&gt;=1,TARIFA!U19,0)</f>
        <v>0</v>
      </c>
      <c r="BK70" s="777"/>
      <c r="BL70" s="777"/>
      <c r="BM70" s="777"/>
      <c r="BN70" s="777"/>
      <c r="BO70" s="777"/>
      <c r="BP70" s="778"/>
      <c r="BQ70" s="779">
        <f>IF(Cotizador!$Q$17&gt;=1,TARIFA!V19,0)</f>
        <v>0</v>
      </c>
      <c r="BR70" s="780"/>
      <c r="BS70" s="780"/>
      <c r="BT70" s="780"/>
      <c r="BU70" s="780"/>
      <c r="BV70" s="780"/>
      <c r="BW70" s="781"/>
      <c r="BX70" s="782">
        <f>IF(Cotizador!$Q$17&gt;=1,TARIFA!W19,0)</f>
        <v>0</v>
      </c>
      <c r="BY70" s="780"/>
      <c r="BZ70" s="780"/>
      <c r="CA70" s="780"/>
      <c r="CB70" s="780"/>
      <c r="CC70" s="780"/>
      <c r="CD70" s="780"/>
      <c r="CE70" s="783">
        <f>IF(Cotizador!$Q$17&gt;=1,TARIFA!X19,0)</f>
        <v>0</v>
      </c>
      <c r="CF70" s="780"/>
      <c r="CG70" s="780"/>
      <c r="CH70" s="780"/>
      <c r="CI70" s="780"/>
      <c r="CJ70" s="780"/>
      <c r="CK70" s="781"/>
      <c r="CL70" s="782">
        <f>IF(Cotizador!$Q$17&gt;=1,TARIFA!Y19,0)</f>
        <v>0</v>
      </c>
      <c r="CM70" s="780"/>
      <c r="CN70" s="780"/>
      <c r="CO70" s="780"/>
      <c r="CP70" s="780"/>
      <c r="CQ70" s="780"/>
      <c r="CR70" s="787"/>
      <c r="CS70" s="370"/>
    </row>
    <row r="71" spans="2:97" ht="23.25" customHeight="1" x14ac:dyDescent="0.35">
      <c r="B71" s="369"/>
      <c r="C71" s="788" t="s">
        <v>113</v>
      </c>
      <c r="D71" s="789"/>
      <c r="E71" s="789"/>
      <c r="F71" s="789"/>
      <c r="G71" s="789"/>
      <c r="H71" s="789"/>
      <c r="I71" s="789"/>
      <c r="J71" s="789"/>
      <c r="K71" s="789"/>
      <c r="L71" s="790"/>
      <c r="M71" s="791">
        <f>IF(Cotizador!$Q$17&gt;=1,TARIFA!N20,0)</f>
        <v>0</v>
      </c>
      <c r="N71" s="792"/>
      <c r="O71" s="792"/>
      <c r="P71" s="792"/>
      <c r="Q71" s="792"/>
      <c r="R71" s="792"/>
      <c r="S71" s="793"/>
      <c r="T71" s="794">
        <f>IF(Cotizador!$Q$17&gt;=1,TARIFA!O20,0)</f>
        <v>0</v>
      </c>
      <c r="U71" s="792"/>
      <c r="V71" s="792"/>
      <c r="W71" s="792"/>
      <c r="X71" s="792"/>
      <c r="Y71" s="792"/>
      <c r="Z71" s="792"/>
      <c r="AA71" s="795">
        <f>IF(Cotizador!$Q$17&gt;=1,TARIFA!P20,0)</f>
        <v>0</v>
      </c>
      <c r="AB71" s="792"/>
      <c r="AC71" s="792"/>
      <c r="AD71" s="792"/>
      <c r="AE71" s="792"/>
      <c r="AF71" s="792"/>
      <c r="AG71" s="793"/>
      <c r="AH71" s="794">
        <f>IF(Cotizador!$Q$17&gt;=1,TARIFA!Q20,0)</f>
        <v>0</v>
      </c>
      <c r="AI71" s="792"/>
      <c r="AJ71" s="792"/>
      <c r="AK71" s="792"/>
      <c r="AL71" s="792"/>
      <c r="AM71" s="792"/>
      <c r="AN71" s="792"/>
      <c r="AO71" s="788">
        <f>IF(Cotizador!$Q$17&gt;=1,TARIFA!R20,0)</f>
        <v>0</v>
      </c>
      <c r="AP71" s="789"/>
      <c r="AQ71" s="789"/>
      <c r="AR71" s="789"/>
      <c r="AS71" s="789"/>
      <c r="AT71" s="789"/>
      <c r="AU71" s="796"/>
      <c r="AV71" s="797">
        <f>IF(Cotizador!$Q$17&gt;=1,TARIFA!S20,0)</f>
        <v>0</v>
      </c>
      <c r="AW71" s="789"/>
      <c r="AX71" s="789"/>
      <c r="AY71" s="789"/>
      <c r="AZ71" s="789"/>
      <c r="BA71" s="789"/>
      <c r="BB71" s="789"/>
      <c r="BC71" s="798">
        <f>IF(Cotizador!$Q$17&gt;=1,TARIFA!T20,0)</f>
        <v>0</v>
      </c>
      <c r="BD71" s="789"/>
      <c r="BE71" s="789"/>
      <c r="BF71" s="789"/>
      <c r="BG71" s="789"/>
      <c r="BH71" s="789"/>
      <c r="BI71" s="796"/>
      <c r="BJ71" s="797">
        <f>IF(Cotizador!$Q$17&gt;=1,TARIFA!U20,0)</f>
        <v>0</v>
      </c>
      <c r="BK71" s="789"/>
      <c r="BL71" s="789"/>
      <c r="BM71" s="789"/>
      <c r="BN71" s="789"/>
      <c r="BO71" s="789"/>
      <c r="BP71" s="790"/>
      <c r="BQ71" s="791">
        <f>IF(Cotizador!$Q$17&gt;=1,TARIFA!V20,0)</f>
        <v>0</v>
      </c>
      <c r="BR71" s="792"/>
      <c r="BS71" s="792"/>
      <c r="BT71" s="792"/>
      <c r="BU71" s="792"/>
      <c r="BV71" s="792"/>
      <c r="BW71" s="793"/>
      <c r="BX71" s="794">
        <f>IF(Cotizador!$Q$17&gt;=1,TARIFA!W20,0)</f>
        <v>0</v>
      </c>
      <c r="BY71" s="792"/>
      <c r="BZ71" s="792"/>
      <c r="CA71" s="792"/>
      <c r="CB71" s="792"/>
      <c r="CC71" s="792"/>
      <c r="CD71" s="792"/>
      <c r="CE71" s="795">
        <f>IF(Cotizador!$Q$17&gt;=1,TARIFA!X20,0)</f>
        <v>0</v>
      </c>
      <c r="CF71" s="792"/>
      <c r="CG71" s="792"/>
      <c r="CH71" s="792"/>
      <c r="CI71" s="792"/>
      <c r="CJ71" s="792"/>
      <c r="CK71" s="793"/>
      <c r="CL71" s="794">
        <f>IF(Cotizador!$Q$17&gt;=1,TARIFA!Y20,0)</f>
        <v>0</v>
      </c>
      <c r="CM71" s="792"/>
      <c r="CN71" s="792"/>
      <c r="CO71" s="792"/>
      <c r="CP71" s="792"/>
      <c r="CQ71" s="792"/>
      <c r="CR71" s="799"/>
      <c r="CS71" s="370"/>
    </row>
    <row r="72" spans="2:97" ht="23.25" customHeight="1" x14ac:dyDescent="0.35">
      <c r="B72" s="369"/>
      <c r="C72" s="776" t="s">
        <v>114</v>
      </c>
      <c r="D72" s="777"/>
      <c r="E72" s="777"/>
      <c r="F72" s="777"/>
      <c r="G72" s="777"/>
      <c r="H72" s="777"/>
      <c r="I72" s="777"/>
      <c r="J72" s="777"/>
      <c r="K72" s="777"/>
      <c r="L72" s="778"/>
      <c r="M72" s="779">
        <f>IF(Cotizador!$Q$17&gt;=1,TARIFA!N21,0)</f>
        <v>0</v>
      </c>
      <c r="N72" s="780"/>
      <c r="O72" s="780"/>
      <c r="P72" s="780"/>
      <c r="Q72" s="780"/>
      <c r="R72" s="780"/>
      <c r="S72" s="781"/>
      <c r="T72" s="782">
        <f>IF(Cotizador!$Q$17&gt;=1,TARIFA!O21,0)</f>
        <v>0</v>
      </c>
      <c r="U72" s="780"/>
      <c r="V72" s="780"/>
      <c r="W72" s="780"/>
      <c r="X72" s="780"/>
      <c r="Y72" s="780"/>
      <c r="Z72" s="780"/>
      <c r="AA72" s="783">
        <f>IF(Cotizador!$Q$17&gt;=1,TARIFA!P21,0)</f>
        <v>0</v>
      </c>
      <c r="AB72" s="780"/>
      <c r="AC72" s="780"/>
      <c r="AD72" s="780"/>
      <c r="AE72" s="780"/>
      <c r="AF72" s="780"/>
      <c r="AG72" s="781"/>
      <c r="AH72" s="782">
        <f>IF(Cotizador!$Q$17&gt;=1,TARIFA!Q21,0)</f>
        <v>0</v>
      </c>
      <c r="AI72" s="780"/>
      <c r="AJ72" s="780"/>
      <c r="AK72" s="780"/>
      <c r="AL72" s="780"/>
      <c r="AM72" s="780"/>
      <c r="AN72" s="780"/>
      <c r="AO72" s="776">
        <f>IF(Cotizador!$Q$17&gt;=1,TARIFA!R21,0)</f>
        <v>0</v>
      </c>
      <c r="AP72" s="777"/>
      <c r="AQ72" s="777"/>
      <c r="AR72" s="777"/>
      <c r="AS72" s="777"/>
      <c r="AT72" s="777"/>
      <c r="AU72" s="784"/>
      <c r="AV72" s="785">
        <f>IF(Cotizador!$Q$17&gt;=1,TARIFA!S21,0)</f>
        <v>0</v>
      </c>
      <c r="AW72" s="777"/>
      <c r="AX72" s="777"/>
      <c r="AY72" s="777"/>
      <c r="AZ72" s="777"/>
      <c r="BA72" s="777"/>
      <c r="BB72" s="777"/>
      <c r="BC72" s="786">
        <f>IF(Cotizador!$Q$17&gt;=1,TARIFA!T21,0)</f>
        <v>0</v>
      </c>
      <c r="BD72" s="777"/>
      <c r="BE72" s="777"/>
      <c r="BF72" s="777"/>
      <c r="BG72" s="777"/>
      <c r="BH72" s="777"/>
      <c r="BI72" s="784"/>
      <c r="BJ72" s="785">
        <f>IF(Cotizador!$Q$17&gt;=1,TARIFA!U21,0)</f>
        <v>0</v>
      </c>
      <c r="BK72" s="777"/>
      <c r="BL72" s="777"/>
      <c r="BM72" s="777"/>
      <c r="BN72" s="777"/>
      <c r="BO72" s="777"/>
      <c r="BP72" s="778"/>
      <c r="BQ72" s="779">
        <f>IF(Cotizador!$Q$17&gt;=1,TARIFA!V21,0)</f>
        <v>0</v>
      </c>
      <c r="BR72" s="780"/>
      <c r="BS72" s="780"/>
      <c r="BT72" s="780"/>
      <c r="BU72" s="780"/>
      <c r="BV72" s="780"/>
      <c r="BW72" s="781"/>
      <c r="BX72" s="782">
        <f>IF(Cotizador!$Q$17&gt;=1,TARIFA!W21,0)</f>
        <v>0</v>
      </c>
      <c r="BY72" s="780"/>
      <c r="BZ72" s="780"/>
      <c r="CA72" s="780"/>
      <c r="CB72" s="780"/>
      <c r="CC72" s="780"/>
      <c r="CD72" s="780"/>
      <c r="CE72" s="783">
        <f>IF(Cotizador!$Q$17&gt;=1,TARIFA!X21,0)</f>
        <v>0</v>
      </c>
      <c r="CF72" s="780"/>
      <c r="CG72" s="780"/>
      <c r="CH72" s="780"/>
      <c r="CI72" s="780"/>
      <c r="CJ72" s="780"/>
      <c r="CK72" s="781"/>
      <c r="CL72" s="782">
        <f>IF(Cotizador!$Q$17&gt;=1,TARIFA!Y21,0)</f>
        <v>0</v>
      </c>
      <c r="CM72" s="780"/>
      <c r="CN72" s="780"/>
      <c r="CO72" s="780"/>
      <c r="CP72" s="780"/>
      <c r="CQ72" s="780"/>
      <c r="CR72" s="787"/>
      <c r="CS72" s="370"/>
    </row>
    <row r="73" spans="2:97" ht="23.25" customHeight="1" x14ac:dyDescent="0.35">
      <c r="B73" s="369"/>
      <c r="C73" s="788" t="s">
        <v>115</v>
      </c>
      <c r="D73" s="789"/>
      <c r="E73" s="789"/>
      <c r="F73" s="789"/>
      <c r="G73" s="789"/>
      <c r="H73" s="789"/>
      <c r="I73" s="789"/>
      <c r="J73" s="789"/>
      <c r="K73" s="789"/>
      <c r="L73" s="790"/>
      <c r="M73" s="791">
        <f>IF(Cotizador!$Q$17&gt;=1,TARIFA!N22,0)</f>
        <v>0</v>
      </c>
      <c r="N73" s="792"/>
      <c r="O73" s="792"/>
      <c r="P73" s="792"/>
      <c r="Q73" s="792"/>
      <c r="R73" s="792"/>
      <c r="S73" s="793"/>
      <c r="T73" s="794">
        <f>IF(Cotizador!$Q$17&gt;=1,TARIFA!O22,0)</f>
        <v>0</v>
      </c>
      <c r="U73" s="792"/>
      <c r="V73" s="792"/>
      <c r="W73" s="792"/>
      <c r="X73" s="792"/>
      <c r="Y73" s="792"/>
      <c r="Z73" s="792"/>
      <c r="AA73" s="795">
        <f>IF(Cotizador!$Q$17&gt;=1,TARIFA!P22,0)</f>
        <v>0</v>
      </c>
      <c r="AB73" s="792"/>
      <c r="AC73" s="792"/>
      <c r="AD73" s="792"/>
      <c r="AE73" s="792"/>
      <c r="AF73" s="792"/>
      <c r="AG73" s="793"/>
      <c r="AH73" s="794">
        <f>IF(Cotizador!$Q$17&gt;=1,TARIFA!Q22,0)</f>
        <v>0</v>
      </c>
      <c r="AI73" s="792"/>
      <c r="AJ73" s="792"/>
      <c r="AK73" s="792"/>
      <c r="AL73" s="792"/>
      <c r="AM73" s="792"/>
      <c r="AN73" s="792"/>
      <c r="AO73" s="788">
        <f>IF(Cotizador!$Q$17&gt;=1,TARIFA!R22,0)</f>
        <v>0</v>
      </c>
      <c r="AP73" s="789"/>
      <c r="AQ73" s="789"/>
      <c r="AR73" s="789"/>
      <c r="AS73" s="789"/>
      <c r="AT73" s="789"/>
      <c r="AU73" s="796"/>
      <c r="AV73" s="797">
        <f>IF(Cotizador!$Q$17&gt;=1,TARIFA!S22,0)</f>
        <v>0</v>
      </c>
      <c r="AW73" s="789"/>
      <c r="AX73" s="789"/>
      <c r="AY73" s="789"/>
      <c r="AZ73" s="789"/>
      <c r="BA73" s="789"/>
      <c r="BB73" s="789"/>
      <c r="BC73" s="798">
        <f>IF(Cotizador!$Q$17&gt;=1,TARIFA!T22,0)</f>
        <v>0</v>
      </c>
      <c r="BD73" s="789"/>
      <c r="BE73" s="789"/>
      <c r="BF73" s="789"/>
      <c r="BG73" s="789"/>
      <c r="BH73" s="789"/>
      <c r="BI73" s="796"/>
      <c r="BJ73" s="797">
        <f>IF(Cotizador!$Q$17&gt;=1,TARIFA!U22,0)</f>
        <v>0</v>
      </c>
      <c r="BK73" s="789"/>
      <c r="BL73" s="789"/>
      <c r="BM73" s="789"/>
      <c r="BN73" s="789"/>
      <c r="BO73" s="789"/>
      <c r="BP73" s="790"/>
      <c r="BQ73" s="791">
        <f>IF(Cotizador!$Q$17&gt;=1,TARIFA!V22,0)</f>
        <v>0</v>
      </c>
      <c r="BR73" s="792"/>
      <c r="BS73" s="792"/>
      <c r="BT73" s="792"/>
      <c r="BU73" s="792"/>
      <c r="BV73" s="792"/>
      <c r="BW73" s="793"/>
      <c r="BX73" s="794">
        <f>IF(Cotizador!$Q$17&gt;=1,TARIFA!W22,0)</f>
        <v>0</v>
      </c>
      <c r="BY73" s="792"/>
      <c r="BZ73" s="792"/>
      <c r="CA73" s="792"/>
      <c r="CB73" s="792"/>
      <c r="CC73" s="792"/>
      <c r="CD73" s="792"/>
      <c r="CE73" s="795">
        <f>IF(Cotizador!$Q$17&gt;=1,TARIFA!X22,0)</f>
        <v>0</v>
      </c>
      <c r="CF73" s="792"/>
      <c r="CG73" s="792"/>
      <c r="CH73" s="792"/>
      <c r="CI73" s="792"/>
      <c r="CJ73" s="792"/>
      <c r="CK73" s="793"/>
      <c r="CL73" s="794">
        <f>IF(Cotizador!$Q$17&gt;=1,TARIFA!Y22,0)</f>
        <v>0</v>
      </c>
      <c r="CM73" s="792"/>
      <c r="CN73" s="792"/>
      <c r="CO73" s="792"/>
      <c r="CP73" s="792"/>
      <c r="CQ73" s="792"/>
      <c r="CR73" s="799"/>
      <c r="CS73" s="370"/>
    </row>
    <row r="74" spans="2:97" ht="23.25" customHeight="1" x14ac:dyDescent="0.35">
      <c r="B74" s="369"/>
      <c r="C74" s="776" t="s">
        <v>116</v>
      </c>
      <c r="D74" s="777"/>
      <c r="E74" s="777"/>
      <c r="F74" s="777"/>
      <c r="G74" s="777"/>
      <c r="H74" s="777"/>
      <c r="I74" s="777"/>
      <c r="J74" s="777"/>
      <c r="K74" s="777"/>
      <c r="L74" s="778"/>
      <c r="M74" s="779">
        <f>IF(Cotizador!$Q$17&gt;=1,TARIFA!N23,0)</f>
        <v>0</v>
      </c>
      <c r="N74" s="780"/>
      <c r="O74" s="780"/>
      <c r="P74" s="780"/>
      <c r="Q74" s="780"/>
      <c r="R74" s="780"/>
      <c r="S74" s="781"/>
      <c r="T74" s="782">
        <f>IF(Cotizador!$Q$17&gt;=1,TARIFA!O23,0)</f>
        <v>0</v>
      </c>
      <c r="U74" s="780"/>
      <c r="V74" s="780"/>
      <c r="W74" s="780"/>
      <c r="X74" s="780"/>
      <c r="Y74" s="780"/>
      <c r="Z74" s="780"/>
      <c r="AA74" s="783">
        <f>IF(Cotizador!$Q$17&gt;=1,TARIFA!P23,0)</f>
        <v>0</v>
      </c>
      <c r="AB74" s="780"/>
      <c r="AC74" s="780"/>
      <c r="AD74" s="780"/>
      <c r="AE74" s="780"/>
      <c r="AF74" s="780"/>
      <c r="AG74" s="781"/>
      <c r="AH74" s="782">
        <f>IF(Cotizador!$Q$17&gt;=1,TARIFA!Q23,0)</f>
        <v>0</v>
      </c>
      <c r="AI74" s="780"/>
      <c r="AJ74" s="780"/>
      <c r="AK74" s="780"/>
      <c r="AL74" s="780"/>
      <c r="AM74" s="780"/>
      <c r="AN74" s="780"/>
      <c r="AO74" s="776">
        <f>IF(Cotizador!$Q$17&gt;=1,TARIFA!R23,0)</f>
        <v>0</v>
      </c>
      <c r="AP74" s="777"/>
      <c r="AQ74" s="777"/>
      <c r="AR74" s="777"/>
      <c r="AS74" s="777"/>
      <c r="AT74" s="777"/>
      <c r="AU74" s="784"/>
      <c r="AV74" s="785">
        <f>IF(Cotizador!$Q$17&gt;=1,TARIFA!S23,0)</f>
        <v>0</v>
      </c>
      <c r="AW74" s="777"/>
      <c r="AX74" s="777"/>
      <c r="AY74" s="777"/>
      <c r="AZ74" s="777"/>
      <c r="BA74" s="777"/>
      <c r="BB74" s="777"/>
      <c r="BC74" s="786">
        <f>IF(Cotizador!$Q$17&gt;=1,TARIFA!T23,0)</f>
        <v>0</v>
      </c>
      <c r="BD74" s="777"/>
      <c r="BE74" s="777"/>
      <c r="BF74" s="777"/>
      <c r="BG74" s="777"/>
      <c r="BH74" s="777"/>
      <c r="BI74" s="784"/>
      <c r="BJ74" s="785">
        <f>IF(Cotizador!$Q$17&gt;=1,TARIFA!U23,0)</f>
        <v>0</v>
      </c>
      <c r="BK74" s="777"/>
      <c r="BL74" s="777"/>
      <c r="BM74" s="777"/>
      <c r="BN74" s="777"/>
      <c r="BO74" s="777"/>
      <c r="BP74" s="778"/>
      <c r="BQ74" s="779">
        <f>IF(Cotizador!$Q$17&gt;=1,TARIFA!V23,0)</f>
        <v>0</v>
      </c>
      <c r="BR74" s="780"/>
      <c r="BS74" s="780"/>
      <c r="BT74" s="780"/>
      <c r="BU74" s="780"/>
      <c r="BV74" s="780"/>
      <c r="BW74" s="781"/>
      <c r="BX74" s="782">
        <f>IF(Cotizador!$Q$17&gt;=1,TARIFA!W23,0)</f>
        <v>0</v>
      </c>
      <c r="BY74" s="780"/>
      <c r="BZ74" s="780"/>
      <c r="CA74" s="780"/>
      <c r="CB74" s="780"/>
      <c r="CC74" s="780"/>
      <c r="CD74" s="780"/>
      <c r="CE74" s="783">
        <f>IF(Cotizador!$Q$17&gt;=1,TARIFA!X23,0)</f>
        <v>0</v>
      </c>
      <c r="CF74" s="780"/>
      <c r="CG74" s="780"/>
      <c r="CH74" s="780"/>
      <c r="CI74" s="780"/>
      <c r="CJ74" s="780"/>
      <c r="CK74" s="781"/>
      <c r="CL74" s="782">
        <f>IF(Cotizador!$Q$17&gt;=1,TARIFA!Y23,0)</f>
        <v>0</v>
      </c>
      <c r="CM74" s="780"/>
      <c r="CN74" s="780"/>
      <c r="CO74" s="780"/>
      <c r="CP74" s="780"/>
      <c r="CQ74" s="780"/>
      <c r="CR74" s="787"/>
      <c r="CS74" s="370"/>
    </row>
    <row r="75" spans="2:97" ht="23.25" customHeight="1" x14ac:dyDescent="0.35">
      <c r="B75" s="369"/>
      <c r="C75" s="788" t="s">
        <v>117</v>
      </c>
      <c r="D75" s="789"/>
      <c r="E75" s="789"/>
      <c r="F75" s="789"/>
      <c r="G75" s="789"/>
      <c r="H75" s="789"/>
      <c r="I75" s="789"/>
      <c r="J75" s="789"/>
      <c r="K75" s="789"/>
      <c r="L75" s="790"/>
      <c r="M75" s="791">
        <f>IF(Cotizador!$Q$17&gt;=1,TARIFA!N24,0)</f>
        <v>0</v>
      </c>
      <c r="N75" s="792"/>
      <c r="O75" s="792"/>
      <c r="P75" s="792"/>
      <c r="Q75" s="792"/>
      <c r="R75" s="792"/>
      <c r="S75" s="793"/>
      <c r="T75" s="794">
        <f>IF(Cotizador!$Q$17&gt;=1,TARIFA!O24,0)</f>
        <v>0</v>
      </c>
      <c r="U75" s="792"/>
      <c r="V75" s="792"/>
      <c r="W75" s="792"/>
      <c r="X75" s="792"/>
      <c r="Y75" s="792"/>
      <c r="Z75" s="792"/>
      <c r="AA75" s="795">
        <f>IF(Cotizador!$Q$17&gt;=1,TARIFA!P24,0)</f>
        <v>0</v>
      </c>
      <c r="AB75" s="792"/>
      <c r="AC75" s="792"/>
      <c r="AD75" s="792"/>
      <c r="AE75" s="792"/>
      <c r="AF75" s="792"/>
      <c r="AG75" s="793"/>
      <c r="AH75" s="794">
        <f>IF(Cotizador!$Q$17&gt;=1,TARIFA!Q24,0)</f>
        <v>0</v>
      </c>
      <c r="AI75" s="792"/>
      <c r="AJ75" s="792"/>
      <c r="AK75" s="792"/>
      <c r="AL75" s="792"/>
      <c r="AM75" s="792"/>
      <c r="AN75" s="792"/>
      <c r="AO75" s="788">
        <f>IF(Cotizador!$Q$17&gt;=1,TARIFA!R24,0)</f>
        <v>0</v>
      </c>
      <c r="AP75" s="789"/>
      <c r="AQ75" s="789"/>
      <c r="AR75" s="789"/>
      <c r="AS75" s="789"/>
      <c r="AT75" s="789"/>
      <c r="AU75" s="796"/>
      <c r="AV75" s="797">
        <f>IF(Cotizador!$Q$17&gt;=1,TARIFA!S24,0)</f>
        <v>0</v>
      </c>
      <c r="AW75" s="789"/>
      <c r="AX75" s="789"/>
      <c r="AY75" s="789"/>
      <c r="AZ75" s="789"/>
      <c r="BA75" s="789"/>
      <c r="BB75" s="789"/>
      <c r="BC75" s="798">
        <f>IF(Cotizador!$Q$17&gt;=1,TARIFA!T24,0)</f>
        <v>0</v>
      </c>
      <c r="BD75" s="789"/>
      <c r="BE75" s="789"/>
      <c r="BF75" s="789"/>
      <c r="BG75" s="789"/>
      <c r="BH75" s="789"/>
      <c r="BI75" s="796"/>
      <c r="BJ75" s="797">
        <f>IF(Cotizador!$Q$17&gt;=1,TARIFA!U24,0)</f>
        <v>0</v>
      </c>
      <c r="BK75" s="789"/>
      <c r="BL75" s="789"/>
      <c r="BM75" s="789"/>
      <c r="BN75" s="789"/>
      <c r="BO75" s="789"/>
      <c r="BP75" s="790"/>
      <c r="BQ75" s="791">
        <f>IF(Cotizador!$Q$17&gt;=1,TARIFA!V24,0)</f>
        <v>0</v>
      </c>
      <c r="BR75" s="792"/>
      <c r="BS75" s="792"/>
      <c r="BT75" s="792"/>
      <c r="BU75" s="792"/>
      <c r="BV75" s="792"/>
      <c r="BW75" s="793"/>
      <c r="BX75" s="794">
        <f>IF(Cotizador!$Q$17&gt;=1,TARIFA!W24,0)</f>
        <v>0</v>
      </c>
      <c r="BY75" s="792"/>
      <c r="BZ75" s="792"/>
      <c r="CA75" s="792"/>
      <c r="CB75" s="792"/>
      <c r="CC75" s="792"/>
      <c r="CD75" s="792"/>
      <c r="CE75" s="795">
        <f>IF(Cotizador!$Q$17&gt;=1,TARIFA!X24,0)</f>
        <v>0</v>
      </c>
      <c r="CF75" s="792"/>
      <c r="CG75" s="792"/>
      <c r="CH75" s="792"/>
      <c r="CI75" s="792"/>
      <c r="CJ75" s="792"/>
      <c r="CK75" s="793"/>
      <c r="CL75" s="794">
        <f>IF(Cotizador!$Q$17&gt;=1,TARIFA!Y24,0)</f>
        <v>0</v>
      </c>
      <c r="CM75" s="792"/>
      <c r="CN75" s="792"/>
      <c r="CO75" s="792"/>
      <c r="CP75" s="792"/>
      <c r="CQ75" s="792"/>
      <c r="CR75" s="799"/>
      <c r="CS75" s="370"/>
    </row>
    <row r="76" spans="2:97" ht="23.25" customHeight="1" x14ac:dyDescent="0.35">
      <c r="B76" s="369"/>
      <c r="C76" s="776" t="s">
        <v>118</v>
      </c>
      <c r="D76" s="777"/>
      <c r="E76" s="777"/>
      <c r="F76" s="777"/>
      <c r="G76" s="777"/>
      <c r="H76" s="777"/>
      <c r="I76" s="777"/>
      <c r="J76" s="777"/>
      <c r="K76" s="777"/>
      <c r="L76" s="778"/>
      <c r="M76" s="779">
        <f>IF(Cotizador!$Q$17&gt;=1,TARIFA!N25,0)</f>
        <v>0</v>
      </c>
      <c r="N76" s="780"/>
      <c r="O76" s="780"/>
      <c r="P76" s="780"/>
      <c r="Q76" s="780"/>
      <c r="R76" s="780"/>
      <c r="S76" s="781"/>
      <c r="T76" s="782">
        <f>IF(Cotizador!$Q$17&gt;=1,TARIFA!O25,0)</f>
        <v>0</v>
      </c>
      <c r="U76" s="780"/>
      <c r="V76" s="780"/>
      <c r="W76" s="780"/>
      <c r="X76" s="780"/>
      <c r="Y76" s="780"/>
      <c r="Z76" s="780"/>
      <c r="AA76" s="783">
        <f>IF(Cotizador!$Q$17&gt;=1,TARIFA!P25,0)</f>
        <v>0</v>
      </c>
      <c r="AB76" s="780"/>
      <c r="AC76" s="780"/>
      <c r="AD76" s="780"/>
      <c r="AE76" s="780"/>
      <c r="AF76" s="780"/>
      <c r="AG76" s="781"/>
      <c r="AH76" s="782">
        <f>IF(Cotizador!$Q$17&gt;=1,TARIFA!Q25,0)</f>
        <v>0</v>
      </c>
      <c r="AI76" s="780"/>
      <c r="AJ76" s="780"/>
      <c r="AK76" s="780"/>
      <c r="AL76" s="780"/>
      <c r="AM76" s="780"/>
      <c r="AN76" s="780"/>
      <c r="AO76" s="776">
        <f>IF(Cotizador!$Q$17&gt;=1,TARIFA!R25,0)</f>
        <v>0</v>
      </c>
      <c r="AP76" s="777"/>
      <c r="AQ76" s="777"/>
      <c r="AR76" s="777"/>
      <c r="AS76" s="777"/>
      <c r="AT76" s="777"/>
      <c r="AU76" s="784"/>
      <c r="AV76" s="785">
        <f>IF(Cotizador!$Q$17&gt;=1,TARIFA!S25,0)</f>
        <v>0</v>
      </c>
      <c r="AW76" s="777"/>
      <c r="AX76" s="777"/>
      <c r="AY76" s="777"/>
      <c r="AZ76" s="777"/>
      <c r="BA76" s="777"/>
      <c r="BB76" s="777"/>
      <c r="BC76" s="786">
        <f>IF(Cotizador!$Q$17&gt;=1,TARIFA!T25,0)</f>
        <v>0</v>
      </c>
      <c r="BD76" s="777"/>
      <c r="BE76" s="777"/>
      <c r="BF76" s="777"/>
      <c r="BG76" s="777"/>
      <c r="BH76" s="777"/>
      <c r="BI76" s="784"/>
      <c r="BJ76" s="785">
        <f>IF(Cotizador!$Q$17&gt;=1,TARIFA!U25,0)</f>
        <v>0</v>
      </c>
      <c r="BK76" s="777"/>
      <c r="BL76" s="777"/>
      <c r="BM76" s="777"/>
      <c r="BN76" s="777"/>
      <c r="BO76" s="777"/>
      <c r="BP76" s="778"/>
      <c r="BQ76" s="779">
        <f>IF(Cotizador!$Q$17&gt;=1,TARIFA!V25,0)</f>
        <v>0</v>
      </c>
      <c r="BR76" s="780"/>
      <c r="BS76" s="780"/>
      <c r="BT76" s="780"/>
      <c r="BU76" s="780"/>
      <c r="BV76" s="780"/>
      <c r="BW76" s="781"/>
      <c r="BX76" s="782">
        <f>IF(Cotizador!$Q$17&gt;=1,TARIFA!W25,0)</f>
        <v>0</v>
      </c>
      <c r="BY76" s="780"/>
      <c r="BZ76" s="780"/>
      <c r="CA76" s="780"/>
      <c r="CB76" s="780"/>
      <c r="CC76" s="780"/>
      <c r="CD76" s="780"/>
      <c r="CE76" s="783">
        <f>IF(Cotizador!$Q$17&gt;=1,TARIFA!X25,0)</f>
        <v>0</v>
      </c>
      <c r="CF76" s="780"/>
      <c r="CG76" s="780"/>
      <c r="CH76" s="780"/>
      <c r="CI76" s="780"/>
      <c r="CJ76" s="780"/>
      <c r="CK76" s="781"/>
      <c r="CL76" s="782">
        <f>IF(Cotizador!$Q$17&gt;=1,TARIFA!Y25,0)</f>
        <v>0</v>
      </c>
      <c r="CM76" s="780"/>
      <c r="CN76" s="780"/>
      <c r="CO76" s="780"/>
      <c r="CP76" s="780"/>
      <c r="CQ76" s="780"/>
      <c r="CR76" s="787"/>
      <c r="CS76" s="370"/>
    </row>
    <row r="77" spans="2:97" ht="23.25" customHeight="1" x14ac:dyDescent="0.35">
      <c r="B77" s="369"/>
      <c r="C77" s="788" t="s">
        <v>119</v>
      </c>
      <c r="D77" s="789"/>
      <c r="E77" s="789"/>
      <c r="F77" s="789"/>
      <c r="G77" s="789"/>
      <c r="H77" s="789"/>
      <c r="I77" s="789"/>
      <c r="J77" s="789"/>
      <c r="K77" s="789"/>
      <c r="L77" s="790"/>
      <c r="M77" s="791">
        <f>IF(Cotizador!$Q$17&gt;=1,TARIFA!N26,0)</f>
        <v>0</v>
      </c>
      <c r="N77" s="792"/>
      <c r="O77" s="792"/>
      <c r="P77" s="792"/>
      <c r="Q77" s="792"/>
      <c r="R77" s="792"/>
      <c r="S77" s="793"/>
      <c r="T77" s="794">
        <f>IF(Cotizador!$Q$17&gt;=1,TARIFA!O26,0)</f>
        <v>0</v>
      </c>
      <c r="U77" s="792"/>
      <c r="V77" s="792"/>
      <c r="W77" s="792"/>
      <c r="X77" s="792"/>
      <c r="Y77" s="792"/>
      <c r="Z77" s="792"/>
      <c r="AA77" s="795">
        <f>IF(Cotizador!$Q$17&gt;=1,TARIFA!P26,0)</f>
        <v>0</v>
      </c>
      <c r="AB77" s="792"/>
      <c r="AC77" s="792"/>
      <c r="AD77" s="792"/>
      <c r="AE77" s="792"/>
      <c r="AF77" s="792"/>
      <c r="AG77" s="793"/>
      <c r="AH77" s="794">
        <f>IF(Cotizador!$Q$17&gt;=1,TARIFA!Q26,0)</f>
        <v>0</v>
      </c>
      <c r="AI77" s="792"/>
      <c r="AJ77" s="792"/>
      <c r="AK77" s="792"/>
      <c r="AL77" s="792"/>
      <c r="AM77" s="792"/>
      <c r="AN77" s="792"/>
      <c r="AO77" s="788">
        <f>IF(Cotizador!$Q$17&gt;=1,TARIFA!R26,0)</f>
        <v>0</v>
      </c>
      <c r="AP77" s="789"/>
      <c r="AQ77" s="789"/>
      <c r="AR77" s="789"/>
      <c r="AS77" s="789"/>
      <c r="AT77" s="789"/>
      <c r="AU77" s="796"/>
      <c r="AV77" s="797">
        <f>IF(Cotizador!$Q$17&gt;=1,TARIFA!S26,0)</f>
        <v>0</v>
      </c>
      <c r="AW77" s="789"/>
      <c r="AX77" s="789"/>
      <c r="AY77" s="789"/>
      <c r="AZ77" s="789"/>
      <c r="BA77" s="789"/>
      <c r="BB77" s="789"/>
      <c r="BC77" s="798">
        <f>IF(Cotizador!$Q$17&gt;=1,TARIFA!T26,0)</f>
        <v>0</v>
      </c>
      <c r="BD77" s="789"/>
      <c r="BE77" s="789"/>
      <c r="BF77" s="789"/>
      <c r="BG77" s="789"/>
      <c r="BH77" s="789"/>
      <c r="BI77" s="796"/>
      <c r="BJ77" s="797">
        <f>IF(Cotizador!$Q$17&gt;=1,TARIFA!U26,0)</f>
        <v>0</v>
      </c>
      <c r="BK77" s="789"/>
      <c r="BL77" s="789"/>
      <c r="BM77" s="789"/>
      <c r="BN77" s="789"/>
      <c r="BO77" s="789"/>
      <c r="BP77" s="790"/>
      <c r="BQ77" s="791">
        <f>IF(Cotizador!$Q$17&gt;=1,TARIFA!V26,0)</f>
        <v>0</v>
      </c>
      <c r="BR77" s="792"/>
      <c r="BS77" s="792"/>
      <c r="BT77" s="792"/>
      <c r="BU77" s="792"/>
      <c r="BV77" s="792"/>
      <c r="BW77" s="793"/>
      <c r="BX77" s="794">
        <f>IF(Cotizador!$Q$17&gt;=1,TARIFA!W26,0)</f>
        <v>0</v>
      </c>
      <c r="BY77" s="792"/>
      <c r="BZ77" s="792"/>
      <c r="CA77" s="792"/>
      <c r="CB77" s="792"/>
      <c r="CC77" s="792"/>
      <c r="CD77" s="792"/>
      <c r="CE77" s="795">
        <f>IF(Cotizador!$Q$17&gt;=1,TARIFA!X26,0)</f>
        <v>0</v>
      </c>
      <c r="CF77" s="792"/>
      <c r="CG77" s="792"/>
      <c r="CH77" s="792"/>
      <c r="CI77" s="792"/>
      <c r="CJ77" s="792"/>
      <c r="CK77" s="793"/>
      <c r="CL77" s="794">
        <f>IF(Cotizador!$Q$17&gt;=1,TARIFA!Y26,0)</f>
        <v>0</v>
      </c>
      <c r="CM77" s="792"/>
      <c r="CN77" s="792"/>
      <c r="CO77" s="792"/>
      <c r="CP77" s="792"/>
      <c r="CQ77" s="792"/>
      <c r="CR77" s="799"/>
      <c r="CS77" s="370"/>
    </row>
    <row r="78" spans="2:97" ht="23.25" customHeight="1" x14ac:dyDescent="0.35">
      <c r="B78" s="369"/>
      <c r="C78" s="776" t="s">
        <v>120</v>
      </c>
      <c r="D78" s="777"/>
      <c r="E78" s="777"/>
      <c r="F78" s="777"/>
      <c r="G78" s="777"/>
      <c r="H78" s="777"/>
      <c r="I78" s="777"/>
      <c r="J78" s="777"/>
      <c r="K78" s="777"/>
      <c r="L78" s="778"/>
      <c r="M78" s="779">
        <f>IF(Cotizador!$Q$17&gt;=1,TARIFA!N27,0)</f>
        <v>0</v>
      </c>
      <c r="N78" s="780"/>
      <c r="O78" s="780"/>
      <c r="P78" s="780"/>
      <c r="Q78" s="780"/>
      <c r="R78" s="780"/>
      <c r="S78" s="781"/>
      <c r="T78" s="782">
        <f>IF(Cotizador!$Q$17&gt;=1,TARIFA!O27,0)</f>
        <v>0</v>
      </c>
      <c r="U78" s="780"/>
      <c r="V78" s="780"/>
      <c r="W78" s="780"/>
      <c r="X78" s="780"/>
      <c r="Y78" s="780"/>
      <c r="Z78" s="780"/>
      <c r="AA78" s="783">
        <f>IF(Cotizador!$Q$17&gt;=1,TARIFA!P27,0)</f>
        <v>0</v>
      </c>
      <c r="AB78" s="780"/>
      <c r="AC78" s="780"/>
      <c r="AD78" s="780"/>
      <c r="AE78" s="780"/>
      <c r="AF78" s="780"/>
      <c r="AG78" s="781"/>
      <c r="AH78" s="782">
        <f>IF(Cotizador!$Q$17&gt;=1,TARIFA!Q27,0)</f>
        <v>0</v>
      </c>
      <c r="AI78" s="780"/>
      <c r="AJ78" s="780"/>
      <c r="AK78" s="780"/>
      <c r="AL78" s="780"/>
      <c r="AM78" s="780"/>
      <c r="AN78" s="780"/>
      <c r="AO78" s="776">
        <f>IF(Cotizador!$Q$17&gt;=1,TARIFA!R27,0)</f>
        <v>0</v>
      </c>
      <c r="AP78" s="777"/>
      <c r="AQ78" s="777"/>
      <c r="AR78" s="777"/>
      <c r="AS78" s="777"/>
      <c r="AT78" s="777"/>
      <c r="AU78" s="784"/>
      <c r="AV78" s="785">
        <f>IF(Cotizador!$Q$17&gt;=1,TARIFA!S27,0)</f>
        <v>0</v>
      </c>
      <c r="AW78" s="777"/>
      <c r="AX78" s="777"/>
      <c r="AY78" s="777"/>
      <c r="AZ78" s="777"/>
      <c r="BA78" s="777"/>
      <c r="BB78" s="777"/>
      <c r="BC78" s="786">
        <f>IF(Cotizador!$Q$17&gt;=1,TARIFA!T27,0)</f>
        <v>0</v>
      </c>
      <c r="BD78" s="777"/>
      <c r="BE78" s="777"/>
      <c r="BF78" s="777"/>
      <c r="BG78" s="777"/>
      <c r="BH78" s="777"/>
      <c r="BI78" s="784"/>
      <c r="BJ78" s="785">
        <f>IF(Cotizador!$Q$17&gt;=1,TARIFA!U27,0)</f>
        <v>0</v>
      </c>
      <c r="BK78" s="777"/>
      <c r="BL78" s="777"/>
      <c r="BM78" s="777"/>
      <c r="BN78" s="777"/>
      <c r="BO78" s="777"/>
      <c r="BP78" s="778"/>
      <c r="BQ78" s="779">
        <f>IF(Cotizador!$Q$17&gt;=1,TARIFA!V27,0)</f>
        <v>0</v>
      </c>
      <c r="BR78" s="780"/>
      <c r="BS78" s="780"/>
      <c r="BT78" s="780"/>
      <c r="BU78" s="780"/>
      <c r="BV78" s="780"/>
      <c r="BW78" s="781"/>
      <c r="BX78" s="782">
        <f>IF(Cotizador!$Q$17&gt;=1,TARIFA!W27,0)</f>
        <v>0</v>
      </c>
      <c r="BY78" s="780"/>
      <c r="BZ78" s="780"/>
      <c r="CA78" s="780"/>
      <c r="CB78" s="780"/>
      <c r="CC78" s="780"/>
      <c r="CD78" s="780"/>
      <c r="CE78" s="783">
        <f>IF(Cotizador!$Q$17&gt;=1,TARIFA!X27,0)</f>
        <v>0</v>
      </c>
      <c r="CF78" s="780"/>
      <c r="CG78" s="780"/>
      <c r="CH78" s="780"/>
      <c r="CI78" s="780"/>
      <c r="CJ78" s="780"/>
      <c r="CK78" s="781"/>
      <c r="CL78" s="782">
        <f>IF(Cotizador!$Q$17&gt;=1,TARIFA!Y27,0)</f>
        <v>0</v>
      </c>
      <c r="CM78" s="780"/>
      <c r="CN78" s="780"/>
      <c r="CO78" s="780"/>
      <c r="CP78" s="780"/>
      <c r="CQ78" s="780"/>
      <c r="CR78" s="787"/>
      <c r="CS78" s="370"/>
    </row>
    <row r="79" spans="2:97" ht="23.25" customHeight="1" x14ac:dyDescent="0.35">
      <c r="B79" s="369"/>
      <c r="C79" s="788" t="s">
        <v>164</v>
      </c>
      <c r="D79" s="789"/>
      <c r="E79" s="789"/>
      <c r="F79" s="789"/>
      <c r="G79" s="789"/>
      <c r="H79" s="789"/>
      <c r="I79" s="789"/>
      <c r="J79" s="789"/>
      <c r="K79" s="789"/>
      <c r="L79" s="790"/>
      <c r="M79" s="791">
        <f>IF(Cotizador!$Q$17&gt;=1,TARIFA!N28,0)</f>
        <v>0</v>
      </c>
      <c r="N79" s="792"/>
      <c r="O79" s="792"/>
      <c r="P79" s="792"/>
      <c r="Q79" s="792"/>
      <c r="R79" s="792"/>
      <c r="S79" s="793"/>
      <c r="T79" s="794">
        <f>IF(Cotizador!$Q$17&gt;=1,TARIFA!O28,0)</f>
        <v>0</v>
      </c>
      <c r="U79" s="792"/>
      <c r="V79" s="792"/>
      <c r="W79" s="792"/>
      <c r="X79" s="792"/>
      <c r="Y79" s="792"/>
      <c r="Z79" s="792"/>
      <c r="AA79" s="795">
        <f>IF(Cotizador!$Q$17&gt;=1,TARIFA!P28,0)</f>
        <v>0</v>
      </c>
      <c r="AB79" s="792"/>
      <c r="AC79" s="792"/>
      <c r="AD79" s="792"/>
      <c r="AE79" s="792"/>
      <c r="AF79" s="792"/>
      <c r="AG79" s="793"/>
      <c r="AH79" s="794">
        <f>IF(Cotizador!$Q$17&gt;=1,TARIFA!Q28,0)</f>
        <v>0</v>
      </c>
      <c r="AI79" s="792"/>
      <c r="AJ79" s="792"/>
      <c r="AK79" s="792"/>
      <c r="AL79" s="792"/>
      <c r="AM79" s="792"/>
      <c r="AN79" s="792"/>
      <c r="AO79" s="788">
        <f>IF(Cotizador!$Q$17&gt;=1,TARIFA!R28,0)</f>
        <v>0</v>
      </c>
      <c r="AP79" s="789"/>
      <c r="AQ79" s="789"/>
      <c r="AR79" s="789"/>
      <c r="AS79" s="789"/>
      <c r="AT79" s="789"/>
      <c r="AU79" s="796"/>
      <c r="AV79" s="797">
        <f>IF(Cotizador!$Q$17&gt;=1,TARIFA!S28,0)</f>
        <v>0</v>
      </c>
      <c r="AW79" s="789"/>
      <c r="AX79" s="789"/>
      <c r="AY79" s="789"/>
      <c r="AZ79" s="789"/>
      <c r="BA79" s="789"/>
      <c r="BB79" s="789"/>
      <c r="BC79" s="798">
        <f>IF(Cotizador!$Q$17&gt;=1,TARIFA!T28,0)</f>
        <v>0</v>
      </c>
      <c r="BD79" s="789"/>
      <c r="BE79" s="789"/>
      <c r="BF79" s="789"/>
      <c r="BG79" s="789"/>
      <c r="BH79" s="789"/>
      <c r="BI79" s="796"/>
      <c r="BJ79" s="797">
        <f>IF(Cotizador!$Q$17&gt;=1,TARIFA!U28,0)</f>
        <v>0</v>
      </c>
      <c r="BK79" s="789"/>
      <c r="BL79" s="789"/>
      <c r="BM79" s="789"/>
      <c r="BN79" s="789"/>
      <c r="BO79" s="789"/>
      <c r="BP79" s="790"/>
      <c r="BQ79" s="791">
        <f>IF(Cotizador!$Q$17&gt;=1,TARIFA!V28,0)</f>
        <v>0</v>
      </c>
      <c r="BR79" s="792"/>
      <c r="BS79" s="792"/>
      <c r="BT79" s="792"/>
      <c r="BU79" s="792"/>
      <c r="BV79" s="792"/>
      <c r="BW79" s="793"/>
      <c r="BX79" s="794">
        <f>IF(Cotizador!$Q$17&gt;=1,TARIFA!W28,0)</f>
        <v>0</v>
      </c>
      <c r="BY79" s="792"/>
      <c r="BZ79" s="792"/>
      <c r="CA79" s="792"/>
      <c r="CB79" s="792"/>
      <c r="CC79" s="792"/>
      <c r="CD79" s="792"/>
      <c r="CE79" s="795">
        <f>IF(Cotizador!$Q$17&gt;=1,TARIFA!X28,0)</f>
        <v>0</v>
      </c>
      <c r="CF79" s="792"/>
      <c r="CG79" s="792"/>
      <c r="CH79" s="792"/>
      <c r="CI79" s="792"/>
      <c r="CJ79" s="792"/>
      <c r="CK79" s="793"/>
      <c r="CL79" s="794">
        <f>IF(Cotizador!$Q$17&gt;=1,TARIFA!Y28,0)</f>
        <v>0</v>
      </c>
      <c r="CM79" s="792"/>
      <c r="CN79" s="792"/>
      <c r="CO79" s="792"/>
      <c r="CP79" s="792"/>
      <c r="CQ79" s="792"/>
      <c r="CR79" s="799"/>
      <c r="CS79" s="370"/>
    </row>
    <row r="80" spans="2:97" ht="23.25" customHeight="1" x14ac:dyDescent="0.35">
      <c r="B80" s="369"/>
      <c r="C80" s="758" t="s">
        <v>264</v>
      </c>
      <c r="D80" s="759"/>
      <c r="E80" s="759"/>
      <c r="F80" s="759"/>
      <c r="G80" s="759"/>
      <c r="H80" s="759"/>
      <c r="I80" s="759"/>
      <c r="J80" s="759"/>
      <c r="K80" s="759"/>
      <c r="L80" s="760"/>
      <c r="M80" s="761">
        <f>IF(Cotizador!$Q$17&gt;=1,TARIFA!N29,0)</f>
        <v>0</v>
      </c>
      <c r="N80" s="762"/>
      <c r="O80" s="762"/>
      <c r="P80" s="762"/>
      <c r="Q80" s="762"/>
      <c r="R80" s="762"/>
      <c r="S80" s="763"/>
      <c r="T80" s="764">
        <f>IF(Cotizador!$Q$17&gt;=1,TARIFA!O29,0)</f>
        <v>0</v>
      </c>
      <c r="U80" s="762"/>
      <c r="V80" s="762"/>
      <c r="W80" s="762"/>
      <c r="X80" s="762"/>
      <c r="Y80" s="762"/>
      <c r="Z80" s="762"/>
      <c r="AA80" s="765">
        <f>IF(Cotizador!$Q$17&gt;=1,TARIFA!P29,0)</f>
        <v>0</v>
      </c>
      <c r="AB80" s="762"/>
      <c r="AC80" s="762"/>
      <c r="AD80" s="762"/>
      <c r="AE80" s="762"/>
      <c r="AF80" s="762"/>
      <c r="AG80" s="763"/>
      <c r="AH80" s="764">
        <f>IF(Cotizador!$Q$17&gt;=1,TARIFA!Q29,0)</f>
        <v>0</v>
      </c>
      <c r="AI80" s="762"/>
      <c r="AJ80" s="762"/>
      <c r="AK80" s="762"/>
      <c r="AL80" s="762"/>
      <c r="AM80" s="762"/>
      <c r="AN80" s="762"/>
      <c r="AO80" s="758">
        <f>IF(Cotizador!$Q$17&gt;=1,TARIFA!R29,0)</f>
        <v>0</v>
      </c>
      <c r="AP80" s="759"/>
      <c r="AQ80" s="759"/>
      <c r="AR80" s="759"/>
      <c r="AS80" s="759"/>
      <c r="AT80" s="759"/>
      <c r="AU80" s="766"/>
      <c r="AV80" s="767">
        <f>IF(Cotizador!$Q$17&gt;=1,TARIFA!S29,0)</f>
        <v>0</v>
      </c>
      <c r="AW80" s="759"/>
      <c r="AX80" s="759"/>
      <c r="AY80" s="759"/>
      <c r="AZ80" s="759"/>
      <c r="BA80" s="759"/>
      <c r="BB80" s="759"/>
      <c r="BC80" s="768">
        <f>IF(Cotizador!$Q$17&gt;=1,TARIFA!T29,0)</f>
        <v>0</v>
      </c>
      <c r="BD80" s="759"/>
      <c r="BE80" s="759"/>
      <c r="BF80" s="759"/>
      <c r="BG80" s="759"/>
      <c r="BH80" s="759"/>
      <c r="BI80" s="766"/>
      <c r="BJ80" s="767">
        <f>IF(Cotizador!$Q$17&gt;=1,TARIFA!U29,0)</f>
        <v>0</v>
      </c>
      <c r="BK80" s="759"/>
      <c r="BL80" s="759"/>
      <c r="BM80" s="759"/>
      <c r="BN80" s="759"/>
      <c r="BO80" s="759"/>
      <c r="BP80" s="760"/>
      <c r="BQ80" s="761">
        <f>IF(Cotizador!$Q$17&gt;=1,TARIFA!V29,0)</f>
        <v>0</v>
      </c>
      <c r="BR80" s="762"/>
      <c r="BS80" s="762"/>
      <c r="BT80" s="762"/>
      <c r="BU80" s="762"/>
      <c r="BV80" s="762"/>
      <c r="BW80" s="763"/>
      <c r="BX80" s="764">
        <f>IF(Cotizador!$Q$17&gt;=1,TARIFA!W29,0)</f>
        <v>0</v>
      </c>
      <c r="BY80" s="762"/>
      <c r="BZ80" s="762"/>
      <c r="CA80" s="762"/>
      <c r="CB80" s="762"/>
      <c r="CC80" s="762"/>
      <c r="CD80" s="762"/>
      <c r="CE80" s="765">
        <f>IF(Cotizador!$Q$17&gt;=1,TARIFA!X29,0)</f>
        <v>0</v>
      </c>
      <c r="CF80" s="762"/>
      <c r="CG80" s="762"/>
      <c r="CH80" s="762"/>
      <c r="CI80" s="762"/>
      <c r="CJ80" s="762"/>
      <c r="CK80" s="763"/>
      <c r="CL80" s="764">
        <f>IF(Cotizador!$Q$17&gt;=1,TARIFA!Y29,0)</f>
        <v>0</v>
      </c>
      <c r="CM80" s="762"/>
      <c r="CN80" s="762"/>
      <c r="CO80" s="762"/>
      <c r="CP80" s="762"/>
      <c r="CQ80" s="762"/>
      <c r="CR80" s="769"/>
      <c r="CS80" s="370"/>
    </row>
    <row r="81" spans="2:97" ht="23.25" customHeight="1" x14ac:dyDescent="0.35">
      <c r="B81" s="369"/>
      <c r="C81" s="735" t="s">
        <v>304</v>
      </c>
      <c r="D81" s="736"/>
      <c r="E81" s="736"/>
      <c r="F81" s="736"/>
      <c r="G81" s="736"/>
      <c r="H81" s="736"/>
      <c r="I81" s="736"/>
      <c r="J81" s="736"/>
      <c r="K81" s="736"/>
      <c r="L81" s="736"/>
      <c r="M81" s="736"/>
      <c r="N81" s="736"/>
      <c r="O81" s="736"/>
      <c r="P81" s="736"/>
      <c r="Q81" s="736"/>
      <c r="R81" s="736"/>
      <c r="S81" s="736"/>
      <c r="T81" s="736"/>
      <c r="U81" s="736"/>
      <c r="V81" s="736"/>
      <c r="W81" s="736"/>
      <c r="X81" s="736"/>
      <c r="Y81" s="736"/>
      <c r="Z81" s="736"/>
      <c r="AA81" s="736"/>
      <c r="AB81" s="736"/>
      <c r="AC81" s="736"/>
      <c r="AD81" s="736"/>
      <c r="AE81" s="736"/>
      <c r="AF81" s="736"/>
      <c r="AG81" s="736"/>
      <c r="AH81" s="736"/>
      <c r="AI81" s="736"/>
      <c r="AJ81" s="736"/>
      <c r="AK81" s="736"/>
      <c r="AL81" s="736"/>
      <c r="AM81" s="736"/>
      <c r="AN81" s="737"/>
      <c r="AO81" s="770">
        <f>SUM(AO60:AU80)</f>
        <v>0</v>
      </c>
      <c r="AP81" s="771"/>
      <c r="AQ81" s="771"/>
      <c r="AR81" s="771"/>
      <c r="AS81" s="771"/>
      <c r="AT81" s="771"/>
      <c r="AU81" s="771"/>
      <c r="AV81" s="771">
        <f>SUM(AV60:BB80)</f>
        <v>0</v>
      </c>
      <c r="AW81" s="771"/>
      <c r="AX81" s="771"/>
      <c r="AY81" s="771"/>
      <c r="AZ81" s="771"/>
      <c r="BA81" s="771"/>
      <c r="BB81" s="771"/>
      <c r="BC81" s="771">
        <f>SUM(BC60:BI80)</f>
        <v>0</v>
      </c>
      <c r="BD81" s="771"/>
      <c r="BE81" s="771"/>
      <c r="BF81" s="771"/>
      <c r="BG81" s="771"/>
      <c r="BH81" s="771"/>
      <c r="BI81" s="771"/>
      <c r="BJ81" s="771">
        <f>SUM(BJ60:BP80)</f>
        <v>0</v>
      </c>
      <c r="BK81" s="771"/>
      <c r="BL81" s="771"/>
      <c r="BM81" s="771"/>
      <c r="BN81" s="771"/>
      <c r="BO81" s="771"/>
      <c r="BP81" s="772"/>
      <c r="BQ81" s="773">
        <f>SUM(BQ60:BW80)</f>
        <v>0</v>
      </c>
      <c r="BR81" s="774"/>
      <c r="BS81" s="774"/>
      <c r="BT81" s="774"/>
      <c r="BU81" s="774"/>
      <c r="BV81" s="774"/>
      <c r="BW81" s="774"/>
      <c r="BX81" s="774">
        <f>SUM(BX60:CD80)</f>
        <v>0</v>
      </c>
      <c r="BY81" s="774"/>
      <c r="BZ81" s="774"/>
      <c r="CA81" s="774"/>
      <c r="CB81" s="774"/>
      <c r="CC81" s="774"/>
      <c r="CD81" s="774"/>
      <c r="CE81" s="774">
        <f>SUM(CE60:CK80)</f>
        <v>0</v>
      </c>
      <c r="CF81" s="774"/>
      <c r="CG81" s="774"/>
      <c r="CH81" s="774"/>
      <c r="CI81" s="774"/>
      <c r="CJ81" s="774"/>
      <c r="CK81" s="774"/>
      <c r="CL81" s="774">
        <f>SUM(CL60:CR80)</f>
        <v>0</v>
      </c>
      <c r="CM81" s="774"/>
      <c r="CN81" s="774"/>
      <c r="CO81" s="774"/>
      <c r="CP81" s="774"/>
      <c r="CQ81" s="774"/>
      <c r="CR81" s="775"/>
      <c r="CS81" s="370"/>
    </row>
    <row r="82" spans="2:97" ht="23.25" customHeight="1" x14ac:dyDescent="0.35">
      <c r="B82" s="369"/>
      <c r="C82" s="735" t="s">
        <v>304</v>
      </c>
      <c r="D82" s="736"/>
      <c r="E82" s="736"/>
      <c r="F82" s="736"/>
      <c r="G82" s="736"/>
      <c r="H82" s="736"/>
      <c r="I82" s="736"/>
      <c r="J82" s="736"/>
      <c r="K82" s="736"/>
      <c r="L82" s="736"/>
      <c r="M82" s="736"/>
      <c r="N82" s="736"/>
      <c r="O82" s="736"/>
      <c r="P82" s="736"/>
      <c r="Q82" s="736"/>
      <c r="R82" s="736"/>
      <c r="S82" s="736"/>
      <c r="T82" s="736"/>
      <c r="U82" s="736"/>
      <c r="V82" s="736"/>
      <c r="W82" s="736"/>
      <c r="X82" s="736"/>
      <c r="Y82" s="736"/>
      <c r="Z82" s="736"/>
      <c r="AA82" s="736"/>
      <c r="AB82" s="736"/>
      <c r="AC82" s="736"/>
      <c r="AD82" s="736"/>
      <c r="AE82" s="736"/>
      <c r="AF82" s="736"/>
      <c r="AG82" s="736"/>
      <c r="AH82" s="736"/>
      <c r="AI82" s="736"/>
      <c r="AJ82" s="736"/>
      <c r="AK82" s="736"/>
      <c r="AL82" s="736"/>
      <c r="AM82" s="736"/>
      <c r="AN82" s="737"/>
      <c r="AO82" s="738">
        <f>AO81+AV81</f>
        <v>0</v>
      </c>
      <c r="AP82" s="739"/>
      <c r="AQ82" s="739"/>
      <c r="AR82" s="739"/>
      <c r="AS82" s="739"/>
      <c r="AT82" s="739"/>
      <c r="AU82" s="739"/>
      <c r="AV82" s="739"/>
      <c r="AW82" s="739"/>
      <c r="AX82" s="739"/>
      <c r="AY82" s="739"/>
      <c r="AZ82" s="739"/>
      <c r="BA82" s="739"/>
      <c r="BB82" s="739"/>
      <c r="BC82" s="739">
        <f>BC81+BJ81</f>
        <v>0</v>
      </c>
      <c r="BD82" s="739"/>
      <c r="BE82" s="739"/>
      <c r="BF82" s="739"/>
      <c r="BG82" s="739"/>
      <c r="BH82" s="739"/>
      <c r="BI82" s="739"/>
      <c r="BJ82" s="739"/>
      <c r="BK82" s="739"/>
      <c r="BL82" s="739"/>
      <c r="BM82" s="739"/>
      <c r="BN82" s="739"/>
      <c r="BO82" s="739"/>
      <c r="BP82" s="740"/>
      <c r="BQ82" s="741">
        <f>BQ81+BX81</f>
        <v>0</v>
      </c>
      <c r="BR82" s="742"/>
      <c r="BS82" s="742"/>
      <c r="BT82" s="742"/>
      <c r="BU82" s="742"/>
      <c r="BV82" s="742"/>
      <c r="BW82" s="742"/>
      <c r="BX82" s="742"/>
      <c r="BY82" s="742"/>
      <c r="BZ82" s="742"/>
      <c r="CA82" s="742"/>
      <c r="CB82" s="742"/>
      <c r="CC82" s="742"/>
      <c r="CD82" s="742"/>
      <c r="CE82" s="742">
        <f>CE81+CL81</f>
        <v>0</v>
      </c>
      <c r="CF82" s="742"/>
      <c r="CG82" s="742"/>
      <c r="CH82" s="742"/>
      <c r="CI82" s="742"/>
      <c r="CJ82" s="742"/>
      <c r="CK82" s="742"/>
      <c r="CL82" s="742"/>
      <c r="CM82" s="742"/>
      <c r="CN82" s="742"/>
      <c r="CO82" s="742"/>
      <c r="CP82" s="742"/>
      <c r="CQ82" s="742"/>
      <c r="CR82" s="743"/>
      <c r="CS82" s="370"/>
    </row>
    <row r="83" spans="2:97" ht="23.25" customHeight="1" thickBot="1" x14ac:dyDescent="0.4">
      <c r="B83" s="369"/>
      <c r="C83" s="744" t="s">
        <v>305</v>
      </c>
      <c r="D83" s="745"/>
      <c r="E83" s="745"/>
      <c r="F83" s="745"/>
      <c r="G83" s="745"/>
      <c r="H83" s="745"/>
      <c r="I83" s="745"/>
      <c r="J83" s="745"/>
      <c r="K83" s="745"/>
      <c r="L83" s="745"/>
      <c r="M83" s="745"/>
      <c r="N83" s="745"/>
      <c r="O83" s="745"/>
      <c r="P83" s="745"/>
      <c r="Q83" s="745"/>
      <c r="R83" s="745"/>
      <c r="S83" s="745"/>
      <c r="T83" s="745"/>
      <c r="U83" s="745"/>
      <c r="V83" s="745"/>
      <c r="W83" s="745"/>
      <c r="X83" s="745"/>
      <c r="Y83" s="745"/>
      <c r="Z83" s="745"/>
      <c r="AA83" s="745"/>
      <c r="AB83" s="745"/>
      <c r="AC83" s="745"/>
      <c r="AD83" s="745"/>
      <c r="AE83" s="745"/>
      <c r="AF83" s="745"/>
      <c r="AG83" s="745"/>
      <c r="AH83" s="745"/>
      <c r="AI83" s="745"/>
      <c r="AJ83" s="745"/>
      <c r="AK83" s="745"/>
      <c r="AL83" s="745"/>
      <c r="AM83" s="745"/>
      <c r="AN83" s="746"/>
      <c r="AO83" s="747">
        <f>AO82+BC82</f>
        <v>0</v>
      </c>
      <c r="AP83" s="748"/>
      <c r="AQ83" s="748"/>
      <c r="AR83" s="748"/>
      <c r="AS83" s="748"/>
      <c r="AT83" s="748"/>
      <c r="AU83" s="748"/>
      <c r="AV83" s="748"/>
      <c r="AW83" s="748"/>
      <c r="AX83" s="748"/>
      <c r="AY83" s="748"/>
      <c r="AZ83" s="748"/>
      <c r="BA83" s="748"/>
      <c r="BB83" s="748"/>
      <c r="BC83" s="748"/>
      <c r="BD83" s="748"/>
      <c r="BE83" s="748"/>
      <c r="BF83" s="748"/>
      <c r="BG83" s="748"/>
      <c r="BH83" s="748"/>
      <c r="BI83" s="748"/>
      <c r="BJ83" s="748"/>
      <c r="BK83" s="748"/>
      <c r="BL83" s="748"/>
      <c r="BM83" s="748"/>
      <c r="BN83" s="748"/>
      <c r="BO83" s="748"/>
      <c r="BP83" s="749"/>
      <c r="BQ83" s="750">
        <f>BQ82+CE82</f>
        <v>0</v>
      </c>
      <c r="BR83" s="751"/>
      <c r="BS83" s="751"/>
      <c r="BT83" s="751"/>
      <c r="BU83" s="751"/>
      <c r="BV83" s="751"/>
      <c r="BW83" s="751"/>
      <c r="BX83" s="751"/>
      <c r="BY83" s="751"/>
      <c r="BZ83" s="751"/>
      <c r="CA83" s="751"/>
      <c r="CB83" s="751"/>
      <c r="CC83" s="751"/>
      <c r="CD83" s="751"/>
      <c r="CE83" s="751"/>
      <c r="CF83" s="751"/>
      <c r="CG83" s="751"/>
      <c r="CH83" s="751"/>
      <c r="CI83" s="751"/>
      <c r="CJ83" s="751"/>
      <c r="CK83" s="751"/>
      <c r="CL83" s="751"/>
      <c r="CM83" s="751"/>
      <c r="CN83" s="751"/>
      <c r="CO83" s="751"/>
      <c r="CP83" s="751"/>
      <c r="CQ83" s="751"/>
      <c r="CR83" s="752"/>
      <c r="CS83" s="370"/>
    </row>
    <row r="84" spans="2:97" ht="23.25" customHeight="1" thickBot="1" x14ac:dyDescent="0.4">
      <c r="B84" s="369"/>
      <c r="C84" s="377"/>
      <c r="D84" s="368"/>
      <c r="E84" s="368"/>
      <c r="F84" s="368"/>
      <c r="G84" s="368"/>
      <c r="H84" s="368"/>
      <c r="I84" s="368"/>
      <c r="J84" s="368"/>
      <c r="K84" s="368"/>
      <c r="L84" s="368"/>
      <c r="M84" s="368"/>
      <c r="N84" s="368"/>
      <c r="O84" s="368"/>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Q84" s="368"/>
      <c r="AR84" s="368"/>
      <c r="AS84" s="368"/>
      <c r="AT84" s="368"/>
      <c r="AU84" s="368"/>
      <c r="AV84" s="368"/>
      <c r="AW84" s="368"/>
      <c r="AX84" s="368"/>
      <c r="AY84" s="368"/>
      <c r="AZ84" s="368"/>
      <c r="BA84" s="368"/>
      <c r="BB84" s="368"/>
      <c r="BC84" s="368"/>
      <c r="BD84" s="368"/>
      <c r="BE84" s="368"/>
      <c r="BF84" s="368"/>
      <c r="BG84" s="368"/>
      <c r="BH84" s="368"/>
      <c r="BI84" s="368"/>
      <c r="BJ84" s="368"/>
      <c r="BK84" s="368"/>
      <c r="BL84" s="368"/>
      <c r="BM84" s="368"/>
      <c r="BN84" s="368"/>
      <c r="BO84" s="368"/>
      <c r="BP84" s="368"/>
      <c r="BQ84" s="368"/>
      <c r="BR84" s="368"/>
      <c r="BS84" s="368"/>
      <c r="BT84" s="368"/>
      <c r="BU84" s="368"/>
      <c r="BV84" s="368"/>
      <c r="BW84" s="368"/>
      <c r="BX84" s="368"/>
      <c r="BY84" s="368"/>
      <c r="BZ84" s="368"/>
      <c r="CA84" s="368"/>
      <c r="CB84" s="368"/>
      <c r="CC84" s="368"/>
      <c r="CD84" s="368"/>
      <c r="CE84" s="368"/>
      <c r="CF84" s="368"/>
      <c r="CG84" s="368"/>
      <c r="CH84" s="368"/>
      <c r="CI84" s="368"/>
      <c r="CJ84" s="368"/>
      <c r="CK84" s="368"/>
      <c r="CL84" s="368"/>
      <c r="CM84" s="368"/>
      <c r="CN84" s="368"/>
      <c r="CO84" s="368"/>
      <c r="CP84" s="368"/>
      <c r="CQ84" s="368"/>
      <c r="CR84" s="368"/>
      <c r="CS84" s="370"/>
    </row>
    <row r="85" spans="2:97" ht="23.25" customHeight="1" thickBot="1" x14ac:dyDescent="0.4">
      <c r="B85" s="369"/>
      <c r="C85" s="812" t="s">
        <v>306</v>
      </c>
      <c r="D85" s="813"/>
      <c r="E85" s="813"/>
      <c r="F85" s="813"/>
      <c r="G85" s="813"/>
      <c r="H85" s="813"/>
      <c r="I85" s="813"/>
      <c r="J85" s="813"/>
      <c r="K85" s="813"/>
      <c r="L85" s="813"/>
      <c r="M85" s="813"/>
      <c r="N85" s="813"/>
      <c r="O85" s="813"/>
      <c r="P85" s="813"/>
      <c r="Q85" s="813"/>
      <c r="R85" s="813"/>
      <c r="S85" s="813"/>
      <c r="T85" s="813"/>
      <c r="U85" s="813"/>
      <c r="V85" s="813"/>
      <c r="W85" s="813"/>
      <c r="X85" s="813"/>
      <c r="Y85" s="813"/>
      <c r="Z85" s="813"/>
      <c r="AA85" s="813"/>
      <c r="AB85" s="813"/>
      <c r="AC85" s="813"/>
      <c r="AD85" s="813"/>
      <c r="AE85" s="813"/>
      <c r="AF85" s="813"/>
      <c r="AG85" s="813"/>
      <c r="AH85" s="813"/>
      <c r="AI85" s="813"/>
      <c r="AJ85" s="813"/>
      <c r="AK85" s="813"/>
      <c r="AL85" s="813"/>
      <c r="AM85" s="813"/>
      <c r="AN85" s="813"/>
      <c r="AO85" s="813"/>
      <c r="AP85" s="813"/>
      <c r="AQ85" s="813"/>
      <c r="AR85" s="813"/>
      <c r="AS85" s="813"/>
      <c r="AT85" s="813"/>
      <c r="AU85" s="813"/>
      <c r="AV85" s="813"/>
      <c r="AW85" s="813"/>
      <c r="AX85" s="813"/>
      <c r="AY85" s="813"/>
      <c r="AZ85" s="813"/>
      <c r="BA85" s="813"/>
      <c r="BB85" s="813"/>
      <c r="BC85" s="813"/>
      <c r="BD85" s="813"/>
      <c r="BE85" s="813"/>
      <c r="BF85" s="813"/>
      <c r="BG85" s="813"/>
      <c r="BH85" s="813"/>
      <c r="BI85" s="813"/>
      <c r="BJ85" s="813"/>
      <c r="BK85" s="813"/>
      <c r="BL85" s="813"/>
      <c r="BM85" s="813"/>
      <c r="BN85" s="813"/>
      <c r="BO85" s="813"/>
      <c r="BP85" s="813"/>
      <c r="BQ85" s="813"/>
      <c r="BR85" s="813"/>
      <c r="BS85" s="813"/>
      <c r="BT85" s="813"/>
      <c r="BU85" s="813"/>
      <c r="BV85" s="813"/>
      <c r="BW85" s="813"/>
      <c r="BX85" s="813"/>
      <c r="BY85" s="813"/>
      <c r="BZ85" s="813"/>
      <c r="CA85" s="813"/>
      <c r="CB85" s="813"/>
      <c r="CC85" s="813"/>
      <c r="CD85" s="813"/>
      <c r="CE85" s="813"/>
      <c r="CF85" s="813"/>
      <c r="CG85" s="813"/>
      <c r="CH85" s="813"/>
      <c r="CI85" s="813"/>
      <c r="CJ85" s="813"/>
      <c r="CK85" s="813"/>
      <c r="CL85" s="813"/>
      <c r="CM85" s="813"/>
      <c r="CN85" s="813"/>
      <c r="CO85" s="813"/>
      <c r="CP85" s="813"/>
      <c r="CQ85" s="813"/>
      <c r="CR85" s="814"/>
      <c r="CS85" s="370"/>
    </row>
    <row r="86" spans="2:97" ht="23.25" customHeight="1" x14ac:dyDescent="0.35">
      <c r="B86" s="369"/>
      <c r="C86" s="815" t="s">
        <v>195</v>
      </c>
      <c r="D86" s="816"/>
      <c r="E86" s="816"/>
      <c r="F86" s="816"/>
      <c r="G86" s="816"/>
      <c r="H86" s="816"/>
      <c r="I86" s="816"/>
      <c r="J86" s="816"/>
      <c r="K86" s="816"/>
      <c r="L86" s="816"/>
      <c r="M86" s="817" t="s">
        <v>299</v>
      </c>
      <c r="N86" s="818"/>
      <c r="O86" s="818"/>
      <c r="P86" s="818"/>
      <c r="Q86" s="818"/>
      <c r="R86" s="818"/>
      <c r="S86" s="818"/>
      <c r="T86" s="818"/>
      <c r="U86" s="818"/>
      <c r="V86" s="818"/>
      <c r="W86" s="818"/>
      <c r="X86" s="818"/>
      <c r="Y86" s="818"/>
      <c r="Z86" s="818"/>
      <c r="AA86" s="818"/>
      <c r="AB86" s="818"/>
      <c r="AC86" s="818"/>
      <c r="AD86" s="818"/>
      <c r="AE86" s="818"/>
      <c r="AF86" s="818"/>
      <c r="AG86" s="818"/>
      <c r="AH86" s="818"/>
      <c r="AI86" s="818"/>
      <c r="AJ86" s="818"/>
      <c r="AK86" s="818"/>
      <c r="AL86" s="818"/>
      <c r="AM86" s="818"/>
      <c r="AN86" s="819"/>
      <c r="AO86" s="817" t="s">
        <v>300</v>
      </c>
      <c r="AP86" s="818"/>
      <c r="AQ86" s="818"/>
      <c r="AR86" s="818"/>
      <c r="AS86" s="818"/>
      <c r="AT86" s="818"/>
      <c r="AU86" s="818"/>
      <c r="AV86" s="818"/>
      <c r="AW86" s="818"/>
      <c r="AX86" s="818"/>
      <c r="AY86" s="818"/>
      <c r="AZ86" s="818"/>
      <c r="BA86" s="818"/>
      <c r="BB86" s="818"/>
      <c r="BC86" s="818"/>
      <c r="BD86" s="818"/>
      <c r="BE86" s="818"/>
      <c r="BF86" s="818"/>
      <c r="BG86" s="818"/>
      <c r="BH86" s="818"/>
      <c r="BI86" s="818"/>
      <c r="BJ86" s="818"/>
      <c r="BK86" s="818"/>
      <c r="BL86" s="818"/>
      <c r="BM86" s="818"/>
      <c r="BN86" s="818"/>
      <c r="BO86" s="818"/>
      <c r="BP86" s="820"/>
      <c r="BQ86" s="817" t="s">
        <v>301</v>
      </c>
      <c r="BR86" s="818"/>
      <c r="BS86" s="818"/>
      <c r="BT86" s="818"/>
      <c r="BU86" s="818"/>
      <c r="BV86" s="818"/>
      <c r="BW86" s="818"/>
      <c r="BX86" s="818"/>
      <c r="BY86" s="818"/>
      <c r="BZ86" s="818"/>
      <c r="CA86" s="818"/>
      <c r="CB86" s="818"/>
      <c r="CC86" s="818"/>
      <c r="CD86" s="818"/>
      <c r="CE86" s="818"/>
      <c r="CF86" s="818"/>
      <c r="CG86" s="818"/>
      <c r="CH86" s="818"/>
      <c r="CI86" s="818"/>
      <c r="CJ86" s="818"/>
      <c r="CK86" s="818"/>
      <c r="CL86" s="818"/>
      <c r="CM86" s="818"/>
      <c r="CN86" s="818"/>
      <c r="CO86" s="818"/>
      <c r="CP86" s="818"/>
      <c r="CQ86" s="818"/>
      <c r="CR86" s="820"/>
      <c r="CS86" s="370"/>
    </row>
    <row r="87" spans="2:97" ht="23.25" customHeight="1" x14ac:dyDescent="0.35">
      <c r="B87" s="369"/>
      <c r="C87" s="815"/>
      <c r="D87" s="816"/>
      <c r="E87" s="816"/>
      <c r="F87" s="816"/>
      <c r="G87" s="816"/>
      <c r="H87" s="816"/>
      <c r="I87" s="816"/>
      <c r="J87" s="816"/>
      <c r="K87" s="816"/>
      <c r="L87" s="816"/>
      <c r="M87" s="821" t="s">
        <v>302</v>
      </c>
      <c r="N87" s="822"/>
      <c r="O87" s="822"/>
      <c r="P87" s="822"/>
      <c r="Q87" s="822"/>
      <c r="R87" s="822"/>
      <c r="S87" s="822"/>
      <c r="T87" s="822"/>
      <c r="U87" s="822"/>
      <c r="V87" s="822"/>
      <c r="W87" s="822"/>
      <c r="X87" s="822"/>
      <c r="Y87" s="822"/>
      <c r="Z87" s="823"/>
      <c r="AA87" s="822" t="s">
        <v>303</v>
      </c>
      <c r="AB87" s="822"/>
      <c r="AC87" s="822"/>
      <c r="AD87" s="822"/>
      <c r="AE87" s="822"/>
      <c r="AF87" s="822"/>
      <c r="AG87" s="822"/>
      <c r="AH87" s="822"/>
      <c r="AI87" s="822"/>
      <c r="AJ87" s="822"/>
      <c r="AK87" s="822"/>
      <c r="AL87" s="822"/>
      <c r="AM87" s="822"/>
      <c r="AN87" s="823"/>
      <c r="AO87" s="821" t="s">
        <v>302</v>
      </c>
      <c r="AP87" s="822"/>
      <c r="AQ87" s="822"/>
      <c r="AR87" s="822"/>
      <c r="AS87" s="822"/>
      <c r="AT87" s="822"/>
      <c r="AU87" s="822"/>
      <c r="AV87" s="822"/>
      <c r="AW87" s="822"/>
      <c r="AX87" s="822"/>
      <c r="AY87" s="822"/>
      <c r="AZ87" s="822"/>
      <c r="BA87" s="822"/>
      <c r="BB87" s="823"/>
      <c r="BC87" s="822" t="s">
        <v>303</v>
      </c>
      <c r="BD87" s="822"/>
      <c r="BE87" s="822"/>
      <c r="BF87" s="822"/>
      <c r="BG87" s="822"/>
      <c r="BH87" s="822"/>
      <c r="BI87" s="822"/>
      <c r="BJ87" s="822"/>
      <c r="BK87" s="822"/>
      <c r="BL87" s="822"/>
      <c r="BM87" s="822"/>
      <c r="BN87" s="822"/>
      <c r="BO87" s="822"/>
      <c r="BP87" s="824"/>
      <c r="BQ87" s="821" t="s">
        <v>302</v>
      </c>
      <c r="BR87" s="822"/>
      <c r="BS87" s="822"/>
      <c r="BT87" s="822"/>
      <c r="BU87" s="822"/>
      <c r="BV87" s="822"/>
      <c r="BW87" s="822"/>
      <c r="BX87" s="822"/>
      <c r="BY87" s="822"/>
      <c r="BZ87" s="822"/>
      <c r="CA87" s="822"/>
      <c r="CB87" s="822"/>
      <c r="CC87" s="822"/>
      <c r="CD87" s="823"/>
      <c r="CE87" s="822" t="s">
        <v>303</v>
      </c>
      <c r="CF87" s="822"/>
      <c r="CG87" s="822"/>
      <c r="CH87" s="822"/>
      <c r="CI87" s="822"/>
      <c r="CJ87" s="822"/>
      <c r="CK87" s="822"/>
      <c r="CL87" s="822"/>
      <c r="CM87" s="822"/>
      <c r="CN87" s="822"/>
      <c r="CO87" s="822"/>
      <c r="CP87" s="822"/>
      <c r="CQ87" s="822"/>
      <c r="CR87" s="824"/>
      <c r="CS87" s="370"/>
    </row>
    <row r="88" spans="2:97" ht="23.25" customHeight="1" x14ac:dyDescent="0.35">
      <c r="B88" s="369"/>
      <c r="C88" s="815"/>
      <c r="D88" s="816"/>
      <c r="E88" s="816"/>
      <c r="F88" s="816"/>
      <c r="G88" s="816"/>
      <c r="H88" s="816"/>
      <c r="I88" s="816"/>
      <c r="J88" s="816"/>
      <c r="K88" s="816"/>
      <c r="L88" s="816"/>
      <c r="M88" s="825" t="s">
        <v>100</v>
      </c>
      <c r="N88" s="826"/>
      <c r="O88" s="826"/>
      <c r="P88" s="826"/>
      <c r="Q88" s="826"/>
      <c r="R88" s="826"/>
      <c r="S88" s="826"/>
      <c r="T88" s="826" t="s">
        <v>101</v>
      </c>
      <c r="U88" s="826"/>
      <c r="V88" s="826"/>
      <c r="W88" s="826"/>
      <c r="X88" s="826"/>
      <c r="Y88" s="826"/>
      <c r="Z88" s="827"/>
      <c r="AA88" s="828" t="s">
        <v>100</v>
      </c>
      <c r="AB88" s="826"/>
      <c r="AC88" s="826"/>
      <c r="AD88" s="826"/>
      <c r="AE88" s="826"/>
      <c r="AF88" s="826"/>
      <c r="AG88" s="826"/>
      <c r="AH88" s="826" t="s">
        <v>101</v>
      </c>
      <c r="AI88" s="826"/>
      <c r="AJ88" s="826"/>
      <c r="AK88" s="826"/>
      <c r="AL88" s="826"/>
      <c r="AM88" s="826"/>
      <c r="AN88" s="827"/>
      <c r="AO88" s="825" t="s">
        <v>100</v>
      </c>
      <c r="AP88" s="826"/>
      <c r="AQ88" s="826"/>
      <c r="AR88" s="826"/>
      <c r="AS88" s="826"/>
      <c r="AT88" s="826"/>
      <c r="AU88" s="826"/>
      <c r="AV88" s="826" t="s">
        <v>101</v>
      </c>
      <c r="AW88" s="826"/>
      <c r="AX88" s="826"/>
      <c r="AY88" s="826"/>
      <c r="AZ88" s="826"/>
      <c r="BA88" s="826"/>
      <c r="BB88" s="827"/>
      <c r="BC88" s="828" t="s">
        <v>100</v>
      </c>
      <c r="BD88" s="826"/>
      <c r="BE88" s="826"/>
      <c r="BF88" s="826"/>
      <c r="BG88" s="826"/>
      <c r="BH88" s="826"/>
      <c r="BI88" s="826"/>
      <c r="BJ88" s="826" t="s">
        <v>101</v>
      </c>
      <c r="BK88" s="826"/>
      <c r="BL88" s="826"/>
      <c r="BM88" s="826"/>
      <c r="BN88" s="826"/>
      <c r="BO88" s="826"/>
      <c r="BP88" s="829"/>
      <c r="BQ88" s="825" t="s">
        <v>100</v>
      </c>
      <c r="BR88" s="826"/>
      <c r="BS88" s="826"/>
      <c r="BT88" s="826"/>
      <c r="BU88" s="826"/>
      <c r="BV88" s="826"/>
      <c r="BW88" s="826"/>
      <c r="BX88" s="826" t="s">
        <v>101</v>
      </c>
      <c r="BY88" s="826"/>
      <c r="BZ88" s="826"/>
      <c r="CA88" s="826"/>
      <c r="CB88" s="826"/>
      <c r="CC88" s="826"/>
      <c r="CD88" s="827"/>
      <c r="CE88" s="828" t="s">
        <v>100</v>
      </c>
      <c r="CF88" s="826"/>
      <c r="CG88" s="826"/>
      <c r="CH88" s="826"/>
      <c r="CI88" s="826"/>
      <c r="CJ88" s="826"/>
      <c r="CK88" s="826"/>
      <c r="CL88" s="826" t="s">
        <v>101</v>
      </c>
      <c r="CM88" s="826"/>
      <c r="CN88" s="826"/>
      <c r="CO88" s="826"/>
      <c r="CP88" s="826"/>
      <c r="CQ88" s="826"/>
      <c r="CR88" s="829"/>
      <c r="CS88" s="370"/>
    </row>
    <row r="89" spans="2:97" ht="23.25" customHeight="1" x14ac:dyDescent="0.35">
      <c r="B89" s="369"/>
      <c r="C89" s="776" t="s">
        <v>102</v>
      </c>
      <c r="D89" s="777"/>
      <c r="E89" s="777"/>
      <c r="F89" s="777"/>
      <c r="G89" s="777"/>
      <c r="H89" s="777"/>
      <c r="I89" s="777"/>
      <c r="J89" s="777"/>
      <c r="K89" s="777"/>
      <c r="L89" s="778"/>
      <c r="M89" s="800">
        <f>IF(Cotizador!$Q$17&gt;=2,TARIFA!N43,0)</f>
        <v>0</v>
      </c>
      <c r="N89" s="801"/>
      <c r="O89" s="801"/>
      <c r="P89" s="801"/>
      <c r="Q89" s="801"/>
      <c r="R89" s="801"/>
      <c r="S89" s="802"/>
      <c r="T89" s="803">
        <f>IF(Cotizador!$Q$17&gt;=2,TARIFA!O43,0)</f>
        <v>0</v>
      </c>
      <c r="U89" s="801"/>
      <c r="V89" s="801"/>
      <c r="W89" s="801"/>
      <c r="X89" s="801"/>
      <c r="Y89" s="801"/>
      <c r="Z89" s="801"/>
      <c r="AA89" s="804">
        <f>IF(Cotizador!$Q$17&gt;=2,TARIFA!P43,0)</f>
        <v>0</v>
      </c>
      <c r="AB89" s="801"/>
      <c r="AC89" s="801"/>
      <c r="AD89" s="801"/>
      <c r="AE89" s="801"/>
      <c r="AF89" s="801"/>
      <c r="AG89" s="802"/>
      <c r="AH89" s="803">
        <f>IF(Cotizador!$Q$17&gt;=2,TARIFA!Q43,0)</f>
        <v>0</v>
      </c>
      <c r="AI89" s="801"/>
      <c r="AJ89" s="801"/>
      <c r="AK89" s="801"/>
      <c r="AL89" s="801"/>
      <c r="AM89" s="801"/>
      <c r="AN89" s="801"/>
      <c r="AO89" s="805">
        <f>IF(Cotizador!$Q$17&gt;=2,TARIFA!R43,0)</f>
        <v>0</v>
      </c>
      <c r="AP89" s="806"/>
      <c r="AQ89" s="806"/>
      <c r="AR89" s="806"/>
      <c r="AS89" s="806"/>
      <c r="AT89" s="806"/>
      <c r="AU89" s="807"/>
      <c r="AV89" s="808">
        <f>IF(Cotizador!$Q$17&gt;=2,TARIFA!S43,0)</f>
        <v>0</v>
      </c>
      <c r="AW89" s="806"/>
      <c r="AX89" s="806"/>
      <c r="AY89" s="806"/>
      <c r="AZ89" s="806"/>
      <c r="BA89" s="806"/>
      <c r="BB89" s="806"/>
      <c r="BC89" s="809">
        <f>IF(Cotizador!$Q$17&gt;=2,TARIFA!T43,0)</f>
        <v>0</v>
      </c>
      <c r="BD89" s="806"/>
      <c r="BE89" s="806"/>
      <c r="BF89" s="806"/>
      <c r="BG89" s="806"/>
      <c r="BH89" s="806"/>
      <c r="BI89" s="807"/>
      <c r="BJ89" s="808">
        <f>IF(Cotizador!$Q$17&gt;=2,TARIFA!U43,0)</f>
        <v>0</v>
      </c>
      <c r="BK89" s="806"/>
      <c r="BL89" s="806"/>
      <c r="BM89" s="806"/>
      <c r="BN89" s="806"/>
      <c r="BO89" s="806"/>
      <c r="BP89" s="810"/>
      <c r="BQ89" s="800">
        <f>IF(Cotizador!$Q$17&gt;=2,TARIFA!V43,0)</f>
        <v>0</v>
      </c>
      <c r="BR89" s="801"/>
      <c r="BS89" s="801"/>
      <c r="BT89" s="801"/>
      <c r="BU89" s="801"/>
      <c r="BV89" s="801"/>
      <c r="BW89" s="802"/>
      <c r="BX89" s="803">
        <f>IF(Cotizador!$Q$17&gt;=2,TARIFA!W43,0)</f>
        <v>0</v>
      </c>
      <c r="BY89" s="801"/>
      <c r="BZ89" s="801"/>
      <c r="CA89" s="801"/>
      <c r="CB89" s="801"/>
      <c r="CC89" s="801"/>
      <c r="CD89" s="801"/>
      <c r="CE89" s="804">
        <f>IF(Cotizador!$Q$17&gt;=2,TARIFA!X43,0)</f>
        <v>0</v>
      </c>
      <c r="CF89" s="801"/>
      <c r="CG89" s="801"/>
      <c r="CH89" s="801"/>
      <c r="CI89" s="801"/>
      <c r="CJ89" s="801"/>
      <c r="CK89" s="802"/>
      <c r="CL89" s="803">
        <f>IF(Cotizador!$Q$17&gt;=2,TARIFA!Y43,0)</f>
        <v>0</v>
      </c>
      <c r="CM89" s="801"/>
      <c r="CN89" s="801"/>
      <c r="CO89" s="801"/>
      <c r="CP89" s="801"/>
      <c r="CQ89" s="801"/>
      <c r="CR89" s="811"/>
      <c r="CS89" s="370"/>
    </row>
    <row r="90" spans="2:97" ht="23.25" customHeight="1" x14ac:dyDescent="0.35">
      <c r="B90" s="369"/>
      <c r="C90" s="788" t="s">
        <v>103</v>
      </c>
      <c r="D90" s="789"/>
      <c r="E90" s="789"/>
      <c r="F90" s="789"/>
      <c r="G90" s="789"/>
      <c r="H90" s="789"/>
      <c r="I90" s="789"/>
      <c r="J90" s="789"/>
      <c r="K90" s="789"/>
      <c r="L90" s="790"/>
      <c r="M90" s="791">
        <f>IF(Cotizador!$Q$17&gt;=2,TARIFA!N44,0)</f>
        <v>0</v>
      </c>
      <c r="N90" s="792"/>
      <c r="O90" s="792"/>
      <c r="P90" s="792"/>
      <c r="Q90" s="792"/>
      <c r="R90" s="792"/>
      <c r="S90" s="793"/>
      <c r="T90" s="794">
        <f>IF(Cotizador!$Q$17&gt;=2,TARIFA!O44,0)</f>
        <v>0</v>
      </c>
      <c r="U90" s="792"/>
      <c r="V90" s="792"/>
      <c r="W90" s="792"/>
      <c r="X90" s="792"/>
      <c r="Y90" s="792"/>
      <c r="Z90" s="792"/>
      <c r="AA90" s="795">
        <f>IF(Cotizador!$Q$17&gt;=2,TARIFA!P44,0)</f>
        <v>0</v>
      </c>
      <c r="AB90" s="792"/>
      <c r="AC90" s="792"/>
      <c r="AD90" s="792"/>
      <c r="AE90" s="792"/>
      <c r="AF90" s="792"/>
      <c r="AG90" s="793"/>
      <c r="AH90" s="794">
        <f>IF(Cotizador!$Q$17&gt;=2,TARIFA!Q44,0)</f>
        <v>0</v>
      </c>
      <c r="AI90" s="792"/>
      <c r="AJ90" s="792"/>
      <c r="AK90" s="792"/>
      <c r="AL90" s="792"/>
      <c r="AM90" s="792"/>
      <c r="AN90" s="792"/>
      <c r="AO90" s="788">
        <f>IF(Cotizador!$Q$17&gt;=2,TARIFA!R44,0)</f>
        <v>0</v>
      </c>
      <c r="AP90" s="789"/>
      <c r="AQ90" s="789"/>
      <c r="AR90" s="789"/>
      <c r="AS90" s="789"/>
      <c r="AT90" s="789"/>
      <c r="AU90" s="796"/>
      <c r="AV90" s="797">
        <f>IF(Cotizador!$Q$17&gt;=2,TARIFA!S44,0)</f>
        <v>0</v>
      </c>
      <c r="AW90" s="789"/>
      <c r="AX90" s="789"/>
      <c r="AY90" s="789"/>
      <c r="AZ90" s="789"/>
      <c r="BA90" s="789"/>
      <c r="BB90" s="789"/>
      <c r="BC90" s="798">
        <f>IF(Cotizador!$Q$17&gt;=2,TARIFA!T44,0)</f>
        <v>0</v>
      </c>
      <c r="BD90" s="789"/>
      <c r="BE90" s="789"/>
      <c r="BF90" s="789"/>
      <c r="BG90" s="789"/>
      <c r="BH90" s="789"/>
      <c r="BI90" s="796"/>
      <c r="BJ90" s="797">
        <f>IF(Cotizador!$Q$17&gt;=2,TARIFA!U44,0)</f>
        <v>0</v>
      </c>
      <c r="BK90" s="789"/>
      <c r="BL90" s="789"/>
      <c r="BM90" s="789"/>
      <c r="BN90" s="789"/>
      <c r="BO90" s="789"/>
      <c r="BP90" s="790"/>
      <c r="BQ90" s="791">
        <f>IF(Cotizador!$Q$17&gt;=2,TARIFA!V44,0)</f>
        <v>0</v>
      </c>
      <c r="BR90" s="792"/>
      <c r="BS90" s="792"/>
      <c r="BT90" s="792"/>
      <c r="BU90" s="792"/>
      <c r="BV90" s="792"/>
      <c r="BW90" s="793"/>
      <c r="BX90" s="794">
        <f>IF(Cotizador!$Q$17&gt;=2,TARIFA!W44,0)</f>
        <v>0</v>
      </c>
      <c r="BY90" s="792"/>
      <c r="BZ90" s="792"/>
      <c r="CA90" s="792"/>
      <c r="CB90" s="792"/>
      <c r="CC90" s="792"/>
      <c r="CD90" s="792"/>
      <c r="CE90" s="795">
        <f>IF(Cotizador!$Q$17&gt;=2,TARIFA!X44,0)</f>
        <v>0</v>
      </c>
      <c r="CF90" s="792"/>
      <c r="CG90" s="792"/>
      <c r="CH90" s="792"/>
      <c r="CI90" s="792"/>
      <c r="CJ90" s="792"/>
      <c r="CK90" s="793"/>
      <c r="CL90" s="794">
        <f>IF(Cotizador!$Q$17&gt;=2,TARIFA!Y44,0)</f>
        <v>0</v>
      </c>
      <c r="CM90" s="792"/>
      <c r="CN90" s="792"/>
      <c r="CO90" s="792"/>
      <c r="CP90" s="792"/>
      <c r="CQ90" s="792"/>
      <c r="CR90" s="799"/>
      <c r="CS90" s="370"/>
    </row>
    <row r="91" spans="2:97" ht="23.25" customHeight="1" x14ac:dyDescent="0.35">
      <c r="B91" s="369"/>
      <c r="C91" s="776" t="s">
        <v>104</v>
      </c>
      <c r="D91" s="777"/>
      <c r="E91" s="777"/>
      <c r="F91" s="777"/>
      <c r="G91" s="777"/>
      <c r="H91" s="777"/>
      <c r="I91" s="777"/>
      <c r="J91" s="777"/>
      <c r="K91" s="777"/>
      <c r="L91" s="778"/>
      <c r="M91" s="779">
        <f>IF(Cotizador!$Q$17&gt;=2,TARIFA!N45,0)</f>
        <v>0</v>
      </c>
      <c r="N91" s="780"/>
      <c r="O91" s="780"/>
      <c r="P91" s="780"/>
      <c r="Q91" s="780"/>
      <c r="R91" s="780"/>
      <c r="S91" s="781"/>
      <c r="T91" s="782">
        <f>IF(Cotizador!$Q$17&gt;=2,TARIFA!O45,0)</f>
        <v>0</v>
      </c>
      <c r="U91" s="780"/>
      <c r="V91" s="780"/>
      <c r="W91" s="780"/>
      <c r="X91" s="780"/>
      <c r="Y91" s="780"/>
      <c r="Z91" s="780"/>
      <c r="AA91" s="783">
        <f>IF(Cotizador!$Q$17&gt;=2,TARIFA!P45,0)</f>
        <v>0</v>
      </c>
      <c r="AB91" s="780"/>
      <c r="AC91" s="780"/>
      <c r="AD91" s="780"/>
      <c r="AE91" s="780"/>
      <c r="AF91" s="780"/>
      <c r="AG91" s="781"/>
      <c r="AH91" s="782">
        <f>IF(Cotizador!$Q$17&gt;=2,TARIFA!Q45,0)</f>
        <v>0</v>
      </c>
      <c r="AI91" s="780"/>
      <c r="AJ91" s="780"/>
      <c r="AK91" s="780"/>
      <c r="AL91" s="780"/>
      <c r="AM91" s="780"/>
      <c r="AN91" s="780"/>
      <c r="AO91" s="776">
        <f>IF(Cotizador!$Q$17&gt;=2,TARIFA!R45,0)</f>
        <v>0</v>
      </c>
      <c r="AP91" s="777"/>
      <c r="AQ91" s="777"/>
      <c r="AR91" s="777"/>
      <c r="AS91" s="777"/>
      <c r="AT91" s="777"/>
      <c r="AU91" s="784"/>
      <c r="AV91" s="785">
        <f>IF(Cotizador!$Q$17&gt;=2,TARIFA!S45,0)</f>
        <v>0</v>
      </c>
      <c r="AW91" s="777"/>
      <c r="AX91" s="777"/>
      <c r="AY91" s="777"/>
      <c r="AZ91" s="777"/>
      <c r="BA91" s="777"/>
      <c r="BB91" s="777"/>
      <c r="BC91" s="786">
        <f>IF(Cotizador!$Q$17&gt;=2,TARIFA!T45,0)</f>
        <v>0</v>
      </c>
      <c r="BD91" s="777"/>
      <c r="BE91" s="777"/>
      <c r="BF91" s="777"/>
      <c r="BG91" s="777"/>
      <c r="BH91" s="777"/>
      <c r="BI91" s="784"/>
      <c r="BJ91" s="785">
        <f>IF(Cotizador!$Q$17&gt;=2,TARIFA!U45,0)</f>
        <v>0</v>
      </c>
      <c r="BK91" s="777"/>
      <c r="BL91" s="777"/>
      <c r="BM91" s="777"/>
      <c r="BN91" s="777"/>
      <c r="BO91" s="777"/>
      <c r="BP91" s="778"/>
      <c r="BQ91" s="779">
        <f>IF(Cotizador!$Q$17&gt;=2,TARIFA!V45,0)</f>
        <v>0</v>
      </c>
      <c r="BR91" s="780"/>
      <c r="BS91" s="780"/>
      <c r="BT91" s="780"/>
      <c r="BU91" s="780"/>
      <c r="BV91" s="780"/>
      <c r="BW91" s="781"/>
      <c r="BX91" s="782">
        <f>IF(Cotizador!$Q$17&gt;=2,TARIFA!W45,0)</f>
        <v>0</v>
      </c>
      <c r="BY91" s="780"/>
      <c r="BZ91" s="780"/>
      <c r="CA91" s="780"/>
      <c r="CB91" s="780"/>
      <c r="CC91" s="780"/>
      <c r="CD91" s="780"/>
      <c r="CE91" s="783">
        <f>IF(Cotizador!$Q$17&gt;=2,TARIFA!X45,0)</f>
        <v>0</v>
      </c>
      <c r="CF91" s="780"/>
      <c r="CG91" s="780"/>
      <c r="CH91" s="780"/>
      <c r="CI91" s="780"/>
      <c r="CJ91" s="780"/>
      <c r="CK91" s="781"/>
      <c r="CL91" s="782">
        <f>IF(Cotizador!$Q$17&gt;=2,TARIFA!Y45,0)</f>
        <v>0</v>
      </c>
      <c r="CM91" s="780"/>
      <c r="CN91" s="780"/>
      <c r="CO91" s="780"/>
      <c r="CP91" s="780"/>
      <c r="CQ91" s="780"/>
      <c r="CR91" s="787"/>
      <c r="CS91" s="370"/>
    </row>
    <row r="92" spans="2:97" ht="23.25" customHeight="1" x14ac:dyDescent="0.35">
      <c r="B92" s="369"/>
      <c r="C92" s="788" t="s">
        <v>105</v>
      </c>
      <c r="D92" s="789"/>
      <c r="E92" s="789"/>
      <c r="F92" s="789"/>
      <c r="G92" s="789"/>
      <c r="H92" s="789"/>
      <c r="I92" s="789"/>
      <c r="J92" s="789"/>
      <c r="K92" s="789"/>
      <c r="L92" s="790"/>
      <c r="M92" s="791">
        <f>IF(Cotizador!$Q$17&gt;=2,TARIFA!N46,0)</f>
        <v>0</v>
      </c>
      <c r="N92" s="792"/>
      <c r="O92" s="792"/>
      <c r="P92" s="792"/>
      <c r="Q92" s="792"/>
      <c r="R92" s="792"/>
      <c r="S92" s="793"/>
      <c r="T92" s="794">
        <f>IF(Cotizador!$Q$17&gt;=2,TARIFA!O46,0)</f>
        <v>0</v>
      </c>
      <c r="U92" s="792"/>
      <c r="V92" s="792"/>
      <c r="W92" s="792"/>
      <c r="X92" s="792"/>
      <c r="Y92" s="792"/>
      <c r="Z92" s="792"/>
      <c r="AA92" s="795">
        <f>IF(Cotizador!$Q$17&gt;=2,TARIFA!P46,0)</f>
        <v>0</v>
      </c>
      <c r="AB92" s="792"/>
      <c r="AC92" s="792"/>
      <c r="AD92" s="792"/>
      <c r="AE92" s="792"/>
      <c r="AF92" s="792"/>
      <c r="AG92" s="793"/>
      <c r="AH92" s="794">
        <f>IF(Cotizador!$Q$17&gt;=2,TARIFA!Q46,0)</f>
        <v>0</v>
      </c>
      <c r="AI92" s="792"/>
      <c r="AJ92" s="792"/>
      <c r="AK92" s="792"/>
      <c r="AL92" s="792"/>
      <c r="AM92" s="792"/>
      <c r="AN92" s="792"/>
      <c r="AO92" s="788">
        <f>IF(Cotizador!$Q$17&gt;=2,TARIFA!R46,0)</f>
        <v>0</v>
      </c>
      <c r="AP92" s="789"/>
      <c r="AQ92" s="789"/>
      <c r="AR92" s="789"/>
      <c r="AS92" s="789"/>
      <c r="AT92" s="789"/>
      <c r="AU92" s="796"/>
      <c r="AV92" s="797">
        <f>IF(Cotizador!$Q$17&gt;=2,TARIFA!S46,0)</f>
        <v>0</v>
      </c>
      <c r="AW92" s="789"/>
      <c r="AX92" s="789"/>
      <c r="AY92" s="789"/>
      <c r="AZ92" s="789"/>
      <c r="BA92" s="789"/>
      <c r="BB92" s="789"/>
      <c r="BC92" s="798">
        <f>IF(Cotizador!$Q$17&gt;=2,TARIFA!T46,0)</f>
        <v>0</v>
      </c>
      <c r="BD92" s="789"/>
      <c r="BE92" s="789"/>
      <c r="BF92" s="789"/>
      <c r="BG92" s="789"/>
      <c r="BH92" s="789"/>
      <c r="BI92" s="796"/>
      <c r="BJ92" s="797">
        <f>IF(Cotizador!$Q$17&gt;=2,TARIFA!U46,0)</f>
        <v>0</v>
      </c>
      <c r="BK92" s="789"/>
      <c r="BL92" s="789"/>
      <c r="BM92" s="789"/>
      <c r="BN92" s="789"/>
      <c r="BO92" s="789"/>
      <c r="BP92" s="790"/>
      <c r="BQ92" s="791">
        <f>IF(Cotizador!$Q$17&gt;=2,TARIFA!V46,0)</f>
        <v>0</v>
      </c>
      <c r="BR92" s="792"/>
      <c r="BS92" s="792"/>
      <c r="BT92" s="792"/>
      <c r="BU92" s="792"/>
      <c r="BV92" s="792"/>
      <c r="BW92" s="793"/>
      <c r="BX92" s="794">
        <f>IF(Cotizador!$Q$17&gt;=2,TARIFA!W46,0)</f>
        <v>0</v>
      </c>
      <c r="BY92" s="792"/>
      <c r="BZ92" s="792"/>
      <c r="CA92" s="792"/>
      <c r="CB92" s="792"/>
      <c r="CC92" s="792"/>
      <c r="CD92" s="792"/>
      <c r="CE92" s="795">
        <f>IF(Cotizador!$Q$17&gt;=2,TARIFA!X46,0)</f>
        <v>0</v>
      </c>
      <c r="CF92" s="792"/>
      <c r="CG92" s="792"/>
      <c r="CH92" s="792"/>
      <c r="CI92" s="792"/>
      <c r="CJ92" s="792"/>
      <c r="CK92" s="793"/>
      <c r="CL92" s="794">
        <f>IF(Cotizador!$Q$17&gt;=2,TARIFA!Y46,0)</f>
        <v>0</v>
      </c>
      <c r="CM92" s="792"/>
      <c r="CN92" s="792"/>
      <c r="CO92" s="792"/>
      <c r="CP92" s="792"/>
      <c r="CQ92" s="792"/>
      <c r="CR92" s="799"/>
      <c r="CS92" s="370"/>
    </row>
    <row r="93" spans="2:97" ht="23.25" customHeight="1" x14ac:dyDescent="0.35">
      <c r="B93" s="369"/>
      <c r="C93" s="776" t="s">
        <v>106</v>
      </c>
      <c r="D93" s="777"/>
      <c r="E93" s="777"/>
      <c r="F93" s="777"/>
      <c r="G93" s="777"/>
      <c r="H93" s="777"/>
      <c r="I93" s="777"/>
      <c r="J93" s="777"/>
      <c r="K93" s="777"/>
      <c r="L93" s="778"/>
      <c r="M93" s="779">
        <f>IF(Cotizador!$Q$17&gt;=2,TARIFA!N47,0)</f>
        <v>0</v>
      </c>
      <c r="N93" s="780"/>
      <c r="O93" s="780"/>
      <c r="P93" s="780"/>
      <c r="Q93" s="780"/>
      <c r="R93" s="780"/>
      <c r="S93" s="781"/>
      <c r="T93" s="782">
        <f>IF(Cotizador!$Q$17&gt;=2,TARIFA!O47,0)</f>
        <v>0</v>
      </c>
      <c r="U93" s="780"/>
      <c r="V93" s="780"/>
      <c r="W93" s="780"/>
      <c r="X93" s="780"/>
      <c r="Y93" s="780"/>
      <c r="Z93" s="780"/>
      <c r="AA93" s="783">
        <f>IF(Cotizador!$Q$17&gt;=2,TARIFA!P47,0)</f>
        <v>0</v>
      </c>
      <c r="AB93" s="780"/>
      <c r="AC93" s="780"/>
      <c r="AD93" s="780"/>
      <c r="AE93" s="780"/>
      <c r="AF93" s="780"/>
      <c r="AG93" s="781"/>
      <c r="AH93" s="782">
        <f>IF(Cotizador!$Q$17&gt;=2,TARIFA!Q47,0)</f>
        <v>0</v>
      </c>
      <c r="AI93" s="780"/>
      <c r="AJ93" s="780"/>
      <c r="AK93" s="780"/>
      <c r="AL93" s="780"/>
      <c r="AM93" s="780"/>
      <c r="AN93" s="780"/>
      <c r="AO93" s="776">
        <f>IF(Cotizador!$Q$17&gt;=2,TARIFA!R47,0)</f>
        <v>0</v>
      </c>
      <c r="AP93" s="777"/>
      <c r="AQ93" s="777"/>
      <c r="AR93" s="777"/>
      <c r="AS93" s="777"/>
      <c r="AT93" s="777"/>
      <c r="AU93" s="784"/>
      <c r="AV93" s="785">
        <f>IF(Cotizador!$Q$17&gt;=2,TARIFA!S47,0)</f>
        <v>0</v>
      </c>
      <c r="AW93" s="777"/>
      <c r="AX93" s="777"/>
      <c r="AY93" s="777"/>
      <c r="AZ93" s="777"/>
      <c r="BA93" s="777"/>
      <c r="BB93" s="777"/>
      <c r="BC93" s="786">
        <f>IF(Cotizador!$Q$17&gt;=2,TARIFA!T47,0)</f>
        <v>0</v>
      </c>
      <c r="BD93" s="777"/>
      <c r="BE93" s="777"/>
      <c r="BF93" s="777"/>
      <c r="BG93" s="777"/>
      <c r="BH93" s="777"/>
      <c r="BI93" s="784"/>
      <c r="BJ93" s="785">
        <f>IF(Cotizador!$Q$17&gt;=2,TARIFA!U47,0)</f>
        <v>0</v>
      </c>
      <c r="BK93" s="777"/>
      <c r="BL93" s="777"/>
      <c r="BM93" s="777"/>
      <c r="BN93" s="777"/>
      <c r="BO93" s="777"/>
      <c r="BP93" s="778"/>
      <c r="BQ93" s="779">
        <f>IF(Cotizador!$Q$17&gt;=2,TARIFA!V47,0)</f>
        <v>0</v>
      </c>
      <c r="BR93" s="780"/>
      <c r="BS93" s="780"/>
      <c r="BT93" s="780"/>
      <c r="BU93" s="780"/>
      <c r="BV93" s="780"/>
      <c r="BW93" s="781"/>
      <c r="BX93" s="782">
        <f>IF(Cotizador!$Q$17&gt;=2,TARIFA!W47,0)</f>
        <v>0</v>
      </c>
      <c r="BY93" s="780"/>
      <c r="BZ93" s="780"/>
      <c r="CA93" s="780"/>
      <c r="CB93" s="780"/>
      <c r="CC93" s="780"/>
      <c r="CD93" s="780"/>
      <c r="CE93" s="783">
        <f>IF(Cotizador!$Q$17&gt;=2,TARIFA!X47,0)</f>
        <v>0</v>
      </c>
      <c r="CF93" s="780"/>
      <c r="CG93" s="780"/>
      <c r="CH93" s="780"/>
      <c r="CI93" s="780"/>
      <c r="CJ93" s="780"/>
      <c r="CK93" s="781"/>
      <c r="CL93" s="782">
        <f>IF(Cotizador!$Q$17&gt;=2,TARIFA!Y47,0)</f>
        <v>0</v>
      </c>
      <c r="CM93" s="780"/>
      <c r="CN93" s="780"/>
      <c r="CO93" s="780"/>
      <c r="CP93" s="780"/>
      <c r="CQ93" s="780"/>
      <c r="CR93" s="787"/>
      <c r="CS93" s="370"/>
    </row>
    <row r="94" spans="2:97" ht="23.25" customHeight="1" x14ac:dyDescent="0.35">
      <c r="B94" s="369"/>
      <c r="C94" s="788" t="s">
        <v>107</v>
      </c>
      <c r="D94" s="789"/>
      <c r="E94" s="789"/>
      <c r="F94" s="789"/>
      <c r="G94" s="789"/>
      <c r="H94" s="789"/>
      <c r="I94" s="789"/>
      <c r="J94" s="789"/>
      <c r="K94" s="789"/>
      <c r="L94" s="790"/>
      <c r="M94" s="791">
        <f>IF(Cotizador!$Q$17&gt;=2,TARIFA!N48,0)</f>
        <v>0</v>
      </c>
      <c r="N94" s="792"/>
      <c r="O94" s="792"/>
      <c r="P94" s="792"/>
      <c r="Q94" s="792"/>
      <c r="R94" s="792"/>
      <c r="S94" s="793"/>
      <c r="T94" s="794">
        <f>IF(Cotizador!$Q$17&gt;=2,TARIFA!O48,0)</f>
        <v>0</v>
      </c>
      <c r="U94" s="792"/>
      <c r="V94" s="792"/>
      <c r="W94" s="792"/>
      <c r="X94" s="792"/>
      <c r="Y94" s="792"/>
      <c r="Z94" s="792"/>
      <c r="AA94" s="795">
        <f>IF(Cotizador!$Q$17&gt;=2,TARIFA!P48,0)</f>
        <v>0</v>
      </c>
      <c r="AB94" s="792"/>
      <c r="AC94" s="792"/>
      <c r="AD94" s="792"/>
      <c r="AE94" s="792"/>
      <c r="AF94" s="792"/>
      <c r="AG94" s="793"/>
      <c r="AH94" s="794">
        <f>IF(Cotizador!$Q$17&gt;=2,TARIFA!Q48,0)</f>
        <v>0</v>
      </c>
      <c r="AI94" s="792"/>
      <c r="AJ94" s="792"/>
      <c r="AK94" s="792"/>
      <c r="AL94" s="792"/>
      <c r="AM94" s="792"/>
      <c r="AN94" s="792"/>
      <c r="AO94" s="788">
        <f>IF(Cotizador!$Q$17&gt;=2,TARIFA!R48,0)</f>
        <v>0</v>
      </c>
      <c r="AP94" s="789"/>
      <c r="AQ94" s="789"/>
      <c r="AR94" s="789"/>
      <c r="AS94" s="789"/>
      <c r="AT94" s="789"/>
      <c r="AU94" s="796"/>
      <c r="AV94" s="797">
        <f>IF(Cotizador!$Q$17&gt;=2,TARIFA!S48,0)</f>
        <v>0</v>
      </c>
      <c r="AW94" s="789"/>
      <c r="AX94" s="789"/>
      <c r="AY94" s="789"/>
      <c r="AZ94" s="789"/>
      <c r="BA94" s="789"/>
      <c r="BB94" s="789"/>
      <c r="BC94" s="798">
        <f>IF(Cotizador!$Q$17&gt;=2,TARIFA!T48,0)</f>
        <v>0</v>
      </c>
      <c r="BD94" s="789"/>
      <c r="BE94" s="789"/>
      <c r="BF94" s="789"/>
      <c r="BG94" s="789"/>
      <c r="BH94" s="789"/>
      <c r="BI94" s="796"/>
      <c r="BJ94" s="797">
        <f>IF(Cotizador!$Q$17&gt;=2,TARIFA!U48,0)</f>
        <v>0</v>
      </c>
      <c r="BK94" s="789"/>
      <c r="BL94" s="789"/>
      <c r="BM94" s="789"/>
      <c r="BN94" s="789"/>
      <c r="BO94" s="789"/>
      <c r="BP94" s="790"/>
      <c r="BQ94" s="791">
        <f>IF(Cotizador!$Q$17&gt;=2,TARIFA!V48,0)</f>
        <v>0</v>
      </c>
      <c r="BR94" s="792"/>
      <c r="BS94" s="792"/>
      <c r="BT94" s="792"/>
      <c r="BU94" s="792"/>
      <c r="BV94" s="792"/>
      <c r="BW94" s="793"/>
      <c r="BX94" s="794">
        <f>IF(Cotizador!$Q$17&gt;=2,TARIFA!W48,0)</f>
        <v>0</v>
      </c>
      <c r="BY94" s="792"/>
      <c r="BZ94" s="792"/>
      <c r="CA94" s="792"/>
      <c r="CB94" s="792"/>
      <c r="CC94" s="792"/>
      <c r="CD94" s="792"/>
      <c r="CE94" s="795">
        <f>IF(Cotizador!$Q$17&gt;=2,TARIFA!X48,0)</f>
        <v>0</v>
      </c>
      <c r="CF94" s="792"/>
      <c r="CG94" s="792"/>
      <c r="CH94" s="792"/>
      <c r="CI94" s="792"/>
      <c r="CJ94" s="792"/>
      <c r="CK94" s="793"/>
      <c r="CL94" s="794">
        <f>IF(Cotizador!$Q$17&gt;=2,TARIFA!Y48,0)</f>
        <v>0</v>
      </c>
      <c r="CM94" s="792"/>
      <c r="CN94" s="792"/>
      <c r="CO94" s="792"/>
      <c r="CP94" s="792"/>
      <c r="CQ94" s="792"/>
      <c r="CR94" s="799"/>
      <c r="CS94" s="370"/>
    </row>
    <row r="95" spans="2:97" ht="23.25" customHeight="1" x14ac:dyDescent="0.35">
      <c r="B95" s="369"/>
      <c r="C95" s="776" t="s">
        <v>108</v>
      </c>
      <c r="D95" s="777"/>
      <c r="E95" s="777"/>
      <c r="F95" s="777"/>
      <c r="G95" s="777"/>
      <c r="H95" s="777"/>
      <c r="I95" s="777"/>
      <c r="J95" s="777"/>
      <c r="K95" s="777"/>
      <c r="L95" s="778"/>
      <c r="M95" s="779">
        <f>IF(Cotizador!$Q$17&gt;=2,TARIFA!N49,0)</f>
        <v>0</v>
      </c>
      <c r="N95" s="780"/>
      <c r="O95" s="780"/>
      <c r="P95" s="780"/>
      <c r="Q95" s="780"/>
      <c r="R95" s="780"/>
      <c r="S95" s="781"/>
      <c r="T95" s="782">
        <f>IF(Cotizador!$Q$17&gt;=2,TARIFA!O49,0)</f>
        <v>0</v>
      </c>
      <c r="U95" s="780"/>
      <c r="V95" s="780"/>
      <c r="W95" s="780"/>
      <c r="X95" s="780"/>
      <c r="Y95" s="780"/>
      <c r="Z95" s="780"/>
      <c r="AA95" s="783">
        <f>IF(Cotizador!$Q$17&gt;=2,TARIFA!P49,0)</f>
        <v>0</v>
      </c>
      <c r="AB95" s="780"/>
      <c r="AC95" s="780"/>
      <c r="AD95" s="780"/>
      <c r="AE95" s="780"/>
      <c r="AF95" s="780"/>
      <c r="AG95" s="781"/>
      <c r="AH95" s="782">
        <f>IF(Cotizador!$Q$17&gt;=2,TARIFA!Q49,0)</f>
        <v>0</v>
      </c>
      <c r="AI95" s="780"/>
      <c r="AJ95" s="780"/>
      <c r="AK95" s="780"/>
      <c r="AL95" s="780"/>
      <c r="AM95" s="780"/>
      <c r="AN95" s="780"/>
      <c r="AO95" s="776">
        <f>IF(Cotizador!$Q$17&gt;=2,TARIFA!R49,0)</f>
        <v>0</v>
      </c>
      <c r="AP95" s="777"/>
      <c r="AQ95" s="777"/>
      <c r="AR95" s="777"/>
      <c r="AS95" s="777"/>
      <c r="AT95" s="777"/>
      <c r="AU95" s="784"/>
      <c r="AV95" s="785">
        <f>IF(Cotizador!$Q$17&gt;=2,TARIFA!S49,0)</f>
        <v>0</v>
      </c>
      <c r="AW95" s="777"/>
      <c r="AX95" s="777"/>
      <c r="AY95" s="777"/>
      <c r="AZ95" s="777"/>
      <c r="BA95" s="777"/>
      <c r="BB95" s="777"/>
      <c r="BC95" s="786">
        <f>IF(Cotizador!$Q$17&gt;=2,TARIFA!T49,0)</f>
        <v>0</v>
      </c>
      <c r="BD95" s="777"/>
      <c r="BE95" s="777"/>
      <c r="BF95" s="777"/>
      <c r="BG95" s="777"/>
      <c r="BH95" s="777"/>
      <c r="BI95" s="784"/>
      <c r="BJ95" s="785">
        <f>IF(Cotizador!$Q$17&gt;=2,TARIFA!U49,0)</f>
        <v>0</v>
      </c>
      <c r="BK95" s="777"/>
      <c r="BL95" s="777"/>
      <c r="BM95" s="777"/>
      <c r="BN95" s="777"/>
      <c r="BO95" s="777"/>
      <c r="BP95" s="778"/>
      <c r="BQ95" s="779">
        <f>IF(Cotizador!$Q$17&gt;=2,TARIFA!V49,0)</f>
        <v>0</v>
      </c>
      <c r="BR95" s="780"/>
      <c r="BS95" s="780"/>
      <c r="BT95" s="780"/>
      <c r="BU95" s="780"/>
      <c r="BV95" s="780"/>
      <c r="BW95" s="781"/>
      <c r="BX95" s="782">
        <f>IF(Cotizador!$Q$17&gt;=2,TARIFA!W49,0)</f>
        <v>0</v>
      </c>
      <c r="BY95" s="780"/>
      <c r="BZ95" s="780"/>
      <c r="CA95" s="780"/>
      <c r="CB95" s="780"/>
      <c r="CC95" s="780"/>
      <c r="CD95" s="780"/>
      <c r="CE95" s="783">
        <f>IF(Cotizador!$Q$17&gt;=2,TARIFA!X49,0)</f>
        <v>0</v>
      </c>
      <c r="CF95" s="780"/>
      <c r="CG95" s="780"/>
      <c r="CH95" s="780"/>
      <c r="CI95" s="780"/>
      <c r="CJ95" s="780"/>
      <c r="CK95" s="781"/>
      <c r="CL95" s="782">
        <f>IF(Cotizador!$Q$17&gt;=2,TARIFA!Y49,0)</f>
        <v>0</v>
      </c>
      <c r="CM95" s="780"/>
      <c r="CN95" s="780"/>
      <c r="CO95" s="780"/>
      <c r="CP95" s="780"/>
      <c r="CQ95" s="780"/>
      <c r="CR95" s="787"/>
      <c r="CS95" s="370"/>
    </row>
    <row r="96" spans="2:97" ht="23.25" customHeight="1" x14ac:dyDescent="0.35">
      <c r="B96" s="369"/>
      <c r="C96" s="788" t="s">
        <v>109</v>
      </c>
      <c r="D96" s="789"/>
      <c r="E96" s="789"/>
      <c r="F96" s="789"/>
      <c r="G96" s="789"/>
      <c r="H96" s="789"/>
      <c r="I96" s="789"/>
      <c r="J96" s="789"/>
      <c r="K96" s="789"/>
      <c r="L96" s="790"/>
      <c r="M96" s="791">
        <f>IF(Cotizador!$Q$17&gt;=2,TARIFA!N50,0)</f>
        <v>0</v>
      </c>
      <c r="N96" s="792"/>
      <c r="O96" s="792"/>
      <c r="P96" s="792"/>
      <c r="Q96" s="792"/>
      <c r="R96" s="792"/>
      <c r="S96" s="793"/>
      <c r="T96" s="794">
        <f>IF(Cotizador!$Q$17&gt;=2,TARIFA!O50,0)</f>
        <v>0</v>
      </c>
      <c r="U96" s="792"/>
      <c r="V96" s="792"/>
      <c r="W96" s="792"/>
      <c r="X96" s="792"/>
      <c r="Y96" s="792"/>
      <c r="Z96" s="792"/>
      <c r="AA96" s="795">
        <f>IF(Cotizador!$Q$17&gt;=2,TARIFA!P50,0)</f>
        <v>0</v>
      </c>
      <c r="AB96" s="792"/>
      <c r="AC96" s="792"/>
      <c r="AD96" s="792"/>
      <c r="AE96" s="792"/>
      <c r="AF96" s="792"/>
      <c r="AG96" s="793"/>
      <c r="AH96" s="794">
        <f>IF(Cotizador!$Q$17&gt;=2,TARIFA!Q50,0)</f>
        <v>0</v>
      </c>
      <c r="AI96" s="792"/>
      <c r="AJ96" s="792"/>
      <c r="AK96" s="792"/>
      <c r="AL96" s="792"/>
      <c r="AM96" s="792"/>
      <c r="AN96" s="792"/>
      <c r="AO96" s="788">
        <f>IF(Cotizador!$Q$17&gt;=2,TARIFA!R50,0)</f>
        <v>0</v>
      </c>
      <c r="AP96" s="789"/>
      <c r="AQ96" s="789"/>
      <c r="AR96" s="789"/>
      <c r="AS96" s="789"/>
      <c r="AT96" s="789"/>
      <c r="AU96" s="796"/>
      <c r="AV96" s="797">
        <f>IF(Cotizador!$Q$17&gt;=2,TARIFA!S50,0)</f>
        <v>0</v>
      </c>
      <c r="AW96" s="789"/>
      <c r="AX96" s="789"/>
      <c r="AY96" s="789"/>
      <c r="AZ96" s="789"/>
      <c r="BA96" s="789"/>
      <c r="BB96" s="789"/>
      <c r="BC96" s="798">
        <f>IF(Cotizador!$Q$17&gt;=2,TARIFA!T50,0)</f>
        <v>0</v>
      </c>
      <c r="BD96" s="789"/>
      <c r="BE96" s="789"/>
      <c r="BF96" s="789"/>
      <c r="BG96" s="789"/>
      <c r="BH96" s="789"/>
      <c r="BI96" s="796"/>
      <c r="BJ96" s="797">
        <f>IF(Cotizador!$Q$17&gt;=2,TARIFA!U50,0)</f>
        <v>0</v>
      </c>
      <c r="BK96" s="789"/>
      <c r="BL96" s="789"/>
      <c r="BM96" s="789"/>
      <c r="BN96" s="789"/>
      <c r="BO96" s="789"/>
      <c r="BP96" s="790"/>
      <c r="BQ96" s="791">
        <f>IF(Cotizador!$Q$17&gt;=2,TARIFA!V50,0)</f>
        <v>0</v>
      </c>
      <c r="BR96" s="792"/>
      <c r="BS96" s="792"/>
      <c r="BT96" s="792"/>
      <c r="BU96" s="792"/>
      <c r="BV96" s="792"/>
      <c r="BW96" s="793"/>
      <c r="BX96" s="794">
        <f>IF(Cotizador!$Q$17&gt;=2,TARIFA!W50,0)</f>
        <v>0</v>
      </c>
      <c r="BY96" s="792"/>
      <c r="BZ96" s="792"/>
      <c r="CA96" s="792"/>
      <c r="CB96" s="792"/>
      <c r="CC96" s="792"/>
      <c r="CD96" s="792"/>
      <c r="CE96" s="795">
        <f>IF(Cotizador!$Q$17&gt;=2,TARIFA!X50,0)</f>
        <v>0</v>
      </c>
      <c r="CF96" s="792"/>
      <c r="CG96" s="792"/>
      <c r="CH96" s="792"/>
      <c r="CI96" s="792"/>
      <c r="CJ96" s="792"/>
      <c r="CK96" s="793"/>
      <c r="CL96" s="794">
        <f>IF(Cotizador!$Q$17&gt;=2,TARIFA!Y50,0)</f>
        <v>0</v>
      </c>
      <c r="CM96" s="792"/>
      <c r="CN96" s="792"/>
      <c r="CO96" s="792"/>
      <c r="CP96" s="792"/>
      <c r="CQ96" s="792"/>
      <c r="CR96" s="799"/>
      <c r="CS96" s="370"/>
    </row>
    <row r="97" spans="2:97" ht="23.25" customHeight="1" x14ac:dyDescent="0.35">
      <c r="B97" s="369"/>
      <c r="C97" s="776" t="s">
        <v>110</v>
      </c>
      <c r="D97" s="777"/>
      <c r="E97" s="777"/>
      <c r="F97" s="777"/>
      <c r="G97" s="777"/>
      <c r="H97" s="777"/>
      <c r="I97" s="777"/>
      <c r="J97" s="777"/>
      <c r="K97" s="777"/>
      <c r="L97" s="778"/>
      <c r="M97" s="779">
        <f>IF(Cotizador!$Q$17&gt;=2,TARIFA!N51,0)</f>
        <v>0</v>
      </c>
      <c r="N97" s="780"/>
      <c r="O97" s="780"/>
      <c r="P97" s="780"/>
      <c r="Q97" s="780"/>
      <c r="R97" s="780"/>
      <c r="S97" s="781"/>
      <c r="T97" s="782">
        <f>IF(Cotizador!$Q$17&gt;=2,TARIFA!O51,0)</f>
        <v>0</v>
      </c>
      <c r="U97" s="780"/>
      <c r="V97" s="780"/>
      <c r="W97" s="780"/>
      <c r="X97" s="780"/>
      <c r="Y97" s="780"/>
      <c r="Z97" s="780"/>
      <c r="AA97" s="783">
        <f>IF(Cotizador!$Q$17&gt;=2,TARIFA!P51,0)</f>
        <v>0</v>
      </c>
      <c r="AB97" s="780"/>
      <c r="AC97" s="780"/>
      <c r="AD97" s="780"/>
      <c r="AE97" s="780"/>
      <c r="AF97" s="780"/>
      <c r="AG97" s="781"/>
      <c r="AH97" s="782">
        <f>IF(Cotizador!$Q$17&gt;=2,TARIFA!Q51,0)</f>
        <v>0</v>
      </c>
      <c r="AI97" s="780"/>
      <c r="AJ97" s="780"/>
      <c r="AK97" s="780"/>
      <c r="AL97" s="780"/>
      <c r="AM97" s="780"/>
      <c r="AN97" s="780"/>
      <c r="AO97" s="776">
        <f>IF(Cotizador!$Q$17&gt;=2,TARIFA!R51,0)</f>
        <v>0</v>
      </c>
      <c r="AP97" s="777"/>
      <c r="AQ97" s="777"/>
      <c r="AR97" s="777"/>
      <c r="AS97" s="777"/>
      <c r="AT97" s="777"/>
      <c r="AU97" s="784"/>
      <c r="AV97" s="785">
        <f>IF(Cotizador!$Q$17&gt;=2,TARIFA!S51,0)</f>
        <v>0</v>
      </c>
      <c r="AW97" s="777"/>
      <c r="AX97" s="777"/>
      <c r="AY97" s="777"/>
      <c r="AZ97" s="777"/>
      <c r="BA97" s="777"/>
      <c r="BB97" s="777"/>
      <c r="BC97" s="786">
        <f>IF(Cotizador!$Q$17&gt;=2,TARIFA!T51,0)</f>
        <v>0</v>
      </c>
      <c r="BD97" s="777"/>
      <c r="BE97" s="777"/>
      <c r="BF97" s="777"/>
      <c r="BG97" s="777"/>
      <c r="BH97" s="777"/>
      <c r="BI97" s="784"/>
      <c r="BJ97" s="785">
        <f>IF(Cotizador!$Q$17&gt;=2,TARIFA!U51,0)</f>
        <v>0</v>
      </c>
      <c r="BK97" s="777"/>
      <c r="BL97" s="777"/>
      <c r="BM97" s="777"/>
      <c r="BN97" s="777"/>
      <c r="BO97" s="777"/>
      <c r="BP97" s="778"/>
      <c r="BQ97" s="779">
        <f>IF(Cotizador!$Q$17&gt;=2,TARIFA!V51,0)</f>
        <v>0</v>
      </c>
      <c r="BR97" s="780"/>
      <c r="BS97" s="780"/>
      <c r="BT97" s="780"/>
      <c r="BU97" s="780"/>
      <c r="BV97" s="780"/>
      <c r="BW97" s="781"/>
      <c r="BX97" s="782">
        <f>IF(Cotizador!$Q$17&gt;=2,TARIFA!W51,0)</f>
        <v>0</v>
      </c>
      <c r="BY97" s="780"/>
      <c r="BZ97" s="780"/>
      <c r="CA97" s="780"/>
      <c r="CB97" s="780"/>
      <c r="CC97" s="780"/>
      <c r="CD97" s="780"/>
      <c r="CE97" s="783">
        <f>IF(Cotizador!$Q$17&gt;=2,TARIFA!X51,0)</f>
        <v>0</v>
      </c>
      <c r="CF97" s="780"/>
      <c r="CG97" s="780"/>
      <c r="CH97" s="780"/>
      <c r="CI97" s="780"/>
      <c r="CJ97" s="780"/>
      <c r="CK97" s="781"/>
      <c r="CL97" s="782">
        <f>IF(Cotizador!$Q$17&gt;=2,TARIFA!Y51,0)</f>
        <v>0</v>
      </c>
      <c r="CM97" s="780"/>
      <c r="CN97" s="780"/>
      <c r="CO97" s="780"/>
      <c r="CP97" s="780"/>
      <c r="CQ97" s="780"/>
      <c r="CR97" s="787"/>
      <c r="CS97" s="370"/>
    </row>
    <row r="98" spans="2:97" ht="23.25" customHeight="1" x14ac:dyDescent="0.35">
      <c r="B98" s="369"/>
      <c r="C98" s="788" t="s">
        <v>111</v>
      </c>
      <c r="D98" s="789"/>
      <c r="E98" s="789"/>
      <c r="F98" s="789"/>
      <c r="G98" s="789"/>
      <c r="H98" s="789"/>
      <c r="I98" s="789"/>
      <c r="J98" s="789"/>
      <c r="K98" s="789"/>
      <c r="L98" s="790"/>
      <c r="M98" s="791">
        <f>IF(Cotizador!$Q$17&gt;=2,TARIFA!N52,0)</f>
        <v>0</v>
      </c>
      <c r="N98" s="792"/>
      <c r="O98" s="792"/>
      <c r="P98" s="792"/>
      <c r="Q98" s="792"/>
      <c r="R98" s="792"/>
      <c r="S98" s="793"/>
      <c r="T98" s="794">
        <f>IF(Cotizador!$Q$17&gt;=2,TARIFA!O52,0)</f>
        <v>0</v>
      </c>
      <c r="U98" s="792"/>
      <c r="V98" s="792"/>
      <c r="W98" s="792"/>
      <c r="X98" s="792"/>
      <c r="Y98" s="792"/>
      <c r="Z98" s="792"/>
      <c r="AA98" s="795">
        <f>IF(Cotizador!$Q$17&gt;=2,TARIFA!P52,0)</f>
        <v>0</v>
      </c>
      <c r="AB98" s="792"/>
      <c r="AC98" s="792"/>
      <c r="AD98" s="792"/>
      <c r="AE98" s="792"/>
      <c r="AF98" s="792"/>
      <c r="AG98" s="793"/>
      <c r="AH98" s="794">
        <f>IF(Cotizador!$Q$17&gt;=2,TARIFA!Q52,0)</f>
        <v>0</v>
      </c>
      <c r="AI98" s="792"/>
      <c r="AJ98" s="792"/>
      <c r="AK98" s="792"/>
      <c r="AL98" s="792"/>
      <c r="AM98" s="792"/>
      <c r="AN98" s="792"/>
      <c r="AO98" s="788">
        <f>IF(Cotizador!$Q$17&gt;=2,TARIFA!R52,0)</f>
        <v>0</v>
      </c>
      <c r="AP98" s="789"/>
      <c r="AQ98" s="789"/>
      <c r="AR98" s="789"/>
      <c r="AS98" s="789"/>
      <c r="AT98" s="789"/>
      <c r="AU98" s="796"/>
      <c r="AV98" s="797">
        <f>IF(Cotizador!$Q$17&gt;=2,TARIFA!S52,0)</f>
        <v>0</v>
      </c>
      <c r="AW98" s="789"/>
      <c r="AX98" s="789"/>
      <c r="AY98" s="789"/>
      <c r="AZ98" s="789"/>
      <c r="BA98" s="789"/>
      <c r="BB98" s="789"/>
      <c r="BC98" s="798">
        <f>IF(Cotizador!$Q$17&gt;=2,TARIFA!T52,0)</f>
        <v>0</v>
      </c>
      <c r="BD98" s="789"/>
      <c r="BE98" s="789"/>
      <c r="BF98" s="789"/>
      <c r="BG98" s="789"/>
      <c r="BH98" s="789"/>
      <c r="BI98" s="796"/>
      <c r="BJ98" s="797">
        <f>IF(Cotizador!$Q$17&gt;=2,TARIFA!U52,0)</f>
        <v>0</v>
      </c>
      <c r="BK98" s="789"/>
      <c r="BL98" s="789"/>
      <c r="BM98" s="789"/>
      <c r="BN98" s="789"/>
      <c r="BO98" s="789"/>
      <c r="BP98" s="790"/>
      <c r="BQ98" s="791">
        <f>IF(Cotizador!$Q$17&gt;=2,TARIFA!V52,0)</f>
        <v>0</v>
      </c>
      <c r="BR98" s="792"/>
      <c r="BS98" s="792"/>
      <c r="BT98" s="792"/>
      <c r="BU98" s="792"/>
      <c r="BV98" s="792"/>
      <c r="BW98" s="793"/>
      <c r="BX98" s="794">
        <f>IF(Cotizador!$Q$17&gt;=2,TARIFA!W52,0)</f>
        <v>0</v>
      </c>
      <c r="BY98" s="792"/>
      <c r="BZ98" s="792"/>
      <c r="CA98" s="792"/>
      <c r="CB98" s="792"/>
      <c r="CC98" s="792"/>
      <c r="CD98" s="792"/>
      <c r="CE98" s="795">
        <f>IF(Cotizador!$Q$17&gt;=2,TARIFA!X52,0)</f>
        <v>0</v>
      </c>
      <c r="CF98" s="792"/>
      <c r="CG98" s="792"/>
      <c r="CH98" s="792"/>
      <c r="CI98" s="792"/>
      <c r="CJ98" s="792"/>
      <c r="CK98" s="793"/>
      <c r="CL98" s="794">
        <f>IF(Cotizador!$Q$17&gt;=2,TARIFA!Y52,0)</f>
        <v>0</v>
      </c>
      <c r="CM98" s="792"/>
      <c r="CN98" s="792"/>
      <c r="CO98" s="792"/>
      <c r="CP98" s="792"/>
      <c r="CQ98" s="792"/>
      <c r="CR98" s="799"/>
      <c r="CS98" s="370"/>
    </row>
    <row r="99" spans="2:97" ht="23.25" customHeight="1" x14ac:dyDescent="0.35">
      <c r="B99" s="369"/>
      <c r="C99" s="776" t="s">
        <v>112</v>
      </c>
      <c r="D99" s="777"/>
      <c r="E99" s="777"/>
      <c r="F99" s="777"/>
      <c r="G99" s="777"/>
      <c r="H99" s="777"/>
      <c r="I99" s="777"/>
      <c r="J99" s="777"/>
      <c r="K99" s="777"/>
      <c r="L99" s="778"/>
      <c r="M99" s="779">
        <f>IF(Cotizador!$Q$17&gt;=2,TARIFA!N53,0)</f>
        <v>0</v>
      </c>
      <c r="N99" s="780"/>
      <c r="O99" s="780"/>
      <c r="P99" s="780"/>
      <c r="Q99" s="780"/>
      <c r="R99" s="780"/>
      <c r="S99" s="781"/>
      <c r="T99" s="782">
        <f>IF(Cotizador!$Q$17&gt;=2,TARIFA!O53,0)</f>
        <v>0</v>
      </c>
      <c r="U99" s="780"/>
      <c r="V99" s="780"/>
      <c r="W99" s="780"/>
      <c r="X99" s="780"/>
      <c r="Y99" s="780"/>
      <c r="Z99" s="780"/>
      <c r="AA99" s="783">
        <f>IF(Cotizador!$Q$17&gt;=2,TARIFA!P53,0)</f>
        <v>0</v>
      </c>
      <c r="AB99" s="780"/>
      <c r="AC99" s="780"/>
      <c r="AD99" s="780"/>
      <c r="AE99" s="780"/>
      <c r="AF99" s="780"/>
      <c r="AG99" s="781"/>
      <c r="AH99" s="782">
        <f>IF(Cotizador!$Q$17&gt;=2,TARIFA!Q53,0)</f>
        <v>0</v>
      </c>
      <c r="AI99" s="780"/>
      <c r="AJ99" s="780"/>
      <c r="AK99" s="780"/>
      <c r="AL99" s="780"/>
      <c r="AM99" s="780"/>
      <c r="AN99" s="780"/>
      <c r="AO99" s="776">
        <f>IF(Cotizador!$Q$17&gt;=2,TARIFA!R53,0)</f>
        <v>0</v>
      </c>
      <c r="AP99" s="777"/>
      <c r="AQ99" s="777"/>
      <c r="AR99" s="777"/>
      <c r="AS99" s="777"/>
      <c r="AT99" s="777"/>
      <c r="AU99" s="784"/>
      <c r="AV99" s="785">
        <f>IF(Cotizador!$Q$17&gt;=2,TARIFA!S53,0)</f>
        <v>0</v>
      </c>
      <c r="AW99" s="777"/>
      <c r="AX99" s="777"/>
      <c r="AY99" s="777"/>
      <c r="AZ99" s="777"/>
      <c r="BA99" s="777"/>
      <c r="BB99" s="777"/>
      <c r="BC99" s="786">
        <f>IF(Cotizador!$Q$17&gt;=2,TARIFA!T53,0)</f>
        <v>0</v>
      </c>
      <c r="BD99" s="777"/>
      <c r="BE99" s="777"/>
      <c r="BF99" s="777"/>
      <c r="BG99" s="777"/>
      <c r="BH99" s="777"/>
      <c r="BI99" s="784"/>
      <c r="BJ99" s="785">
        <f>IF(Cotizador!$Q$17&gt;=2,TARIFA!U53,0)</f>
        <v>0</v>
      </c>
      <c r="BK99" s="777"/>
      <c r="BL99" s="777"/>
      <c r="BM99" s="777"/>
      <c r="BN99" s="777"/>
      <c r="BO99" s="777"/>
      <c r="BP99" s="778"/>
      <c r="BQ99" s="779">
        <f>IF(Cotizador!$Q$17&gt;=2,TARIFA!V53,0)</f>
        <v>0</v>
      </c>
      <c r="BR99" s="780"/>
      <c r="BS99" s="780"/>
      <c r="BT99" s="780"/>
      <c r="BU99" s="780"/>
      <c r="BV99" s="780"/>
      <c r="BW99" s="781"/>
      <c r="BX99" s="782">
        <f>IF(Cotizador!$Q$17&gt;=2,TARIFA!W53,0)</f>
        <v>0</v>
      </c>
      <c r="BY99" s="780"/>
      <c r="BZ99" s="780"/>
      <c r="CA99" s="780"/>
      <c r="CB99" s="780"/>
      <c r="CC99" s="780"/>
      <c r="CD99" s="780"/>
      <c r="CE99" s="783">
        <f>IF(Cotizador!$Q$17&gt;=2,TARIFA!X53,0)</f>
        <v>0</v>
      </c>
      <c r="CF99" s="780"/>
      <c r="CG99" s="780"/>
      <c r="CH99" s="780"/>
      <c r="CI99" s="780"/>
      <c r="CJ99" s="780"/>
      <c r="CK99" s="781"/>
      <c r="CL99" s="782">
        <f>IF(Cotizador!$Q$17&gt;=2,TARIFA!Y53,0)</f>
        <v>0</v>
      </c>
      <c r="CM99" s="780"/>
      <c r="CN99" s="780"/>
      <c r="CO99" s="780"/>
      <c r="CP99" s="780"/>
      <c r="CQ99" s="780"/>
      <c r="CR99" s="787"/>
      <c r="CS99" s="370"/>
    </row>
    <row r="100" spans="2:97" ht="23.25" customHeight="1" x14ac:dyDescent="0.35">
      <c r="B100" s="369"/>
      <c r="C100" s="788" t="s">
        <v>113</v>
      </c>
      <c r="D100" s="789"/>
      <c r="E100" s="789"/>
      <c r="F100" s="789"/>
      <c r="G100" s="789"/>
      <c r="H100" s="789"/>
      <c r="I100" s="789"/>
      <c r="J100" s="789"/>
      <c r="K100" s="789"/>
      <c r="L100" s="790"/>
      <c r="M100" s="791">
        <f>IF(Cotizador!$Q$17&gt;=2,TARIFA!N54,0)</f>
        <v>0</v>
      </c>
      <c r="N100" s="792"/>
      <c r="O100" s="792"/>
      <c r="P100" s="792"/>
      <c r="Q100" s="792"/>
      <c r="R100" s="792"/>
      <c r="S100" s="793"/>
      <c r="T100" s="794">
        <f>IF(Cotizador!$Q$17&gt;=2,TARIFA!O54,0)</f>
        <v>0</v>
      </c>
      <c r="U100" s="792"/>
      <c r="V100" s="792"/>
      <c r="W100" s="792"/>
      <c r="X100" s="792"/>
      <c r="Y100" s="792"/>
      <c r="Z100" s="792"/>
      <c r="AA100" s="795">
        <f>IF(Cotizador!$Q$17&gt;=2,TARIFA!P54,0)</f>
        <v>0</v>
      </c>
      <c r="AB100" s="792"/>
      <c r="AC100" s="792"/>
      <c r="AD100" s="792"/>
      <c r="AE100" s="792"/>
      <c r="AF100" s="792"/>
      <c r="AG100" s="793"/>
      <c r="AH100" s="794">
        <f>IF(Cotizador!$Q$17&gt;=2,TARIFA!Q54,0)</f>
        <v>0</v>
      </c>
      <c r="AI100" s="792"/>
      <c r="AJ100" s="792"/>
      <c r="AK100" s="792"/>
      <c r="AL100" s="792"/>
      <c r="AM100" s="792"/>
      <c r="AN100" s="792"/>
      <c r="AO100" s="788">
        <f>IF(Cotizador!$Q$17&gt;=2,TARIFA!R54,0)</f>
        <v>0</v>
      </c>
      <c r="AP100" s="789"/>
      <c r="AQ100" s="789"/>
      <c r="AR100" s="789"/>
      <c r="AS100" s="789"/>
      <c r="AT100" s="789"/>
      <c r="AU100" s="796"/>
      <c r="AV100" s="797">
        <f>IF(Cotizador!$Q$17&gt;=2,TARIFA!S54,0)</f>
        <v>0</v>
      </c>
      <c r="AW100" s="789"/>
      <c r="AX100" s="789"/>
      <c r="AY100" s="789"/>
      <c r="AZ100" s="789"/>
      <c r="BA100" s="789"/>
      <c r="BB100" s="789"/>
      <c r="BC100" s="798">
        <f>IF(Cotizador!$Q$17&gt;=2,TARIFA!T54,0)</f>
        <v>0</v>
      </c>
      <c r="BD100" s="789"/>
      <c r="BE100" s="789"/>
      <c r="BF100" s="789"/>
      <c r="BG100" s="789"/>
      <c r="BH100" s="789"/>
      <c r="BI100" s="796"/>
      <c r="BJ100" s="797">
        <f>IF(Cotizador!$Q$17&gt;=2,TARIFA!U54,0)</f>
        <v>0</v>
      </c>
      <c r="BK100" s="789"/>
      <c r="BL100" s="789"/>
      <c r="BM100" s="789"/>
      <c r="BN100" s="789"/>
      <c r="BO100" s="789"/>
      <c r="BP100" s="790"/>
      <c r="BQ100" s="791">
        <f>IF(Cotizador!$Q$17&gt;=2,TARIFA!V54,0)</f>
        <v>0</v>
      </c>
      <c r="BR100" s="792"/>
      <c r="BS100" s="792"/>
      <c r="BT100" s="792"/>
      <c r="BU100" s="792"/>
      <c r="BV100" s="792"/>
      <c r="BW100" s="793"/>
      <c r="BX100" s="794">
        <f>IF(Cotizador!$Q$17&gt;=2,TARIFA!W54,0)</f>
        <v>0</v>
      </c>
      <c r="BY100" s="792"/>
      <c r="BZ100" s="792"/>
      <c r="CA100" s="792"/>
      <c r="CB100" s="792"/>
      <c r="CC100" s="792"/>
      <c r="CD100" s="792"/>
      <c r="CE100" s="795">
        <f>IF(Cotizador!$Q$17&gt;=2,TARIFA!X54,0)</f>
        <v>0</v>
      </c>
      <c r="CF100" s="792"/>
      <c r="CG100" s="792"/>
      <c r="CH100" s="792"/>
      <c r="CI100" s="792"/>
      <c r="CJ100" s="792"/>
      <c r="CK100" s="793"/>
      <c r="CL100" s="794">
        <f>IF(Cotizador!$Q$17&gt;=2,TARIFA!Y54,0)</f>
        <v>0</v>
      </c>
      <c r="CM100" s="792"/>
      <c r="CN100" s="792"/>
      <c r="CO100" s="792"/>
      <c r="CP100" s="792"/>
      <c r="CQ100" s="792"/>
      <c r="CR100" s="799"/>
      <c r="CS100" s="370"/>
    </row>
    <row r="101" spans="2:97" ht="23.25" customHeight="1" x14ac:dyDescent="0.35">
      <c r="B101" s="369"/>
      <c r="C101" s="776" t="s">
        <v>114</v>
      </c>
      <c r="D101" s="777"/>
      <c r="E101" s="777"/>
      <c r="F101" s="777"/>
      <c r="G101" s="777"/>
      <c r="H101" s="777"/>
      <c r="I101" s="777"/>
      <c r="J101" s="777"/>
      <c r="K101" s="777"/>
      <c r="L101" s="778"/>
      <c r="M101" s="779">
        <f>IF(Cotizador!$Q$17&gt;=2,TARIFA!N55,0)</f>
        <v>0</v>
      </c>
      <c r="N101" s="780"/>
      <c r="O101" s="780"/>
      <c r="P101" s="780"/>
      <c r="Q101" s="780"/>
      <c r="R101" s="780"/>
      <c r="S101" s="781"/>
      <c r="T101" s="782">
        <f>IF(Cotizador!$Q$17&gt;=2,TARIFA!O55,0)</f>
        <v>0</v>
      </c>
      <c r="U101" s="780"/>
      <c r="V101" s="780"/>
      <c r="W101" s="780"/>
      <c r="X101" s="780"/>
      <c r="Y101" s="780"/>
      <c r="Z101" s="780"/>
      <c r="AA101" s="783">
        <f>IF(Cotizador!$Q$17&gt;=2,TARIFA!P55,0)</f>
        <v>0</v>
      </c>
      <c r="AB101" s="780"/>
      <c r="AC101" s="780"/>
      <c r="AD101" s="780"/>
      <c r="AE101" s="780"/>
      <c r="AF101" s="780"/>
      <c r="AG101" s="781"/>
      <c r="AH101" s="782">
        <f>IF(Cotizador!$Q$17&gt;=2,TARIFA!Q55,0)</f>
        <v>0</v>
      </c>
      <c r="AI101" s="780"/>
      <c r="AJ101" s="780"/>
      <c r="AK101" s="780"/>
      <c r="AL101" s="780"/>
      <c r="AM101" s="780"/>
      <c r="AN101" s="780"/>
      <c r="AO101" s="776">
        <f>IF(Cotizador!$Q$17&gt;=2,TARIFA!R55,0)</f>
        <v>0</v>
      </c>
      <c r="AP101" s="777"/>
      <c r="AQ101" s="777"/>
      <c r="AR101" s="777"/>
      <c r="AS101" s="777"/>
      <c r="AT101" s="777"/>
      <c r="AU101" s="784"/>
      <c r="AV101" s="785">
        <f>IF(Cotizador!$Q$17&gt;=2,TARIFA!S55,0)</f>
        <v>0</v>
      </c>
      <c r="AW101" s="777"/>
      <c r="AX101" s="777"/>
      <c r="AY101" s="777"/>
      <c r="AZ101" s="777"/>
      <c r="BA101" s="777"/>
      <c r="BB101" s="777"/>
      <c r="BC101" s="786">
        <f>IF(Cotizador!$Q$17&gt;=2,TARIFA!T55,0)</f>
        <v>0</v>
      </c>
      <c r="BD101" s="777"/>
      <c r="BE101" s="777"/>
      <c r="BF101" s="777"/>
      <c r="BG101" s="777"/>
      <c r="BH101" s="777"/>
      <c r="BI101" s="784"/>
      <c r="BJ101" s="785">
        <f>IF(Cotizador!$Q$17&gt;=2,TARIFA!U55,0)</f>
        <v>0</v>
      </c>
      <c r="BK101" s="777"/>
      <c r="BL101" s="777"/>
      <c r="BM101" s="777"/>
      <c r="BN101" s="777"/>
      <c r="BO101" s="777"/>
      <c r="BP101" s="778"/>
      <c r="BQ101" s="779">
        <f>IF(Cotizador!$Q$17&gt;=2,TARIFA!V55,0)</f>
        <v>0</v>
      </c>
      <c r="BR101" s="780"/>
      <c r="BS101" s="780"/>
      <c r="BT101" s="780"/>
      <c r="BU101" s="780"/>
      <c r="BV101" s="780"/>
      <c r="BW101" s="781"/>
      <c r="BX101" s="782">
        <f>IF(Cotizador!$Q$17&gt;=2,TARIFA!W55,0)</f>
        <v>0</v>
      </c>
      <c r="BY101" s="780"/>
      <c r="BZ101" s="780"/>
      <c r="CA101" s="780"/>
      <c r="CB101" s="780"/>
      <c r="CC101" s="780"/>
      <c r="CD101" s="780"/>
      <c r="CE101" s="783">
        <f>IF(Cotizador!$Q$17&gt;=2,TARIFA!X55,0)</f>
        <v>0</v>
      </c>
      <c r="CF101" s="780"/>
      <c r="CG101" s="780"/>
      <c r="CH101" s="780"/>
      <c r="CI101" s="780"/>
      <c r="CJ101" s="780"/>
      <c r="CK101" s="781"/>
      <c r="CL101" s="782">
        <f>IF(Cotizador!$Q$17&gt;=2,TARIFA!Y55,0)</f>
        <v>0</v>
      </c>
      <c r="CM101" s="780"/>
      <c r="CN101" s="780"/>
      <c r="CO101" s="780"/>
      <c r="CP101" s="780"/>
      <c r="CQ101" s="780"/>
      <c r="CR101" s="787"/>
      <c r="CS101" s="370"/>
    </row>
    <row r="102" spans="2:97" ht="23.25" customHeight="1" x14ac:dyDescent="0.35">
      <c r="B102" s="369"/>
      <c r="C102" s="788" t="s">
        <v>115</v>
      </c>
      <c r="D102" s="789"/>
      <c r="E102" s="789"/>
      <c r="F102" s="789"/>
      <c r="G102" s="789"/>
      <c r="H102" s="789"/>
      <c r="I102" s="789"/>
      <c r="J102" s="789"/>
      <c r="K102" s="789"/>
      <c r="L102" s="790"/>
      <c r="M102" s="791">
        <f>IF(Cotizador!$Q$17&gt;=2,TARIFA!N56,0)</f>
        <v>0</v>
      </c>
      <c r="N102" s="792"/>
      <c r="O102" s="792"/>
      <c r="P102" s="792"/>
      <c r="Q102" s="792"/>
      <c r="R102" s="792"/>
      <c r="S102" s="793"/>
      <c r="T102" s="794">
        <f>IF(Cotizador!$Q$17&gt;=2,TARIFA!O56,0)</f>
        <v>0</v>
      </c>
      <c r="U102" s="792"/>
      <c r="V102" s="792"/>
      <c r="W102" s="792"/>
      <c r="X102" s="792"/>
      <c r="Y102" s="792"/>
      <c r="Z102" s="792"/>
      <c r="AA102" s="795">
        <f>IF(Cotizador!$Q$17&gt;=2,TARIFA!P56,0)</f>
        <v>0</v>
      </c>
      <c r="AB102" s="792"/>
      <c r="AC102" s="792"/>
      <c r="AD102" s="792"/>
      <c r="AE102" s="792"/>
      <c r="AF102" s="792"/>
      <c r="AG102" s="793"/>
      <c r="AH102" s="794">
        <f>IF(Cotizador!$Q$17&gt;=2,TARIFA!Q56,0)</f>
        <v>0</v>
      </c>
      <c r="AI102" s="792"/>
      <c r="AJ102" s="792"/>
      <c r="AK102" s="792"/>
      <c r="AL102" s="792"/>
      <c r="AM102" s="792"/>
      <c r="AN102" s="792"/>
      <c r="AO102" s="788">
        <f>IF(Cotizador!$Q$17&gt;=2,TARIFA!R56,0)</f>
        <v>0</v>
      </c>
      <c r="AP102" s="789"/>
      <c r="AQ102" s="789"/>
      <c r="AR102" s="789"/>
      <c r="AS102" s="789"/>
      <c r="AT102" s="789"/>
      <c r="AU102" s="796"/>
      <c r="AV102" s="797">
        <f>IF(Cotizador!$Q$17&gt;=2,TARIFA!S56,0)</f>
        <v>0</v>
      </c>
      <c r="AW102" s="789"/>
      <c r="AX102" s="789"/>
      <c r="AY102" s="789"/>
      <c r="AZ102" s="789"/>
      <c r="BA102" s="789"/>
      <c r="BB102" s="789"/>
      <c r="BC102" s="798">
        <f>IF(Cotizador!$Q$17&gt;=2,TARIFA!T56,0)</f>
        <v>0</v>
      </c>
      <c r="BD102" s="789"/>
      <c r="BE102" s="789"/>
      <c r="BF102" s="789"/>
      <c r="BG102" s="789"/>
      <c r="BH102" s="789"/>
      <c r="BI102" s="796"/>
      <c r="BJ102" s="797">
        <f>IF(Cotizador!$Q$17&gt;=2,TARIFA!U56,0)</f>
        <v>0</v>
      </c>
      <c r="BK102" s="789"/>
      <c r="BL102" s="789"/>
      <c r="BM102" s="789"/>
      <c r="BN102" s="789"/>
      <c r="BO102" s="789"/>
      <c r="BP102" s="790"/>
      <c r="BQ102" s="791">
        <f>IF(Cotizador!$Q$17&gt;=2,TARIFA!V56,0)</f>
        <v>0</v>
      </c>
      <c r="BR102" s="792"/>
      <c r="BS102" s="792"/>
      <c r="BT102" s="792"/>
      <c r="BU102" s="792"/>
      <c r="BV102" s="792"/>
      <c r="BW102" s="793"/>
      <c r="BX102" s="794">
        <f>IF(Cotizador!$Q$17&gt;=2,TARIFA!W56,0)</f>
        <v>0</v>
      </c>
      <c r="BY102" s="792"/>
      <c r="BZ102" s="792"/>
      <c r="CA102" s="792"/>
      <c r="CB102" s="792"/>
      <c r="CC102" s="792"/>
      <c r="CD102" s="792"/>
      <c r="CE102" s="795">
        <f>IF(Cotizador!$Q$17&gt;=2,TARIFA!X56,0)</f>
        <v>0</v>
      </c>
      <c r="CF102" s="792"/>
      <c r="CG102" s="792"/>
      <c r="CH102" s="792"/>
      <c r="CI102" s="792"/>
      <c r="CJ102" s="792"/>
      <c r="CK102" s="793"/>
      <c r="CL102" s="794">
        <f>IF(Cotizador!$Q$17&gt;=2,TARIFA!Y56,0)</f>
        <v>0</v>
      </c>
      <c r="CM102" s="792"/>
      <c r="CN102" s="792"/>
      <c r="CO102" s="792"/>
      <c r="CP102" s="792"/>
      <c r="CQ102" s="792"/>
      <c r="CR102" s="799"/>
      <c r="CS102" s="370"/>
    </row>
    <row r="103" spans="2:97" ht="23.25" customHeight="1" x14ac:dyDescent="0.35">
      <c r="B103" s="369"/>
      <c r="C103" s="776" t="s">
        <v>116</v>
      </c>
      <c r="D103" s="777"/>
      <c r="E103" s="777"/>
      <c r="F103" s="777"/>
      <c r="G103" s="777"/>
      <c r="H103" s="777"/>
      <c r="I103" s="777"/>
      <c r="J103" s="777"/>
      <c r="K103" s="777"/>
      <c r="L103" s="778"/>
      <c r="M103" s="779">
        <f>IF(Cotizador!$Q$17&gt;=2,TARIFA!N57,0)</f>
        <v>0</v>
      </c>
      <c r="N103" s="780"/>
      <c r="O103" s="780"/>
      <c r="P103" s="780"/>
      <c r="Q103" s="780"/>
      <c r="R103" s="780"/>
      <c r="S103" s="781"/>
      <c r="T103" s="782">
        <f>IF(Cotizador!$Q$17&gt;=2,TARIFA!O57,0)</f>
        <v>0</v>
      </c>
      <c r="U103" s="780"/>
      <c r="V103" s="780"/>
      <c r="W103" s="780"/>
      <c r="X103" s="780"/>
      <c r="Y103" s="780"/>
      <c r="Z103" s="780"/>
      <c r="AA103" s="783">
        <f>IF(Cotizador!$Q$17&gt;=2,TARIFA!P57,0)</f>
        <v>0</v>
      </c>
      <c r="AB103" s="780"/>
      <c r="AC103" s="780"/>
      <c r="AD103" s="780"/>
      <c r="AE103" s="780"/>
      <c r="AF103" s="780"/>
      <c r="AG103" s="781"/>
      <c r="AH103" s="782">
        <f>IF(Cotizador!$Q$17&gt;=2,TARIFA!Q57,0)</f>
        <v>0</v>
      </c>
      <c r="AI103" s="780"/>
      <c r="AJ103" s="780"/>
      <c r="AK103" s="780"/>
      <c r="AL103" s="780"/>
      <c r="AM103" s="780"/>
      <c r="AN103" s="780"/>
      <c r="AO103" s="776">
        <f>IF(Cotizador!$Q$17&gt;=2,TARIFA!R57,0)</f>
        <v>0</v>
      </c>
      <c r="AP103" s="777"/>
      <c r="AQ103" s="777"/>
      <c r="AR103" s="777"/>
      <c r="AS103" s="777"/>
      <c r="AT103" s="777"/>
      <c r="AU103" s="784"/>
      <c r="AV103" s="785">
        <f>IF(Cotizador!$Q$17&gt;=2,TARIFA!S57,0)</f>
        <v>0</v>
      </c>
      <c r="AW103" s="777"/>
      <c r="AX103" s="777"/>
      <c r="AY103" s="777"/>
      <c r="AZ103" s="777"/>
      <c r="BA103" s="777"/>
      <c r="BB103" s="777"/>
      <c r="BC103" s="786">
        <f>IF(Cotizador!$Q$17&gt;=2,TARIFA!T57,0)</f>
        <v>0</v>
      </c>
      <c r="BD103" s="777"/>
      <c r="BE103" s="777"/>
      <c r="BF103" s="777"/>
      <c r="BG103" s="777"/>
      <c r="BH103" s="777"/>
      <c r="BI103" s="784"/>
      <c r="BJ103" s="785">
        <f>IF(Cotizador!$Q$17&gt;=2,TARIFA!U57,0)</f>
        <v>0</v>
      </c>
      <c r="BK103" s="777"/>
      <c r="BL103" s="777"/>
      <c r="BM103" s="777"/>
      <c r="BN103" s="777"/>
      <c r="BO103" s="777"/>
      <c r="BP103" s="778"/>
      <c r="BQ103" s="779">
        <f>IF(Cotizador!$Q$17&gt;=2,TARIFA!V57,0)</f>
        <v>0</v>
      </c>
      <c r="BR103" s="780"/>
      <c r="BS103" s="780"/>
      <c r="BT103" s="780"/>
      <c r="BU103" s="780"/>
      <c r="BV103" s="780"/>
      <c r="BW103" s="781"/>
      <c r="BX103" s="782">
        <f>IF(Cotizador!$Q$17&gt;=2,TARIFA!W57,0)</f>
        <v>0</v>
      </c>
      <c r="BY103" s="780"/>
      <c r="BZ103" s="780"/>
      <c r="CA103" s="780"/>
      <c r="CB103" s="780"/>
      <c r="CC103" s="780"/>
      <c r="CD103" s="780"/>
      <c r="CE103" s="783">
        <f>IF(Cotizador!$Q$17&gt;=2,TARIFA!X57,0)</f>
        <v>0</v>
      </c>
      <c r="CF103" s="780"/>
      <c r="CG103" s="780"/>
      <c r="CH103" s="780"/>
      <c r="CI103" s="780"/>
      <c r="CJ103" s="780"/>
      <c r="CK103" s="781"/>
      <c r="CL103" s="782">
        <f>IF(Cotizador!$Q$17&gt;=2,TARIFA!Y57,0)</f>
        <v>0</v>
      </c>
      <c r="CM103" s="780"/>
      <c r="CN103" s="780"/>
      <c r="CO103" s="780"/>
      <c r="CP103" s="780"/>
      <c r="CQ103" s="780"/>
      <c r="CR103" s="787"/>
      <c r="CS103" s="370"/>
    </row>
    <row r="104" spans="2:97" ht="23.25" customHeight="1" x14ac:dyDescent="0.35">
      <c r="B104" s="369"/>
      <c r="C104" s="788" t="s">
        <v>117</v>
      </c>
      <c r="D104" s="789"/>
      <c r="E104" s="789"/>
      <c r="F104" s="789"/>
      <c r="G104" s="789"/>
      <c r="H104" s="789"/>
      <c r="I104" s="789"/>
      <c r="J104" s="789"/>
      <c r="K104" s="789"/>
      <c r="L104" s="790"/>
      <c r="M104" s="791">
        <f>IF(Cotizador!$Q$17&gt;=2,TARIFA!N58,0)</f>
        <v>0</v>
      </c>
      <c r="N104" s="792"/>
      <c r="O104" s="792"/>
      <c r="P104" s="792"/>
      <c r="Q104" s="792"/>
      <c r="R104" s="792"/>
      <c r="S104" s="793"/>
      <c r="T104" s="794">
        <f>IF(Cotizador!$Q$17&gt;=2,TARIFA!O58,0)</f>
        <v>0</v>
      </c>
      <c r="U104" s="792"/>
      <c r="V104" s="792"/>
      <c r="W104" s="792"/>
      <c r="X104" s="792"/>
      <c r="Y104" s="792"/>
      <c r="Z104" s="792"/>
      <c r="AA104" s="795">
        <f>IF(Cotizador!$Q$17&gt;=2,TARIFA!P58,0)</f>
        <v>0</v>
      </c>
      <c r="AB104" s="792"/>
      <c r="AC104" s="792"/>
      <c r="AD104" s="792"/>
      <c r="AE104" s="792"/>
      <c r="AF104" s="792"/>
      <c r="AG104" s="793"/>
      <c r="AH104" s="794">
        <f>IF(Cotizador!$Q$17&gt;=2,TARIFA!Q58,0)</f>
        <v>0</v>
      </c>
      <c r="AI104" s="792"/>
      <c r="AJ104" s="792"/>
      <c r="AK104" s="792"/>
      <c r="AL104" s="792"/>
      <c r="AM104" s="792"/>
      <c r="AN104" s="792"/>
      <c r="AO104" s="788">
        <f>IF(Cotizador!$Q$17&gt;=2,TARIFA!R58,0)</f>
        <v>0</v>
      </c>
      <c r="AP104" s="789"/>
      <c r="AQ104" s="789"/>
      <c r="AR104" s="789"/>
      <c r="AS104" s="789"/>
      <c r="AT104" s="789"/>
      <c r="AU104" s="796"/>
      <c r="AV104" s="797">
        <f>IF(Cotizador!$Q$17&gt;=2,TARIFA!S58,0)</f>
        <v>0</v>
      </c>
      <c r="AW104" s="789"/>
      <c r="AX104" s="789"/>
      <c r="AY104" s="789"/>
      <c r="AZ104" s="789"/>
      <c r="BA104" s="789"/>
      <c r="BB104" s="789"/>
      <c r="BC104" s="798">
        <f>IF(Cotizador!$Q$17&gt;=2,TARIFA!T58,0)</f>
        <v>0</v>
      </c>
      <c r="BD104" s="789"/>
      <c r="BE104" s="789"/>
      <c r="BF104" s="789"/>
      <c r="BG104" s="789"/>
      <c r="BH104" s="789"/>
      <c r="BI104" s="796"/>
      <c r="BJ104" s="797">
        <f>IF(Cotizador!$Q$17&gt;=2,TARIFA!U58,0)</f>
        <v>0</v>
      </c>
      <c r="BK104" s="789"/>
      <c r="BL104" s="789"/>
      <c r="BM104" s="789"/>
      <c r="BN104" s="789"/>
      <c r="BO104" s="789"/>
      <c r="BP104" s="790"/>
      <c r="BQ104" s="791">
        <f>IF(Cotizador!$Q$17&gt;=2,TARIFA!V58,0)</f>
        <v>0</v>
      </c>
      <c r="BR104" s="792"/>
      <c r="BS104" s="792"/>
      <c r="BT104" s="792"/>
      <c r="BU104" s="792"/>
      <c r="BV104" s="792"/>
      <c r="BW104" s="793"/>
      <c r="BX104" s="794">
        <f>IF(Cotizador!$Q$17&gt;=2,TARIFA!W58,0)</f>
        <v>0</v>
      </c>
      <c r="BY104" s="792"/>
      <c r="BZ104" s="792"/>
      <c r="CA104" s="792"/>
      <c r="CB104" s="792"/>
      <c r="CC104" s="792"/>
      <c r="CD104" s="792"/>
      <c r="CE104" s="795">
        <f>IF(Cotizador!$Q$17&gt;=2,TARIFA!X58,0)</f>
        <v>0</v>
      </c>
      <c r="CF104" s="792"/>
      <c r="CG104" s="792"/>
      <c r="CH104" s="792"/>
      <c r="CI104" s="792"/>
      <c r="CJ104" s="792"/>
      <c r="CK104" s="793"/>
      <c r="CL104" s="794">
        <f>IF(Cotizador!$Q$17&gt;=2,TARIFA!Y58,0)</f>
        <v>0</v>
      </c>
      <c r="CM104" s="792"/>
      <c r="CN104" s="792"/>
      <c r="CO104" s="792"/>
      <c r="CP104" s="792"/>
      <c r="CQ104" s="792"/>
      <c r="CR104" s="799"/>
      <c r="CS104" s="370"/>
    </row>
    <row r="105" spans="2:97" ht="23.25" customHeight="1" x14ac:dyDescent="0.35">
      <c r="B105" s="369"/>
      <c r="C105" s="776" t="s">
        <v>118</v>
      </c>
      <c r="D105" s="777"/>
      <c r="E105" s="777"/>
      <c r="F105" s="777"/>
      <c r="G105" s="777"/>
      <c r="H105" s="777"/>
      <c r="I105" s="777"/>
      <c r="J105" s="777"/>
      <c r="K105" s="777"/>
      <c r="L105" s="778"/>
      <c r="M105" s="779">
        <f>IF(Cotizador!$Q$17&gt;=2,TARIFA!N59,0)</f>
        <v>0</v>
      </c>
      <c r="N105" s="780"/>
      <c r="O105" s="780"/>
      <c r="P105" s="780"/>
      <c r="Q105" s="780"/>
      <c r="R105" s="780"/>
      <c r="S105" s="781"/>
      <c r="T105" s="782">
        <f>IF(Cotizador!$Q$17&gt;=2,TARIFA!O59,0)</f>
        <v>0</v>
      </c>
      <c r="U105" s="780"/>
      <c r="V105" s="780"/>
      <c r="W105" s="780"/>
      <c r="X105" s="780"/>
      <c r="Y105" s="780"/>
      <c r="Z105" s="780"/>
      <c r="AA105" s="783">
        <f>IF(Cotizador!$Q$17&gt;=2,TARIFA!P59,0)</f>
        <v>0</v>
      </c>
      <c r="AB105" s="780"/>
      <c r="AC105" s="780"/>
      <c r="AD105" s="780"/>
      <c r="AE105" s="780"/>
      <c r="AF105" s="780"/>
      <c r="AG105" s="781"/>
      <c r="AH105" s="782">
        <f>IF(Cotizador!$Q$17&gt;=2,TARIFA!Q59,0)</f>
        <v>0</v>
      </c>
      <c r="AI105" s="780"/>
      <c r="AJ105" s="780"/>
      <c r="AK105" s="780"/>
      <c r="AL105" s="780"/>
      <c r="AM105" s="780"/>
      <c r="AN105" s="780"/>
      <c r="AO105" s="776">
        <f>IF(Cotizador!$Q$17&gt;=2,TARIFA!R59,0)</f>
        <v>0</v>
      </c>
      <c r="AP105" s="777"/>
      <c r="AQ105" s="777"/>
      <c r="AR105" s="777"/>
      <c r="AS105" s="777"/>
      <c r="AT105" s="777"/>
      <c r="AU105" s="784"/>
      <c r="AV105" s="785">
        <f>IF(Cotizador!$Q$17&gt;=2,TARIFA!S59,0)</f>
        <v>0</v>
      </c>
      <c r="AW105" s="777"/>
      <c r="AX105" s="777"/>
      <c r="AY105" s="777"/>
      <c r="AZ105" s="777"/>
      <c r="BA105" s="777"/>
      <c r="BB105" s="777"/>
      <c r="BC105" s="786">
        <f>IF(Cotizador!$Q$17&gt;=2,TARIFA!T59,0)</f>
        <v>0</v>
      </c>
      <c r="BD105" s="777"/>
      <c r="BE105" s="777"/>
      <c r="BF105" s="777"/>
      <c r="BG105" s="777"/>
      <c r="BH105" s="777"/>
      <c r="BI105" s="784"/>
      <c r="BJ105" s="785">
        <f>IF(Cotizador!$Q$17&gt;=2,TARIFA!U59,0)</f>
        <v>0</v>
      </c>
      <c r="BK105" s="777"/>
      <c r="BL105" s="777"/>
      <c r="BM105" s="777"/>
      <c r="BN105" s="777"/>
      <c r="BO105" s="777"/>
      <c r="BP105" s="778"/>
      <c r="BQ105" s="779">
        <f>IF(Cotizador!$Q$17&gt;=2,TARIFA!V59,0)</f>
        <v>0</v>
      </c>
      <c r="BR105" s="780"/>
      <c r="BS105" s="780"/>
      <c r="BT105" s="780"/>
      <c r="BU105" s="780"/>
      <c r="BV105" s="780"/>
      <c r="BW105" s="781"/>
      <c r="BX105" s="782">
        <f>IF(Cotizador!$Q$17&gt;=2,TARIFA!W59,0)</f>
        <v>0</v>
      </c>
      <c r="BY105" s="780"/>
      <c r="BZ105" s="780"/>
      <c r="CA105" s="780"/>
      <c r="CB105" s="780"/>
      <c r="CC105" s="780"/>
      <c r="CD105" s="780"/>
      <c r="CE105" s="783">
        <f>IF(Cotizador!$Q$17&gt;=2,TARIFA!X59,0)</f>
        <v>0</v>
      </c>
      <c r="CF105" s="780"/>
      <c r="CG105" s="780"/>
      <c r="CH105" s="780"/>
      <c r="CI105" s="780"/>
      <c r="CJ105" s="780"/>
      <c r="CK105" s="781"/>
      <c r="CL105" s="782">
        <f>IF(Cotizador!$Q$17&gt;=2,TARIFA!Y59,0)</f>
        <v>0</v>
      </c>
      <c r="CM105" s="780"/>
      <c r="CN105" s="780"/>
      <c r="CO105" s="780"/>
      <c r="CP105" s="780"/>
      <c r="CQ105" s="780"/>
      <c r="CR105" s="787"/>
      <c r="CS105" s="370"/>
    </row>
    <row r="106" spans="2:97" ht="23.25" customHeight="1" x14ac:dyDescent="0.35">
      <c r="B106" s="369"/>
      <c r="C106" s="788" t="s">
        <v>119</v>
      </c>
      <c r="D106" s="789"/>
      <c r="E106" s="789"/>
      <c r="F106" s="789"/>
      <c r="G106" s="789"/>
      <c r="H106" s="789"/>
      <c r="I106" s="789"/>
      <c r="J106" s="789"/>
      <c r="K106" s="789"/>
      <c r="L106" s="790"/>
      <c r="M106" s="791">
        <f>IF(Cotizador!$Q$17&gt;=2,TARIFA!N60,0)</f>
        <v>0</v>
      </c>
      <c r="N106" s="792"/>
      <c r="O106" s="792"/>
      <c r="P106" s="792"/>
      <c r="Q106" s="792"/>
      <c r="R106" s="792"/>
      <c r="S106" s="793"/>
      <c r="T106" s="794">
        <f>IF(Cotizador!$Q$17&gt;=2,TARIFA!O60,0)</f>
        <v>0</v>
      </c>
      <c r="U106" s="792"/>
      <c r="V106" s="792"/>
      <c r="W106" s="792"/>
      <c r="X106" s="792"/>
      <c r="Y106" s="792"/>
      <c r="Z106" s="792"/>
      <c r="AA106" s="795">
        <f>IF(Cotizador!$Q$17&gt;=2,TARIFA!P60,0)</f>
        <v>0</v>
      </c>
      <c r="AB106" s="792"/>
      <c r="AC106" s="792"/>
      <c r="AD106" s="792"/>
      <c r="AE106" s="792"/>
      <c r="AF106" s="792"/>
      <c r="AG106" s="793"/>
      <c r="AH106" s="794">
        <f>IF(Cotizador!$Q$17&gt;=2,TARIFA!Q60,0)</f>
        <v>0</v>
      </c>
      <c r="AI106" s="792"/>
      <c r="AJ106" s="792"/>
      <c r="AK106" s="792"/>
      <c r="AL106" s="792"/>
      <c r="AM106" s="792"/>
      <c r="AN106" s="792"/>
      <c r="AO106" s="788">
        <f>IF(Cotizador!$Q$17&gt;=2,TARIFA!R60,0)</f>
        <v>0</v>
      </c>
      <c r="AP106" s="789"/>
      <c r="AQ106" s="789"/>
      <c r="AR106" s="789"/>
      <c r="AS106" s="789"/>
      <c r="AT106" s="789"/>
      <c r="AU106" s="796"/>
      <c r="AV106" s="797">
        <f>IF(Cotizador!$Q$17&gt;=2,TARIFA!S60,0)</f>
        <v>0</v>
      </c>
      <c r="AW106" s="789"/>
      <c r="AX106" s="789"/>
      <c r="AY106" s="789"/>
      <c r="AZ106" s="789"/>
      <c r="BA106" s="789"/>
      <c r="BB106" s="789"/>
      <c r="BC106" s="798">
        <f>IF(Cotizador!$Q$17&gt;=2,TARIFA!T60,0)</f>
        <v>0</v>
      </c>
      <c r="BD106" s="789"/>
      <c r="BE106" s="789"/>
      <c r="BF106" s="789"/>
      <c r="BG106" s="789"/>
      <c r="BH106" s="789"/>
      <c r="BI106" s="796"/>
      <c r="BJ106" s="797">
        <f>IF(Cotizador!$Q$17&gt;=2,TARIFA!U60,0)</f>
        <v>0</v>
      </c>
      <c r="BK106" s="789"/>
      <c r="BL106" s="789"/>
      <c r="BM106" s="789"/>
      <c r="BN106" s="789"/>
      <c r="BO106" s="789"/>
      <c r="BP106" s="790"/>
      <c r="BQ106" s="791">
        <f>IF(Cotizador!$Q$17&gt;=2,TARIFA!V60,0)</f>
        <v>0</v>
      </c>
      <c r="BR106" s="792"/>
      <c r="BS106" s="792"/>
      <c r="BT106" s="792"/>
      <c r="BU106" s="792"/>
      <c r="BV106" s="792"/>
      <c r="BW106" s="793"/>
      <c r="BX106" s="794">
        <f>IF(Cotizador!$Q$17&gt;=2,TARIFA!W60,0)</f>
        <v>0</v>
      </c>
      <c r="BY106" s="792"/>
      <c r="BZ106" s="792"/>
      <c r="CA106" s="792"/>
      <c r="CB106" s="792"/>
      <c r="CC106" s="792"/>
      <c r="CD106" s="792"/>
      <c r="CE106" s="795">
        <f>IF(Cotizador!$Q$17&gt;=2,TARIFA!X60,0)</f>
        <v>0</v>
      </c>
      <c r="CF106" s="792"/>
      <c r="CG106" s="792"/>
      <c r="CH106" s="792"/>
      <c r="CI106" s="792"/>
      <c r="CJ106" s="792"/>
      <c r="CK106" s="793"/>
      <c r="CL106" s="794">
        <f>IF(Cotizador!$Q$17&gt;=2,TARIFA!Y60,0)</f>
        <v>0</v>
      </c>
      <c r="CM106" s="792"/>
      <c r="CN106" s="792"/>
      <c r="CO106" s="792"/>
      <c r="CP106" s="792"/>
      <c r="CQ106" s="792"/>
      <c r="CR106" s="799"/>
      <c r="CS106" s="370"/>
    </row>
    <row r="107" spans="2:97" ht="23.25" customHeight="1" x14ac:dyDescent="0.35">
      <c r="B107" s="369"/>
      <c r="C107" s="776" t="s">
        <v>120</v>
      </c>
      <c r="D107" s="777"/>
      <c r="E107" s="777"/>
      <c r="F107" s="777"/>
      <c r="G107" s="777"/>
      <c r="H107" s="777"/>
      <c r="I107" s="777"/>
      <c r="J107" s="777"/>
      <c r="K107" s="777"/>
      <c r="L107" s="778"/>
      <c r="M107" s="779">
        <f>IF(Cotizador!$Q$17&gt;=2,TARIFA!N61,0)</f>
        <v>0</v>
      </c>
      <c r="N107" s="780"/>
      <c r="O107" s="780"/>
      <c r="P107" s="780"/>
      <c r="Q107" s="780"/>
      <c r="R107" s="780"/>
      <c r="S107" s="781"/>
      <c r="T107" s="782">
        <f>IF(Cotizador!$Q$17&gt;=2,TARIFA!O61,0)</f>
        <v>0</v>
      </c>
      <c r="U107" s="780"/>
      <c r="V107" s="780"/>
      <c r="W107" s="780"/>
      <c r="X107" s="780"/>
      <c r="Y107" s="780"/>
      <c r="Z107" s="780"/>
      <c r="AA107" s="783">
        <f>IF(Cotizador!$Q$17&gt;=2,TARIFA!P61,0)</f>
        <v>0</v>
      </c>
      <c r="AB107" s="780"/>
      <c r="AC107" s="780"/>
      <c r="AD107" s="780"/>
      <c r="AE107" s="780"/>
      <c r="AF107" s="780"/>
      <c r="AG107" s="781"/>
      <c r="AH107" s="782">
        <f>IF(Cotizador!$Q$17&gt;=2,TARIFA!Q61,0)</f>
        <v>0</v>
      </c>
      <c r="AI107" s="780"/>
      <c r="AJ107" s="780"/>
      <c r="AK107" s="780"/>
      <c r="AL107" s="780"/>
      <c r="AM107" s="780"/>
      <c r="AN107" s="780"/>
      <c r="AO107" s="776">
        <f>IF(Cotizador!$Q$17&gt;=2,TARIFA!R61,0)</f>
        <v>0</v>
      </c>
      <c r="AP107" s="777"/>
      <c r="AQ107" s="777"/>
      <c r="AR107" s="777"/>
      <c r="AS107" s="777"/>
      <c r="AT107" s="777"/>
      <c r="AU107" s="784"/>
      <c r="AV107" s="785">
        <f>IF(Cotizador!$Q$17&gt;=2,TARIFA!S61,0)</f>
        <v>0</v>
      </c>
      <c r="AW107" s="777"/>
      <c r="AX107" s="777"/>
      <c r="AY107" s="777"/>
      <c r="AZ107" s="777"/>
      <c r="BA107" s="777"/>
      <c r="BB107" s="777"/>
      <c r="BC107" s="786">
        <f>IF(Cotizador!$Q$17&gt;=2,TARIFA!T61,0)</f>
        <v>0</v>
      </c>
      <c r="BD107" s="777"/>
      <c r="BE107" s="777"/>
      <c r="BF107" s="777"/>
      <c r="BG107" s="777"/>
      <c r="BH107" s="777"/>
      <c r="BI107" s="784"/>
      <c r="BJ107" s="785">
        <f>IF(Cotizador!$Q$17&gt;=2,TARIFA!U61,0)</f>
        <v>0</v>
      </c>
      <c r="BK107" s="777"/>
      <c r="BL107" s="777"/>
      <c r="BM107" s="777"/>
      <c r="BN107" s="777"/>
      <c r="BO107" s="777"/>
      <c r="BP107" s="778"/>
      <c r="BQ107" s="779">
        <f>IF(Cotizador!$Q$17&gt;=2,TARIFA!V61,0)</f>
        <v>0</v>
      </c>
      <c r="BR107" s="780"/>
      <c r="BS107" s="780"/>
      <c r="BT107" s="780"/>
      <c r="BU107" s="780"/>
      <c r="BV107" s="780"/>
      <c r="BW107" s="781"/>
      <c r="BX107" s="782">
        <f>IF(Cotizador!$Q$17&gt;=2,TARIFA!W61,0)</f>
        <v>0</v>
      </c>
      <c r="BY107" s="780"/>
      <c r="BZ107" s="780"/>
      <c r="CA107" s="780"/>
      <c r="CB107" s="780"/>
      <c r="CC107" s="780"/>
      <c r="CD107" s="780"/>
      <c r="CE107" s="783">
        <f>IF(Cotizador!$Q$17&gt;=2,TARIFA!X61,0)</f>
        <v>0</v>
      </c>
      <c r="CF107" s="780"/>
      <c r="CG107" s="780"/>
      <c r="CH107" s="780"/>
      <c r="CI107" s="780"/>
      <c r="CJ107" s="780"/>
      <c r="CK107" s="781"/>
      <c r="CL107" s="782">
        <f>IF(Cotizador!$Q$17&gt;=2,TARIFA!Y61,0)</f>
        <v>0</v>
      </c>
      <c r="CM107" s="780"/>
      <c r="CN107" s="780"/>
      <c r="CO107" s="780"/>
      <c r="CP107" s="780"/>
      <c r="CQ107" s="780"/>
      <c r="CR107" s="787"/>
      <c r="CS107" s="370"/>
    </row>
    <row r="108" spans="2:97" ht="23.25" customHeight="1" x14ac:dyDescent="0.35">
      <c r="B108" s="369"/>
      <c r="C108" s="788" t="s">
        <v>164</v>
      </c>
      <c r="D108" s="789"/>
      <c r="E108" s="789"/>
      <c r="F108" s="789"/>
      <c r="G108" s="789"/>
      <c r="H108" s="789"/>
      <c r="I108" s="789"/>
      <c r="J108" s="789"/>
      <c r="K108" s="789"/>
      <c r="L108" s="790"/>
      <c r="M108" s="791">
        <f>IF(Cotizador!$Q$17&gt;=2,TARIFA!N62,0)</f>
        <v>0</v>
      </c>
      <c r="N108" s="792"/>
      <c r="O108" s="792"/>
      <c r="P108" s="792"/>
      <c r="Q108" s="792"/>
      <c r="R108" s="792"/>
      <c r="S108" s="793"/>
      <c r="T108" s="794">
        <f>IF(Cotizador!$Q$17&gt;=2,TARIFA!O62,0)</f>
        <v>0</v>
      </c>
      <c r="U108" s="792"/>
      <c r="V108" s="792"/>
      <c r="W108" s="792"/>
      <c r="X108" s="792"/>
      <c r="Y108" s="792"/>
      <c r="Z108" s="792"/>
      <c r="AA108" s="795">
        <f>IF(Cotizador!$Q$17&gt;=2,TARIFA!P62,0)</f>
        <v>0</v>
      </c>
      <c r="AB108" s="792"/>
      <c r="AC108" s="792"/>
      <c r="AD108" s="792"/>
      <c r="AE108" s="792"/>
      <c r="AF108" s="792"/>
      <c r="AG108" s="793"/>
      <c r="AH108" s="794">
        <f>IF(Cotizador!$Q$17&gt;=2,TARIFA!Q62,0)</f>
        <v>0</v>
      </c>
      <c r="AI108" s="792"/>
      <c r="AJ108" s="792"/>
      <c r="AK108" s="792"/>
      <c r="AL108" s="792"/>
      <c r="AM108" s="792"/>
      <c r="AN108" s="792"/>
      <c r="AO108" s="788">
        <f>IF(Cotizador!$Q$17&gt;=2,TARIFA!R62,0)</f>
        <v>0</v>
      </c>
      <c r="AP108" s="789"/>
      <c r="AQ108" s="789"/>
      <c r="AR108" s="789"/>
      <c r="AS108" s="789"/>
      <c r="AT108" s="789"/>
      <c r="AU108" s="796"/>
      <c r="AV108" s="797">
        <f>IF(Cotizador!$Q$17&gt;=2,TARIFA!S62,0)</f>
        <v>0</v>
      </c>
      <c r="AW108" s="789"/>
      <c r="AX108" s="789"/>
      <c r="AY108" s="789"/>
      <c r="AZ108" s="789"/>
      <c r="BA108" s="789"/>
      <c r="BB108" s="789"/>
      <c r="BC108" s="798">
        <f>IF(Cotizador!$Q$17&gt;=2,TARIFA!T62,0)</f>
        <v>0</v>
      </c>
      <c r="BD108" s="789"/>
      <c r="BE108" s="789"/>
      <c r="BF108" s="789"/>
      <c r="BG108" s="789"/>
      <c r="BH108" s="789"/>
      <c r="BI108" s="796"/>
      <c r="BJ108" s="797">
        <f>IF(Cotizador!$Q$17&gt;=2,TARIFA!U62,0)</f>
        <v>0</v>
      </c>
      <c r="BK108" s="789"/>
      <c r="BL108" s="789"/>
      <c r="BM108" s="789"/>
      <c r="BN108" s="789"/>
      <c r="BO108" s="789"/>
      <c r="BP108" s="790"/>
      <c r="BQ108" s="791">
        <f>IF(Cotizador!$Q$17&gt;=2,TARIFA!V62,0)</f>
        <v>0</v>
      </c>
      <c r="BR108" s="792"/>
      <c r="BS108" s="792"/>
      <c r="BT108" s="792"/>
      <c r="BU108" s="792"/>
      <c r="BV108" s="792"/>
      <c r="BW108" s="793"/>
      <c r="BX108" s="794">
        <f>IF(Cotizador!$Q$17&gt;=2,TARIFA!W62,0)</f>
        <v>0</v>
      </c>
      <c r="BY108" s="792"/>
      <c r="BZ108" s="792"/>
      <c r="CA108" s="792"/>
      <c r="CB108" s="792"/>
      <c r="CC108" s="792"/>
      <c r="CD108" s="792"/>
      <c r="CE108" s="795">
        <f>IF(Cotizador!$Q$17&gt;=2,TARIFA!X62,0)</f>
        <v>0</v>
      </c>
      <c r="CF108" s="792"/>
      <c r="CG108" s="792"/>
      <c r="CH108" s="792"/>
      <c r="CI108" s="792"/>
      <c r="CJ108" s="792"/>
      <c r="CK108" s="793"/>
      <c r="CL108" s="794">
        <f>IF(Cotizador!$Q$17&gt;=2,TARIFA!Y62,0)</f>
        <v>0</v>
      </c>
      <c r="CM108" s="792"/>
      <c r="CN108" s="792"/>
      <c r="CO108" s="792"/>
      <c r="CP108" s="792"/>
      <c r="CQ108" s="792"/>
      <c r="CR108" s="799"/>
      <c r="CS108" s="370"/>
    </row>
    <row r="109" spans="2:97" ht="23.25" customHeight="1" x14ac:dyDescent="0.35">
      <c r="B109" s="369"/>
      <c r="C109" s="758" t="s">
        <v>264</v>
      </c>
      <c r="D109" s="759"/>
      <c r="E109" s="759"/>
      <c r="F109" s="759"/>
      <c r="G109" s="759"/>
      <c r="H109" s="759"/>
      <c r="I109" s="759"/>
      <c r="J109" s="759"/>
      <c r="K109" s="759"/>
      <c r="L109" s="760"/>
      <c r="M109" s="761">
        <f>IF(Cotizador!$Q$17&gt;=2,TARIFA!N63,0)</f>
        <v>0</v>
      </c>
      <c r="N109" s="762"/>
      <c r="O109" s="762"/>
      <c r="P109" s="762"/>
      <c r="Q109" s="762"/>
      <c r="R109" s="762"/>
      <c r="S109" s="763"/>
      <c r="T109" s="764">
        <f>IF(Cotizador!$Q$17&gt;=2,TARIFA!O63,0)</f>
        <v>0</v>
      </c>
      <c r="U109" s="762"/>
      <c r="V109" s="762"/>
      <c r="W109" s="762"/>
      <c r="X109" s="762"/>
      <c r="Y109" s="762"/>
      <c r="Z109" s="762"/>
      <c r="AA109" s="765">
        <f>IF(Cotizador!$Q$17&gt;=2,TARIFA!P63,0)</f>
        <v>0</v>
      </c>
      <c r="AB109" s="762"/>
      <c r="AC109" s="762"/>
      <c r="AD109" s="762"/>
      <c r="AE109" s="762"/>
      <c r="AF109" s="762"/>
      <c r="AG109" s="763"/>
      <c r="AH109" s="764">
        <f>IF(Cotizador!$Q$17&gt;=2,TARIFA!Q63,0)</f>
        <v>0</v>
      </c>
      <c r="AI109" s="762"/>
      <c r="AJ109" s="762"/>
      <c r="AK109" s="762"/>
      <c r="AL109" s="762"/>
      <c r="AM109" s="762"/>
      <c r="AN109" s="762"/>
      <c r="AO109" s="758">
        <f>IF(Cotizador!$Q$17&gt;=2,TARIFA!R63,0)</f>
        <v>0</v>
      </c>
      <c r="AP109" s="759"/>
      <c r="AQ109" s="759"/>
      <c r="AR109" s="759"/>
      <c r="AS109" s="759"/>
      <c r="AT109" s="759"/>
      <c r="AU109" s="766"/>
      <c r="AV109" s="767">
        <f>IF(Cotizador!$Q$17&gt;=2,TARIFA!S63,0)</f>
        <v>0</v>
      </c>
      <c r="AW109" s="759"/>
      <c r="AX109" s="759"/>
      <c r="AY109" s="759"/>
      <c r="AZ109" s="759"/>
      <c r="BA109" s="759"/>
      <c r="BB109" s="759"/>
      <c r="BC109" s="768">
        <f>IF(Cotizador!$Q$17&gt;=2,TARIFA!T63,0)</f>
        <v>0</v>
      </c>
      <c r="BD109" s="759"/>
      <c r="BE109" s="759"/>
      <c r="BF109" s="759"/>
      <c r="BG109" s="759"/>
      <c r="BH109" s="759"/>
      <c r="BI109" s="766"/>
      <c r="BJ109" s="767">
        <f>IF(Cotizador!$Q$17&gt;=2,TARIFA!U63,0)</f>
        <v>0</v>
      </c>
      <c r="BK109" s="759"/>
      <c r="BL109" s="759"/>
      <c r="BM109" s="759"/>
      <c r="BN109" s="759"/>
      <c r="BO109" s="759"/>
      <c r="BP109" s="760"/>
      <c r="BQ109" s="761">
        <f>IF(Cotizador!$Q$17&gt;=2,TARIFA!V63,0)</f>
        <v>0</v>
      </c>
      <c r="BR109" s="762"/>
      <c r="BS109" s="762"/>
      <c r="BT109" s="762"/>
      <c r="BU109" s="762"/>
      <c r="BV109" s="762"/>
      <c r="BW109" s="763"/>
      <c r="BX109" s="764">
        <f>IF(Cotizador!$Q$17&gt;=2,TARIFA!W63,0)</f>
        <v>0</v>
      </c>
      <c r="BY109" s="762"/>
      <c r="BZ109" s="762"/>
      <c r="CA109" s="762"/>
      <c r="CB109" s="762"/>
      <c r="CC109" s="762"/>
      <c r="CD109" s="762"/>
      <c r="CE109" s="765">
        <f>IF(Cotizador!$Q$17&gt;=2,TARIFA!X63,0)</f>
        <v>0</v>
      </c>
      <c r="CF109" s="762"/>
      <c r="CG109" s="762"/>
      <c r="CH109" s="762"/>
      <c r="CI109" s="762"/>
      <c r="CJ109" s="762"/>
      <c r="CK109" s="763"/>
      <c r="CL109" s="764">
        <f>IF(Cotizador!$Q$17&gt;=2,TARIFA!Y63,0)</f>
        <v>0</v>
      </c>
      <c r="CM109" s="762"/>
      <c r="CN109" s="762"/>
      <c r="CO109" s="762"/>
      <c r="CP109" s="762"/>
      <c r="CQ109" s="762"/>
      <c r="CR109" s="769"/>
      <c r="CS109" s="370"/>
    </row>
    <row r="110" spans="2:97" ht="23.25" customHeight="1" x14ac:dyDescent="0.35">
      <c r="B110" s="369"/>
      <c r="C110" s="735" t="s">
        <v>304</v>
      </c>
      <c r="D110" s="736"/>
      <c r="E110" s="736"/>
      <c r="F110" s="736"/>
      <c r="G110" s="736"/>
      <c r="H110" s="736"/>
      <c r="I110" s="736"/>
      <c r="J110" s="736"/>
      <c r="K110" s="736"/>
      <c r="L110" s="736"/>
      <c r="M110" s="736"/>
      <c r="N110" s="736"/>
      <c r="O110" s="736"/>
      <c r="P110" s="736"/>
      <c r="Q110" s="736"/>
      <c r="R110" s="736"/>
      <c r="S110" s="736"/>
      <c r="T110" s="736"/>
      <c r="U110" s="736"/>
      <c r="V110" s="736"/>
      <c r="W110" s="736"/>
      <c r="X110" s="736"/>
      <c r="Y110" s="736"/>
      <c r="Z110" s="736"/>
      <c r="AA110" s="736"/>
      <c r="AB110" s="736"/>
      <c r="AC110" s="736"/>
      <c r="AD110" s="736"/>
      <c r="AE110" s="736"/>
      <c r="AF110" s="736"/>
      <c r="AG110" s="736"/>
      <c r="AH110" s="736"/>
      <c r="AI110" s="736"/>
      <c r="AJ110" s="736"/>
      <c r="AK110" s="736"/>
      <c r="AL110" s="736"/>
      <c r="AM110" s="736"/>
      <c r="AN110" s="737"/>
      <c r="AO110" s="770">
        <f>SUM(AO89:AU109)</f>
        <v>0</v>
      </c>
      <c r="AP110" s="771"/>
      <c r="AQ110" s="771"/>
      <c r="AR110" s="771"/>
      <c r="AS110" s="771"/>
      <c r="AT110" s="771"/>
      <c r="AU110" s="771"/>
      <c r="AV110" s="771">
        <f>SUM(AV89:BB109)</f>
        <v>0</v>
      </c>
      <c r="AW110" s="771"/>
      <c r="AX110" s="771"/>
      <c r="AY110" s="771"/>
      <c r="AZ110" s="771"/>
      <c r="BA110" s="771"/>
      <c r="BB110" s="771"/>
      <c r="BC110" s="771">
        <f>SUM(BC89:BI109)</f>
        <v>0</v>
      </c>
      <c r="BD110" s="771"/>
      <c r="BE110" s="771"/>
      <c r="BF110" s="771"/>
      <c r="BG110" s="771"/>
      <c r="BH110" s="771"/>
      <c r="BI110" s="771"/>
      <c r="BJ110" s="771">
        <f>SUM(BJ89:BP109)</f>
        <v>0</v>
      </c>
      <c r="BK110" s="771"/>
      <c r="BL110" s="771"/>
      <c r="BM110" s="771"/>
      <c r="BN110" s="771"/>
      <c r="BO110" s="771"/>
      <c r="BP110" s="772"/>
      <c r="BQ110" s="773">
        <f>SUM(BQ89:BW109)</f>
        <v>0</v>
      </c>
      <c r="BR110" s="774"/>
      <c r="BS110" s="774"/>
      <c r="BT110" s="774"/>
      <c r="BU110" s="774"/>
      <c r="BV110" s="774"/>
      <c r="BW110" s="774"/>
      <c r="BX110" s="774">
        <f>SUM(BX89:CD109)</f>
        <v>0</v>
      </c>
      <c r="BY110" s="774"/>
      <c r="BZ110" s="774"/>
      <c r="CA110" s="774"/>
      <c r="CB110" s="774"/>
      <c r="CC110" s="774"/>
      <c r="CD110" s="774"/>
      <c r="CE110" s="774">
        <f>SUM(CE89:CK109)</f>
        <v>0</v>
      </c>
      <c r="CF110" s="774"/>
      <c r="CG110" s="774"/>
      <c r="CH110" s="774"/>
      <c r="CI110" s="774"/>
      <c r="CJ110" s="774"/>
      <c r="CK110" s="774"/>
      <c r="CL110" s="774">
        <f>SUM(CL89:CR109)</f>
        <v>0</v>
      </c>
      <c r="CM110" s="774"/>
      <c r="CN110" s="774"/>
      <c r="CO110" s="774"/>
      <c r="CP110" s="774"/>
      <c r="CQ110" s="774"/>
      <c r="CR110" s="775"/>
      <c r="CS110" s="370"/>
    </row>
    <row r="111" spans="2:97" ht="23.25" customHeight="1" x14ac:dyDescent="0.35">
      <c r="B111" s="369"/>
      <c r="C111" s="735" t="s">
        <v>304</v>
      </c>
      <c r="D111" s="736"/>
      <c r="E111" s="736"/>
      <c r="F111" s="736"/>
      <c r="G111" s="736"/>
      <c r="H111" s="736"/>
      <c r="I111" s="736"/>
      <c r="J111" s="736"/>
      <c r="K111" s="736"/>
      <c r="L111" s="736"/>
      <c r="M111" s="736"/>
      <c r="N111" s="736"/>
      <c r="O111" s="736"/>
      <c r="P111" s="736"/>
      <c r="Q111" s="736"/>
      <c r="R111" s="736"/>
      <c r="S111" s="736"/>
      <c r="T111" s="736"/>
      <c r="U111" s="736"/>
      <c r="V111" s="736"/>
      <c r="W111" s="736"/>
      <c r="X111" s="736"/>
      <c r="Y111" s="736"/>
      <c r="Z111" s="736"/>
      <c r="AA111" s="736"/>
      <c r="AB111" s="736"/>
      <c r="AC111" s="736"/>
      <c r="AD111" s="736"/>
      <c r="AE111" s="736"/>
      <c r="AF111" s="736"/>
      <c r="AG111" s="736"/>
      <c r="AH111" s="736"/>
      <c r="AI111" s="736"/>
      <c r="AJ111" s="736"/>
      <c r="AK111" s="736"/>
      <c r="AL111" s="736"/>
      <c r="AM111" s="736"/>
      <c r="AN111" s="737"/>
      <c r="AO111" s="738">
        <f>AO110+AV110</f>
        <v>0</v>
      </c>
      <c r="AP111" s="739"/>
      <c r="AQ111" s="739"/>
      <c r="AR111" s="739"/>
      <c r="AS111" s="739"/>
      <c r="AT111" s="739"/>
      <c r="AU111" s="739"/>
      <c r="AV111" s="739"/>
      <c r="AW111" s="739"/>
      <c r="AX111" s="739"/>
      <c r="AY111" s="739"/>
      <c r="AZ111" s="739"/>
      <c r="BA111" s="739"/>
      <c r="BB111" s="739"/>
      <c r="BC111" s="739">
        <f>BC110+BJ110</f>
        <v>0</v>
      </c>
      <c r="BD111" s="739"/>
      <c r="BE111" s="739"/>
      <c r="BF111" s="739"/>
      <c r="BG111" s="739"/>
      <c r="BH111" s="739"/>
      <c r="BI111" s="739"/>
      <c r="BJ111" s="739"/>
      <c r="BK111" s="739"/>
      <c r="BL111" s="739"/>
      <c r="BM111" s="739"/>
      <c r="BN111" s="739"/>
      <c r="BO111" s="739"/>
      <c r="BP111" s="740"/>
      <c r="BQ111" s="741">
        <f>BQ110+BX110</f>
        <v>0</v>
      </c>
      <c r="BR111" s="742"/>
      <c r="BS111" s="742"/>
      <c r="BT111" s="742"/>
      <c r="BU111" s="742"/>
      <c r="BV111" s="742"/>
      <c r="BW111" s="742"/>
      <c r="BX111" s="742"/>
      <c r="BY111" s="742"/>
      <c r="BZ111" s="742"/>
      <c r="CA111" s="742"/>
      <c r="CB111" s="742"/>
      <c r="CC111" s="742"/>
      <c r="CD111" s="742"/>
      <c r="CE111" s="742">
        <f>CE110+CL110</f>
        <v>0</v>
      </c>
      <c r="CF111" s="742"/>
      <c r="CG111" s="742"/>
      <c r="CH111" s="742"/>
      <c r="CI111" s="742"/>
      <c r="CJ111" s="742"/>
      <c r="CK111" s="742"/>
      <c r="CL111" s="742"/>
      <c r="CM111" s="742"/>
      <c r="CN111" s="742"/>
      <c r="CO111" s="742"/>
      <c r="CP111" s="742"/>
      <c r="CQ111" s="742"/>
      <c r="CR111" s="743"/>
      <c r="CS111" s="370"/>
    </row>
    <row r="112" spans="2:97" ht="23.25" customHeight="1" thickBot="1" x14ac:dyDescent="0.4">
      <c r="B112" s="369"/>
      <c r="C112" s="744" t="s">
        <v>305</v>
      </c>
      <c r="D112" s="745"/>
      <c r="E112" s="745"/>
      <c r="F112" s="745"/>
      <c r="G112" s="745"/>
      <c r="H112" s="745"/>
      <c r="I112" s="745"/>
      <c r="J112" s="745"/>
      <c r="K112" s="745"/>
      <c r="L112" s="745"/>
      <c r="M112" s="745"/>
      <c r="N112" s="745"/>
      <c r="O112" s="745"/>
      <c r="P112" s="745"/>
      <c r="Q112" s="745"/>
      <c r="R112" s="745"/>
      <c r="S112" s="745"/>
      <c r="T112" s="745"/>
      <c r="U112" s="745"/>
      <c r="V112" s="745"/>
      <c r="W112" s="745"/>
      <c r="X112" s="745"/>
      <c r="Y112" s="745"/>
      <c r="Z112" s="745"/>
      <c r="AA112" s="745"/>
      <c r="AB112" s="745"/>
      <c r="AC112" s="745"/>
      <c r="AD112" s="745"/>
      <c r="AE112" s="745"/>
      <c r="AF112" s="745"/>
      <c r="AG112" s="745"/>
      <c r="AH112" s="745"/>
      <c r="AI112" s="745"/>
      <c r="AJ112" s="745"/>
      <c r="AK112" s="745"/>
      <c r="AL112" s="745"/>
      <c r="AM112" s="745"/>
      <c r="AN112" s="746"/>
      <c r="AO112" s="747">
        <f>AO111+BC111</f>
        <v>0</v>
      </c>
      <c r="AP112" s="748"/>
      <c r="AQ112" s="748"/>
      <c r="AR112" s="748"/>
      <c r="AS112" s="748"/>
      <c r="AT112" s="748"/>
      <c r="AU112" s="748"/>
      <c r="AV112" s="748"/>
      <c r="AW112" s="748"/>
      <c r="AX112" s="748"/>
      <c r="AY112" s="748"/>
      <c r="AZ112" s="748"/>
      <c r="BA112" s="748"/>
      <c r="BB112" s="748"/>
      <c r="BC112" s="748"/>
      <c r="BD112" s="748"/>
      <c r="BE112" s="748"/>
      <c r="BF112" s="748"/>
      <c r="BG112" s="748"/>
      <c r="BH112" s="748"/>
      <c r="BI112" s="748"/>
      <c r="BJ112" s="748"/>
      <c r="BK112" s="748"/>
      <c r="BL112" s="748"/>
      <c r="BM112" s="748"/>
      <c r="BN112" s="748"/>
      <c r="BO112" s="748"/>
      <c r="BP112" s="749"/>
      <c r="BQ112" s="750">
        <f>BQ111+CE111</f>
        <v>0</v>
      </c>
      <c r="BR112" s="751"/>
      <c r="BS112" s="751"/>
      <c r="BT112" s="751"/>
      <c r="BU112" s="751"/>
      <c r="BV112" s="751"/>
      <c r="BW112" s="751"/>
      <c r="BX112" s="751"/>
      <c r="BY112" s="751"/>
      <c r="BZ112" s="751"/>
      <c r="CA112" s="751"/>
      <c r="CB112" s="751"/>
      <c r="CC112" s="751"/>
      <c r="CD112" s="751"/>
      <c r="CE112" s="751"/>
      <c r="CF112" s="751"/>
      <c r="CG112" s="751"/>
      <c r="CH112" s="751"/>
      <c r="CI112" s="751"/>
      <c r="CJ112" s="751"/>
      <c r="CK112" s="751"/>
      <c r="CL112" s="751"/>
      <c r="CM112" s="751"/>
      <c r="CN112" s="751"/>
      <c r="CO112" s="751"/>
      <c r="CP112" s="751"/>
      <c r="CQ112" s="751"/>
      <c r="CR112" s="752"/>
      <c r="CS112" s="370"/>
    </row>
    <row r="113" spans="2:97" ht="23.25" customHeight="1" thickBot="1" x14ac:dyDescent="0.4">
      <c r="B113" s="369"/>
      <c r="C113" s="377"/>
      <c r="D113" s="368"/>
      <c r="E113" s="368"/>
      <c r="F113" s="368"/>
      <c r="G113" s="368"/>
      <c r="H113" s="368"/>
      <c r="I113" s="368"/>
      <c r="J113" s="368"/>
      <c r="K113" s="368"/>
      <c r="L113" s="368"/>
      <c r="M113" s="368"/>
      <c r="N113" s="368"/>
      <c r="O113" s="368"/>
      <c r="P113" s="368"/>
      <c r="Q113" s="368"/>
      <c r="R113" s="368"/>
      <c r="S113" s="368"/>
      <c r="T113" s="368"/>
      <c r="U113" s="368"/>
      <c r="V113" s="368"/>
      <c r="W113" s="368"/>
      <c r="X113" s="368"/>
      <c r="Y113" s="368"/>
      <c r="Z113" s="368"/>
      <c r="AA113" s="368"/>
      <c r="AB113" s="368"/>
      <c r="AC113" s="368"/>
      <c r="AD113" s="368"/>
      <c r="AE113" s="368"/>
      <c r="AF113" s="368"/>
      <c r="AG113" s="368"/>
      <c r="AH113" s="368"/>
      <c r="AI113" s="368"/>
      <c r="AJ113" s="368"/>
      <c r="AK113" s="368"/>
      <c r="AL113" s="368"/>
      <c r="AM113" s="368"/>
      <c r="AN113" s="368"/>
      <c r="AO113" s="368"/>
      <c r="AP113" s="368"/>
      <c r="AQ113" s="368"/>
      <c r="AR113" s="368"/>
      <c r="AS113" s="368"/>
      <c r="AT113" s="368"/>
      <c r="AU113" s="368"/>
      <c r="AV113" s="368"/>
      <c r="AW113" s="368"/>
      <c r="AX113" s="368"/>
      <c r="AY113" s="368"/>
      <c r="AZ113" s="368"/>
      <c r="BA113" s="368"/>
      <c r="BB113" s="368"/>
      <c r="BC113" s="368"/>
      <c r="BD113" s="368"/>
      <c r="BE113" s="368"/>
      <c r="BF113" s="368"/>
      <c r="BG113" s="368"/>
      <c r="BH113" s="368"/>
      <c r="BI113" s="368"/>
      <c r="BJ113" s="368"/>
      <c r="BK113" s="368"/>
      <c r="BL113" s="368"/>
      <c r="BM113" s="368"/>
      <c r="BN113" s="368"/>
      <c r="BO113" s="368"/>
      <c r="BP113" s="368"/>
      <c r="BQ113" s="368"/>
      <c r="BR113" s="368"/>
      <c r="BS113" s="368"/>
      <c r="BT113" s="368"/>
      <c r="BU113" s="368"/>
      <c r="BV113" s="368"/>
      <c r="BW113" s="368"/>
      <c r="BX113" s="368"/>
      <c r="BY113" s="368"/>
      <c r="BZ113" s="368"/>
      <c r="CA113" s="368"/>
      <c r="CB113" s="368"/>
      <c r="CC113" s="368"/>
      <c r="CD113" s="368"/>
      <c r="CE113" s="368"/>
      <c r="CF113" s="368"/>
      <c r="CG113" s="368"/>
      <c r="CH113" s="368"/>
      <c r="CI113" s="368"/>
      <c r="CJ113" s="368"/>
      <c r="CK113" s="368"/>
      <c r="CL113" s="368"/>
      <c r="CM113" s="368"/>
      <c r="CN113" s="368"/>
      <c r="CO113" s="368"/>
      <c r="CP113" s="368"/>
      <c r="CQ113" s="368"/>
      <c r="CR113" s="368"/>
      <c r="CS113" s="370"/>
    </row>
    <row r="114" spans="2:97" ht="23.25" customHeight="1" thickBot="1" x14ac:dyDescent="0.4">
      <c r="B114" s="369"/>
      <c r="C114" s="812" t="s">
        <v>307</v>
      </c>
      <c r="D114" s="813"/>
      <c r="E114" s="813"/>
      <c r="F114" s="813"/>
      <c r="G114" s="813"/>
      <c r="H114" s="813"/>
      <c r="I114" s="813"/>
      <c r="J114" s="813"/>
      <c r="K114" s="813"/>
      <c r="L114" s="813"/>
      <c r="M114" s="813"/>
      <c r="N114" s="813"/>
      <c r="O114" s="813"/>
      <c r="P114" s="813"/>
      <c r="Q114" s="813"/>
      <c r="R114" s="813"/>
      <c r="S114" s="813"/>
      <c r="T114" s="813"/>
      <c r="U114" s="813"/>
      <c r="V114" s="813"/>
      <c r="W114" s="813"/>
      <c r="X114" s="813"/>
      <c r="Y114" s="813"/>
      <c r="Z114" s="813"/>
      <c r="AA114" s="813"/>
      <c r="AB114" s="813"/>
      <c r="AC114" s="813"/>
      <c r="AD114" s="813"/>
      <c r="AE114" s="813"/>
      <c r="AF114" s="813"/>
      <c r="AG114" s="813"/>
      <c r="AH114" s="813"/>
      <c r="AI114" s="813"/>
      <c r="AJ114" s="813"/>
      <c r="AK114" s="813"/>
      <c r="AL114" s="813"/>
      <c r="AM114" s="813"/>
      <c r="AN114" s="813"/>
      <c r="AO114" s="813"/>
      <c r="AP114" s="813"/>
      <c r="AQ114" s="813"/>
      <c r="AR114" s="813"/>
      <c r="AS114" s="813"/>
      <c r="AT114" s="813"/>
      <c r="AU114" s="813"/>
      <c r="AV114" s="813"/>
      <c r="AW114" s="813"/>
      <c r="AX114" s="813"/>
      <c r="AY114" s="813"/>
      <c r="AZ114" s="813"/>
      <c r="BA114" s="813"/>
      <c r="BB114" s="813"/>
      <c r="BC114" s="813"/>
      <c r="BD114" s="813"/>
      <c r="BE114" s="813"/>
      <c r="BF114" s="813"/>
      <c r="BG114" s="813"/>
      <c r="BH114" s="813"/>
      <c r="BI114" s="813"/>
      <c r="BJ114" s="813"/>
      <c r="BK114" s="813"/>
      <c r="BL114" s="813"/>
      <c r="BM114" s="813"/>
      <c r="BN114" s="813"/>
      <c r="BO114" s="813"/>
      <c r="BP114" s="813"/>
      <c r="BQ114" s="813"/>
      <c r="BR114" s="813"/>
      <c r="BS114" s="813"/>
      <c r="BT114" s="813"/>
      <c r="BU114" s="813"/>
      <c r="BV114" s="813"/>
      <c r="BW114" s="813"/>
      <c r="BX114" s="813"/>
      <c r="BY114" s="813"/>
      <c r="BZ114" s="813"/>
      <c r="CA114" s="813"/>
      <c r="CB114" s="813"/>
      <c r="CC114" s="813"/>
      <c r="CD114" s="813"/>
      <c r="CE114" s="813"/>
      <c r="CF114" s="813"/>
      <c r="CG114" s="813"/>
      <c r="CH114" s="813"/>
      <c r="CI114" s="813"/>
      <c r="CJ114" s="813"/>
      <c r="CK114" s="813"/>
      <c r="CL114" s="813"/>
      <c r="CM114" s="813"/>
      <c r="CN114" s="813"/>
      <c r="CO114" s="813"/>
      <c r="CP114" s="813"/>
      <c r="CQ114" s="813"/>
      <c r="CR114" s="814"/>
      <c r="CS114" s="370"/>
    </row>
    <row r="115" spans="2:97" ht="23.25" customHeight="1" x14ac:dyDescent="0.35">
      <c r="B115" s="369"/>
      <c r="C115" s="815" t="s">
        <v>195</v>
      </c>
      <c r="D115" s="816"/>
      <c r="E115" s="816"/>
      <c r="F115" s="816"/>
      <c r="G115" s="816"/>
      <c r="H115" s="816"/>
      <c r="I115" s="816"/>
      <c r="J115" s="816"/>
      <c r="K115" s="816"/>
      <c r="L115" s="816"/>
      <c r="M115" s="817" t="s">
        <v>299</v>
      </c>
      <c r="N115" s="818"/>
      <c r="O115" s="818"/>
      <c r="P115" s="818"/>
      <c r="Q115" s="818"/>
      <c r="R115" s="818"/>
      <c r="S115" s="818"/>
      <c r="T115" s="818"/>
      <c r="U115" s="818"/>
      <c r="V115" s="818"/>
      <c r="W115" s="818"/>
      <c r="X115" s="818"/>
      <c r="Y115" s="818"/>
      <c r="Z115" s="818"/>
      <c r="AA115" s="818"/>
      <c r="AB115" s="818"/>
      <c r="AC115" s="818"/>
      <c r="AD115" s="818"/>
      <c r="AE115" s="818"/>
      <c r="AF115" s="818"/>
      <c r="AG115" s="818"/>
      <c r="AH115" s="818"/>
      <c r="AI115" s="818"/>
      <c r="AJ115" s="818"/>
      <c r="AK115" s="818"/>
      <c r="AL115" s="818"/>
      <c r="AM115" s="818"/>
      <c r="AN115" s="819"/>
      <c r="AO115" s="817" t="s">
        <v>300</v>
      </c>
      <c r="AP115" s="818"/>
      <c r="AQ115" s="818"/>
      <c r="AR115" s="818"/>
      <c r="AS115" s="818"/>
      <c r="AT115" s="818"/>
      <c r="AU115" s="818"/>
      <c r="AV115" s="818"/>
      <c r="AW115" s="818"/>
      <c r="AX115" s="818"/>
      <c r="AY115" s="818"/>
      <c r="AZ115" s="818"/>
      <c r="BA115" s="818"/>
      <c r="BB115" s="818"/>
      <c r="BC115" s="818"/>
      <c r="BD115" s="818"/>
      <c r="BE115" s="818"/>
      <c r="BF115" s="818"/>
      <c r="BG115" s="818"/>
      <c r="BH115" s="818"/>
      <c r="BI115" s="818"/>
      <c r="BJ115" s="818"/>
      <c r="BK115" s="818"/>
      <c r="BL115" s="818"/>
      <c r="BM115" s="818"/>
      <c r="BN115" s="818"/>
      <c r="BO115" s="818"/>
      <c r="BP115" s="820"/>
      <c r="BQ115" s="817" t="s">
        <v>301</v>
      </c>
      <c r="BR115" s="818"/>
      <c r="BS115" s="818"/>
      <c r="BT115" s="818"/>
      <c r="BU115" s="818"/>
      <c r="BV115" s="818"/>
      <c r="BW115" s="818"/>
      <c r="BX115" s="818"/>
      <c r="BY115" s="818"/>
      <c r="BZ115" s="818"/>
      <c r="CA115" s="818"/>
      <c r="CB115" s="818"/>
      <c r="CC115" s="818"/>
      <c r="CD115" s="818"/>
      <c r="CE115" s="818"/>
      <c r="CF115" s="818"/>
      <c r="CG115" s="818"/>
      <c r="CH115" s="818"/>
      <c r="CI115" s="818"/>
      <c r="CJ115" s="818"/>
      <c r="CK115" s="818"/>
      <c r="CL115" s="818"/>
      <c r="CM115" s="818"/>
      <c r="CN115" s="818"/>
      <c r="CO115" s="818"/>
      <c r="CP115" s="818"/>
      <c r="CQ115" s="818"/>
      <c r="CR115" s="820"/>
      <c r="CS115" s="370"/>
    </row>
    <row r="116" spans="2:97" ht="23.25" customHeight="1" x14ac:dyDescent="0.35">
      <c r="B116" s="369"/>
      <c r="C116" s="815"/>
      <c r="D116" s="816"/>
      <c r="E116" s="816"/>
      <c r="F116" s="816"/>
      <c r="G116" s="816"/>
      <c r="H116" s="816"/>
      <c r="I116" s="816"/>
      <c r="J116" s="816"/>
      <c r="K116" s="816"/>
      <c r="L116" s="816"/>
      <c r="M116" s="821" t="s">
        <v>302</v>
      </c>
      <c r="N116" s="822"/>
      <c r="O116" s="822"/>
      <c r="P116" s="822"/>
      <c r="Q116" s="822"/>
      <c r="R116" s="822"/>
      <c r="S116" s="822"/>
      <c r="T116" s="822"/>
      <c r="U116" s="822"/>
      <c r="V116" s="822"/>
      <c r="W116" s="822"/>
      <c r="X116" s="822"/>
      <c r="Y116" s="822"/>
      <c r="Z116" s="823"/>
      <c r="AA116" s="822" t="s">
        <v>303</v>
      </c>
      <c r="AB116" s="822"/>
      <c r="AC116" s="822"/>
      <c r="AD116" s="822"/>
      <c r="AE116" s="822"/>
      <c r="AF116" s="822"/>
      <c r="AG116" s="822"/>
      <c r="AH116" s="822"/>
      <c r="AI116" s="822"/>
      <c r="AJ116" s="822"/>
      <c r="AK116" s="822"/>
      <c r="AL116" s="822"/>
      <c r="AM116" s="822"/>
      <c r="AN116" s="823"/>
      <c r="AO116" s="821" t="s">
        <v>302</v>
      </c>
      <c r="AP116" s="822"/>
      <c r="AQ116" s="822"/>
      <c r="AR116" s="822"/>
      <c r="AS116" s="822"/>
      <c r="AT116" s="822"/>
      <c r="AU116" s="822"/>
      <c r="AV116" s="822"/>
      <c r="AW116" s="822"/>
      <c r="AX116" s="822"/>
      <c r="AY116" s="822"/>
      <c r="AZ116" s="822"/>
      <c r="BA116" s="822"/>
      <c r="BB116" s="823"/>
      <c r="BC116" s="822" t="s">
        <v>303</v>
      </c>
      <c r="BD116" s="822"/>
      <c r="BE116" s="822"/>
      <c r="BF116" s="822"/>
      <c r="BG116" s="822"/>
      <c r="BH116" s="822"/>
      <c r="BI116" s="822"/>
      <c r="BJ116" s="822"/>
      <c r="BK116" s="822"/>
      <c r="BL116" s="822"/>
      <c r="BM116" s="822"/>
      <c r="BN116" s="822"/>
      <c r="BO116" s="822"/>
      <c r="BP116" s="824"/>
      <c r="BQ116" s="821" t="s">
        <v>302</v>
      </c>
      <c r="BR116" s="822"/>
      <c r="BS116" s="822"/>
      <c r="BT116" s="822"/>
      <c r="BU116" s="822"/>
      <c r="BV116" s="822"/>
      <c r="BW116" s="822"/>
      <c r="BX116" s="822"/>
      <c r="BY116" s="822"/>
      <c r="BZ116" s="822"/>
      <c r="CA116" s="822"/>
      <c r="CB116" s="822"/>
      <c r="CC116" s="822"/>
      <c r="CD116" s="823"/>
      <c r="CE116" s="822" t="s">
        <v>303</v>
      </c>
      <c r="CF116" s="822"/>
      <c r="CG116" s="822"/>
      <c r="CH116" s="822"/>
      <c r="CI116" s="822"/>
      <c r="CJ116" s="822"/>
      <c r="CK116" s="822"/>
      <c r="CL116" s="822"/>
      <c r="CM116" s="822"/>
      <c r="CN116" s="822"/>
      <c r="CO116" s="822"/>
      <c r="CP116" s="822"/>
      <c r="CQ116" s="822"/>
      <c r="CR116" s="824"/>
      <c r="CS116" s="370"/>
    </row>
    <row r="117" spans="2:97" ht="23.25" customHeight="1" x14ac:dyDescent="0.35">
      <c r="B117" s="369"/>
      <c r="C117" s="815"/>
      <c r="D117" s="816"/>
      <c r="E117" s="816"/>
      <c r="F117" s="816"/>
      <c r="G117" s="816"/>
      <c r="H117" s="816"/>
      <c r="I117" s="816"/>
      <c r="J117" s="816"/>
      <c r="K117" s="816"/>
      <c r="L117" s="816"/>
      <c r="M117" s="825" t="s">
        <v>100</v>
      </c>
      <c r="N117" s="826"/>
      <c r="O117" s="826"/>
      <c r="P117" s="826"/>
      <c r="Q117" s="826"/>
      <c r="R117" s="826"/>
      <c r="S117" s="826"/>
      <c r="T117" s="826" t="s">
        <v>101</v>
      </c>
      <c r="U117" s="826"/>
      <c r="V117" s="826"/>
      <c r="W117" s="826"/>
      <c r="X117" s="826"/>
      <c r="Y117" s="826"/>
      <c r="Z117" s="827"/>
      <c r="AA117" s="828" t="s">
        <v>100</v>
      </c>
      <c r="AB117" s="826"/>
      <c r="AC117" s="826"/>
      <c r="AD117" s="826"/>
      <c r="AE117" s="826"/>
      <c r="AF117" s="826"/>
      <c r="AG117" s="826"/>
      <c r="AH117" s="826" t="s">
        <v>101</v>
      </c>
      <c r="AI117" s="826"/>
      <c r="AJ117" s="826"/>
      <c r="AK117" s="826"/>
      <c r="AL117" s="826"/>
      <c r="AM117" s="826"/>
      <c r="AN117" s="827"/>
      <c r="AO117" s="825" t="s">
        <v>100</v>
      </c>
      <c r="AP117" s="826"/>
      <c r="AQ117" s="826"/>
      <c r="AR117" s="826"/>
      <c r="AS117" s="826"/>
      <c r="AT117" s="826"/>
      <c r="AU117" s="826"/>
      <c r="AV117" s="826" t="s">
        <v>101</v>
      </c>
      <c r="AW117" s="826"/>
      <c r="AX117" s="826"/>
      <c r="AY117" s="826"/>
      <c r="AZ117" s="826"/>
      <c r="BA117" s="826"/>
      <c r="BB117" s="827"/>
      <c r="BC117" s="828" t="s">
        <v>100</v>
      </c>
      <c r="BD117" s="826"/>
      <c r="BE117" s="826"/>
      <c r="BF117" s="826"/>
      <c r="BG117" s="826"/>
      <c r="BH117" s="826"/>
      <c r="BI117" s="826"/>
      <c r="BJ117" s="826" t="s">
        <v>101</v>
      </c>
      <c r="BK117" s="826"/>
      <c r="BL117" s="826"/>
      <c r="BM117" s="826"/>
      <c r="BN117" s="826"/>
      <c r="BO117" s="826"/>
      <c r="BP117" s="829"/>
      <c r="BQ117" s="825" t="s">
        <v>100</v>
      </c>
      <c r="BR117" s="826"/>
      <c r="BS117" s="826"/>
      <c r="BT117" s="826"/>
      <c r="BU117" s="826"/>
      <c r="BV117" s="826"/>
      <c r="BW117" s="826"/>
      <c r="BX117" s="826" t="s">
        <v>101</v>
      </c>
      <c r="BY117" s="826"/>
      <c r="BZ117" s="826"/>
      <c r="CA117" s="826"/>
      <c r="CB117" s="826"/>
      <c r="CC117" s="826"/>
      <c r="CD117" s="827"/>
      <c r="CE117" s="828" t="s">
        <v>100</v>
      </c>
      <c r="CF117" s="826"/>
      <c r="CG117" s="826"/>
      <c r="CH117" s="826"/>
      <c r="CI117" s="826"/>
      <c r="CJ117" s="826"/>
      <c r="CK117" s="826"/>
      <c r="CL117" s="826" t="s">
        <v>101</v>
      </c>
      <c r="CM117" s="826"/>
      <c r="CN117" s="826"/>
      <c r="CO117" s="826"/>
      <c r="CP117" s="826"/>
      <c r="CQ117" s="826"/>
      <c r="CR117" s="829"/>
      <c r="CS117" s="370"/>
    </row>
    <row r="118" spans="2:97" ht="23.25" customHeight="1" x14ac:dyDescent="0.35">
      <c r="B118" s="369"/>
      <c r="C118" s="776" t="s">
        <v>102</v>
      </c>
      <c r="D118" s="777"/>
      <c r="E118" s="777"/>
      <c r="F118" s="777"/>
      <c r="G118" s="777"/>
      <c r="H118" s="777"/>
      <c r="I118" s="777"/>
      <c r="J118" s="777"/>
      <c r="K118" s="777"/>
      <c r="L118" s="778"/>
      <c r="M118" s="800">
        <f>IF(Cotizador!$Q$17&gt;=3,TARIFA!N77,0)</f>
        <v>0</v>
      </c>
      <c r="N118" s="801"/>
      <c r="O118" s="801"/>
      <c r="P118" s="801"/>
      <c r="Q118" s="801"/>
      <c r="R118" s="801"/>
      <c r="S118" s="802"/>
      <c r="T118" s="803">
        <f>IF(Cotizador!$Q$17&gt;=3,TARIFA!O77,0)</f>
        <v>0</v>
      </c>
      <c r="U118" s="801"/>
      <c r="V118" s="801"/>
      <c r="W118" s="801"/>
      <c r="X118" s="801"/>
      <c r="Y118" s="801"/>
      <c r="Z118" s="801"/>
      <c r="AA118" s="804">
        <f>IF(Cotizador!$Q$17&gt;=3,TARIFA!P77,0)</f>
        <v>0</v>
      </c>
      <c r="AB118" s="801"/>
      <c r="AC118" s="801"/>
      <c r="AD118" s="801"/>
      <c r="AE118" s="801"/>
      <c r="AF118" s="801"/>
      <c r="AG118" s="802"/>
      <c r="AH118" s="803">
        <f>IF(Cotizador!$Q$17&gt;=3,TARIFA!Q77,0)</f>
        <v>0</v>
      </c>
      <c r="AI118" s="801"/>
      <c r="AJ118" s="801"/>
      <c r="AK118" s="801"/>
      <c r="AL118" s="801"/>
      <c r="AM118" s="801"/>
      <c r="AN118" s="801"/>
      <c r="AO118" s="805">
        <f>IF(Cotizador!$Q$17&gt;=3,TARIFA!R77,0)</f>
        <v>0</v>
      </c>
      <c r="AP118" s="806"/>
      <c r="AQ118" s="806"/>
      <c r="AR118" s="806"/>
      <c r="AS118" s="806"/>
      <c r="AT118" s="806"/>
      <c r="AU118" s="807"/>
      <c r="AV118" s="808">
        <f>IF(Cotizador!$Q$17&gt;=3,TARIFA!S77,0)</f>
        <v>0</v>
      </c>
      <c r="AW118" s="806"/>
      <c r="AX118" s="806"/>
      <c r="AY118" s="806"/>
      <c r="AZ118" s="806"/>
      <c r="BA118" s="806"/>
      <c r="BB118" s="806"/>
      <c r="BC118" s="809">
        <f>IF(Cotizador!$Q$17&gt;=3,TARIFA!T77,0)</f>
        <v>0</v>
      </c>
      <c r="BD118" s="806"/>
      <c r="BE118" s="806"/>
      <c r="BF118" s="806"/>
      <c r="BG118" s="806"/>
      <c r="BH118" s="806"/>
      <c r="BI118" s="807"/>
      <c r="BJ118" s="808">
        <f>IF(Cotizador!$Q$17&gt;=3,TARIFA!U77,0)</f>
        <v>0</v>
      </c>
      <c r="BK118" s="806"/>
      <c r="BL118" s="806"/>
      <c r="BM118" s="806"/>
      <c r="BN118" s="806"/>
      <c r="BO118" s="806"/>
      <c r="BP118" s="810"/>
      <c r="BQ118" s="800">
        <f>IF(Cotizador!$Q$17&gt;=3,TARIFA!V77,0)</f>
        <v>0</v>
      </c>
      <c r="BR118" s="801"/>
      <c r="BS118" s="801"/>
      <c r="BT118" s="801"/>
      <c r="BU118" s="801"/>
      <c r="BV118" s="801"/>
      <c r="BW118" s="802"/>
      <c r="BX118" s="803">
        <f>IF(Cotizador!$Q$17&gt;=3,TARIFA!W77,0)</f>
        <v>0</v>
      </c>
      <c r="BY118" s="801"/>
      <c r="BZ118" s="801"/>
      <c r="CA118" s="801"/>
      <c r="CB118" s="801"/>
      <c r="CC118" s="801"/>
      <c r="CD118" s="801"/>
      <c r="CE118" s="804">
        <f>IF(Cotizador!$Q$17&gt;=3,TARIFA!X77,0)</f>
        <v>0</v>
      </c>
      <c r="CF118" s="801"/>
      <c r="CG118" s="801"/>
      <c r="CH118" s="801"/>
      <c r="CI118" s="801"/>
      <c r="CJ118" s="801"/>
      <c r="CK118" s="802"/>
      <c r="CL118" s="803">
        <f>IF(Cotizador!$Q$17&gt;=3,TARIFA!Y77,0)</f>
        <v>0</v>
      </c>
      <c r="CM118" s="801"/>
      <c r="CN118" s="801"/>
      <c r="CO118" s="801"/>
      <c r="CP118" s="801"/>
      <c r="CQ118" s="801"/>
      <c r="CR118" s="811"/>
      <c r="CS118" s="370"/>
    </row>
    <row r="119" spans="2:97" ht="23.25" customHeight="1" x14ac:dyDescent="0.35">
      <c r="B119" s="369"/>
      <c r="C119" s="788" t="s">
        <v>103</v>
      </c>
      <c r="D119" s="789"/>
      <c r="E119" s="789"/>
      <c r="F119" s="789"/>
      <c r="G119" s="789"/>
      <c r="H119" s="789"/>
      <c r="I119" s="789"/>
      <c r="J119" s="789"/>
      <c r="K119" s="789"/>
      <c r="L119" s="790"/>
      <c r="M119" s="791">
        <f>IF(Cotizador!$Q$17&gt;=3,TARIFA!N78,0)</f>
        <v>0</v>
      </c>
      <c r="N119" s="792"/>
      <c r="O119" s="792"/>
      <c r="P119" s="792"/>
      <c r="Q119" s="792"/>
      <c r="R119" s="792"/>
      <c r="S119" s="793"/>
      <c r="T119" s="794">
        <f>IF(Cotizador!$Q$17&gt;=3,TARIFA!O78,0)</f>
        <v>0</v>
      </c>
      <c r="U119" s="792"/>
      <c r="V119" s="792"/>
      <c r="W119" s="792"/>
      <c r="X119" s="792"/>
      <c r="Y119" s="792"/>
      <c r="Z119" s="792"/>
      <c r="AA119" s="795">
        <f>IF(Cotizador!$Q$17&gt;=3,TARIFA!P78,0)</f>
        <v>0</v>
      </c>
      <c r="AB119" s="792"/>
      <c r="AC119" s="792"/>
      <c r="AD119" s="792"/>
      <c r="AE119" s="792"/>
      <c r="AF119" s="792"/>
      <c r="AG119" s="793"/>
      <c r="AH119" s="794">
        <f>IF(Cotizador!$Q$17&gt;=3,TARIFA!Q78,0)</f>
        <v>0</v>
      </c>
      <c r="AI119" s="792"/>
      <c r="AJ119" s="792"/>
      <c r="AK119" s="792"/>
      <c r="AL119" s="792"/>
      <c r="AM119" s="792"/>
      <c r="AN119" s="792"/>
      <c r="AO119" s="788">
        <f>IF(Cotizador!$Q$17&gt;=3,TARIFA!R78,0)</f>
        <v>0</v>
      </c>
      <c r="AP119" s="789"/>
      <c r="AQ119" s="789"/>
      <c r="AR119" s="789"/>
      <c r="AS119" s="789"/>
      <c r="AT119" s="789"/>
      <c r="AU119" s="796"/>
      <c r="AV119" s="797">
        <f>IF(Cotizador!$Q$17&gt;=3,TARIFA!S78,0)</f>
        <v>0</v>
      </c>
      <c r="AW119" s="789"/>
      <c r="AX119" s="789"/>
      <c r="AY119" s="789"/>
      <c r="AZ119" s="789"/>
      <c r="BA119" s="789"/>
      <c r="BB119" s="789"/>
      <c r="BC119" s="798">
        <f>IF(Cotizador!$Q$17&gt;=3,TARIFA!T78,0)</f>
        <v>0</v>
      </c>
      <c r="BD119" s="789"/>
      <c r="BE119" s="789"/>
      <c r="BF119" s="789"/>
      <c r="BG119" s="789"/>
      <c r="BH119" s="789"/>
      <c r="BI119" s="796"/>
      <c r="BJ119" s="797">
        <f>IF(Cotizador!$Q$17&gt;=3,TARIFA!U78,0)</f>
        <v>0</v>
      </c>
      <c r="BK119" s="789"/>
      <c r="BL119" s="789"/>
      <c r="BM119" s="789"/>
      <c r="BN119" s="789"/>
      <c r="BO119" s="789"/>
      <c r="BP119" s="790"/>
      <c r="BQ119" s="791">
        <f>IF(Cotizador!$Q$17&gt;=3,TARIFA!V78,0)</f>
        <v>0</v>
      </c>
      <c r="BR119" s="792"/>
      <c r="BS119" s="792"/>
      <c r="BT119" s="792"/>
      <c r="BU119" s="792"/>
      <c r="BV119" s="792"/>
      <c r="BW119" s="793"/>
      <c r="BX119" s="794">
        <f>IF(Cotizador!$Q$17&gt;=3,TARIFA!W78,0)</f>
        <v>0</v>
      </c>
      <c r="BY119" s="792"/>
      <c r="BZ119" s="792"/>
      <c r="CA119" s="792"/>
      <c r="CB119" s="792"/>
      <c r="CC119" s="792"/>
      <c r="CD119" s="792"/>
      <c r="CE119" s="795">
        <f>IF(Cotizador!$Q$17&gt;=3,TARIFA!X78,0)</f>
        <v>0</v>
      </c>
      <c r="CF119" s="792"/>
      <c r="CG119" s="792"/>
      <c r="CH119" s="792"/>
      <c r="CI119" s="792"/>
      <c r="CJ119" s="792"/>
      <c r="CK119" s="793"/>
      <c r="CL119" s="794">
        <f>IF(Cotizador!$Q$17&gt;=3,TARIFA!Y78,0)</f>
        <v>0</v>
      </c>
      <c r="CM119" s="792"/>
      <c r="CN119" s="792"/>
      <c r="CO119" s="792"/>
      <c r="CP119" s="792"/>
      <c r="CQ119" s="792"/>
      <c r="CR119" s="799"/>
      <c r="CS119" s="370"/>
    </row>
    <row r="120" spans="2:97" ht="23.25" customHeight="1" x14ac:dyDescent="0.35">
      <c r="B120" s="369"/>
      <c r="C120" s="776" t="s">
        <v>104</v>
      </c>
      <c r="D120" s="777"/>
      <c r="E120" s="777"/>
      <c r="F120" s="777"/>
      <c r="G120" s="777"/>
      <c r="H120" s="777"/>
      <c r="I120" s="777"/>
      <c r="J120" s="777"/>
      <c r="K120" s="777"/>
      <c r="L120" s="778"/>
      <c r="M120" s="779">
        <f>IF(Cotizador!$Q$17&gt;=3,TARIFA!N79,0)</f>
        <v>0</v>
      </c>
      <c r="N120" s="780"/>
      <c r="O120" s="780"/>
      <c r="P120" s="780"/>
      <c r="Q120" s="780"/>
      <c r="R120" s="780"/>
      <c r="S120" s="781"/>
      <c r="T120" s="782">
        <f>IF(Cotizador!$Q$17&gt;=3,TARIFA!O79,0)</f>
        <v>0</v>
      </c>
      <c r="U120" s="780"/>
      <c r="V120" s="780"/>
      <c r="W120" s="780"/>
      <c r="X120" s="780"/>
      <c r="Y120" s="780"/>
      <c r="Z120" s="780"/>
      <c r="AA120" s="783">
        <f>IF(Cotizador!$Q$17&gt;=3,TARIFA!P79,0)</f>
        <v>0</v>
      </c>
      <c r="AB120" s="780"/>
      <c r="AC120" s="780"/>
      <c r="AD120" s="780"/>
      <c r="AE120" s="780"/>
      <c r="AF120" s="780"/>
      <c r="AG120" s="781"/>
      <c r="AH120" s="782">
        <f>IF(Cotizador!$Q$17&gt;=3,TARIFA!Q79,0)</f>
        <v>0</v>
      </c>
      <c r="AI120" s="780"/>
      <c r="AJ120" s="780"/>
      <c r="AK120" s="780"/>
      <c r="AL120" s="780"/>
      <c r="AM120" s="780"/>
      <c r="AN120" s="780"/>
      <c r="AO120" s="776">
        <f>IF(Cotizador!$Q$17&gt;=3,TARIFA!R79,0)</f>
        <v>0</v>
      </c>
      <c r="AP120" s="777"/>
      <c r="AQ120" s="777"/>
      <c r="AR120" s="777"/>
      <c r="AS120" s="777"/>
      <c r="AT120" s="777"/>
      <c r="AU120" s="784"/>
      <c r="AV120" s="785">
        <f>IF(Cotizador!$Q$17&gt;=3,TARIFA!S79,0)</f>
        <v>0</v>
      </c>
      <c r="AW120" s="777"/>
      <c r="AX120" s="777"/>
      <c r="AY120" s="777"/>
      <c r="AZ120" s="777"/>
      <c r="BA120" s="777"/>
      <c r="BB120" s="777"/>
      <c r="BC120" s="786">
        <f>IF(Cotizador!$Q$17&gt;=3,TARIFA!T79,0)</f>
        <v>0</v>
      </c>
      <c r="BD120" s="777"/>
      <c r="BE120" s="777"/>
      <c r="BF120" s="777"/>
      <c r="BG120" s="777"/>
      <c r="BH120" s="777"/>
      <c r="BI120" s="784"/>
      <c r="BJ120" s="785">
        <f>IF(Cotizador!$Q$17&gt;=3,TARIFA!U79,0)</f>
        <v>0</v>
      </c>
      <c r="BK120" s="777"/>
      <c r="BL120" s="777"/>
      <c r="BM120" s="777"/>
      <c r="BN120" s="777"/>
      <c r="BO120" s="777"/>
      <c r="BP120" s="778"/>
      <c r="BQ120" s="779">
        <f>IF(Cotizador!$Q$17&gt;=3,TARIFA!V79,0)</f>
        <v>0</v>
      </c>
      <c r="BR120" s="780"/>
      <c r="BS120" s="780"/>
      <c r="BT120" s="780"/>
      <c r="BU120" s="780"/>
      <c r="BV120" s="780"/>
      <c r="BW120" s="781"/>
      <c r="BX120" s="782">
        <f>IF(Cotizador!$Q$17&gt;=3,TARIFA!W79,0)</f>
        <v>0</v>
      </c>
      <c r="BY120" s="780"/>
      <c r="BZ120" s="780"/>
      <c r="CA120" s="780"/>
      <c r="CB120" s="780"/>
      <c r="CC120" s="780"/>
      <c r="CD120" s="780"/>
      <c r="CE120" s="783">
        <f>IF(Cotizador!$Q$17&gt;=3,TARIFA!X79,0)</f>
        <v>0</v>
      </c>
      <c r="CF120" s="780"/>
      <c r="CG120" s="780"/>
      <c r="CH120" s="780"/>
      <c r="CI120" s="780"/>
      <c r="CJ120" s="780"/>
      <c r="CK120" s="781"/>
      <c r="CL120" s="782">
        <f>IF(Cotizador!$Q$17&gt;=3,TARIFA!Y79,0)</f>
        <v>0</v>
      </c>
      <c r="CM120" s="780"/>
      <c r="CN120" s="780"/>
      <c r="CO120" s="780"/>
      <c r="CP120" s="780"/>
      <c r="CQ120" s="780"/>
      <c r="CR120" s="787"/>
      <c r="CS120" s="370"/>
    </row>
    <row r="121" spans="2:97" ht="23.25" customHeight="1" x14ac:dyDescent="0.35">
      <c r="B121" s="369"/>
      <c r="C121" s="788" t="s">
        <v>105</v>
      </c>
      <c r="D121" s="789"/>
      <c r="E121" s="789"/>
      <c r="F121" s="789"/>
      <c r="G121" s="789"/>
      <c r="H121" s="789"/>
      <c r="I121" s="789"/>
      <c r="J121" s="789"/>
      <c r="K121" s="789"/>
      <c r="L121" s="790"/>
      <c r="M121" s="791">
        <f>IF(Cotizador!$Q$17&gt;=3,TARIFA!N80,0)</f>
        <v>0</v>
      </c>
      <c r="N121" s="792"/>
      <c r="O121" s="792"/>
      <c r="P121" s="792"/>
      <c r="Q121" s="792"/>
      <c r="R121" s="792"/>
      <c r="S121" s="793"/>
      <c r="T121" s="794">
        <f>IF(Cotizador!$Q$17&gt;=3,TARIFA!O80,0)</f>
        <v>0</v>
      </c>
      <c r="U121" s="792"/>
      <c r="V121" s="792"/>
      <c r="W121" s="792"/>
      <c r="X121" s="792"/>
      <c r="Y121" s="792"/>
      <c r="Z121" s="792"/>
      <c r="AA121" s="795">
        <f>IF(Cotizador!$Q$17&gt;=3,TARIFA!P80,0)</f>
        <v>0</v>
      </c>
      <c r="AB121" s="792"/>
      <c r="AC121" s="792"/>
      <c r="AD121" s="792"/>
      <c r="AE121" s="792"/>
      <c r="AF121" s="792"/>
      <c r="AG121" s="793"/>
      <c r="AH121" s="794">
        <f>IF(Cotizador!$Q$17&gt;=3,TARIFA!Q80,0)</f>
        <v>0</v>
      </c>
      <c r="AI121" s="792"/>
      <c r="AJ121" s="792"/>
      <c r="AK121" s="792"/>
      <c r="AL121" s="792"/>
      <c r="AM121" s="792"/>
      <c r="AN121" s="792"/>
      <c r="AO121" s="788">
        <f>IF(Cotizador!$Q$17&gt;=3,TARIFA!R80,0)</f>
        <v>0</v>
      </c>
      <c r="AP121" s="789"/>
      <c r="AQ121" s="789"/>
      <c r="AR121" s="789"/>
      <c r="AS121" s="789"/>
      <c r="AT121" s="789"/>
      <c r="AU121" s="796"/>
      <c r="AV121" s="797">
        <f>IF(Cotizador!$Q$17&gt;=3,TARIFA!S80,0)</f>
        <v>0</v>
      </c>
      <c r="AW121" s="789"/>
      <c r="AX121" s="789"/>
      <c r="AY121" s="789"/>
      <c r="AZ121" s="789"/>
      <c r="BA121" s="789"/>
      <c r="BB121" s="789"/>
      <c r="BC121" s="798">
        <f>IF(Cotizador!$Q$17&gt;=3,TARIFA!T80,0)</f>
        <v>0</v>
      </c>
      <c r="BD121" s="789"/>
      <c r="BE121" s="789"/>
      <c r="BF121" s="789"/>
      <c r="BG121" s="789"/>
      <c r="BH121" s="789"/>
      <c r="BI121" s="796"/>
      <c r="BJ121" s="797">
        <f>IF(Cotizador!$Q$17&gt;=3,TARIFA!U80,0)</f>
        <v>0</v>
      </c>
      <c r="BK121" s="789"/>
      <c r="BL121" s="789"/>
      <c r="BM121" s="789"/>
      <c r="BN121" s="789"/>
      <c r="BO121" s="789"/>
      <c r="BP121" s="790"/>
      <c r="BQ121" s="791">
        <f>IF(Cotizador!$Q$17&gt;=3,TARIFA!V80,0)</f>
        <v>0</v>
      </c>
      <c r="BR121" s="792"/>
      <c r="BS121" s="792"/>
      <c r="BT121" s="792"/>
      <c r="BU121" s="792"/>
      <c r="BV121" s="792"/>
      <c r="BW121" s="793"/>
      <c r="BX121" s="794">
        <f>IF(Cotizador!$Q$17&gt;=3,TARIFA!W80,0)</f>
        <v>0</v>
      </c>
      <c r="BY121" s="792"/>
      <c r="BZ121" s="792"/>
      <c r="CA121" s="792"/>
      <c r="CB121" s="792"/>
      <c r="CC121" s="792"/>
      <c r="CD121" s="792"/>
      <c r="CE121" s="795">
        <f>IF(Cotizador!$Q$17&gt;=3,TARIFA!X80,0)</f>
        <v>0</v>
      </c>
      <c r="CF121" s="792"/>
      <c r="CG121" s="792"/>
      <c r="CH121" s="792"/>
      <c r="CI121" s="792"/>
      <c r="CJ121" s="792"/>
      <c r="CK121" s="793"/>
      <c r="CL121" s="794">
        <f>IF(Cotizador!$Q$17&gt;=3,TARIFA!Y80,0)</f>
        <v>0</v>
      </c>
      <c r="CM121" s="792"/>
      <c r="CN121" s="792"/>
      <c r="CO121" s="792"/>
      <c r="CP121" s="792"/>
      <c r="CQ121" s="792"/>
      <c r="CR121" s="799"/>
      <c r="CS121" s="370"/>
    </row>
    <row r="122" spans="2:97" ht="23.25" customHeight="1" x14ac:dyDescent="0.35">
      <c r="B122" s="369"/>
      <c r="C122" s="776" t="s">
        <v>106</v>
      </c>
      <c r="D122" s="777"/>
      <c r="E122" s="777"/>
      <c r="F122" s="777"/>
      <c r="G122" s="777"/>
      <c r="H122" s="777"/>
      <c r="I122" s="777"/>
      <c r="J122" s="777"/>
      <c r="K122" s="777"/>
      <c r="L122" s="778"/>
      <c r="M122" s="779">
        <f>IF(Cotizador!$Q$17&gt;=3,TARIFA!N81,0)</f>
        <v>0</v>
      </c>
      <c r="N122" s="780"/>
      <c r="O122" s="780"/>
      <c r="P122" s="780"/>
      <c r="Q122" s="780"/>
      <c r="R122" s="780"/>
      <c r="S122" s="781"/>
      <c r="T122" s="782">
        <f>IF(Cotizador!$Q$17&gt;=3,TARIFA!O81,0)</f>
        <v>0</v>
      </c>
      <c r="U122" s="780"/>
      <c r="V122" s="780"/>
      <c r="W122" s="780"/>
      <c r="X122" s="780"/>
      <c r="Y122" s="780"/>
      <c r="Z122" s="780"/>
      <c r="AA122" s="783">
        <f>IF(Cotizador!$Q$17&gt;=3,TARIFA!P81,0)</f>
        <v>0</v>
      </c>
      <c r="AB122" s="780"/>
      <c r="AC122" s="780"/>
      <c r="AD122" s="780"/>
      <c r="AE122" s="780"/>
      <c r="AF122" s="780"/>
      <c r="AG122" s="781"/>
      <c r="AH122" s="782">
        <f>IF(Cotizador!$Q$17&gt;=3,TARIFA!Q81,0)</f>
        <v>0</v>
      </c>
      <c r="AI122" s="780"/>
      <c r="AJ122" s="780"/>
      <c r="AK122" s="780"/>
      <c r="AL122" s="780"/>
      <c r="AM122" s="780"/>
      <c r="AN122" s="780"/>
      <c r="AO122" s="776">
        <f>IF(Cotizador!$Q$17&gt;=3,TARIFA!R81,0)</f>
        <v>0</v>
      </c>
      <c r="AP122" s="777"/>
      <c r="AQ122" s="777"/>
      <c r="AR122" s="777"/>
      <c r="AS122" s="777"/>
      <c r="AT122" s="777"/>
      <c r="AU122" s="784"/>
      <c r="AV122" s="785">
        <f>IF(Cotizador!$Q$17&gt;=3,TARIFA!S81,0)</f>
        <v>0</v>
      </c>
      <c r="AW122" s="777"/>
      <c r="AX122" s="777"/>
      <c r="AY122" s="777"/>
      <c r="AZ122" s="777"/>
      <c r="BA122" s="777"/>
      <c r="BB122" s="777"/>
      <c r="BC122" s="786">
        <f>IF(Cotizador!$Q$17&gt;=3,TARIFA!T81,0)</f>
        <v>0</v>
      </c>
      <c r="BD122" s="777"/>
      <c r="BE122" s="777"/>
      <c r="BF122" s="777"/>
      <c r="BG122" s="777"/>
      <c r="BH122" s="777"/>
      <c r="BI122" s="784"/>
      <c r="BJ122" s="785">
        <f>IF(Cotizador!$Q$17&gt;=3,TARIFA!U81,0)</f>
        <v>0</v>
      </c>
      <c r="BK122" s="777"/>
      <c r="BL122" s="777"/>
      <c r="BM122" s="777"/>
      <c r="BN122" s="777"/>
      <c r="BO122" s="777"/>
      <c r="BP122" s="778"/>
      <c r="BQ122" s="779">
        <f>IF(Cotizador!$Q$17&gt;=3,TARIFA!V81,0)</f>
        <v>0</v>
      </c>
      <c r="BR122" s="780"/>
      <c r="BS122" s="780"/>
      <c r="BT122" s="780"/>
      <c r="BU122" s="780"/>
      <c r="BV122" s="780"/>
      <c r="BW122" s="781"/>
      <c r="BX122" s="782">
        <f>IF(Cotizador!$Q$17&gt;=3,TARIFA!W81,0)</f>
        <v>0</v>
      </c>
      <c r="BY122" s="780"/>
      <c r="BZ122" s="780"/>
      <c r="CA122" s="780"/>
      <c r="CB122" s="780"/>
      <c r="CC122" s="780"/>
      <c r="CD122" s="780"/>
      <c r="CE122" s="783">
        <f>IF(Cotizador!$Q$17&gt;=3,TARIFA!X81,0)</f>
        <v>0</v>
      </c>
      <c r="CF122" s="780"/>
      <c r="CG122" s="780"/>
      <c r="CH122" s="780"/>
      <c r="CI122" s="780"/>
      <c r="CJ122" s="780"/>
      <c r="CK122" s="781"/>
      <c r="CL122" s="782">
        <f>IF(Cotizador!$Q$17&gt;=3,TARIFA!Y81,0)</f>
        <v>0</v>
      </c>
      <c r="CM122" s="780"/>
      <c r="CN122" s="780"/>
      <c r="CO122" s="780"/>
      <c r="CP122" s="780"/>
      <c r="CQ122" s="780"/>
      <c r="CR122" s="787"/>
      <c r="CS122" s="370"/>
    </row>
    <row r="123" spans="2:97" ht="23.25" customHeight="1" x14ac:dyDescent="0.35">
      <c r="B123" s="369"/>
      <c r="C123" s="788" t="s">
        <v>107</v>
      </c>
      <c r="D123" s="789"/>
      <c r="E123" s="789"/>
      <c r="F123" s="789"/>
      <c r="G123" s="789"/>
      <c r="H123" s="789"/>
      <c r="I123" s="789"/>
      <c r="J123" s="789"/>
      <c r="K123" s="789"/>
      <c r="L123" s="790"/>
      <c r="M123" s="791">
        <f>IF(Cotizador!$Q$17&gt;=3,TARIFA!N82,0)</f>
        <v>0</v>
      </c>
      <c r="N123" s="792"/>
      <c r="O123" s="792"/>
      <c r="P123" s="792"/>
      <c r="Q123" s="792"/>
      <c r="R123" s="792"/>
      <c r="S123" s="793"/>
      <c r="T123" s="794">
        <f>IF(Cotizador!$Q$17&gt;=3,TARIFA!O82,0)</f>
        <v>0</v>
      </c>
      <c r="U123" s="792"/>
      <c r="V123" s="792"/>
      <c r="W123" s="792"/>
      <c r="X123" s="792"/>
      <c r="Y123" s="792"/>
      <c r="Z123" s="792"/>
      <c r="AA123" s="795">
        <f>IF(Cotizador!$Q$17&gt;=3,TARIFA!P82,0)</f>
        <v>0</v>
      </c>
      <c r="AB123" s="792"/>
      <c r="AC123" s="792"/>
      <c r="AD123" s="792"/>
      <c r="AE123" s="792"/>
      <c r="AF123" s="792"/>
      <c r="AG123" s="793"/>
      <c r="AH123" s="794">
        <f>IF(Cotizador!$Q$17&gt;=3,TARIFA!Q82,0)</f>
        <v>0</v>
      </c>
      <c r="AI123" s="792"/>
      <c r="AJ123" s="792"/>
      <c r="AK123" s="792"/>
      <c r="AL123" s="792"/>
      <c r="AM123" s="792"/>
      <c r="AN123" s="792"/>
      <c r="AO123" s="788">
        <f>IF(Cotizador!$Q$17&gt;=3,TARIFA!R82,0)</f>
        <v>0</v>
      </c>
      <c r="AP123" s="789"/>
      <c r="AQ123" s="789"/>
      <c r="AR123" s="789"/>
      <c r="AS123" s="789"/>
      <c r="AT123" s="789"/>
      <c r="AU123" s="796"/>
      <c r="AV123" s="797">
        <f>IF(Cotizador!$Q$17&gt;=3,TARIFA!S82,0)</f>
        <v>0</v>
      </c>
      <c r="AW123" s="789"/>
      <c r="AX123" s="789"/>
      <c r="AY123" s="789"/>
      <c r="AZ123" s="789"/>
      <c r="BA123" s="789"/>
      <c r="BB123" s="789"/>
      <c r="BC123" s="798">
        <f>IF(Cotizador!$Q$17&gt;=3,TARIFA!T82,0)</f>
        <v>0</v>
      </c>
      <c r="BD123" s="789"/>
      <c r="BE123" s="789"/>
      <c r="BF123" s="789"/>
      <c r="BG123" s="789"/>
      <c r="BH123" s="789"/>
      <c r="BI123" s="796"/>
      <c r="BJ123" s="797">
        <f>IF(Cotizador!$Q$17&gt;=3,TARIFA!U82,0)</f>
        <v>0</v>
      </c>
      <c r="BK123" s="789"/>
      <c r="BL123" s="789"/>
      <c r="BM123" s="789"/>
      <c r="BN123" s="789"/>
      <c r="BO123" s="789"/>
      <c r="BP123" s="790"/>
      <c r="BQ123" s="791">
        <f>IF(Cotizador!$Q$17&gt;=3,TARIFA!V82,0)</f>
        <v>0</v>
      </c>
      <c r="BR123" s="792"/>
      <c r="BS123" s="792"/>
      <c r="BT123" s="792"/>
      <c r="BU123" s="792"/>
      <c r="BV123" s="792"/>
      <c r="BW123" s="793"/>
      <c r="BX123" s="794">
        <f>IF(Cotizador!$Q$17&gt;=3,TARIFA!W82,0)</f>
        <v>0</v>
      </c>
      <c r="BY123" s="792"/>
      <c r="BZ123" s="792"/>
      <c r="CA123" s="792"/>
      <c r="CB123" s="792"/>
      <c r="CC123" s="792"/>
      <c r="CD123" s="792"/>
      <c r="CE123" s="795">
        <f>IF(Cotizador!$Q$17&gt;=3,TARIFA!X82,0)</f>
        <v>0</v>
      </c>
      <c r="CF123" s="792"/>
      <c r="CG123" s="792"/>
      <c r="CH123" s="792"/>
      <c r="CI123" s="792"/>
      <c r="CJ123" s="792"/>
      <c r="CK123" s="793"/>
      <c r="CL123" s="794">
        <f>IF(Cotizador!$Q$17&gt;=3,TARIFA!Y82,0)</f>
        <v>0</v>
      </c>
      <c r="CM123" s="792"/>
      <c r="CN123" s="792"/>
      <c r="CO123" s="792"/>
      <c r="CP123" s="792"/>
      <c r="CQ123" s="792"/>
      <c r="CR123" s="799"/>
      <c r="CS123" s="370"/>
    </row>
    <row r="124" spans="2:97" ht="23.25" customHeight="1" x14ac:dyDescent="0.35">
      <c r="B124" s="369"/>
      <c r="C124" s="776" t="s">
        <v>108</v>
      </c>
      <c r="D124" s="777"/>
      <c r="E124" s="777"/>
      <c r="F124" s="777"/>
      <c r="G124" s="777"/>
      <c r="H124" s="777"/>
      <c r="I124" s="777"/>
      <c r="J124" s="777"/>
      <c r="K124" s="777"/>
      <c r="L124" s="778"/>
      <c r="M124" s="779">
        <f>IF(Cotizador!$Q$17&gt;=3,TARIFA!N83,0)</f>
        <v>0</v>
      </c>
      <c r="N124" s="780"/>
      <c r="O124" s="780"/>
      <c r="P124" s="780"/>
      <c r="Q124" s="780"/>
      <c r="R124" s="780"/>
      <c r="S124" s="781"/>
      <c r="T124" s="782">
        <f>IF(Cotizador!$Q$17&gt;=3,TARIFA!O83,0)</f>
        <v>0</v>
      </c>
      <c r="U124" s="780"/>
      <c r="V124" s="780"/>
      <c r="W124" s="780"/>
      <c r="X124" s="780"/>
      <c r="Y124" s="780"/>
      <c r="Z124" s="780"/>
      <c r="AA124" s="783">
        <f>IF(Cotizador!$Q$17&gt;=3,TARIFA!P83,0)</f>
        <v>0</v>
      </c>
      <c r="AB124" s="780"/>
      <c r="AC124" s="780"/>
      <c r="AD124" s="780"/>
      <c r="AE124" s="780"/>
      <c r="AF124" s="780"/>
      <c r="AG124" s="781"/>
      <c r="AH124" s="782">
        <f>IF(Cotizador!$Q$17&gt;=3,TARIFA!Q83,0)</f>
        <v>0</v>
      </c>
      <c r="AI124" s="780"/>
      <c r="AJ124" s="780"/>
      <c r="AK124" s="780"/>
      <c r="AL124" s="780"/>
      <c r="AM124" s="780"/>
      <c r="AN124" s="780"/>
      <c r="AO124" s="776">
        <f>IF(Cotizador!$Q$17&gt;=3,TARIFA!R83,0)</f>
        <v>0</v>
      </c>
      <c r="AP124" s="777"/>
      <c r="AQ124" s="777"/>
      <c r="AR124" s="777"/>
      <c r="AS124" s="777"/>
      <c r="AT124" s="777"/>
      <c r="AU124" s="784"/>
      <c r="AV124" s="785">
        <f>IF(Cotizador!$Q$17&gt;=3,TARIFA!S83,0)</f>
        <v>0</v>
      </c>
      <c r="AW124" s="777"/>
      <c r="AX124" s="777"/>
      <c r="AY124" s="777"/>
      <c r="AZ124" s="777"/>
      <c r="BA124" s="777"/>
      <c r="BB124" s="777"/>
      <c r="BC124" s="786">
        <f>IF(Cotizador!$Q$17&gt;=3,TARIFA!T83,0)</f>
        <v>0</v>
      </c>
      <c r="BD124" s="777"/>
      <c r="BE124" s="777"/>
      <c r="BF124" s="777"/>
      <c r="BG124" s="777"/>
      <c r="BH124" s="777"/>
      <c r="BI124" s="784"/>
      <c r="BJ124" s="785">
        <f>IF(Cotizador!$Q$17&gt;=3,TARIFA!U83,0)</f>
        <v>0</v>
      </c>
      <c r="BK124" s="777"/>
      <c r="BL124" s="777"/>
      <c r="BM124" s="777"/>
      <c r="BN124" s="777"/>
      <c r="BO124" s="777"/>
      <c r="BP124" s="778"/>
      <c r="BQ124" s="779">
        <f>IF(Cotizador!$Q$17&gt;=3,TARIFA!V83,0)</f>
        <v>0</v>
      </c>
      <c r="BR124" s="780"/>
      <c r="BS124" s="780"/>
      <c r="BT124" s="780"/>
      <c r="BU124" s="780"/>
      <c r="BV124" s="780"/>
      <c r="BW124" s="781"/>
      <c r="BX124" s="782">
        <f>IF(Cotizador!$Q$17&gt;=3,TARIFA!W83,0)</f>
        <v>0</v>
      </c>
      <c r="BY124" s="780"/>
      <c r="BZ124" s="780"/>
      <c r="CA124" s="780"/>
      <c r="CB124" s="780"/>
      <c r="CC124" s="780"/>
      <c r="CD124" s="780"/>
      <c r="CE124" s="783">
        <f>IF(Cotizador!$Q$17&gt;=3,TARIFA!X83,0)</f>
        <v>0</v>
      </c>
      <c r="CF124" s="780"/>
      <c r="CG124" s="780"/>
      <c r="CH124" s="780"/>
      <c r="CI124" s="780"/>
      <c r="CJ124" s="780"/>
      <c r="CK124" s="781"/>
      <c r="CL124" s="782">
        <f>IF(Cotizador!$Q$17&gt;=3,TARIFA!Y83,0)</f>
        <v>0</v>
      </c>
      <c r="CM124" s="780"/>
      <c r="CN124" s="780"/>
      <c r="CO124" s="780"/>
      <c r="CP124" s="780"/>
      <c r="CQ124" s="780"/>
      <c r="CR124" s="787"/>
      <c r="CS124" s="370"/>
    </row>
    <row r="125" spans="2:97" ht="23.25" customHeight="1" x14ac:dyDescent="0.35">
      <c r="B125" s="369"/>
      <c r="C125" s="788" t="s">
        <v>109</v>
      </c>
      <c r="D125" s="789"/>
      <c r="E125" s="789"/>
      <c r="F125" s="789"/>
      <c r="G125" s="789"/>
      <c r="H125" s="789"/>
      <c r="I125" s="789"/>
      <c r="J125" s="789"/>
      <c r="K125" s="789"/>
      <c r="L125" s="790"/>
      <c r="M125" s="791">
        <f>IF(Cotizador!$Q$17&gt;=3,TARIFA!N84,0)</f>
        <v>0</v>
      </c>
      <c r="N125" s="792"/>
      <c r="O125" s="792"/>
      <c r="P125" s="792"/>
      <c r="Q125" s="792"/>
      <c r="R125" s="792"/>
      <c r="S125" s="793"/>
      <c r="T125" s="794">
        <f>IF(Cotizador!$Q$17&gt;=3,TARIFA!O84,0)</f>
        <v>0</v>
      </c>
      <c r="U125" s="792"/>
      <c r="V125" s="792"/>
      <c r="W125" s="792"/>
      <c r="X125" s="792"/>
      <c r="Y125" s="792"/>
      <c r="Z125" s="792"/>
      <c r="AA125" s="795">
        <f>IF(Cotizador!$Q$17&gt;=3,TARIFA!P84,0)</f>
        <v>0</v>
      </c>
      <c r="AB125" s="792"/>
      <c r="AC125" s="792"/>
      <c r="AD125" s="792"/>
      <c r="AE125" s="792"/>
      <c r="AF125" s="792"/>
      <c r="AG125" s="793"/>
      <c r="AH125" s="794">
        <f>IF(Cotizador!$Q$17&gt;=3,TARIFA!Q84,0)</f>
        <v>0</v>
      </c>
      <c r="AI125" s="792"/>
      <c r="AJ125" s="792"/>
      <c r="AK125" s="792"/>
      <c r="AL125" s="792"/>
      <c r="AM125" s="792"/>
      <c r="AN125" s="792"/>
      <c r="AO125" s="788">
        <f>IF(Cotizador!$Q$17&gt;=3,TARIFA!R84,0)</f>
        <v>0</v>
      </c>
      <c r="AP125" s="789"/>
      <c r="AQ125" s="789"/>
      <c r="AR125" s="789"/>
      <c r="AS125" s="789"/>
      <c r="AT125" s="789"/>
      <c r="AU125" s="796"/>
      <c r="AV125" s="797">
        <f>IF(Cotizador!$Q$17&gt;=3,TARIFA!S84,0)</f>
        <v>0</v>
      </c>
      <c r="AW125" s="789"/>
      <c r="AX125" s="789"/>
      <c r="AY125" s="789"/>
      <c r="AZ125" s="789"/>
      <c r="BA125" s="789"/>
      <c r="BB125" s="789"/>
      <c r="BC125" s="798">
        <f>IF(Cotizador!$Q$17&gt;=3,TARIFA!T84,0)</f>
        <v>0</v>
      </c>
      <c r="BD125" s="789"/>
      <c r="BE125" s="789"/>
      <c r="BF125" s="789"/>
      <c r="BG125" s="789"/>
      <c r="BH125" s="789"/>
      <c r="BI125" s="796"/>
      <c r="BJ125" s="797">
        <f>IF(Cotizador!$Q$17&gt;=3,TARIFA!U84,0)</f>
        <v>0</v>
      </c>
      <c r="BK125" s="789"/>
      <c r="BL125" s="789"/>
      <c r="BM125" s="789"/>
      <c r="BN125" s="789"/>
      <c r="BO125" s="789"/>
      <c r="BP125" s="790"/>
      <c r="BQ125" s="791">
        <f>IF(Cotizador!$Q$17&gt;=3,TARIFA!V84,0)</f>
        <v>0</v>
      </c>
      <c r="BR125" s="792"/>
      <c r="BS125" s="792"/>
      <c r="BT125" s="792"/>
      <c r="BU125" s="792"/>
      <c r="BV125" s="792"/>
      <c r="BW125" s="793"/>
      <c r="BX125" s="794">
        <f>IF(Cotizador!$Q$17&gt;=3,TARIFA!W84,0)</f>
        <v>0</v>
      </c>
      <c r="BY125" s="792"/>
      <c r="BZ125" s="792"/>
      <c r="CA125" s="792"/>
      <c r="CB125" s="792"/>
      <c r="CC125" s="792"/>
      <c r="CD125" s="792"/>
      <c r="CE125" s="795">
        <f>IF(Cotizador!$Q$17&gt;=3,TARIFA!X84,0)</f>
        <v>0</v>
      </c>
      <c r="CF125" s="792"/>
      <c r="CG125" s="792"/>
      <c r="CH125" s="792"/>
      <c r="CI125" s="792"/>
      <c r="CJ125" s="792"/>
      <c r="CK125" s="793"/>
      <c r="CL125" s="794">
        <f>IF(Cotizador!$Q$17&gt;=3,TARIFA!Y84,0)</f>
        <v>0</v>
      </c>
      <c r="CM125" s="792"/>
      <c r="CN125" s="792"/>
      <c r="CO125" s="792"/>
      <c r="CP125" s="792"/>
      <c r="CQ125" s="792"/>
      <c r="CR125" s="799"/>
      <c r="CS125" s="370"/>
    </row>
    <row r="126" spans="2:97" ht="23.25" customHeight="1" x14ac:dyDescent="0.35">
      <c r="B126" s="369"/>
      <c r="C126" s="776" t="s">
        <v>110</v>
      </c>
      <c r="D126" s="777"/>
      <c r="E126" s="777"/>
      <c r="F126" s="777"/>
      <c r="G126" s="777"/>
      <c r="H126" s="777"/>
      <c r="I126" s="777"/>
      <c r="J126" s="777"/>
      <c r="K126" s="777"/>
      <c r="L126" s="778"/>
      <c r="M126" s="779">
        <f>IF(Cotizador!$Q$17&gt;=3,TARIFA!N85,0)</f>
        <v>0</v>
      </c>
      <c r="N126" s="780"/>
      <c r="O126" s="780"/>
      <c r="P126" s="780"/>
      <c r="Q126" s="780"/>
      <c r="R126" s="780"/>
      <c r="S126" s="781"/>
      <c r="T126" s="782">
        <f>IF(Cotizador!$Q$17&gt;=3,TARIFA!O85,0)</f>
        <v>0</v>
      </c>
      <c r="U126" s="780"/>
      <c r="V126" s="780"/>
      <c r="W126" s="780"/>
      <c r="X126" s="780"/>
      <c r="Y126" s="780"/>
      <c r="Z126" s="780"/>
      <c r="AA126" s="783">
        <f>IF(Cotizador!$Q$17&gt;=3,TARIFA!P85,0)</f>
        <v>0</v>
      </c>
      <c r="AB126" s="780"/>
      <c r="AC126" s="780"/>
      <c r="AD126" s="780"/>
      <c r="AE126" s="780"/>
      <c r="AF126" s="780"/>
      <c r="AG126" s="781"/>
      <c r="AH126" s="782">
        <f>IF(Cotizador!$Q$17&gt;=3,TARIFA!Q85,0)</f>
        <v>0</v>
      </c>
      <c r="AI126" s="780"/>
      <c r="AJ126" s="780"/>
      <c r="AK126" s="780"/>
      <c r="AL126" s="780"/>
      <c r="AM126" s="780"/>
      <c r="AN126" s="780"/>
      <c r="AO126" s="776">
        <f>IF(Cotizador!$Q$17&gt;=3,TARIFA!R85,0)</f>
        <v>0</v>
      </c>
      <c r="AP126" s="777"/>
      <c r="AQ126" s="777"/>
      <c r="AR126" s="777"/>
      <c r="AS126" s="777"/>
      <c r="AT126" s="777"/>
      <c r="AU126" s="784"/>
      <c r="AV126" s="785">
        <f>IF(Cotizador!$Q$17&gt;=3,TARIFA!S85,0)</f>
        <v>0</v>
      </c>
      <c r="AW126" s="777"/>
      <c r="AX126" s="777"/>
      <c r="AY126" s="777"/>
      <c r="AZ126" s="777"/>
      <c r="BA126" s="777"/>
      <c r="BB126" s="777"/>
      <c r="BC126" s="786">
        <f>IF(Cotizador!$Q$17&gt;=3,TARIFA!T85,0)</f>
        <v>0</v>
      </c>
      <c r="BD126" s="777"/>
      <c r="BE126" s="777"/>
      <c r="BF126" s="777"/>
      <c r="BG126" s="777"/>
      <c r="BH126" s="777"/>
      <c r="BI126" s="784"/>
      <c r="BJ126" s="785">
        <f>IF(Cotizador!$Q$17&gt;=3,TARIFA!U85,0)</f>
        <v>0</v>
      </c>
      <c r="BK126" s="777"/>
      <c r="BL126" s="777"/>
      <c r="BM126" s="777"/>
      <c r="BN126" s="777"/>
      <c r="BO126" s="777"/>
      <c r="BP126" s="778"/>
      <c r="BQ126" s="779">
        <f>IF(Cotizador!$Q$17&gt;=3,TARIFA!V85,0)</f>
        <v>0</v>
      </c>
      <c r="BR126" s="780"/>
      <c r="BS126" s="780"/>
      <c r="BT126" s="780"/>
      <c r="BU126" s="780"/>
      <c r="BV126" s="780"/>
      <c r="BW126" s="781"/>
      <c r="BX126" s="782">
        <f>IF(Cotizador!$Q$17&gt;=3,TARIFA!W85,0)</f>
        <v>0</v>
      </c>
      <c r="BY126" s="780"/>
      <c r="BZ126" s="780"/>
      <c r="CA126" s="780"/>
      <c r="CB126" s="780"/>
      <c r="CC126" s="780"/>
      <c r="CD126" s="780"/>
      <c r="CE126" s="783">
        <f>IF(Cotizador!$Q$17&gt;=3,TARIFA!X85,0)</f>
        <v>0</v>
      </c>
      <c r="CF126" s="780"/>
      <c r="CG126" s="780"/>
      <c r="CH126" s="780"/>
      <c r="CI126" s="780"/>
      <c r="CJ126" s="780"/>
      <c r="CK126" s="781"/>
      <c r="CL126" s="782">
        <f>IF(Cotizador!$Q$17&gt;=3,TARIFA!Y85,0)</f>
        <v>0</v>
      </c>
      <c r="CM126" s="780"/>
      <c r="CN126" s="780"/>
      <c r="CO126" s="780"/>
      <c r="CP126" s="780"/>
      <c r="CQ126" s="780"/>
      <c r="CR126" s="787"/>
      <c r="CS126" s="370"/>
    </row>
    <row r="127" spans="2:97" ht="23.25" customHeight="1" x14ac:dyDescent="0.35">
      <c r="B127" s="369"/>
      <c r="C127" s="788" t="s">
        <v>111</v>
      </c>
      <c r="D127" s="789"/>
      <c r="E127" s="789"/>
      <c r="F127" s="789"/>
      <c r="G127" s="789"/>
      <c r="H127" s="789"/>
      <c r="I127" s="789"/>
      <c r="J127" s="789"/>
      <c r="K127" s="789"/>
      <c r="L127" s="790"/>
      <c r="M127" s="791">
        <f>IF(Cotizador!$Q$17&gt;=3,TARIFA!N86,0)</f>
        <v>0</v>
      </c>
      <c r="N127" s="792"/>
      <c r="O127" s="792"/>
      <c r="P127" s="792"/>
      <c r="Q127" s="792"/>
      <c r="R127" s="792"/>
      <c r="S127" s="793"/>
      <c r="T127" s="794">
        <f>IF(Cotizador!$Q$17&gt;=3,TARIFA!O86,0)</f>
        <v>0</v>
      </c>
      <c r="U127" s="792"/>
      <c r="V127" s="792"/>
      <c r="W127" s="792"/>
      <c r="X127" s="792"/>
      <c r="Y127" s="792"/>
      <c r="Z127" s="792"/>
      <c r="AA127" s="795">
        <f>IF(Cotizador!$Q$17&gt;=3,TARIFA!P86,0)</f>
        <v>0</v>
      </c>
      <c r="AB127" s="792"/>
      <c r="AC127" s="792"/>
      <c r="AD127" s="792"/>
      <c r="AE127" s="792"/>
      <c r="AF127" s="792"/>
      <c r="AG127" s="793"/>
      <c r="AH127" s="794">
        <f>IF(Cotizador!$Q$17&gt;=3,TARIFA!Q86,0)</f>
        <v>0</v>
      </c>
      <c r="AI127" s="792"/>
      <c r="AJ127" s="792"/>
      <c r="AK127" s="792"/>
      <c r="AL127" s="792"/>
      <c r="AM127" s="792"/>
      <c r="AN127" s="792"/>
      <c r="AO127" s="788">
        <f>IF(Cotizador!$Q$17&gt;=3,TARIFA!R86,0)</f>
        <v>0</v>
      </c>
      <c r="AP127" s="789"/>
      <c r="AQ127" s="789"/>
      <c r="AR127" s="789"/>
      <c r="AS127" s="789"/>
      <c r="AT127" s="789"/>
      <c r="AU127" s="796"/>
      <c r="AV127" s="797">
        <f>IF(Cotizador!$Q$17&gt;=3,TARIFA!S86,0)</f>
        <v>0</v>
      </c>
      <c r="AW127" s="789"/>
      <c r="AX127" s="789"/>
      <c r="AY127" s="789"/>
      <c r="AZ127" s="789"/>
      <c r="BA127" s="789"/>
      <c r="BB127" s="789"/>
      <c r="BC127" s="798">
        <f>IF(Cotizador!$Q$17&gt;=3,TARIFA!T86,0)</f>
        <v>0</v>
      </c>
      <c r="BD127" s="789"/>
      <c r="BE127" s="789"/>
      <c r="BF127" s="789"/>
      <c r="BG127" s="789"/>
      <c r="BH127" s="789"/>
      <c r="BI127" s="796"/>
      <c r="BJ127" s="797">
        <f>IF(Cotizador!$Q$17&gt;=3,TARIFA!U86,0)</f>
        <v>0</v>
      </c>
      <c r="BK127" s="789"/>
      <c r="BL127" s="789"/>
      <c r="BM127" s="789"/>
      <c r="BN127" s="789"/>
      <c r="BO127" s="789"/>
      <c r="BP127" s="790"/>
      <c r="BQ127" s="791">
        <f>IF(Cotizador!$Q$17&gt;=3,TARIFA!V86,0)</f>
        <v>0</v>
      </c>
      <c r="BR127" s="792"/>
      <c r="BS127" s="792"/>
      <c r="BT127" s="792"/>
      <c r="BU127" s="792"/>
      <c r="BV127" s="792"/>
      <c r="BW127" s="793"/>
      <c r="BX127" s="794">
        <f>IF(Cotizador!$Q$17&gt;=3,TARIFA!W86,0)</f>
        <v>0</v>
      </c>
      <c r="BY127" s="792"/>
      <c r="BZ127" s="792"/>
      <c r="CA127" s="792"/>
      <c r="CB127" s="792"/>
      <c r="CC127" s="792"/>
      <c r="CD127" s="792"/>
      <c r="CE127" s="795">
        <f>IF(Cotizador!$Q$17&gt;=3,TARIFA!X86,0)</f>
        <v>0</v>
      </c>
      <c r="CF127" s="792"/>
      <c r="CG127" s="792"/>
      <c r="CH127" s="792"/>
      <c r="CI127" s="792"/>
      <c r="CJ127" s="792"/>
      <c r="CK127" s="793"/>
      <c r="CL127" s="794">
        <f>IF(Cotizador!$Q$17&gt;=3,TARIFA!Y86,0)</f>
        <v>0</v>
      </c>
      <c r="CM127" s="792"/>
      <c r="CN127" s="792"/>
      <c r="CO127" s="792"/>
      <c r="CP127" s="792"/>
      <c r="CQ127" s="792"/>
      <c r="CR127" s="799"/>
      <c r="CS127" s="370"/>
    </row>
    <row r="128" spans="2:97" ht="23.25" customHeight="1" x14ac:dyDescent="0.35">
      <c r="B128" s="369"/>
      <c r="C128" s="776" t="s">
        <v>112</v>
      </c>
      <c r="D128" s="777"/>
      <c r="E128" s="777"/>
      <c r="F128" s="777"/>
      <c r="G128" s="777"/>
      <c r="H128" s="777"/>
      <c r="I128" s="777"/>
      <c r="J128" s="777"/>
      <c r="K128" s="777"/>
      <c r="L128" s="778"/>
      <c r="M128" s="779">
        <f>IF(Cotizador!$Q$17&gt;=3,TARIFA!N87,0)</f>
        <v>0</v>
      </c>
      <c r="N128" s="780"/>
      <c r="O128" s="780"/>
      <c r="P128" s="780"/>
      <c r="Q128" s="780"/>
      <c r="R128" s="780"/>
      <c r="S128" s="781"/>
      <c r="T128" s="782">
        <f>IF(Cotizador!$Q$17&gt;=3,TARIFA!O87,0)</f>
        <v>0</v>
      </c>
      <c r="U128" s="780"/>
      <c r="V128" s="780"/>
      <c r="W128" s="780"/>
      <c r="X128" s="780"/>
      <c r="Y128" s="780"/>
      <c r="Z128" s="780"/>
      <c r="AA128" s="783">
        <f>IF(Cotizador!$Q$17&gt;=3,TARIFA!P87,0)</f>
        <v>0</v>
      </c>
      <c r="AB128" s="780"/>
      <c r="AC128" s="780"/>
      <c r="AD128" s="780"/>
      <c r="AE128" s="780"/>
      <c r="AF128" s="780"/>
      <c r="AG128" s="781"/>
      <c r="AH128" s="782">
        <f>IF(Cotizador!$Q$17&gt;=3,TARIFA!Q87,0)</f>
        <v>0</v>
      </c>
      <c r="AI128" s="780"/>
      <c r="AJ128" s="780"/>
      <c r="AK128" s="780"/>
      <c r="AL128" s="780"/>
      <c r="AM128" s="780"/>
      <c r="AN128" s="780"/>
      <c r="AO128" s="776">
        <f>IF(Cotizador!$Q$17&gt;=3,TARIFA!R87,0)</f>
        <v>0</v>
      </c>
      <c r="AP128" s="777"/>
      <c r="AQ128" s="777"/>
      <c r="AR128" s="777"/>
      <c r="AS128" s="777"/>
      <c r="AT128" s="777"/>
      <c r="AU128" s="784"/>
      <c r="AV128" s="785">
        <f>IF(Cotizador!$Q$17&gt;=3,TARIFA!S87,0)</f>
        <v>0</v>
      </c>
      <c r="AW128" s="777"/>
      <c r="AX128" s="777"/>
      <c r="AY128" s="777"/>
      <c r="AZ128" s="777"/>
      <c r="BA128" s="777"/>
      <c r="BB128" s="777"/>
      <c r="BC128" s="786">
        <f>IF(Cotizador!$Q$17&gt;=3,TARIFA!T87,0)</f>
        <v>0</v>
      </c>
      <c r="BD128" s="777"/>
      <c r="BE128" s="777"/>
      <c r="BF128" s="777"/>
      <c r="BG128" s="777"/>
      <c r="BH128" s="777"/>
      <c r="BI128" s="784"/>
      <c r="BJ128" s="785">
        <f>IF(Cotizador!$Q$17&gt;=3,TARIFA!U87,0)</f>
        <v>0</v>
      </c>
      <c r="BK128" s="777"/>
      <c r="BL128" s="777"/>
      <c r="BM128" s="777"/>
      <c r="BN128" s="777"/>
      <c r="BO128" s="777"/>
      <c r="BP128" s="778"/>
      <c r="BQ128" s="779">
        <f>IF(Cotizador!$Q$17&gt;=3,TARIFA!V87,0)</f>
        <v>0</v>
      </c>
      <c r="BR128" s="780"/>
      <c r="BS128" s="780"/>
      <c r="BT128" s="780"/>
      <c r="BU128" s="780"/>
      <c r="BV128" s="780"/>
      <c r="BW128" s="781"/>
      <c r="BX128" s="782">
        <f>IF(Cotizador!$Q$17&gt;=3,TARIFA!W87,0)</f>
        <v>0</v>
      </c>
      <c r="BY128" s="780"/>
      <c r="BZ128" s="780"/>
      <c r="CA128" s="780"/>
      <c r="CB128" s="780"/>
      <c r="CC128" s="780"/>
      <c r="CD128" s="780"/>
      <c r="CE128" s="783">
        <f>IF(Cotizador!$Q$17&gt;=3,TARIFA!X87,0)</f>
        <v>0</v>
      </c>
      <c r="CF128" s="780"/>
      <c r="CG128" s="780"/>
      <c r="CH128" s="780"/>
      <c r="CI128" s="780"/>
      <c r="CJ128" s="780"/>
      <c r="CK128" s="781"/>
      <c r="CL128" s="782">
        <f>IF(Cotizador!$Q$17&gt;=3,TARIFA!Y87,0)</f>
        <v>0</v>
      </c>
      <c r="CM128" s="780"/>
      <c r="CN128" s="780"/>
      <c r="CO128" s="780"/>
      <c r="CP128" s="780"/>
      <c r="CQ128" s="780"/>
      <c r="CR128" s="787"/>
      <c r="CS128" s="370"/>
    </row>
    <row r="129" spans="2:97" ht="23.25" customHeight="1" x14ac:dyDescent="0.35">
      <c r="B129" s="369"/>
      <c r="C129" s="788" t="s">
        <v>113</v>
      </c>
      <c r="D129" s="789"/>
      <c r="E129" s="789"/>
      <c r="F129" s="789"/>
      <c r="G129" s="789"/>
      <c r="H129" s="789"/>
      <c r="I129" s="789"/>
      <c r="J129" s="789"/>
      <c r="K129" s="789"/>
      <c r="L129" s="790"/>
      <c r="M129" s="791">
        <f>IF(Cotizador!$Q$17&gt;=3,TARIFA!N88,0)</f>
        <v>0</v>
      </c>
      <c r="N129" s="792"/>
      <c r="O129" s="792"/>
      <c r="P129" s="792"/>
      <c r="Q129" s="792"/>
      <c r="R129" s="792"/>
      <c r="S129" s="793"/>
      <c r="T129" s="794">
        <f>IF(Cotizador!$Q$17&gt;=3,TARIFA!O88,0)</f>
        <v>0</v>
      </c>
      <c r="U129" s="792"/>
      <c r="V129" s="792"/>
      <c r="W129" s="792"/>
      <c r="X129" s="792"/>
      <c r="Y129" s="792"/>
      <c r="Z129" s="792"/>
      <c r="AA129" s="795">
        <f>IF(Cotizador!$Q$17&gt;=3,TARIFA!P88,0)</f>
        <v>0</v>
      </c>
      <c r="AB129" s="792"/>
      <c r="AC129" s="792"/>
      <c r="AD129" s="792"/>
      <c r="AE129" s="792"/>
      <c r="AF129" s="792"/>
      <c r="AG129" s="793"/>
      <c r="AH129" s="794">
        <f>IF(Cotizador!$Q$17&gt;=3,TARIFA!Q88,0)</f>
        <v>0</v>
      </c>
      <c r="AI129" s="792"/>
      <c r="AJ129" s="792"/>
      <c r="AK129" s="792"/>
      <c r="AL129" s="792"/>
      <c r="AM129" s="792"/>
      <c r="AN129" s="792"/>
      <c r="AO129" s="788">
        <f>IF(Cotizador!$Q$17&gt;=3,TARIFA!R88,0)</f>
        <v>0</v>
      </c>
      <c r="AP129" s="789"/>
      <c r="AQ129" s="789"/>
      <c r="AR129" s="789"/>
      <c r="AS129" s="789"/>
      <c r="AT129" s="789"/>
      <c r="AU129" s="796"/>
      <c r="AV129" s="797">
        <f>IF(Cotizador!$Q$17&gt;=3,TARIFA!S88,0)</f>
        <v>0</v>
      </c>
      <c r="AW129" s="789"/>
      <c r="AX129" s="789"/>
      <c r="AY129" s="789"/>
      <c r="AZ129" s="789"/>
      <c r="BA129" s="789"/>
      <c r="BB129" s="789"/>
      <c r="BC129" s="798">
        <f>IF(Cotizador!$Q$17&gt;=3,TARIFA!T88,0)</f>
        <v>0</v>
      </c>
      <c r="BD129" s="789"/>
      <c r="BE129" s="789"/>
      <c r="BF129" s="789"/>
      <c r="BG129" s="789"/>
      <c r="BH129" s="789"/>
      <c r="BI129" s="796"/>
      <c r="BJ129" s="797">
        <f>IF(Cotizador!$Q$17&gt;=3,TARIFA!U88,0)</f>
        <v>0</v>
      </c>
      <c r="BK129" s="789"/>
      <c r="BL129" s="789"/>
      <c r="BM129" s="789"/>
      <c r="BN129" s="789"/>
      <c r="BO129" s="789"/>
      <c r="BP129" s="790"/>
      <c r="BQ129" s="791">
        <f>IF(Cotizador!$Q$17&gt;=3,TARIFA!V88,0)</f>
        <v>0</v>
      </c>
      <c r="BR129" s="792"/>
      <c r="BS129" s="792"/>
      <c r="BT129" s="792"/>
      <c r="BU129" s="792"/>
      <c r="BV129" s="792"/>
      <c r="BW129" s="793"/>
      <c r="BX129" s="794">
        <f>IF(Cotizador!$Q$17&gt;=3,TARIFA!W88,0)</f>
        <v>0</v>
      </c>
      <c r="BY129" s="792"/>
      <c r="BZ129" s="792"/>
      <c r="CA129" s="792"/>
      <c r="CB129" s="792"/>
      <c r="CC129" s="792"/>
      <c r="CD129" s="792"/>
      <c r="CE129" s="795">
        <f>IF(Cotizador!$Q$17&gt;=3,TARIFA!X88,0)</f>
        <v>0</v>
      </c>
      <c r="CF129" s="792"/>
      <c r="CG129" s="792"/>
      <c r="CH129" s="792"/>
      <c r="CI129" s="792"/>
      <c r="CJ129" s="792"/>
      <c r="CK129" s="793"/>
      <c r="CL129" s="794">
        <f>IF(Cotizador!$Q$17&gt;=3,TARIFA!Y88,0)</f>
        <v>0</v>
      </c>
      <c r="CM129" s="792"/>
      <c r="CN129" s="792"/>
      <c r="CO129" s="792"/>
      <c r="CP129" s="792"/>
      <c r="CQ129" s="792"/>
      <c r="CR129" s="799"/>
      <c r="CS129" s="370"/>
    </row>
    <row r="130" spans="2:97" ht="23.25" customHeight="1" x14ac:dyDescent="0.35">
      <c r="B130" s="369"/>
      <c r="C130" s="776" t="s">
        <v>114</v>
      </c>
      <c r="D130" s="777"/>
      <c r="E130" s="777"/>
      <c r="F130" s="777"/>
      <c r="G130" s="777"/>
      <c r="H130" s="777"/>
      <c r="I130" s="777"/>
      <c r="J130" s="777"/>
      <c r="K130" s="777"/>
      <c r="L130" s="778"/>
      <c r="M130" s="779">
        <f>IF(Cotizador!$Q$17&gt;=3,TARIFA!N89,0)</f>
        <v>0</v>
      </c>
      <c r="N130" s="780"/>
      <c r="O130" s="780"/>
      <c r="P130" s="780"/>
      <c r="Q130" s="780"/>
      <c r="R130" s="780"/>
      <c r="S130" s="781"/>
      <c r="T130" s="782">
        <f>IF(Cotizador!$Q$17&gt;=3,TARIFA!O89,0)</f>
        <v>0</v>
      </c>
      <c r="U130" s="780"/>
      <c r="V130" s="780"/>
      <c r="W130" s="780"/>
      <c r="X130" s="780"/>
      <c r="Y130" s="780"/>
      <c r="Z130" s="780"/>
      <c r="AA130" s="783">
        <f>IF(Cotizador!$Q$17&gt;=3,TARIFA!P89,0)</f>
        <v>0</v>
      </c>
      <c r="AB130" s="780"/>
      <c r="AC130" s="780"/>
      <c r="AD130" s="780"/>
      <c r="AE130" s="780"/>
      <c r="AF130" s="780"/>
      <c r="AG130" s="781"/>
      <c r="AH130" s="782">
        <f>IF(Cotizador!$Q$17&gt;=3,TARIFA!Q89,0)</f>
        <v>0</v>
      </c>
      <c r="AI130" s="780"/>
      <c r="AJ130" s="780"/>
      <c r="AK130" s="780"/>
      <c r="AL130" s="780"/>
      <c r="AM130" s="780"/>
      <c r="AN130" s="780"/>
      <c r="AO130" s="776">
        <f>IF(Cotizador!$Q$17&gt;=3,TARIFA!R89,0)</f>
        <v>0</v>
      </c>
      <c r="AP130" s="777"/>
      <c r="AQ130" s="777"/>
      <c r="AR130" s="777"/>
      <c r="AS130" s="777"/>
      <c r="AT130" s="777"/>
      <c r="AU130" s="784"/>
      <c r="AV130" s="785">
        <f>IF(Cotizador!$Q$17&gt;=3,TARIFA!S89,0)</f>
        <v>0</v>
      </c>
      <c r="AW130" s="777"/>
      <c r="AX130" s="777"/>
      <c r="AY130" s="777"/>
      <c r="AZ130" s="777"/>
      <c r="BA130" s="777"/>
      <c r="BB130" s="777"/>
      <c r="BC130" s="786">
        <f>IF(Cotizador!$Q$17&gt;=3,TARIFA!T89,0)</f>
        <v>0</v>
      </c>
      <c r="BD130" s="777"/>
      <c r="BE130" s="777"/>
      <c r="BF130" s="777"/>
      <c r="BG130" s="777"/>
      <c r="BH130" s="777"/>
      <c r="BI130" s="784"/>
      <c r="BJ130" s="785">
        <f>IF(Cotizador!$Q$17&gt;=3,TARIFA!U89,0)</f>
        <v>0</v>
      </c>
      <c r="BK130" s="777"/>
      <c r="BL130" s="777"/>
      <c r="BM130" s="777"/>
      <c r="BN130" s="777"/>
      <c r="BO130" s="777"/>
      <c r="BP130" s="778"/>
      <c r="BQ130" s="779">
        <f>IF(Cotizador!$Q$17&gt;=3,TARIFA!V89,0)</f>
        <v>0</v>
      </c>
      <c r="BR130" s="780"/>
      <c r="BS130" s="780"/>
      <c r="BT130" s="780"/>
      <c r="BU130" s="780"/>
      <c r="BV130" s="780"/>
      <c r="BW130" s="781"/>
      <c r="BX130" s="782">
        <f>IF(Cotizador!$Q$17&gt;=3,TARIFA!W89,0)</f>
        <v>0</v>
      </c>
      <c r="BY130" s="780"/>
      <c r="BZ130" s="780"/>
      <c r="CA130" s="780"/>
      <c r="CB130" s="780"/>
      <c r="CC130" s="780"/>
      <c r="CD130" s="780"/>
      <c r="CE130" s="783">
        <f>IF(Cotizador!$Q$17&gt;=3,TARIFA!X89,0)</f>
        <v>0</v>
      </c>
      <c r="CF130" s="780"/>
      <c r="CG130" s="780"/>
      <c r="CH130" s="780"/>
      <c r="CI130" s="780"/>
      <c r="CJ130" s="780"/>
      <c r="CK130" s="781"/>
      <c r="CL130" s="782">
        <f>IF(Cotizador!$Q$17&gt;=3,TARIFA!Y89,0)</f>
        <v>0</v>
      </c>
      <c r="CM130" s="780"/>
      <c r="CN130" s="780"/>
      <c r="CO130" s="780"/>
      <c r="CP130" s="780"/>
      <c r="CQ130" s="780"/>
      <c r="CR130" s="787"/>
      <c r="CS130" s="370"/>
    </row>
    <row r="131" spans="2:97" ht="23.25" customHeight="1" x14ac:dyDescent="0.35">
      <c r="B131" s="369"/>
      <c r="C131" s="788" t="s">
        <v>115</v>
      </c>
      <c r="D131" s="789"/>
      <c r="E131" s="789"/>
      <c r="F131" s="789"/>
      <c r="G131" s="789"/>
      <c r="H131" s="789"/>
      <c r="I131" s="789"/>
      <c r="J131" s="789"/>
      <c r="K131" s="789"/>
      <c r="L131" s="790"/>
      <c r="M131" s="791">
        <f>IF(Cotizador!$Q$17&gt;=3,TARIFA!N90,0)</f>
        <v>0</v>
      </c>
      <c r="N131" s="792"/>
      <c r="O131" s="792"/>
      <c r="P131" s="792"/>
      <c r="Q131" s="792"/>
      <c r="R131" s="792"/>
      <c r="S131" s="793"/>
      <c r="T131" s="794">
        <f>IF(Cotizador!$Q$17&gt;=3,TARIFA!O90,0)</f>
        <v>0</v>
      </c>
      <c r="U131" s="792"/>
      <c r="V131" s="792"/>
      <c r="W131" s="792"/>
      <c r="X131" s="792"/>
      <c r="Y131" s="792"/>
      <c r="Z131" s="792"/>
      <c r="AA131" s="795">
        <f>IF(Cotizador!$Q$17&gt;=3,TARIFA!P90,0)</f>
        <v>0</v>
      </c>
      <c r="AB131" s="792"/>
      <c r="AC131" s="792"/>
      <c r="AD131" s="792"/>
      <c r="AE131" s="792"/>
      <c r="AF131" s="792"/>
      <c r="AG131" s="793"/>
      <c r="AH131" s="794">
        <f>IF(Cotizador!$Q$17&gt;=3,TARIFA!Q90,0)</f>
        <v>0</v>
      </c>
      <c r="AI131" s="792"/>
      <c r="AJ131" s="792"/>
      <c r="AK131" s="792"/>
      <c r="AL131" s="792"/>
      <c r="AM131" s="792"/>
      <c r="AN131" s="792"/>
      <c r="AO131" s="788">
        <f>IF(Cotizador!$Q$17&gt;=3,TARIFA!R90,0)</f>
        <v>0</v>
      </c>
      <c r="AP131" s="789"/>
      <c r="AQ131" s="789"/>
      <c r="AR131" s="789"/>
      <c r="AS131" s="789"/>
      <c r="AT131" s="789"/>
      <c r="AU131" s="796"/>
      <c r="AV131" s="797">
        <f>IF(Cotizador!$Q$17&gt;=3,TARIFA!S90,0)</f>
        <v>0</v>
      </c>
      <c r="AW131" s="789"/>
      <c r="AX131" s="789"/>
      <c r="AY131" s="789"/>
      <c r="AZ131" s="789"/>
      <c r="BA131" s="789"/>
      <c r="BB131" s="789"/>
      <c r="BC131" s="798">
        <f>IF(Cotizador!$Q$17&gt;=3,TARIFA!T90,0)</f>
        <v>0</v>
      </c>
      <c r="BD131" s="789"/>
      <c r="BE131" s="789"/>
      <c r="BF131" s="789"/>
      <c r="BG131" s="789"/>
      <c r="BH131" s="789"/>
      <c r="BI131" s="796"/>
      <c r="BJ131" s="797">
        <f>IF(Cotizador!$Q$17&gt;=3,TARIFA!U90,0)</f>
        <v>0</v>
      </c>
      <c r="BK131" s="789"/>
      <c r="BL131" s="789"/>
      <c r="BM131" s="789"/>
      <c r="BN131" s="789"/>
      <c r="BO131" s="789"/>
      <c r="BP131" s="790"/>
      <c r="BQ131" s="791">
        <f>IF(Cotizador!$Q$17&gt;=3,TARIFA!V90,0)</f>
        <v>0</v>
      </c>
      <c r="BR131" s="792"/>
      <c r="BS131" s="792"/>
      <c r="BT131" s="792"/>
      <c r="BU131" s="792"/>
      <c r="BV131" s="792"/>
      <c r="BW131" s="793"/>
      <c r="BX131" s="794">
        <f>IF(Cotizador!$Q$17&gt;=3,TARIFA!W90,0)</f>
        <v>0</v>
      </c>
      <c r="BY131" s="792"/>
      <c r="BZ131" s="792"/>
      <c r="CA131" s="792"/>
      <c r="CB131" s="792"/>
      <c r="CC131" s="792"/>
      <c r="CD131" s="792"/>
      <c r="CE131" s="795">
        <f>IF(Cotizador!$Q$17&gt;=3,TARIFA!X90,0)</f>
        <v>0</v>
      </c>
      <c r="CF131" s="792"/>
      <c r="CG131" s="792"/>
      <c r="CH131" s="792"/>
      <c r="CI131" s="792"/>
      <c r="CJ131" s="792"/>
      <c r="CK131" s="793"/>
      <c r="CL131" s="794">
        <f>IF(Cotizador!$Q$17&gt;=3,TARIFA!Y90,0)</f>
        <v>0</v>
      </c>
      <c r="CM131" s="792"/>
      <c r="CN131" s="792"/>
      <c r="CO131" s="792"/>
      <c r="CP131" s="792"/>
      <c r="CQ131" s="792"/>
      <c r="CR131" s="799"/>
      <c r="CS131" s="370"/>
    </row>
    <row r="132" spans="2:97" ht="23.25" customHeight="1" x14ac:dyDescent="0.35">
      <c r="B132" s="369"/>
      <c r="C132" s="776" t="s">
        <v>116</v>
      </c>
      <c r="D132" s="777"/>
      <c r="E132" s="777"/>
      <c r="F132" s="777"/>
      <c r="G132" s="777"/>
      <c r="H132" s="777"/>
      <c r="I132" s="777"/>
      <c r="J132" s="777"/>
      <c r="K132" s="777"/>
      <c r="L132" s="778"/>
      <c r="M132" s="779">
        <f>IF(Cotizador!$Q$17&gt;=3,TARIFA!N91,0)</f>
        <v>0</v>
      </c>
      <c r="N132" s="780"/>
      <c r="O132" s="780"/>
      <c r="P132" s="780"/>
      <c r="Q132" s="780"/>
      <c r="R132" s="780"/>
      <c r="S132" s="781"/>
      <c r="T132" s="782">
        <f>IF(Cotizador!$Q$17&gt;=3,TARIFA!O91,0)</f>
        <v>0</v>
      </c>
      <c r="U132" s="780"/>
      <c r="V132" s="780"/>
      <c r="W132" s="780"/>
      <c r="X132" s="780"/>
      <c r="Y132" s="780"/>
      <c r="Z132" s="780"/>
      <c r="AA132" s="783">
        <f>IF(Cotizador!$Q$17&gt;=3,TARIFA!P91,0)</f>
        <v>0</v>
      </c>
      <c r="AB132" s="780"/>
      <c r="AC132" s="780"/>
      <c r="AD132" s="780"/>
      <c r="AE132" s="780"/>
      <c r="AF132" s="780"/>
      <c r="AG132" s="781"/>
      <c r="AH132" s="782">
        <f>IF(Cotizador!$Q$17&gt;=3,TARIFA!Q91,0)</f>
        <v>0</v>
      </c>
      <c r="AI132" s="780"/>
      <c r="AJ132" s="780"/>
      <c r="AK132" s="780"/>
      <c r="AL132" s="780"/>
      <c r="AM132" s="780"/>
      <c r="AN132" s="780"/>
      <c r="AO132" s="776">
        <f>IF(Cotizador!$Q$17&gt;=3,TARIFA!R91,0)</f>
        <v>0</v>
      </c>
      <c r="AP132" s="777"/>
      <c r="AQ132" s="777"/>
      <c r="AR132" s="777"/>
      <c r="AS132" s="777"/>
      <c r="AT132" s="777"/>
      <c r="AU132" s="784"/>
      <c r="AV132" s="785">
        <f>IF(Cotizador!$Q$17&gt;=3,TARIFA!S91,0)</f>
        <v>0</v>
      </c>
      <c r="AW132" s="777"/>
      <c r="AX132" s="777"/>
      <c r="AY132" s="777"/>
      <c r="AZ132" s="777"/>
      <c r="BA132" s="777"/>
      <c r="BB132" s="777"/>
      <c r="BC132" s="786">
        <f>IF(Cotizador!$Q$17&gt;=3,TARIFA!T91,0)</f>
        <v>0</v>
      </c>
      <c r="BD132" s="777"/>
      <c r="BE132" s="777"/>
      <c r="BF132" s="777"/>
      <c r="BG132" s="777"/>
      <c r="BH132" s="777"/>
      <c r="BI132" s="784"/>
      <c r="BJ132" s="785">
        <f>IF(Cotizador!$Q$17&gt;=3,TARIFA!U91,0)</f>
        <v>0</v>
      </c>
      <c r="BK132" s="777"/>
      <c r="BL132" s="777"/>
      <c r="BM132" s="777"/>
      <c r="BN132" s="777"/>
      <c r="BO132" s="777"/>
      <c r="BP132" s="778"/>
      <c r="BQ132" s="779">
        <f>IF(Cotizador!$Q$17&gt;=3,TARIFA!V91,0)</f>
        <v>0</v>
      </c>
      <c r="BR132" s="780"/>
      <c r="BS132" s="780"/>
      <c r="BT132" s="780"/>
      <c r="BU132" s="780"/>
      <c r="BV132" s="780"/>
      <c r="BW132" s="781"/>
      <c r="BX132" s="782">
        <f>IF(Cotizador!$Q$17&gt;=3,TARIFA!W91,0)</f>
        <v>0</v>
      </c>
      <c r="BY132" s="780"/>
      <c r="BZ132" s="780"/>
      <c r="CA132" s="780"/>
      <c r="CB132" s="780"/>
      <c r="CC132" s="780"/>
      <c r="CD132" s="780"/>
      <c r="CE132" s="783">
        <f>IF(Cotizador!$Q$17&gt;=3,TARIFA!X91,0)</f>
        <v>0</v>
      </c>
      <c r="CF132" s="780"/>
      <c r="CG132" s="780"/>
      <c r="CH132" s="780"/>
      <c r="CI132" s="780"/>
      <c r="CJ132" s="780"/>
      <c r="CK132" s="781"/>
      <c r="CL132" s="782">
        <f>IF(Cotizador!$Q$17&gt;=3,TARIFA!Y91,0)</f>
        <v>0</v>
      </c>
      <c r="CM132" s="780"/>
      <c r="CN132" s="780"/>
      <c r="CO132" s="780"/>
      <c r="CP132" s="780"/>
      <c r="CQ132" s="780"/>
      <c r="CR132" s="787"/>
      <c r="CS132" s="370"/>
    </row>
    <row r="133" spans="2:97" ht="23.25" customHeight="1" x14ac:dyDescent="0.35">
      <c r="B133" s="369"/>
      <c r="C133" s="788" t="s">
        <v>117</v>
      </c>
      <c r="D133" s="789"/>
      <c r="E133" s="789"/>
      <c r="F133" s="789"/>
      <c r="G133" s="789"/>
      <c r="H133" s="789"/>
      <c r="I133" s="789"/>
      <c r="J133" s="789"/>
      <c r="K133" s="789"/>
      <c r="L133" s="790"/>
      <c r="M133" s="791">
        <f>IF(Cotizador!$Q$17&gt;=3,TARIFA!N92,0)</f>
        <v>0</v>
      </c>
      <c r="N133" s="792"/>
      <c r="O133" s="792"/>
      <c r="P133" s="792"/>
      <c r="Q133" s="792"/>
      <c r="R133" s="792"/>
      <c r="S133" s="793"/>
      <c r="T133" s="794">
        <f>IF(Cotizador!$Q$17&gt;=3,TARIFA!O92,0)</f>
        <v>0</v>
      </c>
      <c r="U133" s="792"/>
      <c r="V133" s="792"/>
      <c r="W133" s="792"/>
      <c r="X133" s="792"/>
      <c r="Y133" s="792"/>
      <c r="Z133" s="792"/>
      <c r="AA133" s="795">
        <f>IF(Cotizador!$Q$17&gt;=3,TARIFA!P92,0)</f>
        <v>0</v>
      </c>
      <c r="AB133" s="792"/>
      <c r="AC133" s="792"/>
      <c r="AD133" s="792"/>
      <c r="AE133" s="792"/>
      <c r="AF133" s="792"/>
      <c r="AG133" s="793"/>
      <c r="AH133" s="794">
        <f>IF(Cotizador!$Q$17&gt;=3,TARIFA!Q92,0)</f>
        <v>0</v>
      </c>
      <c r="AI133" s="792"/>
      <c r="AJ133" s="792"/>
      <c r="AK133" s="792"/>
      <c r="AL133" s="792"/>
      <c r="AM133" s="792"/>
      <c r="AN133" s="792"/>
      <c r="AO133" s="788">
        <f>IF(Cotizador!$Q$17&gt;=3,TARIFA!R92,0)</f>
        <v>0</v>
      </c>
      <c r="AP133" s="789"/>
      <c r="AQ133" s="789"/>
      <c r="AR133" s="789"/>
      <c r="AS133" s="789"/>
      <c r="AT133" s="789"/>
      <c r="AU133" s="796"/>
      <c r="AV133" s="797">
        <f>IF(Cotizador!$Q$17&gt;=3,TARIFA!S92,0)</f>
        <v>0</v>
      </c>
      <c r="AW133" s="789"/>
      <c r="AX133" s="789"/>
      <c r="AY133" s="789"/>
      <c r="AZ133" s="789"/>
      <c r="BA133" s="789"/>
      <c r="BB133" s="789"/>
      <c r="BC133" s="798">
        <f>IF(Cotizador!$Q$17&gt;=3,TARIFA!T92,0)</f>
        <v>0</v>
      </c>
      <c r="BD133" s="789"/>
      <c r="BE133" s="789"/>
      <c r="BF133" s="789"/>
      <c r="BG133" s="789"/>
      <c r="BH133" s="789"/>
      <c r="BI133" s="796"/>
      <c r="BJ133" s="797">
        <f>IF(Cotizador!$Q$17&gt;=3,TARIFA!U92,0)</f>
        <v>0</v>
      </c>
      <c r="BK133" s="789"/>
      <c r="BL133" s="789"/>
      <c r="BM133" s="789"/>
      <c r="BN133" s="789"/>
      <c r="BO133" s="789"/>
      <c r="BP133" s="790"/>
      <c r="BQ133" s="791">
        <f>IF(Cotizador!$Q$17&gt;=3,TARIFA!V92,0)</f>
        <v>0</v>
      </c>
      <c r="BR133" s="792"/>
      <c r="BS133" s="792"/>
      <c r="BT133" s="792"/>
      <c r="BU133" s="792"/>
      <c r="BV133" s="792"/>
      <c r="BW133" s="793"/>
      <c r="BX133" s="794">
        <f>IF(Cotizador!$Q$17&gt;=3,TARIFA!W92,0)</f>
        <v>0</v>
      </c>
      <c r="BY133" s="792"/>
      <c r="BZ133" s="792"/>
      <c r="CA133" s="792"/>
      <c r="CB133" s="792"/>
      <c r="CC133" s="792"/>
      <c r="CD133" s="792"/>
      <c r="CE133" s="795">
        <f>IF(Cotizador!$Q$17&gt;=3,TARIFA!X92,0)</f>
        <v>0</v>
      </c>
      <c r="CF133" s="792"/>
      <c r="CG133" s="792"/>
      <c r="CH133" s="792"/>
      <c r="CI133" s="792"/>
      <c r="CJ133" s="792"/>
      <c r="CK133" s="793"/>
      <c r="CL133" s="794">
        <f>IF(Cotizador!$Q$17&gt;=3,TARIFA!Y92,0)</f>
        <v>0</v>
      </c>
      <c r="CM133" s="792"/>
      <c r="CN133" s="792"/>
      <c r="CO133" s="792"/>
      <c r="CP133" s="792"/>
      <c r="CQ133" s="792"/>
      <c r="CR133" s="799"/>
      <c r="CS133" s="370"/>
    </row>
    <row r="134" spans="2:97" ht="23.25" customHeight="1" x14ac:dyDescent="0.35">
      <c r="B134" s="369"/>
      <c r="C134" s="776" t="s">
        <v>118</v>
      </c>
      <c r="D134" s="777"/>
      <c r="E134" s="777"/>
      <c r="F134" s="777"/>
      <c r="G134" s="777"/>
      <c r="H134" s="777"/>
      <c r="I134" s="777"/>
      <c r="J134" s="777"/>
      <c r="K134" s="777"/>
      <c r="L134" s="778"/>
      <c r="M134" s="779">
        <f>IF(Cotizador!$Q$17&gt;=3,TARIFA!N93,0)</f>
        <v>0</v>
      </c>
      <c r="N134" s="780"/>
      <c r="O134" s="780"/>
      <c r="P134" s="780"/>
      <c r="Q134" s="780"/>
      <c r="R134" s="780"/>
      <c r="S134" s="781"/>
      <c r="T134" s="782">
        <f>IF(Cotizador!$Q$17&gt;=3,TARIFA!O93,0)</f>
        <v>0</v>
      </c>
      <c r="U134" s="780"/>
      <c r="V134" s="780"/>
      <c r="W134" s="780"/>
      <c r="X134" s="780"/>
      <c r="Y134" s="780"/>
      <c r="Z134" s="780"/>
      <c r="AA134" s="783">
        <f>IF(Cotizador!$Q$17&gt;=3,TARIFA!P93,0)</f>
        <v>0</v>
      </c>
      <c r="AB134" s="780"/>
      <c r="AC134" s="780"/>
      <c r="AD134" s="780"/>
      <c r="AE134" s="780"/>
      <c r="AF134" s="780"/>
      <c r="AG134" s="781"/>
      <c r="AH134" s="782">
        <f>IF(Cotizador!$Q$17&gt;=3,TARIFA!Q93,0)</f>
        <v>0</v>
      </c>
      <c r="AI134" s="780"/>
      <c r="AJ134" s="780"/>
      <c r="AK134" s="780"/>
      <c r="AL134" s="780"/>
      <c r="AM134" s="780"/>
      <c r="AN134" s="780"/>
      <c r="AO134" s="776">
        <f>IF(Cotizador!$Q$17&gt;=3,TARIFA!R93,0)</f>
        <v>0</v>
      </c>
      <c r="AP134" s="777"/>
      <c r="AQ134" s="777"/>
      <c r="AR134" s="777"/>
      <c r="AS134" s="777"/>
      <c r="AT134" s="777"/>
      <c r="AU134" s="784"/>
      <c r="AV134" s="785">
        <f>IF(Cotizador!$Q$17&gt;=3,TARIFA!S93,0)</f>
        <v>0</v>
      </c>
      <c r="AW134" s="777"/>
      <c r="AX134" s="777"/>
      <c r="AY134" s="777"/>
      <c r="AZ134" s="777"/>
      <c r="BA134" s="777"/>
      <c r="BB134" s="777"/>
      <c r="BC134" s="786">
        <f>IF(Cotizador!$Q$17&gt;=3,TARIFA!T93,0)</f>
        <v>0</v>
      </c>
      <c r="BD134" s="777"/>
      <c r="BE134" s="777"/>
      <c r="BF134" s="777"/>
      <c r="BG134" s="777"/>
      <c r="BH134" s="777"/>
      <c r="BI134" s="784"/>
      <c r="BJ134" s="785">
        <f>IF(Cotizador!$Q$17&gt;=3,TARIFA!U93,0)</f>
        <v>0</v>
      </c>
      <c r="BK134" s="777"/>
      <c r="BL134" s="777"/>
      <c r="BM134" s="777"/>
      <c r="BN134" s="777"/>
      <c r="BO134" s="777"/>
      <c r="BP134" s="778"/>
      <c r="BQ134" s="779">
        <f>IF(Cotizador!$Q$17&gt;=3,TARIFA!V93,0)</f>
        <v>0</v>
      </c>
      <c r="BR134" s="780"/>
      <c r="BS134" s="780"/>
      <c r="BT134" s="780"/>
      <c r="BU134" s="780"/>
      <c r="BV134" s="780"/>
      <c r="BW134" s="781"/>
      <c r="BX134" s="782">
        <f>IF(Cotizador!$Q$17&gt;=3,TARIFA!W93,0)</f>
        <v>0</v>
      </c>
      <c r="BY134" s="780"/>
      <c r="BZ134" s="780"/>
      <c r="CA134" s="780"/>
      <c r="CB134" s="780"/>
      <c r="CC134" s="780"/>
      <c r="CD134" s="780"/>
      <c r="CE134" s="783">
        <f>IF(Cotizador!$Q$17&gt;=3,TARIFA!X93,0)</f>
        <v>0</v>
      </c>
      <c r="CF134" s="780"/>
      <c r="CG134" s="780"/>
      <c r="CH134" s="780"/>
      <c r="CI134" s="780"/>
      <c r="CJ134" s="780"/>
      <c r="CK134" s="781"/>
      <c r="CL134" s="782">
        <f>IF(Cotizador!$Q$17&gt;=3,TARIFA!Y93,0)</f>
        <v>0</v>
      </c>
      <c r="CM134" s="780"/>
      <c r="CN134" s="780"/>
      <c r="CO134" s="780"/>
      <c r="CP134" s="780"/>
      <c r="CQ134" s="780"/>
      <c r="CR134" s="787"/>
      <c r="CS134" s="370"/>
    </row>
    <row r="135" spans="2:97" ht="23.25" customHeight="1" x14ac:dyDescent="0.35">
      <c r="B135" s="369"/>
      <c r="C135" s="788" t="s">
        <v>119</v>
      </c>
      <c r="D135" s="789"/>
      <c r="E135" s="789"/>
      <c r="F135" s="789"/>
      <c r="G135" s="789"/>
      <c r="H135" s="789"/>
      <c r="I135" s="789"/>
      <c r="J135" s="789"/>
      <c r="K135" s="789"/>
      <c r="L135" s="790"/>
      <c r="M135" s="791">
        <f>IF(Cotizador!$Q$17&gt;=3,TARIFA!N94,0)</f>
        <v>0</v>
      </c>
      <c r="N135" s="792"/>
      <c r="O135" s="792"/>
      <c r="P135" s="792"/>
      <c r="Q135" s="792"/>
      <c r="R135" s="792"/>
      <c r="S135" s="793"/>
      <c r="T135" s="794">
        <f>IF(Cotizador!$Q$17&gt;=3,TARIFA!O94,0)</f>
        <v>0</v>
      </c>
      <c r="U135" s="792"/>
      <c r="V135" s="792"/>
      <c r="W135" s="792"/>
      <c r="X135" s="792"/>
      <c r="Y135" s="792"/>
      <c r="Z135" s="792"/>
      <c r="AA135" s="795">
        <f>IF(Cotizador!$Q$17&gt;=3,TARIFA!P94,0)</f>
        <v>0</v>
      </c>
      <c r="AB135" s="792"/>
      <c r="AC135" s="792"/>
      <c r="AD135" s="792"/>
      <c r="AE135" s="792"/>
      <c r="AF135" s="792"/>
      <c r="AG135" s="793"/>
      <c r="AH135" s="794">
        <f>IF(Cotizador!$Q$17&gt;=3,TARIFA!Q94,0)</f>
        <v>0</v>
      </c>
      <c r="AI135" s="792"/>
      <c r="AJ135" s="792"/>
      <c r="AK135" s="792"/>
      <c r="AL135" s="792"/>
      <c r="AM135" s="792"/>
      <c r="AN135" s="792"/>
      <c r="AO135" s="788">
        <f>IF(Cotizador!$Q$17&gt;=3,TARIFA!R94,0)</f>
        <v>0</v>
      </c>
      <c r="AP135" s="789"/>
      <c r="AQ135" s="789"/>
      <c r="AR135" s="789"/>
      <c r="AS135" s="789"/>
      <c r="AT135" s="789"/>
      <c r="AU135" s="796"/>
      <c r="AV135" s="797">
        <f>IF(Cotizador!$Q$17&gt;=3,TARIFA!S94,0)</f>
        <v>0</v>
      </c>
      <c r="AW135" s="789"/>
      <c r="AX135" s="789"/>
      <c r="AY135" s="789"/>
      <c r="AZ135" s="789"/>
      <c r="BA135" s="789"/>
      <c r="BB135" s="789"/>
      <c r="BC135" s="798">
        <f>IF(Cotizador!$Q$17&gt;=3,TARIFA!T94,0)</f>
        <v>0</v>
      </c>
      <c r="BD135" s="789"/>
      <c r="BE135" s="789"/>
      <c r="BF135" s="789"/>
      <c r="BG135" s="789"/>
      <c r="BH135" s="789"/>
      <c r="BI135" s="796"/>
      <c r="BJ135" s="797">
        <f>IF(Cotizador!$Q$17&gt;=3,TARIFA!U94,0)</f>
        <v>0</v>
      </c>
      <c r="BK135" s="789"/>
      <c r="BL135" s="789"/>
      <c r="BM135" s="789"/>
      <c r="BN135" s="789"/>
      <c r="BO135" s="789"/>
      <c r="BP135" s="790"/>
      <c r="BQ135" s="791">
        <f>IF(Cotizador!$Q$17&gt;=3,TARIFA!V94,0)</f>
        <v>0</v>
      </c>
      <c r="BR135" s="792"/>
      <c r="BS135" s="792"/>
      <c r="BT135" s="792"/>
      <c r="BU135" s="792"/>
      <c r="BV135" s="792"/>
      <c r="BW135" s="793"/>
      <c r="BX135" s="794">
        <f>IF(Cotizador!$Q$17&gt;=3,TARIFA!W94,0)</f>
        <v>0</v>
      </c>
      <c r="BY135" s="792"/>
      <c r="BZ135" s="792"/>
      <c r="CA135" s="792"/>
      <c r="CB135" s="792"/>
      <c r="CC135" s="792"/>
      <c r="CD135" s="792"/>
      <c r="CE135" s="795">
        <f>IF(Cotizador!$Q$17&gt;=3,TARIFA!X94,0)</f>
        <v>0</v>
      </c>
      <c r="CF135" s="792"/>
      <c r="CG135" s="792"/>
      <c r="CH135" s="792"/>
      <c r="CI135" s="792"/>
      <c r="CJ135" s="792"/>
      <c r="CK135" s="793"/>
      <c r="CL135" s="794">
        <f>IF(Cotizador!$Q$17&gt;=3,TARIFA!Y94,0)</f>
        <v>0</v>
      </c>
      <c r="CM135" s="792"/>
      <c r="CN135" s="792"/>
      <c r="CO135" s="792"/>
      <c r="CP135" s="792"/>
      <c r="CQ135" s="792"/>
      <c r="CR135" s="799"/>
      <c r="CS135" s="370"/>
    </row>
    <row r="136" spans="2:97" ht="23.25" customHeight="1" x14ac:dyDescent="0.35">
      <c r="B136" s="369"/>
      <c r="C136" s="776" t="s">
        <v>120</v>
      </c>
      <c r="D136" s="777"/>
      <c r="E136" s="777"/>
      <c r="F136" s="777"/>
      <c r="G136" s="777"/>
      <c r="H136" s="777"/>
      <c r="I136" s="777"/>
      <c r="J136" s="777"/>
      <c r="K136" s="777"/>
      <c r="L136" s="778"/>
      <c r="M136" s="779">
        <f>IF(Cotizador!$Q$17&gt;=3,TARIFA!N95,0)</f>
        <v>0</v>
      </c>
      <c r="N136" s="780"/>
      <c r="O136" s="780"/>
      <c r="P136" s="780"/>
      <c r="Q136" s="780"/>
      <c r="R136" s="780"/>
      <c r="S136" s="781"/>
      <c r="T136" s="782">
        <f>IF(Cotizador!$Q$17&gt;=3,TARIFA!O95,0)</f>
        <v>0</v>
      </c>
      <c r="U136" s="780"/>
      <c r="V136" s="780"/>
      <c r="W136" s="780"/>
      <c r="X136" s="780"/>
      <c r="Y136" s="780"/>
      <c r="Z136" s="780"/>
      <c r="AA136" s="783">
        <f>IF(Cotizador!$Q$17&gt;=3,TARIFA!P95,0)</f>
        <v>0</v>
      </c>
      <c r="AB136" s="780"/>
      <c r="AC136" s="780"/>
      <c r="AD136" s="780"/>
      <c r="AE136" s="780"/>
      <c r="AF136" s="780"/>
      <c r="AG136" s="781"/>
      <c r="AH136" s="782">
        <f>IF(Cotizador!$Q$17&gt;=3,TARIFA!Q95,0)</f>
        <v>0</v>
      </c>
      <c r="AI136" s="780"/>
      <c r="AJ136" s="780"/>
      <c r="AK136" s="780"/>
      <c r="AL136" s="780"/>
      <c r="AM136" s="780"/>
      <c r="AN136" s="780"/>
      <c r="AO136" s="776">
        <f>IF(Cotizador!$Q$17&gt;=3,TARIFA!R95,0)</f>
        <v>0</v>
      </c>
      <c r="AP136" s="777"/>
      <c r="AQ136" s="777"/>
      <c r="AR136" s="777"/>
      <c r="AS136" s="777"/>
      <c r="AT136" s="777"/>
      <c r="AU136" s="784"/>
      <c r="AV136" s="785">
        <f>IF(Cotizador!$Q$17&gt;=3,TARIFA!S95,0)</f>
        <v>0</v>
      </c>
      <c r="AW136" s="777"/>
      <c r="AX136" s="777"/>
      <c r="AY136" s="777"/>
      <c r="AZ136" s="777"/>
      <c r="BA136" s="777"/>
      <c r="BB136" s="777"/>
      <c r="BC136" s="786">
        <f>IF(Cotizador!$Q$17&gt;=3,TARIFA!T95,0)</f>
        <v>0</v>
      </c>
      <c r="BD136" s="777"/>
      <c r="BE136" s="777"/>
      <c r="BF136" s="777"/>
      <c r="BG136" s="777"/>
      <c r="BH136" s="777"/>
      <c r="BI136" s="784"/>
      <c r="BJ136" s="785">
        <f>IF(Cotizador!$Q$17&gt;=3,TARIFA!U95,0)</f>
        <v>0</v>
      </c>
      <c r="BK136" s="777"/>
      <c r="BL136" s="777"/>
      <c r="BM136" s="777"/>
      <c r="BN136" s="777"/>
      <c r="BO136" s="777"/>
      <c r="BP136" s="778"/>
      <c r="BQ136" s="779">
        <f>IF(Cotizador!$Q$17&gt;=3,TARIFA!V95,0)</f>
        <v>0</v>
      </c>
      <c r="BR136" s="780"/>
      <c r="BS136" s="780"/>
      <c r="BT136" s="780"/>
      <c r="BU136" s="780"/>
      <c r="BV136" s="780"/>
      <c r="BW136" s="781"/>
      <c r="BX136" s="782">
        <f>IF(Cotizador!$Q$17&gt;=3,TARIFA!W95,0)</f>
        <v>0</v>
      </c>
      <c r="BY136" s="780"/>
      <c r="BZ136" s="780"/>
      <c r="CA136" s="780"/>
      <c r="CB136" s="780"/>
      <c r="CC136" s="780"/>
      <c r="CD136" s="780"/>
      <c r="CE136" s="783">
        <f>IF(Cotizador!$Q$17&gt;=3,TARIFA!X95,0)</f>
        <v>0</v>
      </c>
      <c r="CF136" s="780"/>
      <c r="CG136" s="780"/>
      <c r="CH136" s="780"/>
      <c r="CI136" s="780"/>
      <c r="CJ136" s="780"/>
      <c r="CK136" s="781"/>
      <c r="CL136" s="782">
        <f>IF(Cotizador!$Q$17&gt;=3,TARIFA!Y95,0)</f>
        <v>0</v>
      </c>
      <c r="CM136" s="780"/>
      <c r="CN136" s="780"/>
      <c r="CO136" s="780"/>
      <c r="CP136" s="780"/>
      <c r="CQ136" s="780"/>
      <c r="CR136" s="787"/>
      <c r="CS136" s="370"/>
    </row>
    <row r="137" spans="2:97" ht="23.25" customHeight="1" x14ac:dyDescent="0.35">
      <c r="B137" s="369"/>
      <c r="C137" s="788" t="s">
        <v>164</v>
      </c>
      <c r="D137" s="789"/>
      <c r="E137" s="789"/>
      <c r="F137" s="789"/>
      <c r="G137" s="789"/>
      <c r="H137" s="789"/>
      <c r="I137" s="789"/>
      <c r="J137" s="789"/>
      <c r="K137" s="789"/>
      <c r="L137" s="790"/>
      <c r="M137" s="791">
        <f>IF(Cotizador!$Q$17&gt;=3,TARIFA!N96,0)</f>
        <v>0</v>
      </c>
      <c r="N137" s="792"/>
      <c r="O137" s="792"/>
      <c r="P137" s="792"/>
      <c r="Q137" s="792"/>
      <c r="R137" s="792"/>
      <c r="S137" s="793"/>
      <c r="T137" s="794">
        <f>IF(Cotizador!$Q$17&gt;=3,TARIFA!O96,0)</f>
        <v>0</v>
      </c>
      <c r="U137" s="792"/>
      <c r="V137" s="792"/>
      <c r="W137" s="792"/>
      <c r="X137" s="792"/>
      <c r="Y137" s="792"/>
      <c r="Z137" s="792"/>
      <c r="AA137" s="795">
        <f>IF(Cotizador!$Q$17&gt;=3,TARIFA!P96,0)</f>
        <v>0</v>
      </c>
      <c r="AB137" s="792"/>
      <c r="AC137" s="792"/>
      <c r="AD137" s="792"/>
      <c r="AE137" s="792"/>
      <c r="AF137" s="792"/>
      <c r="AG137" s="793"/>
      <c r="AH137" s="794">
        <f>IF(Cotizador!$Q$17&gt;=3,TARIFA!Q96,0)</f>
        <v>0</v>
      </c>
      <c r="AI137" s="792"/>
      <c r="AJ137" s="792"/>
      <c r="AK137" s="792"/>
      <c r="AL137" s="792"/>
      <c r="AM137" s="792"/>
      <c r="AN137" s="792"/>
      <c r="AO137" s="788">
        <f>IF(Cotizador!$Q$17&gt;=3,TARIFA!R96,0)</f>
        <v>0</v>
      </c>
      <c r="AP137" s="789"/>
      <c r="AQ137" s="789"/>
      <c r="AR137" s="789"/>
      <c r="AS137" s="789"/>
      <c r="AT137" s="789"/>
      <c r="AU137" s="796"/>
      <c r="AV137" s="797">
        <f>IF(Cotizador!$Q$17&gt;=3,TARIFA!S96,0)</f>
        <v>0</v>
      </c>
      <c r="AW137" s="789"/>
      <c r="AX137" s="789"/>
      <c r="AY137" s="789"/>
      <c r="AZ137" s="789"/>
      <c r="BA137" s="789"/>
      <c r="BB137" s="789"/>
      <c r="BC137" s="798">
        <f>IF(Cotizador!$Q$17&gt;=3,TARIFA!T96,0)</f>
        <v>0</v>
      </c>
      <c r="BD137" s="789"/>
      <c r="BE137" s="789"/>
      <c r="BF137" s="789"/>
      <c r="BG137" s="789"/>
      <c r="BH137" s="789"/>
      <c r="BI137" s="796"/>
      <c r="BJ137" s="797">
        <f>IF(Cotizador!$Q$17&gt;=3,TARIFA!U96,0)</f>
        <v>0</v>
      </c>
      <c r="BK137" s="789"/>
      <c r="BL137" s="789"/>
      <c r="BM137" s="789"/>
      <c r="BN137" s="789"/>
      <c r="BO137" s="789"/>
      <c r="BP137" s="790"/>
      <c r="BQ137" s="791">
        <f>IF(Cotizador!$Q$17&gt;=3,TARIFA!V96,0)</f>
        <v>0</v>
      </c>
      <c r="BR137" s="792"/>
      <c r="BS137" s="792"/>
      <c r="BT137" s="792"/>
      <c r="BU137" s="792"/>
      <c r="BV137" s="792"/>
      <c r="BW137" s="793"/>
      <c r="BX137" s="794">
        <f>IF(Cotizador!$Q$17&gt;=3,TARIFA!W96,0)</f>
        <v>0</v>
      </c>
      <c r="BY137" s="792"/>
      <c r="BZ137" s="792"/>
      <c r="CA137" s="792"/>
      <c r="CB137" s="792"/>
      <c r="CC137" s="792"/>
      <c r="CD137" s="792"/>
      <c r="CE137" s="795">
        <f>IF(Cotizador!$Q$17&gt;=3,TARIFA!X96,0)</f>
        <v>0</v>
      </c>
      <c r="CF137" s="792"/>
      <c r="CG137" s="792"/>
      <c r="CH137" s="792"/>
      <c r="CI137" s="792"/>
      <c r="CJ137" s="792"/>
      <c r="CK137" s="793"/>
      <c r="CL137" s="794">
        <f>IF(Cotizador!$Q$17&gt;=3,TARIFA!Y96,0)</f>
        <v>0</v>
      </c>
      <c r="CM137" s="792"/>
      <c r="CN137" s="792"/>
      <c r="CO137" s="792"/>
      <c r="CP137" s="792"/>
      <c r="CQ137" s="792"/>
      <c r="CR137" s="799"/>
      <c r="CS137" s="370"/>
    </row>
    <row r="138" spans="2:97" ht="23.25" customHeight="1" x14ac:dyDescent="0.35">
      <c r="B138" s="369"/>
      <c r="C138" s="758" t="s">
        <v>264</v>
      </c>
      <c r="D138" s="759"/>
      <c r="E138" s="759"/>
      <c r="F138" s="759"/>
      <c r="G138" s="759"/>
      <c r="H138" s="759"/>
      <c r="I138" s="759"/>
      <c r="J138" s="759"/>
      <c r="K138" s="759"/>
      <c r="L138" s="760"/>
      <c r="M138" s="761">
        <f>IF(Cotizador!$Q$17&gt;=3,TARIFA!N97,0)</f>
        <v>0</v>
      </c>
      <c r="N138" s="762"/>
      <c r="O138" s="762"/>
      <c r="P138" s="762"/>
      <c r="Q138" s="762"/>
      <c r="R138" s="762"/>
      <c r="S138" s="763"/>
      <c r="T138" s="764">
        <f>IF(Cotizador!$Q$17&gt;=3,TARIFA!O97,0)</f>
        <v>0</v>
      </c>
      <c r="U138" s="762"/>
      <c r="V138" s="762"/>
      <c r="W138" s="762"/>
      <c r="X138" s="762"/>
      <c r="Y138" s="762"/>
      <c r="Z138" s="762"/>
      <c r="AA138" s="765">
        <f>IF(Cotizador!$Q$17&gt;=3,TARIFA!P97,0)</f>
        <v>0</v>
      </c>
      <c r="AB138" s="762"/>
      <c r="AC138" s="762"/>
      <c r="AD138" s="762"/>
      <c r="AE138" s="762"/>
      <c r="AF138" s="762"/>
      <c r="AG138" s="763"/>
      <c r="AH138" s="764">
        <f>IF(Cotizador!$Q$17&gt;=3,TARIFA!Q97,0)</f>
        <v>0</v>
      </c>
      <c r="AI138" s="762"/>
      <c r="AJ138" s="762"/>
      <c r="AK138" s="762"/>
      <c r="AL138" s="762"/>
      <c r="AM138" s="762"/>
      <c r="AN138" s="762"/>
      <c r="AO138" s="758">
        <f>IF(Cotizador!$Q$17&gt;=3,TARIFA!R97,0)</f>
        <v>0</v>
      </c>
      <c r="AP138" s="759"/>
      <c r="AQ138" s="759"/>
      <c r="AR138" s="759"/>
      <c r="AS138" s="759"/>
      <c r="AT138" s="759"/>
      <c r="AU138" s="766"/>
      <c r="AV138" s="767">
        <f>IF(Cotizador!$Q$17&gt;=3,TARIFA!S97,0)</f>
        <v>0</v>
      </c>
      <c r="AW138" s="759"/>
      <c r="AX138" s="759"/>
      <c r="AY138" s="759"/>
      <c r="AZ138" s="759"/>
      <c r="BA138" s="759"/>
      <c r="BB138" s="759"/>
      <c r="BC138" s="768">
        <f>IF(Cotizador!$Q$17&gt;=3,TARIFA!T97,0)</f>
        <v>0</v>
      </c>
      <c r="BD138" s="759"/>
      <c r="BE138" s="759"/>
      <c r="BF138" s="759"/>
      <c r="BG138" s="759"/>
      <c r="BH138" s="759"/>
      <c r="BI138" s="766"/>
      <c r="BJ138" s="767">
        <f>IF(Cotizador!$Q$17&gt;=3,TARIFA!U97,0)</f>
        <v>0</v>
      </c>
      <c r="BK138" s="759"/>
      <c r="BL138" s="759"/>
      <c r="BM138" s="759"/>
      <c r="BN138" s="759"/>
      <c r="BO138" s="759"/>
      <c r="BP138" s="760"/>
      <c r="BQ138" s="761">
        <f>IF(Cotizador!$Q$17&gt;=3,TARIFA!V97,0)</f>
        <v>0</v>
      </c>
      <c r="BR138" s="762"/>
      <c r="BS138" s="762"/>
      <c r="BT138" s="762"/>
      <c r="BU138" s="762"/>
      <c r="BV138" s="762"/>
      <c r="BW138" s="763"/>
      <c r="BX138" s="764">
        <f>IF(Cotizador!$Q$17&gt;=3,TARIFA!W97,0)</f>
        <v>0</v>
      </c>
      <c r="BY138" s="762"/>
      <c r="BZ138" s="762"/>
      <c r="CA138" s="762"/>
      <c r="CB138" s="762"/>
      <c r="CC138" s="762"/>
      <c r="CD138" s="762"/>
      <c r="CE138" s="765">
        <f>IF(Cotizador!$Q$17&gt;=3,TARIFA!X97,0)</f>
        <v>0</v>
      </c>
      <c r="CF138" s="762"/>
      <c r="CG138" s="762"/>
      <c r="CH138" s="762"/>
      <c r="CI138" s="762"/>
      <c r="CJ138" s="762"/>
      <c r="CK138" s="763"/>
      <c r="CL138" s="764">
        <f>IF(Cotizador!$Q$17&gt;=3,TARIFA!Y97,0)</f>
        <v>0</v>
      </c>
      <c r="CM138" s="762"/>
      <c r="CN138" s="762"/>
      <c r="CO138" s="762"/>
      <c r="CP138" s="762"/>
      <c r="CQ138" s="762"/>
      <c r="CR138" s="769"/>
      <c r="CS138" s="370"/>
    </row>
    <row r="139" spans="2:97" ht="23.25" customHeight="1" x14ac:dyDescent="0.35">
      <c r="B139" s="369"/>
      <c r="C139" s="735" t="s">
        <v>304</v>
      </c>
      <c r="D139" s="736"/>
      <c r="E139" s="736"/>
      <c r="F139" s="736"/>
      <c r="G139" s="736"/>
      <c r="H139" s="736"/>
      <c r="I139" s="736"/>
      <c r="J139" s="736"/>
      <c r="K139" s="736"/>
      <c r="L139" s="736"/>
      <c r="M139" s="736"/>
      <c r="N139" s="736"/>
      <c r="O139" s="736"/>
      <c r="P139" s="736"/>
      <c r="Q139" s="736"/>
      <c r="R139" s="736"/>
      <c r="S139" s="736"/>
      <c r="T139" s="736"/>
      <c r="U139" s="736"/>
      <c r="V139" s="736"/>
      <c r="W139" s="736"/>
      <c r="X139" s="736"/>
      <c r="Y139" s="736"/>
      <c r="Z139" s="736"/>
      <c r="AA139" s="736"/>
      <c r="AB139" s="736"/>
      <c r="AC139" s="736"/>
      <c r="AD139" s="736"/>
      <c r="AE139" s="736"/>
      <c r="AF139" s="736"/>
      <c r="AG139" s="736"/>
      <c r="AH139" s="736"/>
      <c r="AI139" s="736"/>
      <c r="AJ139" s="736"/>
      <c r="AK139" s="736"/>
      <c r="AL139" s="736"/>
      <c r="AM139" s="736"/>
      <c r="AN139" s="737"/>
      <c r="AO139" s="770">
        <f>SUM(AO118:AU138)</f>
        <v>0</v>
      </c>
      <c r="AP139" s="771"/>
      <c r="AQ139" s="771"/>
      <c r="AR139" s="771"/>
      <c r="AS139" s="771"/>
      <c r="AT139" s="771"/>
      <c r="AU139" s="771"/>
      <c r="AV139" s="771">
        <f>SUM(AV118:BB138)</f>
        <v>0</v>
      </c>
      <c r="AW139" s="771"/>
      <c r="AX139" s="771"/>
      <c r="AY139" s="771"/>
      <c r="AZ139" s="771"/>
      <c r="BA139" s="771"/>
      <c r="BB139" s="771"/>
      <c r="BC139" s="771">
        <f>SUM(BC118:BI138)</f>
        <v>0</v>
      </c>
      <c r="BD139" s="771"/>
      <c r="BE139" s="771"/>
      <c r="BF139" s="771"/>
      <c r="BG139" s="771"/>
      <c r="BH139" s="771"/>
      <c r="BI139" s="771"/>
      <c r="BJ139" s="771">
        <f>SUM(BJ118:BP138)</f>
        <v>0</v>
      </c>
      <c r="BK139" s="771"/>
      <c r="BL139" s="771"/>
      <c r="BM139" s="771"/>
      <c r="BN139" s="771"/>
      <c r="BO139" s="771"/>
      <c r="BP139" s="772"/>
      <c r="BQ139" s="773">
        <f>SUM(BQ118:BW138)</f>
        <v>0</v>
      </c>
      <c r="BR139" s="774"/>
      <c r="BS139" s="774"/>
      <c r="BT139" s="774"/>
      <c r="BU139" s="774"/>
      <c r="BV139" s="774"/>
      <c r="BW139" s="774"/>
      <c r="BX139" s="774">
        <f>SUM(BX118:CD138)</f>
        <v>0</v>
      </c>
      <c r="BY139" s="774"/>
      <c r="BZ139" s="774"/>
      <c r="CA139" s="774"/>
      <c r="CB139" s="774"/>
      <c r="CC139" s="774"/>
      <c r="CD139" s="774"/>
      <c r="CE139" s="774">
        <f>SUM(CE118:CK138)</f>
        <v>0</v>
      </c>
      <c r="CF139" s="774"/>
      <c r="CG139" s="774"/>
      <c r="CH139" s="774"/>
      <c r="CI139" s="774"/>
      <c r="CJ139" s="774"/>
      <c r="CK139" s="774"/>
      <c r="CL139" s="774">
        <f>SUM(CL118:CR138)</f>
        <v>0</v>
      </c>
      <c r="CM139" s="774"/>
      <c r="CN139" s="774"/>
      <c r="CO139" s="774"/>
      <c r="CP139" s="774"/>
      <c r="CQ139" s="774"/>
      <c r="CR139" s="775"/>
      <c r="CS139" s="370"/>
    </row>
    <row r="140" spans="2:97" ht="23.25" customHeight="1" x14ac:dyDescent="0.35">
      <c r="B140" s="369"/>
      <c r="C140" s="735" t="s">
        <v>304</v>
      </c>
      <c r="D140" s="736"/>
      <c r="E140" s="736"/>
      <c r="F140" s="736"/>
      <c r="G140" s="736"/>
      <c r="H140" s="736"/>
      <c r="I140" s="736"/>
      <c r="J140" s="736"/>
      <c r="K140" s="736"/>
      <c r="L140" s="736"/>
      <c r="M140" s="736"/>
      <c r="N140" s="736"/>
      <c r="O140" s="736"/>
      <c r="P140" s="736"/>
      <c r="Q140" s="736"/>
      <c r="R140" s="736"/>
      <c r="S140" s="736"/>
      <c r="T140" s="736"/>
      <c r="U140" s="736"/>
      <c r="V140" s="736"/>
      <c r="W140" s="736"/>
      <c r="X140" s="736"/>
      <c r="Y140" s="736"/>
      <c r="Z140" s="736"/>
      <c r="AA140" s="736"/>
      <c r="AB140" s="736"/>
      <c r="AC140" s="736"/>
      <c r="AD140" s="736"/>
      <c r="AE140" s="736"/>
      <c r="AF140" s="736"/>
      <c r="AG140" s="736"/>
      <c r="AH140" s="736"/>
      <c r="AI140" s="736"/>
      <c r="AJ140" s="736"/>
      <c r="AK140" s="736"/>
      <c r="AL140" s="736"/>
      <c r="AM140" s="736"/>
      <c r="AN140" s="737"/>
      <c r="AO140" s="738">
        <f>AO139+AV139</f>
        <v>0</v>
      </c>
      <c r="AP140" s="739"/>
      <c r="AQ140" s="739"/>
      <c r="AR140" s="739"/>
      <c r="AS140" s="739"/>
      <c r="AT140" s="739"/>
      <c r="AU140" s="739"/>
      <c r="AV140" s="739"/>
      <c r="AW140" s="739"/>
      <c r="AX140" s="739"/>
      <c r="AY140" s="739"/>
      <c r="AZ140" s="739"/>
      <c r="BA140" s="739"/>
      <c r="BB140" s="739"/>
      <c r="BC140" s="739">
        <f>BC139+BJ139</f>
        <v>0</v>
      </c>
      <c r="BD140" s="739"/>
      <c r="BE140" s="739"/>
      <c r="BF140" s="739"/>
      <c r="BG140" s="739"/>
      <c r="BH140" s="739"/>
      <c r="BI140" s="739"/>
      <c r="BJ140" s="739"/>
      <c r="BK140" s="739"/>
      <c r="BL140" s="739"/>
      <c r="BM140" s="739"/>
      <c r="BN140" s="739"/>
      <c r="BO140" s="739"/>
      <c r="BP140" s="740"/>
      <c r="BQ140" s="741">
        <f>BQ139+BX139</f>
        <v>0</v>
      </c>
      <c r="BR140" s="742"/>
      <c r="BS140" s="742"/>
      <c r="BT140" s="742"/>
      <c r="BU140" s="742"/>
      <c r="BV140" s="742"/>
      <c r="BW140" s="742"/>
      <c r="BX140" s="742"/>
      <c r="BY140" s="742"/>
      <c r="BZ140" s="742"/>
      <c r="CA140" s="742"/>
      <c r="CB140" s="742"/>
      <c r="CC140" s="742"/>
      <c r="CD140" s="742"/>
      <c r="CE140" s="742">
        <f>CE139+CL139</f>
        <v>0</v>
      </c>
      <c r="CF140" s="742"/>
      <c r="CG140" s="742"/>
      <c r="CH140" s="742"/>
      <c r="CI140" s="742"/>
      <c r="CJ140" s="742"/>
      <c r="CK140" s="742"/>
      <c r="CL140" s="742"/>
      <c r="CM140" s="742"/>
      <c r="CN140" s="742"/>
      <c r="CO140" s="742"/>
      <c r="CP140" s="742"/>
      <c r="CQ140" s="742"/>
      <c r="CR140" s="743"/>
      <c r="CS140" s="370"/>
    </row>
    <row r="141" spans="2:97" ht="23.25" customHeight="1" thickBot="1" x14ac:dyDescent="0.4">
      <c r="B141" s="369"/>
      <c r="C141" s="744" t="s">
        <v>305</v>
      </c>
      <c r="D141" s="745"/>
      <c r="E141" s="745"/>
      <c r="F141" s="745"/>
      <c r="G141" s="745"/>
      <c r="H141" s="745"/>
      <c r="I141" s="745"/>
      <c r="J141" s="745"/>
      <c r="K141" s="745"/>
      <c r="L141" s="745"/>
      <c r="M141" s="745"/>
      <c r="N141" s="745"/>
      <c r="O141" s="745"/>
      <c r="P141" s="745"/>
      <c r="Q141" s="745"/>
      <c r="R141" s="745"/>
      <c r="S141" s="745"/>
      <c r="T141" s="745"/>
      <c r="U141" s="745"/>
      <c r="V141" s="745"/>
      <c r="W141" s="745"/>
      <c r="X141" s="745"/>
      <c r="Y141" s="745"/>
      <c r="Z141" s="745"/>
      <c r="AA141" s="745"/>
      <c r="AB141" s="745"/>
      <c r="AC141" s="745"/>
      <c r="AD141" s="745"/>
      <c r="AE141" s="745"/>
      <c r="AF141" s="745"/>
      <c r="AG141" s="745"/>
      <c r="AH141" s="745"/>
      <c r="AI141" s="745"/>
      <c r="AJ141" s="745"/>
      <c r="AK141" s="745"/>
      <c r="AL141" s="745"/>
      <c r="AM141" s="745"/>
      <c r="AN141" s="746"/>
      <c r="AO141" s="747">
        <f>AO140+BC140</f>
        <v>0</v>
      </c>
      <c r="AP141" s="748"/>
      <c r="AQ141" s="748"/>
      <c r="AR141" s="748"/>
      <c r="AS141" s="748"/>
      <c r="AT141" s="748"/>
      <c r="AU141" s="748"/>
      <c r="AV141" s="748"/>
      <c r="AW141" s="748"/>
      <c r="AX141" s="748"/>
      <c r="AY141" s="748"/>
      <c r="AZ141" s="748"/>
      <c r="BA141" s="748"/>
      <c r="BB141" s="748"/>
      <c r="BC141" s="748"/>
      <c r="BD141" s="748"/>
      <c r="BE141" s="748"/>
      <c r="BF141" s="748"/>
      <c r="BG141" s="748"/>
      <c r="BH141" s="748"/>
      <c r="BI141" s="748"/>
      <c r="BJ141" s="748"/>
      <c r="BK141" s="748"/>
      <c r="BL141" s="748"/>
      <c r="BM141" s="748"/>
      <c r="BN141" s="748"/>
      <c r="BO141" s="748"/>
      <c r="BP141" s="749"/>
      <c r="BQ141" s="750">
        <f>BQ140+CE140</f>
        <v>0</v>
      </c>
      <c r="BR141" s="751"/>
      <c r="BS141" s="751"/>
      <c r="BT141" s="751"/>
      <c r="BU141" s="751"/>
      <c r="BV141" s="751"/>
      <c r="BW141" s="751"/>
      <c r="BX141" s="751"/>
      <c r="BY141" s="751"/>
      <c r="BZ141" s="751"/>
      <c r="CA141" s="751"/>
      <c r="CB141" s="751"/>
      <c r="CC141" s="751"/>
      <c r="CD141" s="751"/>
      <c r="CE141" s="751"/>
      <c r="CF141" s="751"/>
      <c r="CG141" s="751"/>
      <c r="CH141" s="751"/>
      <c r="CI141" s="751"/>
      <c r="CJ141" s="751"/>
      <c r="CK141" s="751"/>
      <c r="CL141" s="751"/>
      <c r="CM141" s="751"/>
      <c r="CN141" s="751"/>
      <c r="CO141" s="751"/>
      <c r="CP141" s="751"/>
      <c r="CQ141" s="751"/>
      <c r="CR141" s="752"/>
      <c r="CS141" s="370"/>
    </row>
    <row r="142" spans="2:97" ht="23.25" customHeight="1" x14ac:dyDescent="0.35">
      <c r="B142" s="371"/>
      <c r="C142" s="372"/>
      <c r="D142" s="372"/>
      <c r="E142" s="372"/>
      <c r="F142" s="372"/>
      <c r="G142" s="372"/>
      <c r="H142" s="372"/>
      <c r="I142" s="372"/>
      <c r="J142" s="372"/>
      <c r="K142" s="372"/>
      <c r="L142" s="372"/>
      <c r="M142" s="372"/>
      <c r="N142" s="372"/>
      <c r="O142" s="372"/>
      <c r="P142" s="372"/>
      <c r="Q142" s="372"/>
      <c r="R142" s="372"/>
      <c r="S142" s="372"/>
      <c r="T142" s="372"/>
      <c r="U142" s="372"/>
      <c r="V142" s="372"/>
      <c r="W142" s="372"/>
      <c r="X142" s="372"/>
      <c r="Y142" s="372"/>
      <c r="Z142" s="372"/>
      <c r="AA142" s="372"/>
      <c r="AB142" s="372"/>
      <c r="AC142" s="372"/>
      <c r="AD142" s="372"/>
      <c r="AE142" s="372"/>
      <c r="AF142" s="372"/>
      <c r="AG142" s="372"/>
      <c r="AH142" s="372"/>
      <c r="AI142" s="372"/>
      <c r="AJ142" s="372"/>
      <c r="AK142" s="372"/>
      <c r="AL142" s="372"/>
      <c r="AM142" s="372"/>
      <c r="AN142" s="372"/>
      <c r="AO142" s="372"/>
      <c r="AP142" s="372"/>
      <c r="AQ142" s="372"/>
      <c r="AR142" s="372"/>
      <c r="AS142" s="372"/>
      <c r="AT142" s="372"/>
      <c r="AU142" s="372"/>
      <c r="AV142" s="372"/>
      <c r="AW142" s="372"/>
      <c r="AX142" s="372"/>
      <c r="AY142" s="372"/>
      <c r="AZ142" s="372"/>
      <c r="BA142" s="372"/>
      <c r="BB142" s="372"/>
      <c r="BC142" s="372"/>
      <c r="BD142" s="372"/>
      <c r="BE142" s="372"/>
      <c r="BF142" s="372"/>
      <c r="BG142" s="372"/>
      <c r="BH142" s="372"/>
      <c r="BI142" s="372"/>
      <c r="BJ142" s="372"/>
      <c r="BK142" s="372"/>
      <c r="BL142" s="372"/>
      <c r="BM142" s="372"/>
      <c r="BN142" s="372"/>
      <c r="BO142" s="372"/>
      <c r="BP142" s="372"/>
      <c r="BQ142" s="372"/>
      <c r="BR142" s="372"/>
      <c r="BS142" s="372"/>
      <c r="BT142" s="372"/>
      <c r="BU142" s="372"/>
      <c r="BV142" s="372"/>
      <c r="BW142" s="372"/>
      <c r="BX142" s="372"/>
      <c r="BY142" s="372"/>
      <c r="BZ142" s="372"/>
      <c r="CA142" s="372"/>
      <c r="CB142" s="372"/>
      <c r="CC142" s="372"/>
      <c r="CD142" s="372"/>
      <c r="CE142" s="372"/>
      <c r="CF142" s="372"/>
      <c r="CG142" s="372"/>
      <c r="CH142" s="372"/>
      <c r="CI142" s="372"/>
      <c r="CJ142" s="372"/>
      <c r="CK142" s="372"/>
      <c r="CL142" s="372"/>
      <c r="CM142" s="372"/>
      <c r="CN142" s="372"/>
      <c r="CO142" s="372"/>
      <c r="CP142" s="372"/>
      <c r="CQ142" s="372"/>
      <c r="CR142" s="372"/>
      <c r="CS142" s="373"/>
    </row>
    <row r="143" spans="2:97" ht="23.25" customHeight="1" x14ac:dyDescent="0.35">
      <c r="B143" s="368"/>
      <c r="C143" s="368"/>
      <c r="D143" s="368"/>
      <c r="E143" s="368"/>
      <c r="F143" s="368"/>
      <c r="G143" s="368"/>
      <c r="H143" s="368"/>
      <c r="I143" s="368"/>
      <c r="J143" s="368"/>
      <c r="K143" s="368"/>
      <c r="L143" s="368"/>
      <c r="M143" s="368"/>
      <c r="N143" s="368"/>
      <c r="O143" s="368"/>
      <c r="P143" s="368"/>
      <c r="Q143" s="368"/>
      <c r="R143" s="368"/>
      <c r="S143" s="368"/>
      <c r="T143" s="368"/>
      <c r="U143" s="368"/>
      <c r="V143" s="368"/>
      <c r="W143" s="368"/>
      <c r="X143" s="368"/>
      <c r="Y143" s="368"/>
      <c r="Z143" s="368"/>
      <c r="AA143" s="368"/>
      <c r="AB143" s="368"/>
      <c r="AC143" s="368"/>
      <c r="AD143" s="368"/>
      <c r="AE143" s="368"/>
      <c r="AF143" s="368"/>
      <c r="AG143" s="368"/>
      <c r="AH143" s="368"/>
      <c r="AI143" s="368"/>
      <c r="AJ143" s="368"/>
      <c r="AK143" s="368"/>
      <c r="AL143" s="368"/>
      <c r="AM143" s="368"/>
      <c r="AN143" s="368"/>
      <c r="AO143" s="368"/>
      <c r="AP143" s="368"/>
      <c r="AQ143" s="368"/>
      <c r="AR143" s="368"/>
      <c r="AS143" s="368"/>
      <c r="AT143" s="368"/>
      <c r="AU143" s="368"/>
      <c r="AV143" s="368"/>
      <c r="AW143" s="368"/>
      <c r="AX143" s="368"/>
      <c r="AY143" s="368"/>
      <c r="AZ143" s="368"/>
      <c r="BA143" s="368"/>
      <c r="BB143" s="368"/>
      <c r="BC143" s="368"/>
      <c r="BD143" s="368"/>
      <c r="BE143" s="368"/>
      <c r="BF143" s="368"/>
      <c r="BG143" s="368"/>
      <c r="BH143" s="368"/>
      <c r="BI143" s="368"/>
      <c r="BJ143" s="368"/>
      <c r="BK143" s="368"/>
      <c r="BL143" s="368"/>
      <c r="BM143" s="368"/>
      <c r="BN143" s="368"/>
      <c r="BO143" s="368"/>
      <c r="BP143" s="368"/>
      <c r="BQ143" s="368"/>
      <c r="BR143" s="368"/>
      <c r="BS143" s="368"/>
      <c r="BT143" s="368"/>
      <c r="BU143" s="368"/>
      <c r="BV143" s="368"/>
      <c r="BW143" s="368"/>
      <c r="BX143" s="368"/>
      <c r="BY143" s="368"/>
      <c r="BZ143" s="368"/>
      <c r="CA143" s="368"/>
      <c r="CB143" s="368"/>
      <c r="CC143" s="368"/>
      <c r="CD143" s="368"/>
      <c r="CE143" s="368"/>
      <c r="CF143" s="368"/>
      <c r="CG143" s="368"/>
      <c r="CH143" s="368"/>
      <c r="CI143" s="368"/>
      <c r="CJ143" s="368"/>
      <c r="CK143" s="368"/>
      <c r="CL143" s="368"/>
      <c r="CM143" s="368"/>
      <c r="CN143" s="368"/>
      <c r="CO143" s="368"/>
      <c r="CP143" s="368"/>
      <c r="CQ143" s="368"/>
      <c r="CR143" s="368"/>
      <c r="CS143" s="368"/>
    </row>
    <row r="144" spans="2:97" ht="23.25" customHeight="1" x14ac:dyDescent="0.35">
      <c r="B144" s="368"/>
      <c r="C144" s="753" t="s">
        <v>310</v>
      </c>
      <c r="D144" s="753"/>
      <c r="E144" s="753"/>
      <c r="F144" s="753"/>
      <c r="G144" s="753"/>
      <c r="H144" s="753"/>
      <c r="I144" s="753"/>
      <c r="J144" s="753"/>
      <c r="K144" s="753"/>
      <c r="L144" s="753"/>
      <c r="M144" s="753"/>
      <c r="N144" s="753"/>
      <c r="O144" s="753"/>
      <c r="P144" s="753"/>
      <c r="Q144" s="753"/>
      <c r="R144" s="753"/>
      <c r="S144" s="753"/>
      <c r="T144" s="753"/>
      <c r="U144" s="754" t="s">
        <v>311</v>
      </c>
      <c r="V144" s="755"/>
      <c r="W144" s="755"/>
      <c r="X144" s="755"/>
      <c r="Y144" s="755"/>
      <c r="Z144" s="755"/>
      <c r="AA144" s="755"/>
      <c r="AB144" s="755"/>
      <c r="AC144" s="756"/>
      <c r="AD144" s="368"/>
      <c r="AE144" s="368"/>
      <c r="AF144" s="368"/>
      <c r="BC144" s="368"/>
      <c r="BD144" s="368"/>
      <c r="BE144" s="368"/>
      <c r="BF144" s="368"/>
      <c r="BG144" s="368"/>
      <c r="BH144" s="729" t="s">
        <v>312</v>
      </c>
      <c r="BI144" s="729"/>
      <c r="BJ144" s="729"/>
      <c r="BK144" s="729"/>
      <c r="BL144" s="729"/>
      <c r="BM144" s="729"/>
      <c r="BN144" s="729"/>
      <c r="BO144" s="729"/>
      <c r="BP144" s="729"/>
      <c r="BQ144" s="729"/>
      <c r="BR144" s="729"/>
      <c r="BS144" s="729"/>
      <c r="BT144" s="729"/>
      <c r="BU144" s="729"/>
      <c r="BV144" s="729"/>
      <c r="BW144" s="729"/>
      <c r="BX144" s="729"/>
      <c r="BY144" s="729"/>
      <c r="BZ144" s="729"/>
      <c r="CA144" s="729"/>
      <c r="CB144" s="729"/>
      <c r="CC144" s="729"/>
      <c r="CD144" s="729"/>
      <c r="CE144" s="729"/>
      <c r="CF144" s="368"/>
      <c r="CG144" s="368"/>
      <c r="CH144" s="368"/>
      <c r="CI144" s="715">
        <f>IFERROR(BQ83,0)</f>
        <v>0</v>
      </c>
      <c r="CJ144" s="715"/>
      <c r="CK144" s="715"/>
      <c r="CL144" s="715"/>
      <c r="CM144" s="715"/>
      <c r="CN144" s="715"/>
      <c r="CO144" s="715"/>
      <c r="CP144" s="715"/>
      <c r="CQ144" s="715"/>
      <c r="CR144" s="715"/>
      <c r="CS144" s="368"/>
    </row>
    <row r="145" spans="2:97" ht="23.25" customHeight="1" x14ac:dyDescent="0.35">
      <c r="B145" s="368"/>
      <c r="C145" s="753" t="s">
        <v>313</v>
      </c>
      <c r="D145" s="753"/>
      <c r="E145" s="753"/>
      <c r="F145" s="753"/>
      <c r="G145" s="753"/>
      <c r="H145" s="753"/>
      <c r="I145" s="753"/>
      <c r="J145" s="753"/>
      <c r="K145" s="753"/>
      <c r="L145" s="753"/>
      <c r="M145" s="753"/>
      <c r="N145" s="753"/>
      <c r="O145" s="753"/>
      <c r="P145" s="753"/>
      <c r="Q145" s="753"/>
      <c r="R145" s="753"/>
      <c r="S145" s="753"/>
      <c r="T145" s="753"/>
      <c r="U145" s="757">
        <f>TARIFA!AC4</f>
        <v>0</v>
      </c>
      <c r="V145" s="755"/>
      <c r="W145" s="755"/>
      <c r="X145" s="755"/>
      <c r="Y145" s="755"/>
      <c r="Z145" s="755"/>
      <c r="AA145" s="755"/>
      <c r="AB145" s="755"/>
      <c r="AC145" s="756"/>
      <c r="AD145" s="368"/>
      <c r="AE145" s="368"/>
      <c r="AF145" s="368"/>
      <c r="BC145" s="368"/>
      <c r="BD145" s="368"/>
      <c r="BE145" s="368"/>
      <c r="BF145" s="368"/>
      <c r="BG145" s="368"/>
      <c r="BH145" s="729" t="s">
        <v>314</v>
      </c>
      <c r="BI145" s="729"/>
      <c r="BJ145" s="729"/>
      <c r="BK145" s="729"/>
      <c r="BL145" s="729"/>
      <c r="BM145" s="729"/>
      <c r="BN145" s="729"/>
      <c r="BO145" s="729"/>
      <c r="BP145" s="729"/>
      <c r="BQ145" s="729"/>
      <c r="BR145" s="729"/>
      <c r="BS145" s="729"/>
      <c r="BT145" s="729"/>
      <c r="BU145" s="729"/>
      <c r="BV145" s="729"/>
      <c r="BW145" s="729"/>
      <c r="BX145" s="729"/>
      <c r="BY145" s="729"/>
      <c r="BZ145" s="729"/>
      <c r="CA145" s="729"/>
      <c r="CB145" s="729"/>
      <c r="CC145" s="729"/>
      <c r="CD145" s="729"/>
      <c r="CE145" s="729"/>
      <c r="CF145" s="368"/>
      <c r="CG145" s="368"/>
      <c r="CH145" s="368"/>
      <c r="CI145" s="715">
        <f>IFERROR(BQ112,0)</f>
        <v>0</v>
      </c>
      <c r="CJ145" s="715"/>
      <c r="CK145" s="715"/>
      <c r="CL145" s="715"/>
      <c r="CM145" s="715"/>
      <c r="CN145" s="715"/>
      <c r="CO145" s="715"/>
      <c r="CP145" s="715"/>
      <c r="CQ145" s="715"/>
      <c r="CR145" s="715"/>
      <c r="CS145" s="368"/>
    </row>
    <row r="146" spans="2:97" ht="23.25" customHeight="1" x14ac:dyDescent="0.35">
      <c r="B146" s="368"/>
      <c r="C146" s="753" t="s">
        <v>315</v>
      </c>
      <c r="D146" s="753"/>
      <c r="E146" s="753"/>
      <c r="F146" s="753"/>
      <c r="G146" s="753"/>
      <c r="H146" s="753"/>
      <c r="I146" s="753"/>
      <c r="J146" s="753"/>
      <c r="K146" s="753"/>
      <c r="L146" s="753"/>
      <c r="M146" s="753"/>
      <c r="N146" s="753"/>
      <c r="O146" s="753"/>
      <c r="P146" s="753"/>
      <c r="Q146" s="753"/>
      <c r="R146" s="753"/>
      <c r="S146" s="753"/>
      <c r="T146" s="753"/>
      <c r="U146" s="754" t="e">
        <f>VLOOKUP(U145,'FACT COB BASICA'!Q4:S8,3,FALSE)</f>
        <v>#N/A</v>
      </c>
      <c r="V146" s="755"/>
      <c r="W146" s="755"/>
      <c r="X146" s="755"/>
      <c r="Y146" s="755"/>
      <c r="Z146" s="755"/>
      <c r="AA146" s="755"/>
      <c r="AB146" s="755"/>
      <c r="AC146" s="756"/>
      <c r="AD146" s="368"/>
      <c r="AE146" s="368"/>
      <c r="AF146" s="368"/>
      <c r="BC146" s="368"/>
      <c r="BD146" s="368"/>
      <c r="BE146" s="368"/>
      <c r="BF146" s="368"/>
      <c r="BG146" s="368"/>
      <c r="BH146" s="729" t="s">
        <v>316</v>
      </c>
      <c r="BI146" s="729"/>
      <c r="BJ146" s="729"/>
      <c r="BK146" s="729"/>
      <c r="BL146" s="729"/>
      <c r="BM146" s="729"/>
      <c r="BN146" s="729"/>
      <c r="BO146" s="729"/>
      <c r="BP146" s="729"/>
      <c r="BQ146" s="729"/>
      <c r="BR146" s="729"/>
      <c r="BS146" s="729"/>
      <c r="BT146" s="729"/>
      <c r="BU146" s="729"/>
      <c r="BV146" s="729"/>
      <c r="BW146" s="729"/>
      <c r="BX146" s="729"/>
      <c r="BY146" s="729"/>
      <c r="BZ146" s="729"/>
      <c r="CA146" s="729"/>
      <c r="CB146" s="729"/>
      <c r="CC146" s="729"/>
      <c r="CD146" s="729"/>
      <c r="CE146" s="729"/>
      <c r="CF146" s="368"/>
      <c r="CG146" s="368"/>
      <c r="CH146" s="368"/>
      <c r="CI146" s="715">
        <f>IFERROR(BQ141,0)</f>
        <v>0</v>
      </c>
      <c r="CJ146" s="715"/>
      <c r="CK146" s="715"/>
      <c r="CL146" s="715"/>
      <c r="CM146" s="715"/>
      <c r="CN146" s="715"/>
      <c r="CO146" s="715"/>
      <c r="CP146" s="715"/>
      <c r="CQ146" s="715"/>
      <c r="CR146" s="715"/>
      <c r="CS146" s="368"/>
    </row>
    <row r="147" spans="2:97" ht="23.25" customHeight="1" x14ac:dyDescent="0.35">
      <c r="B147" s="368"/>
      <c r="C147" s="368"/>
      <c r="D147" s="368"/>
      <c r="E147" s="368"/>
      <c r="F147" s="368"/>
      <c r="G147" s="368"/>
      <c r="H147" s="368"/>
      <c r="I147" s="368"/>
      <c r="J147" s="368"/>
      <c r="K147" s="368"/>
      <c r="L147" s="368"/>
      <c r="M147" s="368"/>
      <c r="N147" s="368"/>
      <c r="O147" s="368"/>
      <c r="P147" s="368"/>
      <c r="Q147" s="368"/>
      <c r="R147" s="368"/>
      <c r="S147" s="368"/>
      <c r="T147" s="368"/>
      <c r="U147" s="368"/>
      <c r="V147" s="368"/>
      <c r="W147" s="368"/>
      <c r="X147" s="368"/>
      <c r="Y147" s="368"/>
      <c r="Z147" s="368"/>
      <c r="AA147" s="368"/>
      <c r="AB147" s="368"/>
      <c r="AC147" s="368"/>
      <c r="AD147" s="368"/>
      <c r="AE147" s="368"/>
      <c r="AF147" s="368"/>
      <c r="BC147" s="368"/>
      <c r="BD147" s="368"/>
      <c r="BE147" s="368"/>
      <c r="BF147" s="368"/>
      <c r="BG147" s="368"/>
      <c r="BH147" s="730" t="s">
        <v>319</v>
      </c>
      <c r="BI147" s="730"/>
      <c r="BJ147" s="730"/>
      <c r="BK147" s="730"/>
      <c r="BL147" s="730"/>
      <c r="BM147" s="730"/>
      <c r="BN147" s="730"/>
      <c r="BO147" s="730"/>
      <c r="BP147" s="730"/>
      <c r="BQ147" s="730"/>
      <c r="BR147" s="730"/>
      <c r="BS147" s="730"/>
      <c r="BT147" s="730"/>
      <c r="BU147" s="730"/>
      <c r="BV147" s="730"/>
      <c r="BW147" s="730"/>
      <c r="BX147" s="730"/>
      <c r="BY147" s="730"/>
      <c r="BZ147" s="730"/>
      <c r="CA147" s="730"/>
      <c r="CB147" s="730"/>
      <c r="CC147" s="730"/>
      <c r="CD147" s="730"/>
      <c r="CE147" s="730"/>
      <c r="CF147" s="379"/>
      <c r="CG147" s="379"/>
      <c r="CH147" s="379"/>
      <c r="CI147" s="716">
        <f>SUM(CI144:CR146)</f>
        <v>0</v>
      </c>
      <c r="CJ147" s="716"/>
      <c r="CK147" s="716"/>
      <c r="CL147" s="716"/>
      <c r="CM147" s="716"/>
      <c r="CN147" s="716"/>
      <c r="CO147" s="716"/>
      <c r="CP147" s="716"/>
      <c r="CQ147" s="716"/>
      <c r="CR147" s="716"/>
      <c r="CS147" s="368"/>
    </row>
    <row r="148" spans="2:97" ht="23.25" customHeight="1" x14ac:dyDescent="0.35">
      <c r="B148" s="368"/>
      <c r="C148" s="368"/>
      <c r="D148" s="368"/>
      <c r="E148" s="368"/>
      <c r="F148" s="368"/>
      <c r="G148" s="368"/>
      <c r="H148" s="368"/>
      <c r="I148" s="368"/>
      <c r="J148" s="368"/>
      <c r="K148" s="368"/>
      <c r="L148" s="368"/>
      <c r="M148" s="368"/>
      <c r="N148" s="368"/>
      <c r="O148" s="368"/>
      <c r="P148" s="368"/>
      <c r="Q148" s="368"/>
      <c r="R148" s="368"/>
      <c r="S148" s="368"/>
      <c r="T148" s="368"/>
      <c r="U148" s="368"/>
      <c r="V148" s="368"/>
      <c r="W148" s="368"/>
      <c r="X148" s="368"/>
      <c r="Y148" s="368"/>
      <c r="Z148" s="368"/>
      <c r="AA148" s="368"/>
      <c r="AB148" s="368"/>
      <c r="AC148" s="368"/>
      <c r="AD148" s="368"/>
      <c r="AE148" s="368"/>
      <c r="AF148" s="368"/>
      <c r="BC148" s="368"/>
      <c r="BD148" s="368"/>
      <c r="BE148" s="368"/>
      <c r="BF148" s="368"/>
      <c r="BG148" s="368"/>
      <c r="BH148" s="729" t="e">
        <f>CONCATENATE("(+) Recargo por pago fraccionado (",TARIFA!AC5*100,"%)")</f>
        <v>#N/A</v>
      </c>
      <c r="BI148" s="729"/>
      <c r="BJ148" s="729"/>
      <c r="BK148" s="729"/>
      <c r="BL148" s="729"/>
      <c r="BM148" s="729"/>
      <c r="BN148" s="729"/>
      <c r="BO148" s="729"/>
      <c r="BP148" s="729"/>
      <c r="BQ148" s="729"/>
      <c r="BR148" s="729"/>
      <c r="BS148" s="729"/>
      <c r="BT148" s="729"/>
      <c r="BU148" s="729"/>
      <c r="BV148" s="729"/>
      <c r="BW148" s="729"/>
      <c r="BX148" s="729"/>
      <c r="BY148" s="729"/>
      <c r="BZ148" s="729"/>
      <c r="CA148" s="729"/>
      <c r="CB148" s="729"/>
      <c r="CC148" s="729"/>
      <c r="CD148" s="729"/>
      <c r="CE148" s="729"/>
      <c r="CF148" s="368"/>
      <c r="CG148" s="368"/>
      <c r="CH148" s="368"/>
      <c r="CI148" s="726" t="e">
        <f>TARIFA!AC9</f>
        <v>#N/A</v>
      </c>
      <c r="CJ148" s="726"/>
      <c r="CK148" s="726"/>
      <c r="CL148" s="726"/>
      <c r="CM148" s="726"/>
      <c r="CN148" s="726"/>
      <c r="CO148" s="726"/>
      <c r="CP148" s="726"/>
      <c r="CQ148" s="726"/>
      <c r="CR148" s="726"/>
      <c r="CS148" s="368"/>
    </row>
    <row r="149" spans="2:97" ht="23.25" customHeight="1" x14ac:dyDescent="0.35">
      <c r="B149" s="368"/>
      <c r="C149" s="368"/>
      <c r="D149" s="368"/>
      <c r="E149" s="368"/>
      <c r="F149" s="368"/>
      <c r="G149" s="368"/>
      <c r="H149" s="368"/>
      <c r="I149" s="368"/>
      <c r="J149" s="368"/>
      <c r="K149" s="368"/>
      <c r="L149" s="368"/>
      <c r="M149" s="368"/>
      <c r="N149" s="368"/>
      <c r="O149" s="368"/>
      <c r="P149" s="368"/>
      <c r="Q149" s="368"/>
      <c r="R149" s="368"/>
      <c r="S149" s="368"/>
      <c r="T149" s="368"/>
      <c r="U149" s="368"/>
      <c r="V149" s="368"/>
      <c r="W149" s="368"/>
      <c r="X149" s="368"/>
      <c r="Y149" s="368"/>
      <c r="Z149" s="368"/>
      <c r="AA149" s="368"/>
      <c r="AB149" s="368"/>
      <c r="AC149" s="368"/>
      <c r="AD149" s="368"/>
      <c r="AE149" s="368"/>
      <c r="AF149" s="368"/>
      <c r="BC149" s="368"/>
      <c r="BD149" s="368"/>
      <c r="BE149" s="368"/>
      <c r="BF149" s="368"/>
      <c r="BG149" s="368"/>
      <c r="BH149" s="729" t="s">
        <v>321</v>
      </c>
      <c r="BI149" s="729"/>
      <c r="BJ149" s="729"/>
      <c r="BK149" s="729"/>
      <c r="BL149" s="729"/>
      <c r="BM149" s="729"/>
      <c r="BN149" s="729"/>
      <c r="BO149" s="729"/>
      <c r="BP149" s="729"/>
      <c r="BQ149" s="729"/>
      <c r="BR149" s="729"/>
      <c r="BS149" s="729"/>
      <c r="BT149" s="729"/>
      <c r="BU149" s="729"/>
      <c r="BV149" s="729"/>
      <c r="BW149" s="729"/>
      <c r="BX149" s="729"/>
      <c r="BY149" s="729"/>
      <c r="BZ149" s="729"/>
      <c r="CA149" s="729"/>
      <c r="CB149" s="729"/>
      <c r="CC149" s="729"/>
      <c r="CD149" s="729"/>
      <c r="CE149" s="729"/>
      <c r="CF149" s="368"/>
      <c r="CG149" s="368"/>
      <c r="CH149" s="368"/>
      <c r="CI149" s="726">
        <f>TARIFA!AC10</f>
        <v>500</v>
      </c>
      <c r="CJ149" s="726"/>
      <c r="CK149" s="726"/>
      <c r="CL149" s="726"/>
      <c r="CM149" s="726"/>
      <c r="CN149" s="726"/>
      <c r="CO149" s="726"/>
      <c r="CP149" s="726"/>
      <c r="CQ149" s="726"/>
      <c r="CR149" s="726"/>
      <c r="CS149" s="368"/>
    </row>
    <row r="150" spans="2:97" ht="23.25" customHeight="1" x14ac:dyDescent="0.35">
      <c r="B150" s="368"/>
      <c r="C150" s="717" t="s">
        <v>320</v>
      </c>
      <c r="D150" s="718"/>
      <c r="E150" s="718"/>
      <c r="F150" s="718"/>
      <c r="G150" s="718"/>
      <c r="H150" s="718"/>
      <c r="I150" s="718"/>
      <c r="J150" s="718"/>
      <c r="K150" s="718"/>
      <c r="L150" s="718"/>
      <c r="M150" s="718"/>
      <c r="N150" s="718"/>
      <c r="O150" s="718"/>
      <c r="P150" s="718"/>
      <c r="Q150" s="718"/>
      <c r="R150" s="718"/>
      <c r="S150" s="718"/>
      <c r="T150" s="718"/>
      <c r="U150" s="718"/>
      <c r="V150" s="718"/>
      <c r="W150" s="718"/>
      <c r="X150" s="718"/>
      <c r="Y150" s="718"/>
      <c r="Z150" s="718"/>
      <c r="AA150" s="719"/>
      <c r="AB150" s="368"/>
      <c r="AC150" s="368"/>
      <c r="AD150" s="368"/>
      <c r="AE150" s="368"/>
      <c r="AF150" s="368"/>
      <c r="BC150" s="368"/>
      <c r="BD150" s="368"/>
      <c r="BE150" s="368"/>
      <c r="BF150" s="368"/>
      <c r="BG150" s="368"/>
      <c r="BH150" s="730" t="s">
        <v>322</v>
      </c>
      <c r="BI150" s="730"/>
      <c r="BJ150" s="730"/>
      <c r="BK150" s="730"/>
      <c r="BL150" s="730"/>
      <c r="BM150" s="730"/>
      <c r="BN150" s="730"/>
      <c r="BO150" s="730"/>
      <c r="BP150" s="730"/>
      <c r="BQ150" s="730"/>
      <c r="BR150" s="730"/>
      <c r="BS150" s="730"/>
      <c r="BT150" s="730"/>
      <c r="BU150" s="730"/>
      <c r="BV150" s="730"/>
      <c r="BW150" s="730"/>
      <c r="BX150" s="730"/>
      <c r="BY150" s="730"/>
      <c r="BZ150" s="730"/>
      <c r="CA150" s="730"/>
      <c r="CB150" s="730"/>
      <c r="CC150" s="730"/>
      <c r="CD150" s="730"/>
      <c r="CE150" s="730"/>
      <c r="CF150" s="379"/>
      <c r="CG150" s="379"/>
      <c r="CH150" s="379"/>
      <c r="CI150" s="716" t="e">
        <f>SUM(CI147:CR149)</f>
        <v>#N/A</v>
      </c>
      <c r="CJ150" s="716"/>
      <c r="CK150" s="716"/>
      <c r="CL150" s="716"/>
      <c r="CM150" s="716"/>
      <c r="CN150" s="716"/>
      <c r="CO150" s="716"/>
      <c r="CP150" s="716"/>
      <c r="CQ150" s="716"/>
      <c r="CR150" s="716"/>
      <c r="CS150" s="368"/>
    </row>
    <row r="151" spans="2:97" ht="23.25" customHeight="1" x14ac:dyDescent="0.35">
      <c r="B151" s="368"/>
      <c r="C151" s="720"/>
      <c r="D151" s="721"/>
      <c r="E151" s="721"/>
      <c r="F151" s="721"/>
      <c r="G151" s="721"/>
      <c r="H151" s="721"/>
      <c r="I151" s="721"/>
      <c r="J151" s="721"/>
      <c r="K151" s="721"/>
      <c r="L151" s="721"/>
      <c r="M151" s="721"/>
      <c r="N151" s="721"/>
      <c r="O151" s="721"/>
      <c r="P151" s="721"/>
      <c r="Q151" s="721"/>
      <c r="R151" s="721"/>
      <c r="S151" s="721"/>
      <c r="T151" s="721"/>
      <c r="U151" s="721"/>
      <c r="V151" s="721"/>
      <c r="W151" s="721"/>
      <c r="X151" s="721"/>
      <c r="Y151" s="721"/>
      <c r="Z151" s="721"/>
      <c r="AA151" s="722"/>
      <c r="AB151" s="368"/>
      <c r="AC151" s="368"/>
      <c r="AD151" s="368"/>
      <c r="AE151" s="368"/>
      <c r="AF151" s="368"/>
      <c r="BC151" s="368"/>
      <c r="BD151" s="368"/>
      <c r="BE151" s="368"/>
      <c r="BF151" s="368"/>
      <c r="BG151" s="368"/>
      <c r="BH151" s="729" t="s">
        <v>323</v>
      </c>
      <c r="BI151" s="729"/>
      <c r="BJ151" s="729"/>
      <c r="BK151" s="729"/>
      <c r="BL151" s="729"/>
      <c r="BM151" s="729"/>
      <c r="BN151" s="729"/>
      <c r="BO151" s="729"/>
      <c r="BP151" s="729"/>
      <c r="BQ151" s="729"/>
      <c r="BR151" s="729"/>
      <c r="BS151" s="729"/>
      <c r="BT151" s="729"/>
      <c r="BU151" s="729"/>
      <c r="BV151" s="729"/>
      <c r="BW151" s="729"/>
      <c r="BX151" s="729"/>
      <c r="BY151" s="729"/>
      <c r="BZ151" s="729"/>
      <c r="CA151" s="729"/>
      <c r="CB151" s="729"/>
      <c r="CC151" s="729"/>
      <c r="CD151" s="729"/>
      <c r="CE151" s="729"/>
      <c r="CF151" s="368"/>
      <c r="CG151" s="368"/>
      <c r="CH151" s="368"/>
      <c r="CI151" s="726" t="e">
        <f>TARIFA!AC11</f>
        <v>#N/A</v>
      </c>
      <c r="CJ151" s="726"/>
      <c r="CK151" s="726"/>
      <c r="CL151" s="726"/>
      <c r="CM151" s="726"/>
      <c r="CN151" s="726"/>
      <c r="CO151" s="726"/>
      <c r="CP151" s="726"/>
      <c r="CQ151" s="726"/>
      <c r="CR151" s="726"/>
      <c r="CS151" s="368"/>
    </row>
    <row r="152" spans="2:97" ht="23.25" customHeight="1" x14ac:dyDescent="0.35">
      <c r="B152" s="368"/>
      <c r="C152" s="720"/>
      <c r="D152" s="721"/>
      <c r="E152" s="721"/>
      <c r="F152" s="721"/>
      <c r="G152" s="721"/>
      <c r="H152" s="721"/>
      <c r="I152" s="721"/>
      <c r="J152" s="721"/>
      <c r="K152" s="721"/>
      <c r="L152" s="721"/>
      <c r="M152" s="721"/>
      <c r="N152" s="721"/>
      <c r="O152" s="721"/>
      <c r="P152" s="721"/>
      <c r="Q152" s="721"/>
      <c r="R152" s="721"/>
      <c r="S152" s="721"/>
      <c r="T152" s="721"/>
      <c r="U152" s="721"/>
      <c r="V152" s="721"/>
      <c r="W152" s="721"/>
      <c r="X152" s="721"/>
      <c r="Y152" s="721"/>
      <c r="Z152" s="721"/>
      <c r="AA152" s="722"/>
      <c r="AB152" s="368"/>
      <c r="AC152" s="368"/>
      <c r="AD152" s="368"/>
      <c r="AE152" s="368"/>
      <c r="AF152" s="368"/>
      <c r="BC152" s="368"/>
      <c r="BD152" s="368"/>
      <c r="BE152" s="368"/>
      <c r="BF152" s="368"/>
      <c r="BG152" s="368"/>
      <c r="BH152" s="730" t="s">
        <v>324</v>
      </c>
      <c r="BI152" s="730"/>
      <c r="BJ152" s="730"/>
      <c r="BK152" s="730"/>
      <c r="BL152" s="730"/>
      <c r="BM152" s="730"/>
      <c r="BN152" s="730"/>
      <c r="BO152" s="730"/>
      <c r="BP152" s="730"/>
      <c r="BQ152" s="730"/>
      <c r="BR152" s="730"/>
      <c r="BS152" s="730"/>
      <c r="BT152" s="730"/>
      <c r="BU152" s="730"/>
      <c r="BV152" s="730"/>
      <c r="BW152" s="730"/>
      <c r="BX152" s="730"/>
      <c r="BY152" s="730"/>
      <c r="BZ152" s="730"/>
      <c r="CA152" s="730"/>
      <c r="CB152" s="730"/>
      <c r="CC152" s="730"/>
      <c r="CD152" s="730"/>
      <c r="CE152" s="730"/>
      <c r="CF152" s="379"/>
      <c r="CG152" s="380"/>
      <c r="CH152" s="380"/>
      <c r="CI152" s="727" t="e">
        <f>SUM(CI150:CR151)</f>
        <v>#N/A</v>
      </c>
      <c r="CJ152" s="727"/>
      <c r="CK152" s="727"/>
      <c r="CL152" s="727"/>
      <c r="CM152" s="727"/>
      <c r="CN152" s="727"/>
      <c r="CO152" s="727"/>
      <c r="CP152" s="727"/>
      <c r="CQ152" s="727"/>
      <c r="CR152" s="727"/>
      <c r="CS152" s="368"/>
    </row>
    <row r="153" spans="2:97" ht="23.25" customHeight="1" x14ac:dyDescent="0.35">
      <c r="B153" s="368"/>
      <c r="C153" s="720"/>
      <c r="D153" s="721"/>
      <c r="E153" s="721"/>
      <c r="F153" s="721"/>
      <c r="G153" s="721"/>
      <c r="H153" s="721"/>
      <c r="I153" s="721"/>
      <c r="J153" s="721"/>
      <c r="K153" s="721"/>
      <c r="L153" s="721"/>
      <c r="M153" s="721"/>
      <c r="N153" s="721"/>
      <c r="O153" s="721"/>
      <c r="P153" s="721"/>
      <c r="Q153" s="721"/>
      <c r="R153" s="721"/>
      <c r="S153" s="721"/>
      <c r="T153" s="721"/>
      <c r="U153" s="721"/>
      <c r="V153" s="721"/>
      <c r="W153" s="721"/>
      <c r="X153" s="721"/>
      <c r="Y153" s="721"/>
      <c r="Z153" s="721"/>
      <c r="AA153" s="722"/>
      <c r="AB153" s="368"/>
      <c r="AC153" s="368"/>
      <c r="AD153" s="368"/>
      <c r="AE153" s="368"/>
      <c r="AF153" s="368"/>
      <c r="BC153" s="368"/>
      <c r="BD153" s="368"/>
      <c r="BE153" s="368"/>
      <c r="BF153" s="368"/>
      <c r="BG153" s="368"/>
      <c r="BH153" s="368"/>
      <c r="BI153" s="368"/>
      <c r="BJ153" s="368"/>
      <c r="BK153" s="368"/>
      <c r="BL153" s="368"/>
      <c r="BM153" s="368"/>
      <c r="BN153" s="368"/>
      <c r="BO153" s="368"/>
      <c r="BP153" s="368"/>
      <c r="BQ153" s="368"/>
      <c r="BR153" s="368"/>
      <c r="BS153" s="368"/>
      <c r="BT153" s="368"/>
      <c r="BU153" s="368"/>
      <c r="BV153" s="368"/>
      <c r="BW153" s="368"/>
      <c r="BX153" s="368"/>
      <c r="BY153" s="368"/>
      <c r="BZ153" s="368"/>
      <c r="CA153" s="368"/>
      <c r="CB153" s="368"/>
      <c r="CC153" s="368"/>
      <c r="CD153" s="368"/>
      <c r="CE153" s="368"/>
      <c r="CF153" s="368"/>
      <c r="CG153" s="368"/>
      <c r="CH153" s="368"/>
      <c r="CI153" s="368"/>
      <c r="CJ153" s="368"/>
      <c r="CK153" s="368"/>
      <c r="CL153" s="368"/>
      <c r="CM153" s="368"/>
      <c r="CN153" s="368"/>
      <c r="CO153" s="368"/>
      <c r="CP153" s="368"/>
      <c r="CQ153" s="368"/>
      <c r="CR153" s="368"/>
      <c r="CS153" s="368"/>
    </row>
    <row r="154" spans="2:97" ht="23.25" customHeight="1" x14ac:dyDescent="0.35">
      <c r="B154" s="368"/>
      <c r="C154" s="720"/>
      <c r="D154" s="721"/>
      <c r="E154" s="721"/>
      <c r="F154" s="721"/>
      <c r="G154" s="721"/>
      <c r="H154" s="721"/>
      <c r="I154" s="721"/>
      <c r="J154" s="721"/>
      <c r="K154" s="721"/>
      <c r="L154" s="721"/>
      <c r="M154" s="721"/>
      <c r="N154" s="721"/>
      <c r="O154" s="721"/>
      <c r="P154" s="721"/>
      <c r="Q154" s="721"/>
      <c r="R154" s="721"/>
      <c r="S154" s="721"/>
      <c r="T154" s="721"/>
      <c r="U154" s="721"/>
      <c r="V154" s="721"/>
      <c r="W154" s="721"/>
      <c r="X154" s="721"/>
      <c r="Y154" s="721"/>
      <c r="Z154" s="721"/>
      <c r="AA154" s="722"/>
      <c r="AB154" s="368"/>
      <c r="AC154" s="368"/>
      <c r="AD154" s="368"/>
      <c r="AE154" s="368"/>
      <c r="AF154" s="368"/>
      <c r="BC154" s="368"/>
      <c r="BD154" s="368"/>
      <c r="BE154" s="368"/>
      <c r="BF154" s="368"/>
      <c r="BG154" s="368"/>
      <c r="BH154" s="381"/>
      <c r="BI154" s="381"/>
      <c r="BJ154" s="368"/>
      <c r="BK154" s="368"/>
      <c r="BL154" s="368"/>
      <c r="BM154" s="368"/>
      <c r="BN154" s="368"/>
      <c r="BO154" s="368"/>
      <c r="BP154" s="368"/>
      <c r="BQ154" s="368"/>
      <c r="BR154" s="368"/>
      <c r="BS154" s="368"/>
      <c r="BT154" s="368"/>
      <c r="BU154" s="368"/>
      <c r="BV154" s="368"/>
      <c r="BW154" s="368"/>
      <c r="BX154" s="368"/>
      <c r="BY154" s="368"/>
      <c r="BZ154" s="368"/>
      <c r="CA154" s="368"/>
      <c r="CB154" s="368"/>
      <c r="CC154" s="368"/>
      <c r="CD154" s="368"/>
      <c r="CE154" s="368"/>
      <c r="CF154" s="368"/>
      <c r="CG154" s="368"/>
      <c r="CH154" s="368"/>
      <c r="CI154" s="368"/>
      <c r="CJ154" s="368"/>
      <c r="CK154" s="368"/>
      <c r="CL154" s="368"/>
      <c r="CM154" s="368"/>
      <c r="CN154" s="368"/>
      <c r="CO154" s="368"/>
      <c r="CP154" s="368"/>
      <c r="CQ154" s="368"/>
      <c r="CR154" s="368"/>
      <c r="CS154" s="368"/>
    </row>
    <row r="155" spans="2:97" ht="23.25" customHeight="1" x14ac:dyDescent="0.35">
      <c r="B155" s="368"/>
      <c r="C155" s="720"/>
      <c r="D155" s="721"/>
      <c r="E155" s="721"/>
      <c r="F155" s="721"/>
      <c r="G155" s="721"/>
      <c r="H155" s="721"/>
      <c r="I155" s="721"/>
      <c r="J155" s="721"/>
      <c r="K155" s="721"/>
      <c r="L155" s="721"/>
      <c r="M155" s="721"/>
      <c r="N155" s="721"/>
      <c r="O155" s="721"/>
      <c r="P155" s="721"/>
      <c r="Q155" s="721"/>
      <c r="R155" s="721"/>
      <c r="S155" s="721"/>
      <c r="T155" s="721"/>
      <c r="U155" s="721"/>
      <c r="V155" s="721"/>
      <c r="W155" s="721"/>
      <c r="X155" s="721"/>
      <c r="Y155" s="721"/>
      <c r="Z155" s="721"/>
      <c r="AA155" s="722"/>
      <c r="AB155" s="368"/>
      <c r="AC155" s="368"/>
      <c r="AD155" s="368"/>
      <c r="AE155" s="368"/>
      <c r="AF155" s="368"/>
      <c r="AG155" s="368"/>
      <c r="AH155" s="368"/>
      <c r="AI155" s="368"/>
      <c r="AJ155" s="368"/>
      <c r="AK155" s="368"/>
      <c r="AL155" s="368"/>
      <c r="AM155" s="368"/>
      <c r="AN155" s="368"/>
      <c r="AO155" s="368"/>
      <c r="AP155" s="368"/>
      <c r="AQ155" s="368"/>
      <c r="AR155" s="368"/>
      <c r="AS155" s="368"/>
      <c r="AT155" s="368"/>
      <c r="AU155" s="368"/>
      <c r="AV155" s="368"/>
      <c r="AW155" s="368"/>
      <c r="AX155" s="368"/>
      <c r="AY155" s="368"/>
      <c r="AZ155" s="368"/>
      <c r="BA155" s="368"/>
      <c r="BB155" s="368"/>
      <c r="BC155" s="368"/>
      <c r="BD155" s="368"/>
      <c r="BE155" s="368"/>
      <c r="BF155" s="368"/>
      <c r="BG155" s="368"/>
      <c r="BH155" s="731" t="s">
        <v>325</v>
      </c>
      <c r="BI155" s="732"/>
      <c r="BJ155" s="732"/>
      <c r="BK155" s="732"/>
      <c r="BL155" s="732"/>
      <c r="BM155" s="732"/>
      <c r="BN155" s="732"/>
      <c r="BO155" s="732"/>
      <c r="BP155" s="732"/>
      <c r="BQ155" s="732"/>
      <c r="BR155" s="732"/>
      <c r="BS155" s="732"/>
      <c r="BT155" s="732"/>
      <c r="BU155" s="732"/>
      <c r="BV155" s="732"/>
      <c r="BW155" s="732"/>
      <c r="BX155" s="732"/>
      <c r="BY155" s="732"/>
      <c r="BZ155" s="732"/>
      <c r="CA155" s="732"/>
      <c r="CB155" s="732"/>
      <c r="CC155" s="732"/>
      <c r="CD155" s="732"/>
      <c r="CE155" s="732"/>
      <c r="CF155" s="732"/>
      <c r="CG155" s="732"/>
      <c r="CH155" s="732"/>
      <c r="CI155" s="732"/>
      <c r="CJ155" s="732"/>
      <c r="CK155" s="732"/>
      <c r="CL155" s="732"/>
      <c r="CM155" s="732"/>
      <c r="CN155" s="732"/>
      <c r="CO155" s="732"/>
      <c r="CP155" s="732"/>
      <c r="CQ155" s="732"/>
      <c r="CR155" s="733"/>
      <c r="CS155" s="368"/>
    </row>
    <row r="156" spans="2:97" ht="23.25" customHeight="1" x14ac:dyDescent="0.35">
      <c r="B156" s="368"/>
      <c r="C156" s="720"/>
      <c r="D156" s="721"/>
      <c r="E156" s="721"/>
      <c r="F156" s="721"/>
      <c r="G156" s="721"/>
      <c r="H156" s="721"/>
      <c r="I156" s="721"/>
      <c r="J156" s="721"/>
      <c r="K156" s="721"/>
      <c r="L156" s="721"/>
      <c r="M156" s="721"/>
      <c r="N156" s="721"/>
      <c r="O156" s="721"/>
      <c r="P156" s="721"/>
      <c r="Q156" s="721"/>
      <c r="R156" s="721"/>
      <c r="S156" s="721"/>
      <c r="T156" s="721"/>
      <c r="U156" s="721"/>
      <c r="V156" s="721"/>
      <c r="W156" s="721"/>
      <c r="X156" s="721"/>
      <c r="Y156" s="721"/>
      <c r="Z156" s="721"/>
      <c r="AA156" s="722"/>
      <c r="AB156" s="368"/>
      <c r="AC156" s="368"/>
      <c r="AD156" s="368"/>
      <c r="AE156" s="368"/>
      <c r="AF156" s="368"/>
      <c r="AG156" s="368"/>
      <c r="AH156" s="368"/>
      <c r="AI156" s="368"/>
      <c r="AJ156" s="368"/>
      <c r="AK156" s="368"/>
      <c r="AL156" s="368"/>
      <c r="AM156" s="368"/>
      <c r="AN156" s="368"/>
      <c r="AO156" s="368"/>
      <c r="AP156" s="368"/>
      <c r="AQ156" s="368"/>
      <c r="AR156" s="368"/>
      <c r="AS156" s="368"/>
      <c r="AT156" s="368"/>
      <c r="AU156" s="368"/>
      <c r="AV156" s="368"/>
      <c r="AW156" s="368"/>
      <c r="AX156" s="368"/>
      <c r="AY156" s="368"/>
      <c r="AZ156" s="368"/>
      <c r="BA156" s="368"/>
      <c r="BB156" s="368"/>
      <c r="BC156" s="368"/>
      <c r="BD156" s="368"/>
      <c r="BE156" s="381"/>
      <c r="BF156" s="381"/>
      <c r="BG156" s="381"/>
      <c r="BH156" s="368"/>
      <c r="BI156" s="368"/>
      <c r="BJ156" s="368"/>
      <c r="BK156" s="368"/>
      <c r="BL156" s="368"/>
      <c r="BM156" s="368"/>
      <c r="BN156" s="368"/>
      <c r="BO156" s="368"/>
      <c r="BP156" s="368"/>
      <c r="BQ156" s="368"/>
      <c r="BR156" s="368"/>
      <c r="BS156" s="368"/>
      <c r="BT156" s="368"/>
      <c r="BU156" s="368"/>
      <c r="BV156" s="368"/>
      <c r="BW156" s="368"/>
      <c r="BX156" s="368"/>
      <c r="BY156" s="368"/>
      <c r="BZ156" s="368"/>
      <c r="CA156" s="368"/>
      <c r="CB156" s="368"/>
      <c r="CC156" s="368"/>
      <c r="CD156" s="368"/>
      <c r="CE156" s="368"/>
      <c r="CF156" s="368"/>
      <c r="CG156" s="368"/>
      <c r="CH156" s="368"/>
      <c r="CI156" s="368"/>
      <c r="CJ156" s="368"/>
      <c r="CK156" s="368"/>
      <c r="CL156" s="368"/>
      <c r="CM156" s="368"/>
      <c r="CN156" s="368"/>
      <c r="CO156" s="368"/>
      <c r="CP156" s="368"/>
      <c r="CQ156" s="368"/>
      <c r="CR156" s="368"/>
      <c r="CS156" s="368"/>
    </row>
    <row r="157" spans="2:97" ht="23.25" customHeight="1" x14ac:dyDescent="0.35">
      <c r="B157" s="368"/>
      <c r="C157" s="720"/>
      <c r="D157" s="721"/>
      <c r="E157" s="721"/>
      <c r="F157" s="721"/>
      <c r="G157" s="721"/>
      <c r="H157" s="721"/>
      <c r="I157" s="721"/>
      <c r="J157" s="721"/>
      <c r="K157" s="721"/>
      <c r="L157" s="721"/>
      <c r="M157" s="721"/>
      <c r="N157" s="721"/>
      <c r="O157" s="721"/>
      <c r="P157" s="721"/>
      <c r="Q157" s="721"/>
      <c r="R157" s="721"/>
      <c r="S157" s="721"/>
      <c r="T157" s="721"/>
      <c r="U157" s="721"/>
      <c r="V157" s="721"/>
      <c r="W157" s="721"/>
      <c r="X157" s="721"/>
      <c r="Y157" s="721"/>
      <c r="Z157" s="721"/>
      <c r="AA157" s="722"/>
      <c r="AB157" s="368"/>
      <c r="AC157" s="368"/>
      <c r="AD157" s="368"/>
      <c r="AE157" s="368"/>
      <c r="AF157" s="368"/>
      <c r="AG157" s="368"/>
      <c r="AH157" s="368"/>
      <c r="AI157" s="368"/>
      <c r="AJ157" s="368"/>
      <c r="AK157" s="368"/>
      <c r="AL157" s="368"/>
      <c r="AM157" s="368"/>
      <c r="AN157" s="368"/>
      <c r="AO157" s="368"/>
      <c r="AP157" s="368"/>
      <c r="AQ157" s="368"/>
      <c r="AR157" s="368"/>
      <c r="AS157" s="368"/>
      <c r="AT157" s="368"/>
      <c r="AU157" s="368"/>
      <c r="AV157" s="368"/>
      <c r="AW157" s="368"/>
      <c r="AX157" s="368"/>
      <c r="AY157" s="368"/>
      <c r="AZ157" s="368"/>
      <c r="BA157" s="368"/>
      <c r="BB157" s="368"/>
      <c r="BC157" s="368"/>
      <c r="BD157" s="368"/>
      <c r="BE157" s="368"/>
      <c r="BF157" s="368"/>
      <c r="BG157" s="368"/>
      <c r="BH157" s="734" t="s">
        <v>326</v>
      </c>
      <c r="BI157" s="734"/>
      <c r="BJ157" s="734"/>
      <c r="BK157" s="734"/>
      <c r="BL157" s="734"/>
      <c r="BM157" s="734"/>
      <c r="BN157" s="734"/>
      <c r="BO157" s="734"/>
      <c r="BP157" s="734"/>
      <c r="BQ157" s="734"/>
      <c r="BR157" s="734"/>
      <c r="BS157" s="734"/>
      <c r="BT157" s="734"/>
      <c r="BU157" s="734"/>
      <c r="BV157" s="734"/>
      <c r="BW157" s="734"/>
      <c r="BX157" s="734"/>
      <c r="BY157" s="734"/>
      <c r="BZ157" s="734"/>
      <c r="CA157" s="734"/>
      <c r="CB157" s="734"/>
      <c r="CC157" s="734"/>
      <c r="CD157" s="734"/>
      <c r="CE157" s="734"/>
      <c r="CF157" s="734"/>
      <c r="CG157" s="368"/>
      <c r="CH157" s="368"/>
      <c r="CI157" s="728" t="e">
        <f>IF(U146=1,CI152,((CI150-CI149)/U146+CI149)*1.16)</f>
        <v>#N/A</v>
      </c>
      <c r="CJ157" s="728"/>
      <c r="CK157" s="728"/>
      <c r="CL157" s="728"/>
      <c r="CM157" s="728"/>
      <c r="CN157" s="728"/>
      <c r="CO157" s="728"/>
      <c r="CP157" s="728"/>
      <c r="CQ157" s="728"/>
      <c r="CR157" s="728"/>
      <c r="CS157" s="368"/>
    </row>
    <row r="158" spans="2:97" ht="23.25" customHeight="1" x14ac:dyDescent="0.35">
      <c r="B158" s="368"/>
      <c r="C158" s="720"/>
      <c r="D158" s="721"/>
      <c r="E158" s="721"/>
      <c r="F158" s="721"/>
      <c r="G158" s="721"/>
      <c r="H158" s="721"/>
      <c r="I158" s="721"/>
      <c r="J158" s="721"/>
      <c r="K158" s="721"/>
      <c r="L158" s="721"/>
      <c r="M158" s="721"/>
      <c r="N158" s="721"/>
      <c r="O158" s="721"/>
      <c r="P158" s="721"/>
      <c r="Q158" s="721"/>
      <c r="R158" s="721"/>
      <c r="S158" s="721"/>
      <c r="T158" s="721"/>
      <c r="U158" s="721"/>
      <c r="V158" s="721"/>
      <c r="W158" s="721"/>
      <c r="X158" s="721"/>
      <c r="Y158" s="721"/>
      <c r="Z158" s="721"/>
      <c r="AA158" s="722"/>
      <c r="AB158" s="368"/>
      <c r="AC158" s="368"/>
      <c r="AD158" s="368"/>
      <c r="AE158" s="368"/>
      <c r="AF158" s="368"/>
      <c r="AG158" s="368"/>
      <c r="AH158" s="368"/>
      <c r="AI158" s="368"/>
      <c r="AJ158" s="368"/>
      <c r="AK158" s="368"/>
      <c r="AL158" s="368"/>
      <c r="AM158" s="368"/>
      <c r="AN158" s="368"/>
      <c r="AO158" s="368"/>
      <c r="AP158" s="368"/>
      <c r="AQ158" s="368"/>
      <c r="AR158" s="368"/>
      <c r="AS158" s="368"/>
      <c r="AT158" s="368"/>
      <c r="AU158" s="368"/>
      <c r="AV158" s="368"/>
      <c r="AW158" s="368"/>
      <c r="AX158" s="368"/>
      <c r="AY158" s="368"/>
      <c r="AZ158" s="368"/>
      <c r="BA158" s="368"/>
      <c r="BB158" s="368"/>
      <c r="BC158" s="368"/>
      <c r="BD158" s="368"/>
      <c r="BE158" s="368"/>
      <c r="BF158" s="368"/>
      <c r="BG158" s="368"/>
      <c r="BH158" s="734" t="e">
        <f>"Recibos subsecuentes ("&amp;U146-1&amp;")"</f>
        <v>#N/A</v>
      </c>
      <c r="BI158" s="734"/>
      <c r="BJ158" s="734"/>
      <c r="BK158" s="734"/>
      <c r="BL158" s="734"/>
      <c r="BM158" s="734"/>
      <c r="BN158" s="734"/>
      <c r="BO158" s="734"/>
      <c r="BP158" s="734"/>
      <c r="BQ158" s="734"/>
      <c r="BR158" s="734"/>
      <c r="BS158" s="734"/>
      <c r="BT158" s="734"/>
      <c r="BU158" s="734"/>
      <c r="BV158" s="734"/>
      <c r="BW158" s="734"/>
      <c r="BX158" s="734"/>
      <c r="BY158" s="734"/>
      <c r="BZ158" s="734"/>
      <c r="CA158" s="734"/>
      <c r="CB158" s="734"/>
      <c r="CC158" s="734"/>
      <c r="CD158" s="734"/>
      <c r="CE158" s="734"/>
      <c r="CF158" s="734"/>
      <c r="CG158" s="368"/>
      <c r="CH158" s="368"/>
      <c r="CI158" s="726" t="e">
        <f>IF(U146=1,0,((CI150-CI149)/U146)*1.16)</f>
        <v>#N/A</v>
      </c>
      <c r="CJ158" s="726"/>
      <c r="CK158" s="726"/>
      <c r="CL158" s="726"/>
      <c r="CM158" s="726"/>
      <c r="CN158" s="726"/>
      <c r="CO158" s="726"/>
      <c r="CP158" s="726"/>
      <c r="CQ158" s="726"/>
      <c r="CR158" s="726"/>
      <c r="CS158" s="368"/>
    </row>
    <row r="159" spans="2:97" ht="23.25" customHeight="1" x14ac:dyDescent="0.35">
      <c r="B159" s="368"/>
      <c r="C159" s="720"/>
      <c r="D159" s="721"/>
      <c r="E159" s="721"/>
      <c r="F159" s="721"/>
      <c r="G159" s="721"/>
      <c r="H159" s="721"/>
      <c r="I159" s="721"/>
      <c r="J159" s="721"/>
      <c r="K159" s="721"/>
      <c r="L159" s="721"/>
      <c r="M159" s="721"/>
      <c r="N159" s="721"/>
      <c r="O159" s="721"/>
      <c r="P159" s="721"/>
      <c r="Q159" s="721"/>
      <c r="R159" s="721"/>
      <c r="S159" s="721"/>
      <c r="T159" s="721"/>
      <c r="U159" s="721"/>
      <c r="V159" s="721"/>
      <c r="W159" s="721"/>
      <c r="X159" s="721"/>
      <c r="Y159" s="721"/>
      <c r="Z159" s="721"/>
      <c r="AA159" s="722"/>
      <c r="AB159" s="368"/>
      <c r="AC159" s="368"/>
      <c r="AD159" s="368"/>
      <c r="AE159" s="368"/>
      <c r="AF159" s="368"/>
      <c r="AG159" s="368"/>
      <c r="AH159" s="368"/>
      <c r="AI159" s="368"/>
      <c r="AJ159" s="368"/>
      <c r="AK159" s="368"/>
      <c r="AL159" s="368"/>
      <c r="AM159" s="368"/>
      <c r="AN159" s="368"/>
      <c r="AO159" s="368"/>
      <c r="AP159" s="368"/>
      <c r="AQ159" s="368"/>
      <c r="AR159" s="368"/>
      <c r="AS159" s="368"/>
      <c r="AT159" s="368"/>
      <c r="AU159" s="368"/>
      <c r="AV159" s="368"/>
      <c r="AW159" s="368"/>
      <c r="AX159" s="368"/>
      <c r="AY159" s="368"/>
      <c r="AZ159" s="368"/>
      <c r="BA159" s="368"/>
      <c r="BB159" s="368"/>
      <c r="BC159" s="368"/>
      <c r="BD159" s="368"/>
      <c r="BE159" s="368"/>
      <c r="BF159" s="368"/>
      <c r="BG159" s="368"/>
      <c r="CS159" s="368"/>
    </row>
    <row r="160" spans="2:97" ht="23.25" customHeight="1" x14ac:dyDescent="0.35">
      <c r="B160" s="368"/>
      <c r="C160" s="723"/>
      <c r="D160" s="724"/>
      <c r="E160" s="724"/>
      <c r="F160" s="724"/>
      <c r="G160" s="724"/>
      <c r="H160" s="724"/>
      <c r="I160" s="724"/>
      <c r="J160" s="724"/>
      <c r="K160" s="724"/>
      <c r="L160" s="724"/>
      <c r="M160" s="724"/>
      <c r="N160" s="724"/>
      <c r="O160" s="724"/>
      <c r="P160" s="724"/>
      <c r="Q160" s="724"/>
      <c r="R160" s="724"/>
      <c r="S160" s="724"/>
      <c r="T160" s="724"/>
      <c r="U160" s="724"/>
      <c r="V160" s="724"/>
      <c r="W160" s="724"/>
      <c r="X160" s="724"/>
      <c r="Y160" s="724"/>
      <c r="Z160" s="724"/>
      <c r="AA160" s="725"/>
      <c r="AB160" s="368"/>
      <c r="AC160" s="368"/>
      <c r="AD160" s="368"/>
      <c r="AE160" s="368"/>
      <c r="AF160" s="368"/>
      <c r="AG160" s="368"/>
      <c r="AH160" s="368"/>
      <c r="AI160" s="368"/>
      <c r="AJ160" s="368"/>
      <c r="AK160" s="368"/>
      <c r="AL160" s="368"/>
      <c r="AM160" s="368"/>
      <c r="AN160" s="368"/>
      <c r="AO160" s="368"/>
      <c r="AP160" s="368"/>
      <c r="AQ160" s="368"/>
      <c r="AR160" s="368"/>
      <c r="AS160" s="368"/>
      <c r="AT160" s="368"/>
      <c r="AU160" s="368"/>
      <c r="AV160" s="368"/>
      <c r="AW160" s="368"/>
      <c r="AX160" s="368"/>
      <c r="AY160" s="368"/>
      <c r="AZ160" s="368"/>
      <c r="BA160" s="368"/>
      <c r="BB160" s="368"/>
      <c r="BC160" s="368"/>
      <c r="BD160" s="368"/>
      <c r="BE160" s="368"/>
      <c r="BF160" s="368"/>
      <c r="BG160" s="368"/>
      <c r="CS160" s="368"/>
    </row>
    <row r="161" spans="2:97" ht="23.25" customHeight="1" x14ac:dyDescent="0.35">
      <c r="B161" s="368"/>
      <c r="C161" s="368"/>
      <c r="D161" s="368"/>
      <c r="E161" s="368"/>
      <c r="F161" s="368"/>
      <c r="G161" s="368"/>
      <c r="H161" s="368"/>
      <c r="I161" s="368"/>
      <c r="J161" s="368"/>
      <c r="K161" s="368"/>
      <c r="L161" s="368"/>
      <c r="M161" s="368"/>
      <c r="N161" s="368"/>
      <c r="O161" s="368"/>
      <c r="P161" s="368"/>
      <c r="Q161" s="368"/>
      <c r="R161" s="368"/>
      <c r="S161" s="368"/>
      <c r="T161" s="368"/>
      <c r="U161" s="368"/>
      <c r="V161" s="368"/>
      <c r="W161" s="368"/>
      <c r="X161" s="368"/>
      <c r="Y161" s="368"/>
      <c r="Z161" s="368"/>
      <c r="AA161" s="368"/>
      <c r="AB161" s="368"/>
      <c r="AC161" s="368"/>
      <c r="AD161" s="368"/>
      <c r="AE161" s="368"/>
      <c r="AF161" s="368"/>
      <c r="AG161" s="368"/>
      <c r="AH161" s="368"/>
      <c r="AI161" s="368"/>
      <c r="AJ161" s="368"/>
      <c r="AK161" s="368"/>
      <c r="AL161" s="368"/>
      <c r="AM161" s="368"/>
      <c r="AN161" s="368"/>
      <c r="AO161" s="368"/>
      <c r="AP161" s="368"/>
      <c r="AQ161" s="368"/>
      <c r="AR161" s="368"/>
      <c r="AS161" s="368"/>
      <c r="AT161" s="368"/>
      <c r="AU161" s="368"/>
      <c r="AV161" s="368"/>
      <c r="AW161" s="368"/>
      <c r="AX161" s="368"/>
      <c r="AY161" s="368"/>
      <c r="AZ161" s="368"/>
      <c r="BA161" s="368"/>
      <c r="BB161" s="368"/>
      <c r="BC161" s="368"/>
      <c r="BD161" s="368"/>
      <c r="BE161" s="368"/>
      <c r="BF161" s="368"/>
      <c r="BG161" s="368"/>
      <c r="BH161" s="368"/>
      <c r="BI161" s="368"/>
      <c r="BJ161" s="368"/>
      <c r="BK161" s="368"/>
      <c r="BL161" s="368"/>
      <c r="BM161" s="368"/>
      <c r="BN161" s="368"/>
      <c r="BO161" s="368"/>
      <c r="BP161" s="368"/>
      <c r="BQ161" s="368"/>
      <c r="BR161" s="368"/>
      <c r="BS161" s="368"/>
      <c r="BT161" s="368"/>
      <c r="BU161" s="368"/>
      <c r="BV161" s="368"/>
      <c r="BW161" s="368"/>
      <c r="BX161" s="368"/>
      <c r="BY161" s="368"/>
      <c r="BZ161" s="368"/>
      <c r="CA161" s="368"/>
      <c r="CB161" s="368"/>
      <c r="CC161" s="368"/>
      <c r="CD161" s="368"/>
      <c r="CE161" s="368"/>
      <c r="CF161" s="368"/>
      <c r="CG161" s="368"/>
      <c r="CH161" s="368"/>
      <c r="CI161" s="368"/>
      <c r="CJ161" s="368"/>
      <c r="CK161" s="368"/>
      <c r="CL161" s="368"/>
      <c r="CM161" s="368"/>
      <c r="CN161" s="368"/>
      <c r="CO161" s="368"/>
      <c r="CP161" s="368"/>
      <c r="CQ161" s="368"/>
      <c r="CR161" s="368"/>
      <c r="CS161" s="368"/>
    </row>
    <row r="162" spans="2:97" ht="23.25" customHeight="1" x14ac:dyDescent="0.35">
      <c r="B162" s="833" t="s">
        <v>177</v>
      </c>
      <c r="C162" s="834"/>
      <c r="D162" s="834"/>
      <c r="E162" s="834"/>
      <c r="F162" s="834"/>
      <c r="G162" s="834"/>
      <c r="H162" s="834"/>
      <c r="I162" s="834"/>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34"/>
      <c r="BL162" s="834"/>
      <c r="BM162" s="834"/>
      <c r="BN162" s="834"/>
      <c r="BO162" s="834"/>
      <c r="BP162" s="834"/>
      <c r="BQ162" s="834"/>
      <c r="BR162" s="834"/>
      <c r="BS162" s="834"/>
      <c r="BT162" s="834"/>
      <c r="BU162" s="834"/>
      <c r="BV162" s="834"/>
      <c r="BW162" s="834"/>
      <c r="BX162" s="834"/>
      <c r="BY162" s="834"/>
      <c r="BZ162" s="834"/>
      <c r="CA162" s="834"/>
      <c r="CB162" s="834"/>
      <c r="CC162" s="834"/>
      <c r="CD162" s="834"/>
      <c r="CE162" s="834"/>
      <c r="CF162" s="834"/>
      <c r="CG162" s="834"/>
      <c r="CH162" s="834"/>
      <c r="CI162" s="834"/>
      <c r="CJ162" s="834"/>
      <c r="CK162" s="834"/>
      <c r="CL162" s="834"/>
      <c r="CM162" s="834"/>
      <c r="CN162" s="834"/>
      <c r="CO162" s="834"/>
      <c r="CP162" s="834"/>
      <c r="CQ162" s="834"/>
      <c r="CR162" s="834"/>
      <c r="CS162" s="835"/>
    </row>
    <row r="163" spans="2:97" ht="23.25" customHeight="1" x14ac:dyDescent="0.35">
      <c r="B163" s="892"/>
      <c r="C163" s="892"/>
      <c r="D163" s="892"/>
      <c r="E163" s="892"/>
      <c r="F163" s="892"/>
      <c r="G163" s="892"/>
      <c r="H163" s="892"/>
      <c r="I163" s="892"/>
      <c r="J163" s="892"/>
      <c r="K163" s="892"/>
      <c r="L163" s="892"/>
      <c r="M163" s="892"/>
      <c r="N163" s="892"/>
      <c r="O163" s="892"/>
      <c r="P163" s="368"/>
      <c r="Q163" s="368"/>
      <c r="R163" s="368"/>
      <c r="S163" s="368"/>
      <c r="T163" s="368"/>
      <c r="U163" s="368"/>
      <c r="V163" s="368"/>
      <c r="W163" s="368"/>
      <c r="X163" s="368"/>
      <c r="Y163" s="368"/>
      <c r="Z163" s="368"/>
      <c r="AA163" s="368"/>
      <c r="AB163" s="368"/>
      <c r="AC163" s="368"/>
      <c r="AD163" s="368"/>
      <c r="AE163" s="368"/>
      <c r="AF163" s="368"/>
      <c r="AG163" s="368"/>
      <c r="AH163" s="368"/>
      <c r="AI163" s="368"/>
      <c r="AJ163" s="368"/>
      <c r="AK163" s="368"/>
      <c r="AL163" s="368"/>
      <c r="AM163" s="368"/>
      <c r="AN163" s="368"/>
      <c r="AO163" s="368"/>
      <c r="AP163" s="368"/>
      <c r="AQ163" s="368"/>
      <c r="AR163" s="368"/>
      <c r="AS163" s="368"/>
      <c r="AT163" s="368"/>
      <c r="AU163" s="368"/>
      <c r="AV163" s="368"/>
      <c r="AW163" s="368"/>
      <c r="AX163" s="368"/>
      <c r="AY163" s="368"/>
      <c r="AZ163" s="368"/>
      <c r="BA163" s="368"/>
      <c r="BB163" s="368"/>
      <c r="BC163" s="368"/>
      <c r="BD163" s="368"/>
      <c r="BE163" s="368"/>
      <c r="BF163" s="368"/>
      <c r="BG163" s="368"/>
      <c r="BH163" s="368"/>
      <c r="BI163" s="368"/>
      <c r="BJ163" s="368"/>
      <c r="BK163" s="368"/>
      <c r="BL163" s="368"/>
      <c r="BM163" s="368"/>
      <c r="BN163" s="368"/>
      <c r="BO163" s="368"/>
      <c r="BP163" s="368"/>
      <c r="BQ163" s="368"/>
      <c r="BR163" s="368"/>
      <c r="BS163" s="368"/>
      <c r="BT163" s="368"/>
      <c r="BU163" s="368"/>
      <c r="BV163" s="368"/>
      <c r="BW163" s="368"/>
      <c r="BX163" s="368"/>
      <c r="BY163" s="368"/>
      <c r="BZ163" s="368"/>
      <c r="CA163" s="368"/>
      <c r="CB163" s="368"/>
      <c r="CC163" s="368"/>
      <c r="CD163" s="368"/>
      <c r="CE163" s="368"/>
      <c r="CF163" s="368"/>
      <c r="CG163" s="368"/>
      <c r="CH163" s="368"/>
      <c r="CI163" s="368"/>
      <c r="CJ163" s="368"/>
      <c r="CK163" s="368"/>
      <c r="CL163" s="368"/>
      <c r="CM163" s="368"/>
      <c r="CN163" s="368"/>
      <c r="CO163" s="368"/>
      <c r="CP163" s="368"/>
      <c r="CQ163" s="368"/>
      <c r="CR163" s="368"/>
      <c r="CS163" s="368"/>
    </row>
    <row r="164" spans="2:97" ht="23.25" customHeight="1" x14ac:dyDescent="0.35">
      <c r="B164" s="714" t="s">
        <v>178</v>
      </c>
      <c r="C164" s="714"/>
      <c r="D164" s="714"/>
      <c r="E164" s="714"/>
      <c r="F164" s="714"/>
      <c r="G164" s="714"/>
      <c r="H164" s="714"/>
      <c r="I164" s="714"/>
      <c r="J164" s="714"/>
      <c r="K164" s="714"/>
      <c r="L164" s="714"/>
      <c r="M164" s="714"/>
      <c r="N164" s="714"/>
      <c r="O164" s="714"/>
      <c r="P164" s="714"/>
      <c r="Q164" s="714"/>
      <c r="R164" s="714"/>
      <c r="S164" s="714"/>
      <c r="T164" s="714"/>
      <c r="U164" s="714"/>
      <c r="V164" s="714"/>
      <c r="W164" s="714"/>
      <c r="X164" s="714"/>
      <c r="Y164" s="714"/>
      <c r="Z164" s="714"/>
      <c r="AA164" s="714"/>
      <c r="AB164" s="714"/>
      <c r="AC164" s="714"/>
      <c r="AD164" s="714"/>
      <c r="AE164" s="714"/>
      <c r="AF164" s="714"/>
      <c r="AG164" s="714"/>
      <c r="AH164" s="714"/>
      <c r="AI164" s="714"/>
      <c r="AJ164" s="714"/>
      <c r="AK164" s="714"/>
      <c r="AL164" s="714"/>
      <c r="AM164" s="714"/>
      <c r="AN164" s="714"/>
      <c r="AO164" s="714"/>
      <c r="AP164" s="714"/>
      <c r="AQ164" s="714"/>
      <c r="AR164" s="714"/>
      <c r="AS164" s="714"/>
      <c r="AT164" s="714"/>
      <c r="AU164" s="714"/>
      <c r="AV164" s="714"/>
      <c r="AW164" s="714"/>
      <c r="AX164" s="714"/>
      <c r="AY164" s="714"/>
      <c r="AZ164" s="714"/>
      <c r="BA164" s="714"/>
      <c r="BB164" s="714"/>
      <c r="BC164" s="714"/>
      <c r="BD164" s="714"/>
      <c r="BE164" s="714"/>
      <c r="BF164" s="714"/>
      <c r="BG164" s="714"/>
      <c r="BH164" s="714"/>
      <c r="BI164" s="714"/>
      <c r="BJ164" s="714"/>
      <c r="BK164" s="714"/>
      <c r="BL164" s="714"/>
      <c r="BM164" s="714"/>
      <c r="BN164" s="714"/>
      <c r="BO164" s="714"/>
      <c r="BP164" s="714"/>
      <c r="BQ164" s="714"/>
      <c r="BR164" s="714"/>
      <c r="BS164" s="714"/>
      <c r="BT164" s="714"/>
      <c r="BU164" s="714"/>
      <c r="BV164" s="714"/>
      <c r="BW164" s="714"/>
      <c r="BX164" s="714"/>
      <c r="BY164" s="714"/>
      <c r="BZ164" s="714"/>
      <c r="CA164" s="714"/>
      <c r="CB164" s="714"/>
      <c r="CC164" s="714"/>
      <c r="CD164" s="714"/>
      <c r="CE164" s="714"/>
      <c r="CF164" s="714"/>
      <c r="CG164" s="714"/>
      <c r="CH164" s="714"/>
      <c r="CI164" s="714"/>
      <c r="CJ164" s="714"/>
      <c r="CK164" s="714"/>
      <c r="CL164" s="714"/>
      <c r="CM164" s="714"/>
      <c r="CN164" s="714"/>
      <c r="CO164" s="714"/>
      <c r="CP164" s="714"/>
      <c r="CQ164" s="714"/>
      <c r="CR164" s="714"/>
      <c r="CS164" s="714"/>
    </row>
    <row r="165" spans="2:97" ht="23.25" customHeight="1" x14ac:dyDescent="0.35">
      <c r="B165" s="714" t="s">
        <v>179</v>
      </c>
      <c r="C165" s="714"/>
      <c r="D165" s="714"/>
      <c r="E165" s="714"/>
      <c r="F165" s="714"/>
      <c r="G165" s="714"/>
      <c r="H165" s="714"/>
      <c r="I165" s="714"/>
      <c r="J165" s="714"/>
      <c r="K165" s="714"/>
      <c r="L165" s="714"/>
      <c r="M165" s="714"/>
      <c r="N165" s="714"/>
      <c r="O165" s="714"/>
      <c r="P165" s="714"/>
      <c r="Q165" s="714"/>
      <c r="R165" s="714"/>
      <c r="S165" s="714"/>
      <c r="T165" s="714"/>
      <c r="U165" s="714"/>
      <c r="V165" s="714"/>
      <c r="W165" s="714"/>
      <c r="X165" s="714"/>
      <c r="Y165" s="714"/>
      <c r="Z165" s="714"/>
      <c r="AA165" s="714"/>
      <c r="AB165" s="714"/>
      <c r="AC165" s="714"/>
      <c r="AD165" s="714"/>
      <c r="AE165" s="714"/>
      <c r="AF165" s="714"/>
      <c r="AG165" s="714"/>
      <c r="AH165" s="714"/>
      <c r="AI165" s="714"/>
      <c r="AJ165" s="714"/>
      <c r="AK165" s="714"/>
      <c r="AL165" s="714"/>
      <c r="AM165" s="714"/>
      <c r="AN165" s="714"/>
      <c r="AO165" s="714"/>
      <c r="AP165" s="714"/>
      <c r="AQ165" s="714"/>
      <c r="AR165" s="714"/>
      <c r="AS165" s="714"/>
      <c r="AT165" s="714"/>
      <c r="AU165" s="714"/>
      <c r="AV165" s="714"/>
      <c r="AW165" s="714"/>
      <c r="AX165" s="714"/>
      <c r="AY165" s="714"/>
      <c r="AZ165" s="714"/>
      <c r="BA165" s="714"/>
      <c r="BB165" s="714"/>
      <c r="BC165" s="714"/>
      <c r="BD165" s="714"/>
      <c r="BE165" s="714"/>
      <c r="BF165" s="714"/>
      <c r="BG165" s="714"/>
      <c r="BH165" s="714"/>
      <c r="BI165" s="714"/>
      <c r="BJ165" s="714"/>
      <c r="BK165" s="714"/>
      <c r="BL165" s="714"/>
      <c r="BM165" s="714"/>
      <c r="BN165" s="714"/>
      <c r="BO165" s="714"/>
      <c r="BP165" s="714"/>
      <c r="BQ165" s="714"/>
      <c r="BR165" s="714"/>
      <c r="BS165" s="714"/>
      <c r="BT165" s="714"/>
      <c r="BU165" s="714"/>
      <c r="BV165" s="714"/>
      <c r="BW165" s="714"/>
      <c r="BX165" s="714"/>
      <c r="BY165" s="714"/>
      <c r="BZ165" s="714"/>
      <c r="CA165" s="714"/>
      <c r="CB165" s="714"/>
      <c r="CC165" s="714"/>
      <c r="CD165" s="714"/>
      <c r="CE165" s="714"/>
      <c r="CF165" s="714"/>
      <c r="CG165" s="714"/>
      <c r="CH165" s="714"/>
      <c r="CI165" s="714"/>
      <c r="CJ165" s="714"/>
      <c r="CK165" s="714"/>
      <c r="CL165" s="714"/>
      <c r="CM165" s="714"/>
      <c r="CN165" s="714"/>
      <c r="CO165" s="714"/>
      <c r="CP165" s="714"/>
      <c r="CQ165" s="714"/>
      <c r="CR165" s="714"/>
      <c r="CS165" s="714"/>
    </row>
    <row r="166" spans="2:97" ht="23.25" customHeight="1" x14ac:dyDescent="0.35">
      <c r="B166" s="714" t="s">
        <v>180</v>
      </c>
      <c r="C166" s="714"/>
      <c r="D166" s="714"/>
      <c r="E166" s="714"/>
      <c r="F166" s="714"/>
      <c r="G166" s="714"/>
      <c r="H166" s="714"/>
      <c r="I166" s="714"/>
      <c r="J166" s="714"/>
      <c r="K166" s="714"/>
      <c r="L166" s="714"/>
      <c r="M166" s="714"/>
      <c r="N166" s="714"/>
      <c r="O166" s="714"/>
      <c r="P166" s="714"/>
      <c r="Q166" s="714"/>
      <c r="R166" s="714"/>
      <c r="S166" s="714"/>
      <c r="T166" s="714"/>
      <c r="U166" s="714"/>
      <c r="V166" s="714"/>
      <c r="W166" s="714"/>
      <c r="X166" s="714"/>
      <c r="Y166" s="714"/>
      <c r="Z166" s="714"/>
      <c r="AA166" s="714"/>
      <c r="AB166" s="714"/>
      <c r="AC166" s="714"/>
      <c r="AD166" s="714"/>
      <c r="AE166" s="714"/>
      <c r="AF166" s="714"/>
      <c r="AG166" s="714"/>
      <c r="AH166" s="714"/>
      <c r="AI166" s="714"/>
      <c r="AJ166" s="714"/>
      <c r="AK166" s="714"/>
      <c r="AL166" s="714"/>
      <c r="AM166" s="714"/>
      <c r="AN166" s="714"/>
      <c r="AO166" s="714"/>
      <c r="AP166" s="714"/>
      <c r="AQ166" s="714"/>
      <c r="AR166" s="714"/>
      <c r="AS166" s="714"/>
      <c r="AT166" s="714"/>
      <c r="AU166" s="714"/>
      <c r="AV166" s="714"/>
      <c r="AW166" s="714"/>
      <c r="AX166" s="714"/>
      <c r="AY166" s="714"/>
      <c r="AZ166" s="714"/>
      <c r="BA166" s="714"/>
      <c r="BB166" s="714"/>
      <c r="BC166" s="714"/>
      <c r="BD166" s="714"/>
      <c r="BE166" s="714"/>
      <c r="BF166" s="714"/>
      <c r="BG166" s="714"/>
      <c r="BH166" s="714"/>
      <c r="BI166" s="714"/>
      <c r="BJ166" s="714"/>
      <c r="BK166" s="714"/>
      <c r="BL166" s="714"/>
      <c r="BM166" s="714"/>
      <c r="BN166" s="714"/>
      <c r="BO166" s="714"/>
      <c r="BP166" s="714"/>
      <c r="BQ166" s="714"/>
      <c r="BR166" s="714"/>
      <c r="BS166" s="714"/>
      <c r="BT166" s="714"/>
      <c r="BU166" s="714"/>
      <c r="BV166" s="714"/>
      <c r="BW166" s="714"/>
      <c r="BX166" s="714"/>
      <c r="BY166" s="714"/>
      <c r="BZ166" s="714"/>
      <c r="CA166" s="714"/>
      <c r="CB166" s="714"/>
      <c r="CC166" s="714"/>
      <c r="CD166" s="714"/>
      <c r="CE166" s="714"/>
      <c r="CF166" s="714"/>
      <c r="CG166" s="714"/>
      <c r="CH166" s="714"/>
      <c r="CI166" s="714"/>
      <c r="CJ166" s="714"/>
      <c r="CK166" s="714"/>
      <c r="CL166" s="714"/>
      <c r="CM166" s="714"/>
      <c r="CN166" s="714"/>
      <c r="CO166" s="714"/>
      <c r="CP166" s="714"/>
      <c r="CQ166" s="714"/>
      <c r="CR166" s="714"/>
      <c r="CS166" s="714"/>
    </row>
    <row r="167" spans="2:97" ht="23.25" customHeight="1" x14ac:dyDescent="0.35">
      <c r="B167" s="714" t="s">
        <v>181</v>
      </c>
      <c r="C167" s="714"/>
      <c r="D167" s="714"/>
      <c r="E167" s="714"/>
      <c r="F167" s="714"/>
      <c r="G167" s="714"/>
      <c r="H167" s="714"/>
      <c r="I167" s="714"/>
      <c r="J167" s="714"/>
      <c r="K167" s="714"/>
      <c r="L167" s="714"/>
      <c r="M167" s="714"/>
      <c r="N167" s="714"/>
      <c r="O167" s="714"/>
      <c r="P167" s="714"/>
      <c r="Q167" s="714"/>
      <c r="R167" s="714"/>
      <c r="S167" s="714"/>
      <c r="T167" s="714"/>
      <c r="U167" s="714"/>
      <c r="V167" s="714"/>
      <c r="W167" s="714"/>
      <c r="X167" s="714"/>
      <c r="Y167" s="714"/>
      <c r="Z167" s="714"/>
      <c r="AA167" s="714"/>
      <c r="AB167" s="714"/>
      <c r="AC167" s="714"/>
      <c r="AD167" s="714"/>
      <c r="AE167" s="714"/>
      <c r="AF167" s="714"/>
      <c r="AG167" s="714"/>
      <c r="AH167" s="714"/>
      <c r="AI167" s="714"/>
      <c r="AJ167" s="714"/>
      <c r="AK167" s="714"/>
      <c r="AL167" s="714"/>
      <c r="AM167" s="714"/>
      <c r="AN167" s="714"/>
      <c r="AO167" s="714"/>
      <c r="AP167" s="714"/>
      <c r="AQ167" s="714"/>
      <c r="AR167" s="714"/>
      <c r="AS167" s="714"/>
      <c r="AT167" s="714"/>
      <c r="AU167" s="714"/>
      <c r="AV167" s="714"/>
      <c r="AW167" s="714"/>
      <c r="AX167" s="714"/>
      <c r="AY167" s="714"/>
      <c r="AZ167" s="714"/>
      <c r="BA167" s="714"/>
      <c r="BB167" s="714"/>
      <c r="BC167" s="714"/>
      <c r="BD167" s="714"/>
      <c r="BE167" s="714"/>
      <c r="BF167" s="714"/>
      <c r="BG167" s="714"/>
      <c r="BH167" s="714"/>
      <c r="BI167" s="714"/>
      <c r="BJ167" s="714"/>
      <c r="BK167" s="714"/>
      <c r="BL167" s="714"/>
      <c r="BM167" s="714"/>
      <c r="BN167" s="714"/>
      <c r="BO167" s="714"/>
      <c r="BP167" s="714"/>
      <c r="BQ167" s="714"/>
      <c r="BR167" s="714"/>
      <c r="BS167" s="714"/>
      <c r="BT167" s="714"/>
      <c r="BU167" s="714"/>
      <c r="BV167" s="714"/>
      <c r="BW167" s="714"/>
      <c r="BX167" s="714"/>
      <c r="BY167" s="714"/>
      <c r="BZ167" s="714"/>
      <c r="CA167" s="714"/>
      <c r="CB167" s="714"/>
      <c r="CC167" s="714"/>
      <c r="CD167" s="714"/>
      <c r="CE167" s="714"/>
      <c r="CF167" s="714"/>
      <c r="CG167" s="714"/>
      <c r="CH167" s="714"/>
      <c r="CI167" s="714"/>
      <c r="CJ167" s="714"/>
      <c r="CK167" s="714"/>
      <c r="CL167" s="714"/>
      <c r="CM167" s="714"/>
      <c r="CN167" s="714"/>
      <c r="CO167" s="714"/>
      <c r="CP167" s="714"/>
      <c r="CQ167" s="714"/>
      <c r="CR167" s="714"/>
      <c r="CS167" s="714"/>
    </row>
    <row r="168" spans="2:97" ht="23.25" customHeight="1" x14ac:dyDescent="0.35">
      <c r="B168" s="714"/>
      <c r="C168" s="714"/>
      <c r="D168" s="714"/>
      <c r="E168" s="714"/>
      <c r="F168" s="714"/>
      <c r="G168" s="714"/>
      <c r="H168" s="714"/>
      <c r="I168" s="714"/>
      <c r="J168" s="714"/>
      <c r="K168" s="714"/>
      <c r="L168" s="714"/>
      <c r="M168" s="714"/>
      <c r="N168" s="714"/>
      <c r="O168" s="714"/>
      <c r="P168" s="714"/>
      <c r="Q168" s="714"/>
      <c r="R168" s="714"/>
      <c r="S168" s="714"/>
      <c r="T168" s="714"/>
      <c r="U168" s="714"/>
      <c r="V168" s="714"/>
      <c r="W168" s="714"/>
      <c r="X168" s="714"/>
      <c r="Y168" s="714"/>
      <c r="Z168" s="714"/>
      <c r="AA168" s="714"/>
      <c r="AB168" s="714"/>
      <c r="AC168" s="714"/>
      <c r="AD168" s="714"/>
      <c r="AE168" s="714"/>
      <c r="AF168" s="714"/>
      <c r="AG168" s="714"/>
      <c r="AH168" s="714"/>
      <c r="AI168" s="714"/>
      <c r="AJ168" s="714"/>
      <c r="AK168" s="714"/>
      <c r="AL168" s="714"/>
      <c r="AM168" s="714"/>
      <c r="AN168" s="714"/>
      <c r="AO168" s="714"/>
      <c r="AP168" s="714"/>
      <c r="AQ168" s="714"/>
      <c r="AR168" s="714"/>
      <c r="AS168" s="714"/>
      <c r="AT168" s="714"/>
      <c r="AU168" s="714"/>
      <c r="AV168" s="714"/>
      <c r="AW168" s="714"/>
      <c r="AX168" s="714"/>
      <c r="AY168" s="714"/>
      <c r="AZ168" s="714"/>
      <c r="BA168" s="714"/>
      <c r="BB168" s="714"/>
      <c r="BC168" s="714"/>
      <c r="BD168" s="714"/>
      <c r="BE168" s="714"/>
      <c r="BF168" s="714"/>
      <c r="BG168" s="714"/>
      <c r="BH168" s="714"/>
      <c r="BI168" s="714"/>
      <c r="BJ168" s="714"/>
      <c r="BK168" s="714"/>
      <c r="BL168" s="714"/>
      <c r="BM168" s="714"/>
      <c r="BN168" s="714"/>
      <c r="BO168" s="714"/>
      <c r="BP168" s="714"/>
      <c r="BQ168" s="714"/>
      <c r="BR168" s="714"/>
      <c r="BS168" s="714"/>
      <c r="BT168" s="714"/>
      <c r="BU168" s="714"/>
      <c r="BV168" s="714"/>
      <c r="BW168" s="714"/>
      <c r="BX168" s="714"/>
      <c r="BY168" s="714"/>
      <c r="BZ168" s="714"/>
      <c r="CA168" s="714"/>
      <c r="CB168" s="714"/>
      <c r="CC168" s="714"/>
      <c r="CD168" s="714"/>
      <c r="CE168" s="714"/>
      <c r="CF168" s="714"/>
      <c r="CG168" s="714"/>
      <c r="CH168" s="714"/>
      <c r="CI168" s="714"/>
      <c r="CJ168" s="714"/>
      <c r="CK168" s="714"/>
      <c r="CL168" s="714"/>
      <c r="CM168" s="714"/>
      <c r="CN168" s="714"/>
      <c r="CO168" s="714"/>
      <c r="CP168" s="714"/>
      <c r="CQ168" s="714"/>
      <c r="CR168" s="714"/>
      <c r="CS168" s="714"/>
    </row>
    <row r="169" spans="2:97" ht="23.25" customHeight="1" x14ac:dyDescent="0.35">
      <c r="B169" s="714" t="s">
        <v>327</v>
      </c>
      <c r="C169" s="714"/>
      <c r="D169" s="714"/>
      <c r="E169" s="714"/>
      <c r="F169" s="714"/>
      <c r="G169" s="714"/>
      <c r="H169" s="714"/>
      <c r="I169" s="714"/>
      <c r="J169" s="714"/>
      <c r="K169" s="714"/>
      <c r="L169" s="714"/>
      <c r="M169" s="714"/>
      <c r="N169" s="714"/>
      <c r="O169" s="714"/>
      <c r="P169" s="714"/>
      <c r="Q169" s="714"/>
      <c r="R169" s="714"/>
      <c r="S169" s="714"/>
      <c r="T169" s="714"/>
      <c r="U169" s="714"/>
      <c r="V169" s="714"/>
      <c r="W169" s="714"/>
      <c r="X169" s="714"/>
      <c r="Y169" s="714"/>
      <c r="Z169" s="714"/>
      <c r="AA169" s="714"/>
      <c r="AB169" s="714"/>
      <c r="AC169" s="714"/>
      <c r="AD169" s="714"/>
      <c r="AE169" s="714"/>
      <c r="AF169" s="714"/>
      <c r="AG169" s="714"/>
      <c r="AH169" s="714"/>
      <c r="AI169" s="714"/>
      <c r="AJ169" s="714"/>
      <c r="AK169" s="714"/>
      <c r="AL169" s="714"/>
      <c r="AM169" s="714"/>
      <c r="AN169" s="714"/>
      <c r="AO169" s="714"/>
      <c r="AP169" s="714"/>
      <c r="AQ169" s="714"/>
      <c r="AR169" s="714"/>
      <c r="AS169" s="714"/>
      <c r="AT169" s="714"/>
      <c r="AU169" s="714"/>
      <c r="AV169" s="714"/>
      <c r="AW169" s="714"/>
      <c r="AX169" s="714"/>
      <c r="AY169" s="714"/>
      <c r="AZ169" s="714"/>
      <c r="BA169" s="714"/>
      <c r="BB169" s="714"/>
      <c r="BC169" s="714"/>
      <c r="BD169" s="714"/>
      <c r="BE169" s="714"/>
      <c r="BF169" s="714"/>
      <c r="BG169" s="714"/>
      <c r="BH169" s="714"/>
      <c r="BI169" s="714"/>
      <c r="BJ169" s="714"/>
      <c r="BK169" s="714"/>
      <c r="BL169" s="714"/>
      <c r="BM169" s="714"/>
      <c r="BN169" s="714"/>
      <c r="BO169" s="714"/>
      <c r="BP169" s="714"/>
      <c r="BQ169" s="714"/>
      <c r="BR169" s="714"/>
      <c r="BS169" s="714"/>
      <c r="BT169" s="714"/>
      <c r="BU169" s="714"/>
      <c r="BV169" s="714"/>
      <c r="BW169" s="714"/>
      <c r="BX169" s="714"/>
      <c r="BY169" s="714"/>
      <c r="BZ169" s="714"/>
      <c r="CA169" s="714"/>
      <c r="CB169" s="714"/>
      <c r="CC169" s="714"/>
      <c r="CD169" s="714"/>
      <c r="CE169" s="714"/>
      <c r="CF169" s="714"/>
      <c r="CG169" s="714"/>
      <c r="CH169" s="714"/>
      <c r="CI169" s="714"/>
      <c r="CJ169" s="714"/>
      <c r="CK169" s="714"/>
      <c r="CL169" s="714"/>
      <c r="CM169" s="714"/>
      <c r="CN169" s="714"/>
      <c r="CO169" s="714"/>
      <c r="CP169" s="714"/>
      <c r="CQ169" s="714"/>
      <c r="CR169" s="714"/>
      <c r="CS169" s="714"/>
    </row>
    <row r="170" spans="2:97" ht="23.25" customHeight="1" x14ac:dyDescent="0.35">
      <c r="B170" s="714" t="s">
        <v>490</v>
      </c>
      <c r="C170" s="714"/>
      <c r="D170" s="714"/>
      <c r="E170" s="714"/>
      <c r="F170" s="714"/>
      <c r="G170" s="714"/>
      <c r="H170" s="714"/>
      <c r="I170" s="714"/>
      <c r="J170" s="714"/>
      <c r="K170" s="714"/>
      <c r="L170" s="714"/>
      <c r="M170" s="714"/>
      <c r="N170" s="714"/>
      <c r="O170" s="714"/>
      <c r="P170" s="714"/>
      <c r="Q170" s="714"/>
      <c r="R170" s="714"/>
      <c r="S170" s="714"/>
      <c r="T170" s="714"/>
      <c r="U170" s="714"/>
      <c r="V170" s="714"/>
      <c r="W170" s="714"/>
      <c r="X170" s="714"/>
      <c r="Y170" s="714"/>
      <c r="Z170" s="714"/>
      <c r="AA170" s="714"/>
      <c r="AB170" s="714"/>
      <c r="AC170" s="714"/>
      <c r="AD170" s="714"/>
      <c r="AE170" s="714"/>
      <c r="AF170" s="714"/>
      <c r="AG170" s="714"/>
      <c r="AH170" s="714"/>
      <c r="AI170" s="714"/>
      <c r="AJ170" s="714"/>
      <c r="AK170" s="714"/>
      <c r="AL170" s="714"/>
      <c r="AM170" s="714"/>
      <c r="AN170" s="714"/>
      <c r="AO170" s="714"/>
      <c r="AP170" s="714"/>
      <c r="AQ170" s="714"/>
      <c r="AR170" s="714"/>
      <c r="AS170" s="714"/>
      <c r="AT170" s="714"/>
      <c r="AU170" s="714"/>
      <c r="AV170" s="714"/>
      <c r="AW170" s="714"/>
      <c r="AX170" s="714"/>
      <c r="AY170" s="714"/>
      <c r="AZ170" s="714"/>
      <c r="BA170" s="714"/>
      <c r="BB170" s="714"/>
      <c r="BC170" s="714"/>
      <c r="BD170" s="714"/>
      <c r="BE170" s="714"/>
      <c r="BF170" s="714"/>
      <c r="BG170" s="714"/>
      <c r="BH170" s="714"/>
      <c r="BI170" s="714"/>
      <c r="BJ170" s="714"/>
      <c r="BK170" s="714"/>
      <c r="BL170" s="714"/>
      <c r="BM170" s="714"/>
      <c r="BN170" s="714"/>
      <c r="BO170" s="714"/>
      <c r="BP170" s="714"/>
      <c r="BQ170" s="714"/>
      <c r="BR170" s="714"/>
      <c r="BS170" s="714"/>
      <c r="BT170" s="714"/>
      <c r="BU170" s="714"/>
      <c r="BV170" s="714"/>
      <c r="BW170" s="714"/>
      <c r="BX170" s="714"/>
      <c r="BY170" s="714"/>
      <c r="BZ170" s="714"/>
      <c r="CA170" s="714"/>
      <c r="CB170" s="714"/>
      <c r="CC170" s="714"/>
      <c r="CD170" s="714"/>
      <c r="CE170" s="714"/>
      <c r="CF170" s="714"/>
      <c r="CG170" s="714"/>
      <c r="CH170" s="714"/>
      <c r="CI170" s="714"/>
      <c r="CJ170" s="714"/>
      <c r="CK170" s="714"/>
      <c r="CL170" s="714"/>
      <c r="CM170" s="714"/>
      <c r="CN170" s="714"/>
      <c r="CO170" s="714"/>
      <c r="CP170" s="714"/>
      <c r="CQ170" s="714"/>
      <c r="CR170" s="714"/>
      <c r="CS170" s="714"/>
    </row>
    <row r="171" spans="2:97" ht="23.25" customHeight="1" x14ac:dyDescent="0.35">
      <c r="B171" s="714"/>
      <c r="C171" s="714"/>
      <c r="D171" s="714"/>
      <c r="E171" s="714"/>
      <c r="F171" s="714"/>
      <c r="G171" s="714"/>
      <c r="H171" s="714"/>
      <c r="I171" s="714"/>
      <c r="J171" s="714"/>
      <c r="K171" s="714"/>
      <c r="L171" s="714"/>
      <c r="M171" s="714"/>
      <c r="N171" s="714"/>
      <c r="O171" s="714"/>
      <c r="P171" s="714"/>
      <c r="Q171" s="714"/>
      <c r="R171" s="714"/>
      <c r="S171" s="714"/>
      <c r="T171" s="714"/>
      <c r="U171" s="714"/>
      <c r="V171" s="714"/>
      <c r="W171" s="714"/>
      <c r="X171" s="714"/>
      <c r="Y171" s="714"/>
      <c r="Z171" s="714"/>
      <c r="AA171" s="714"/>
      <c r="AB171" s="714"/>
      <c r="AC171" s="714"/>
      <c r="AD171" s="714"/>
      <c r="AE171" s="714"/>
      <c r="AF171" s="714"/>
      <c r="AG171" s="714"/>
      <c r="AH171" s="714"/>
      <c r="AI171" s="714"/>
      <c r="AJ171" s="714"/>
      <c r="AK171" s="714"/>
      <c r="AL171" s="714"/>
      <c r="AM171" s="714"/>
      <c r="AN171" s="714"/>
      <c r="AO171" s="714"/>
      <c r="AP171" s="714"/>
      <c r="AQ171" s="714"/>
      <c r="AR171" s="714"/>
      <c r="AS171" s="714"/>
      <c r="AT171" s="714"/>
      <c r="AU171" s="714"/>
      <c r="AV171" s="714"/>
      <c r="AW171" s="714"/>
      <c r="AX171" s="714"/>
      <c r="AY171" s="714"/>
      <c r="AZ171" s="714"/>
      <c r="BA171" s="714"/>
      <c r="BB171" s="714"/>
      <c r="BC171" s="714"/>
      <c r="BD171" s="714"/>
      <c r="BE171" s="714"/>
      <c r="BF171" s="714"/>
      <c r="BG171" s="714"/>
      <c r="BH171" s="714"/>
      <c r="BI171" s="714"/>
      <c r="BJ171" s="714"/>
      <c r="BK171" s="714"/>
      <c r="BL171" s="714"/>
      <c r="BM171" s="714"/>
      <c r="BN171" s="714"/>
      <c r="BO171" s="714"/>
      <c r="BP171" s="714"/>
      <c r="BQ171" s="714"/>
      <c r="BR171" s="714"/>
      <c r="BS171" s="714"/>
      <c r="BT171" s="714"/>
      <c r="BU171" s="714"/>
      <c r="BV171" s="714"/>
      <c r="BW171" s="714"/>
      <c r="BX171" s="714"/>
      <c r="BY171" s="714"/>
      <c r="BZ171" s="714"/>
      <c r="CA171" s="714"/>
      <c r="CB171" s="714"/>
      <c r="CC171" s="714"/>
      <c r="CD171" s="714"/>
      <c r="CE171" s="714"/>
      <c r="CF171" s="714"/>
      <c r="CG171" s="714"/>
      <c r="CH171" s="714"/>
      <c r="CI171" s="714"/>
      <c r="CJ171" s="714"/>
      <c r="CK171" s="714"/>
      <c r="CL171" s="714"/>
      <c r="CM171" s="714"/>
      <c r="CN171" s="714"/>
      <c r="CO171" s="714"/>
      <c r="CP171" s="714"/>
      <c r="CQ171" s="714"/>
      <c r="CR171" s="714"/>
      <c r="CS171" s="714"/>
    </row>
    <row r="172" spans="2:97" ht="23.25" customHeight="1" x14ac:dyDescent="0.35">
      <c r="B172" s="714"/>
      <c r="C172" s="714"/>
      <c r="D172" s="714"/>
      <c r="E172" s="714"/>
      <c r="F172" s="714"/>
      <c r="G172" s="714"/>
      <c r="H172" s="714"/>
      <c r="I172" s="714"/>
      <c r="J172" s="714"/>
      <c r="K172" s="714"/>
      <c r="L172" s="714"/>
      <c r="M172" s="714"/>
      <c r="N172" s="714"/>
      <c r="O172" s="714"/>
      <c r="P172" s="714"/>
      <c r="Q172" s="714"/>
      <c r="R172" s="714"/>
      <c r="S172" s="714"/>
      <c r="T172" s="714"/>
      <c r="U172" s="714"/>
      <c r="V172" s="714"/>
      <c r="W172" s="714"/>
      <c r="X172" s="714"/>
      <c r="Y172" s="714"/>
      <c r="Z172" s="714"/>
      <c r="AA172" s="714"/>
      <c r="AB172" s="714"/>
      <c r="AC172" s="714"/>
      <c r="AD172" s="714"/>
      <c r="AE172" s="714"/>
      <c r="AF172" s="714"/>
      <c r="AG172" s="714"/>
      <c r="AH172" s="714"/>
      <c r="AI172" s="714"/>
      <c r="AJ172" s="714"/>
      <c r="AK172" s="714"/>
      <c r="AL172" s="714"/>
      <c r="AM172" s="714"/>
      <c r="AN172" s="714"/>
      <c r="AO172" s="714"/>
      <c r="AP172" s="714"/>
      <c r="AQ172" s="714"/>
      <c r="AR172" s="714"/>
      <c r="AS172" s="714"/>
      <c r="AT172" s="714"/>
      <c r="AU172" s="714"/>
      <c r="AV172" s="714"/>
      <c r="AW172" s="714"/>
      <c r="AX172" s="714"/>
      <c r="AY172" s="714"/>
      <c r="AZ172" s="714"/>
      <c r="BA172" s="714"/>
      <c r="BB172" s="714"/>
      <c r="BC172" s="714"/>
      <c r="BD172" s="714"/>
      <c r="BE172" s="714"/>
      <c r="BF172" s="714"/>
      <c r="BG172" s="714"/>
      <c r="BH172" s="714"/>
      <c r="BI172" s="714"/>
      <c r="BJ172" s="714"/>
      <c r="BK172" s="714"/>
      <c r="BL172" s="714"/>
      <c r="BM172" s="714"/>
      <c r="BN172" s="714"/>
      <c r="BO172" s="714"/>
      <c r="BP172" s="714"/>
      <c r="BQ172" s="714"/>
      <c r="BR172" s="714"/>
      <c r="BS172" s="714"/>
      <c r="BT172" s="714"/>
      <c r="BU172" s="714"/>
      <c r="BV172" s="714"/>
      <c r="BW172" s="714"/>
      <c r="BX172" s="714"/>
      <c r="BY172" s="714"/>
      <c r="BZ172" s="714"/>
      <c r="CA172" s="714"/>
      <c r="CB172" s="714"/>
      <c r="CC172" s="714"/>
      <c r="CD172" s="714"/>
      <c r="CE172" s="714"/>
      <c r="CF172" s="714"/>
      <c r="CG172" s="714"/>
      <c r="CH172" s="714"/>
      <c r="CI172" s="714"/>
      <c r="CJ172" s="714"/>
      <c r="CK172" s="714"/>
      <c r="CL172" s="714"/>
      <c r="CM172" s="714"/>
      <c r="CN172" s="714"/>
      <c r="CO172" s="714"/>
      <c r="CP172" s="714"/>
      <c r="CQ172" s="714"/>
      <c r="CR172" s="714"/>
      <c r="CS172" s="714"/>
    </row>
    <row r="173" spans="2:97" ht="23.25" customHeight="1" x14ac:dyDescent="0.35">
      <c r="B173" s="714"/>
      <c r="C173" s="714"/>
      <c r="D173" s="714"/>
      <c r="E173" s="714"/>
      <c r="F173" s="714"/>
      <c r="G173" s="714"/>
      <c r="H173" s="714"/>
      <c r="I173" s="714"/>
      <c r="J173" s="714"/>
      <c r="K173" s="714"/>
      <c r="L173" s="714"/>
      <c r="M173" s="714"/>
      <c r="N173" s="714"/>
      <c r="O173" s="714"/>
      <c r="P173" s="714"/>
      <c r="Q173" s="714"/>
      <c r="R173" s="714"/>
      <c r="S173" s="714"/>
      <c r="T173" s="714"/>
      <c r="U173" s="714"/>
      <c r="V173" s="714"/>
      <c r="W173" s="714"/>
      <c r="X173" s="714"/>
      <c r="Y173" s="714"/>
      <c r="Z173" s="714"/>
      <c r="AA173" s="714"/>
      <c r="AB173" s="714"/>
      <c r="AC173" s="714"/>
      <c r="AD173" s="714"/>
      <c r="AE173" s="714"/>
      <c r="AF173" s="714"/>
      <c r="AG173" s="714"/>
      <c r="AH173" s="714"/>
      <c r="AI173" s="714"/>
      <c r="AJ173" s="714"/>
      <c r="AK173" s="714"/>
      <c r="AL173" s="714"/>
      <c r="AM173" s="714"/>
      <c r="AN173" s="714"/>
      <c r="AO173" s="714"/>
      <c r="AP173" s="714"/>
      <c r="AQ173" s="714"/>
      <c r="AR173" s="714"/>
      <c r="AS173" s="714"/>
      <c r="AT173" s="714"/>
      <c r="AU173" s="714"/>
      <c r="AV173" s="714"/>
      <c r="AW173" s="714"/>
      <c r="AX173" s="714"/>
      <c r="AY173" s="714"/>
      <c r="AZ173" s="714"/>
      <c r="BA173" s="714"/>
      <c r="BB173" s="714"/>
      <c r="BC173" s="714"/>
      <c r="BD173" s="714"/>
      <c r="BE173" s="714"/>
      <c r="BF173" s="714"/>
      <c r="BG173" s="714"/>
      <c r="BH173" s="714"/>
      <c r="BI173" s="714"/>
      <c r="BJ173" s="714"/>
      <c r="BK173" s="714"/>
      <c r="BL173" s="714"/>
      <c r="BM173" s="714"/>
      <c r="BN173" s="714"/>
      <c r="BO173" s="714"/>
      <c r="BP173" s="714"/>
      <c r="BQ173" s="714"/>
      <c r="BR173" s="714"/>
      <c r="BS173" s="714"/>
      <c r="BT173" s="714"/>
      <c r="BU173" s="714"/>
      <c r="BV173" s="714"/>
      <c r="BW173" s="714"/>
      <c r="BX173" s="714"/>
      <c r="BY173" s="714"/>
      <c r="BZ173" s="714"/>
      <c r="CA173" s="714"/>
      <c r="CB173" s="714"/>
      <c r="CC173" s="714"/>
      <c r="CD173" s="714"/>
      <c r="CE173" s="714"/>
      <c r="CF173" s="714"/>
      <c r="CG173" s="714"/>
      <c r="CH173" s="714"/>
      <c r="CI173" s="714"/>
      <c r="CJ173" s="714"/>
      <c r="CK173" s="714"/>
      <c r="CL173" s="714"/>
      <c r="CM173" s="714"/>
      <c r="CN173" s="714"/>
      <c r="CO173" s="714"/>
      <c r="CP173" s="714"/>
      <c r="CQ173" s="714"/>
      <c r="CR173" s="714"/>
      <c r="CS173" s="714"/>
    </row>
    <row r="174" spans="2:97" ht="23.25" customHeight="1" x14ac:dyDescent="0.35">
      <c r="B174" s="372"/>
      <c r="C174" s="372"/>
      <c r="D174" s="372"/>
      <c r="E174" s="372"/>
      <c r="F174" s="372"/>
      <c r="G174" s="372"/>
      <c r="H174" s="372"/>
      <c r="I174" s="372"/>
      <c r="J174" s="372"/>
      <c r="K174" s="372"/>
      <c r="L174" s="372"/>
      <c r="M174" s="372"/>
      <c r="N174" s="372"/>
      <c r="O174" s="372"/>
      <c r="P174" s="372"/>
      <c r="Q174" s="372"/>
      <c r="R174" s="372"/>
      <c r="S174" s="372"/>
      <c r="T174" s="372"/>
      <c r="U174" s="372"/>
      <c r="V174" s="372"/>
      <c r="W174" s="372"/>
      <c r="X174" s="372"/>
      <c r="Y174" s="372"/>
      <c r="Z174" s="372"/>
      <c r="AA174" s="372"/>
      <c r="AB174" s="372"/>
      <c r="AC174" s="372"/>
      <c r="AD174" s="372"/>
      <c r="AE174" s="372"/>
      <c r="AF174" s="372"/>
      <c r="AG174" s="372"/>
      <c r="AH174" s="372"/>
      <c r="AI174" s="372"/>
      <c r="AJ174" s="372"/>
      <c r="AK174" s="372"/>
      <c r="AL174" s="372"/>
      <c r="AM174" s="372"/>
      <c r="AN174" s="372"/>
      <c r="AO174" s="372"/>
      <c r="AP174" s="372"/>
      <c r="AQ174" s="372"/>
      <c r="AR174" s="372"/>
      <c r="AS174" s="372"/>
      <c r="AT174" s="372"/>
      <c r="AU174" s="372"/>
      <c r="AV174" s="372"/>
      <c r="AW174" s="372"/>
      <c r="AX174" s="372"/>
      <c r="AY174" s="372"/>
      <c r="AZ174" s="372"/>
      <c r="BA174" s="372"/>
      <c r="BB174" s="372"/>
      <c r="BC174" s="372"/>
      <c r="BD174" s="372"/>
      <c r="BE174" s="372"/>
      <c r="BF174" s="372"/>
      <c r="BG174" s="372"/>
      <c r="BH174" s="372"/>
      <c r="BI174" s="372"/>
      <c r="BJ174" s="372"/>
      <c r="BK174" s="372"/>
      <c r="BL174" s="372"/>
      <c r="BM174" s="372"/>
      <c r="BN174" s="372"/>
      <c r="BO174" s="372"/>
      <c r="BP174" s="372"/>
      <c r="BQ174" s="372"/>
      <c r="BR174" s="372"/>
      <c r="BS174" s="372"/>
      <c r="BT174" s="372"/>
      <c r="BU174" s="372"/>
      <c r="BV174" s="372"/>
      <c r="BW174" s="372"/>
      <c r="BX174" s="372"/>
      <c r="BY174" s="372"/>
      <c r="BZ174" s="372"/>
      <c r="CA174" s="372"/>
      <c r="CB174" s="372"/>
      <c r="CC174" s="372"/>
      <c r="CD174" s="372"/>
      <c r="CE174" s="372"/>
      <c r="CF174" s="372"/>
      <c r="CG174" s="372"/>
      <c r="CH174" s="372"/>
      <c r="CI174" s="372"/>
      <c r="CJ174" s="372"/>
      <c r="CK174" s="372"/>
      <c r="CL174" s="372"/>
      <c r="CM174" s="372"/>
      <c r="CN174" s="372"/>
      <c r="CO174" s="372"/>
      <c r="CP174" s="372"/>
      <c r="CQ174" s="372"/>
      <c r="CR174" s="372"/>
      <c r="CS174" s="372"/>
    </row>
    <row r="175" spans="2:97" ht="23.25" customHeight="1" x14ac:dyDescent="0.35">
      <c r="B175" s="368"/>
      <c r="C175" s="368"/>
      <c r="D175" s="368"/>
      <c r="E175" s="368"/>
      <c r="F175" s="368"/>
      <c r="G175" s="368"/>
      <c r="H175" s="368"/>
      <c r="I175" s="368"/>
      <c r="J175" s="368"/>
      <c r="K175" s="368"/>
      <c r="L175" s="368"/>
      <c r="M175" s="368"/>
      <c r="N175" s="368"/>
      <c r="O175" s="368"/>
      <c r="P175" s="368"/>
      <c r="Q175" s="368"/>
      <c r="R175" s="368"/>
      <c r="S175" s="368"/>
      <c r="T175" s="368"/>
      <c r="U175" s="368"/>
      <c r="V175" s="368"/>
      <c r="W175" s="368"/>
      <c r="X175" s="368"/>
      <c r="Y175" s="368"/>
      <c r="Z175" s="368"/>
      <c r="AA175" s="368"/>
      <c r="AB175" s="368"/>
      <c r="AC175" s="368"/>
      <c r="AD175" s="368"/>
      <c r="AE175" s="368"/>
      <c r="AF175" s="368"/>
      <c r="AG175" s="368"/>
      <c r="AH175" s="368"/>
      <c r="AI175" s="368"/>
      <c r="AJ175" s="368"/>
      <c r="AK175" s="368"/>
      <c r="AL175" s="368"/>
      <c r="AM175" s="368"/>
      <c r="AN175" s="368"/>
      <c r="AO175" s="368"/>
      <c r="AP175" s="368"/>
      <c r="AQ175" s="368"/>
      <c r="AR175" s="368"/>
      <c r="AS175" s="368"/>
      <c r="AT175" s="368"/>
      <c r="AU175" s="368"/>
      <c r="AV175" s="368"/>
      <c r="AW175" s="368"/>
      <c r="AX175" s="368"/>
      <c r="AY175" s="368"/>
      <c r="AZ175" s="368"/>
      <c r="BA175" s="368"/>
      <c r="BB175" s="368"/>
      <c r="BC175" s="368"/>
      <c r="BD175" s="368"/>
      <c r="BE175" s="368"/>
      <c r="BF175" s="368"/>
      <c r="BG175" s="368"/>
      <c r="BH175" s="368"/>
      <c r="BI175" s="368"/>
      <c r="BJ175" s="368"/>
      <c r="BK175" s="368"/>
      <c r="BL175" s="368"/>
      <c r="BM175" s="368"/>
      <c r="BN175" s="368"/>
      <c r="BO175" s="368"/>
      <c r="BP175" s="368"/>
      <c r="BQ175" s="368"/>
      <c r="BR175" s="368"/>
      <c r="BS175" s="368"/>
      <c r="BT175" s="368"/>
      <c r="BU175" s="368"/>
      <c r="BV175" s="368"/>
      <c r="BW175" s="368"/>
      <c r="BX175" s="368"/>
      <c r="BY175" s="368"/>
      <c r="BZ175" s="368"/>
      <c r="CA175" s="368"/>
      <c r="CB175" s="368"/>
      <c r="CC175" s="368"/>
      <c r="CD175" s="368"/>
      <c r="CE175" s="368"/>
      <c r="CF175" s="368"/>
      <c r="CG175" s="368"/>
      <c r="CH175" s="368"/>
      <c r="CI175" s="368"/>
      <c r="CJ175" s="368"/>
      <c r="CK175" s="368"/>
      <c r="CL175" s="368"/>
      <c r="CM175" s="368"/>
      <c r="CN175" s="368"/>
      <c r="CO175" s="368"/>
      <c r="CP175" s="368"/>
      <c r="CQ175" s="368"/>
      <c r="CR175" s="368"/>
      <c r="CS175" s="368"/>
    </row>
    <row r="176" spans="2:97" ht="23.25" customHeight="1" x14ac:dyDescent="0.35">
      <c r="B176" s="368"/>
      <c r="C176" s="368"/>
      <c r="D176" s="368"/>
      <c r="E176" s="368"/>
      <c r="F176" s="368"/>
      <c r="G176" s="368"/>
      <c r="H176" s="368"/>
      <c r="I176" s="368"/>
      <c r="J176" s="368"/>
      <c r="K176" s="368"/>
      <c r="L176" s="368"/>
      <c r="M176" s="368"/>
      <c r="N176" s="368"/>
      <c r="O176" s="368"/>
      <c r="P176" s="368"/>
      <c r="Q176" s="368"/>
      <c r="R176" s="368"/>
      <c r="S176" s="368"/>
      <c r="T176" s="368"/>
      <c r="U176" s="368"/>
      <c r="V176" s="368"/>
      <c r="W176" s="368"/>
      <c r="X176" s="368"/>
      <c r="Y176" s="368"/>
      <c r="Z176" s="368"/>
      <c r="AA176" s="368"/>
      <c r="AB176" s="368"/>
      <c r="AC176" s="368"/>
      <c r="AD176" s="368"/>
      <c r="AE176" s="368"/>
      <c r="AF176" s="368"/>
      <c r="AG176" s="368"/>
      <c r="AH176" s="368"/>
      <c r="AI176" s="368"/>
      <c r="AJ176" s="368"/>
      <c r="AK176" s="368"/>
      <c r="AL176" s="368"/>
      <c r="AM176" s="368"/>
      <c r="AN176" s="368"/>
      <c r="AO176" s="368"/>
      <c r="AP176" s="368"/>
      <c r="AQ176" s="368"/>
      <c r="AR176" s="368"/>
      <c r="AS176" s="368"/>
      <c r="AT176" s="368"/>
      <c r="AU176" s="368"/>
      <c r="AV176" s="368"/>
      <c r="AW176" s="368"/>
      <c r="AX176" s="368"/>
      <c r="AY176" s="368"/>
      <c r="AZ176" s="368"/>
      <c r="BA176" s="368"/>
      <c r="BB176" s="368"/>
      <c r="BC176" s="368"/>
      <c r="BD176" s="368"/>
      <c r="BE176" s="368"/>
      <c r="BF176" s="368"/>
      <c r="BG176" s="368"/>
      <c r="BH176" s="368"/>
      <c r="BI176" s="368"/>
      <c r="BJ176" s="368"/>
      <c r="BK176" s="368"/>
      <c r="BL176" s="368"/>
      <c r="BM176" s="368"/>
      <c r="BN176" s="368"/>
      <c r="BO176" s="368"/>
      <c r="BP176" s="368"/>
      <c r="BQ176" s="368"/>
      <c r="BR176" s="368"/>
      <c r="BS176" s="368"/>
      <c r="BT176" s="368"/>
      <c r="BU176" s="368"/>
      <c r="BV176" s="368"/>
      <c r="BW176" s="368"/>
      <c r="BX176" s="368"/>
      <c r="BY176" s="368"/>
      <c r="BZ176" s="368"/>
      <c r="CA176" s="368"/>
      <c r="CB176" s="368"/>
      <c r="CC176" s="368"/>
      <c r="CD176" s="368"/>
      <c r="CE176" s="368"/>
      <c r="CF176" s="368"/>
      <c r="CG176" s="368"/>
      <c r="CH176" s="368"/>
      <c r="CI176" s="368"/>
      <c r="CJ176" s="368"/>
      <c r="CK176" s="368"/>
      <c r="CL176" s="368"/>
      <c r="CM176" s="368"/>
      <c r="CN176" s="368"/>
      <c r="CO176" s="368"/>
      <c r="CP176" s="368"/>
      <c r="CQ176" s="368"/>
      <c r="CR176" s="368"/>
      <c r="CS176" s="368"/>
    </row>
    <row r="177" spans="1:98" ht="23.25" customHeight="1" x14ac:dyDescent="0.35">
      <c r="B177" s="368"/>
      <c r="C177" s="368"/>
      <c r="D177" s="368"/>
      <c r="E177" s="368"/>
      <c r="F177" s="368"/>
      <c r="G177" s="368"/>
      <c r="H177" s="368"/>
      <c r="I177" s="368"/>
      <c r="J177" s="368"/>
      <c r="K177" s="368"/>
      <c r="L177" s="368"/>
      <c r="M177" s="368"/>
      <c r="N177" s="368"/>
      <c r="O177" s="368"/>
      <c r="P177" s="368"/>
      <c r="Q177" s="368"/>
      <c r="R177" s="368"/>
      <c r="S177" s="368"/>
      <c r="T177" s="368"/>
      <c r="U177" s="368"/>
      <c r="V177" s="368"/>
      <c r="W177" s="368"/>
      <c r="X177" s="368"/>
      <c r="Y177" s="368"/>
      <c r="Z177" s="368"/>
      <c r="AA177" s="368"/>
      <c r="AB177" s="368"/>
      <c r="AC177" s="368"/>
      <c r="AD177" s="368"/>
      <c r="AE177" s="368"/>
      <c r="AF177" s="368"/>
      <c r="AG177" s="368"/>
      <c r="AH177" s="368"/>
      <c r="AI177" s="368"/>
      <c r="AJ177" s="368"/>
      <c r="AK177" s="368"/>
      <c r="AL177" s="368"/>
      <c r="AM177" s="368"/>
      <c r="AN177" s="368"/>
      <c r="AO177" s="368"/>
      <c r="AP177" s="368"/>
      <c r="AQ177" s="368"/>
      <c r="AR177" s="368"/>
      <c r="AS177" s="368"/>
      <c r="AT177" s="368"/>
      <c r="AU177" s="368"/>
      <c r="AV177" s="368"/>
      <c r="AW177" s="368"/>
      <c r="AX177" s="368"/>
      <c r="AY177" s="368"/>
      <c r="AZ177" s="368"/>
      <c r="BA177" s="368"/>
      <c r="BB177" s="368"/>
      <c r="BC177" s="368"/>
      <c r="BD177" s="368"/>
      <c r="BE177" s="368"/>
      <c r="BF177" s="368"/>
      <c r="BG177" s="368"/>
      <c r="BH177" s="368"/>
      <c r="BI177" s="368"/>
      <c r="BJ177" s="368"/>
      <c r="BK177" s="368"/>
      <c r="BL177" s="368"/>
      <c r="BM177" s="368"/>
      <c r="BN177" s="368"/>
      <c r="BO177" s="368"/>
      <c r="BP177" s="368"/>
      <c r="BQ177" s="368"/>
      <c r="BR177" s="368"/>
      <c r="BS177" s="368"/>
      <c r="BT177" s="368"/>
      <c r="BU177" s="368"/>
      <c r="BV177" s="368"/>
      <c r="BW177" s="368"/>
      <c r="BX177" s="368"/>
      <c r="BY177" s="368"/>
      <c r="BZ177" s="368"/>
      <c r="CA177" s="368"/>
      <c r="CB177" s="368"/>
      <c r="CC177" s="368"/>
      <c r="CD177" s="368"/>
      <c r="CE177" s="368"/>
      <c r="CF177" s="368"/>
      <c r="CG177" s="368"/>
      <c r="CH177" s="368"/>
      <c r="CI177" s="368"/>
      <c r="CJ177" s="368"/>
      <c r="CK177" s="368"/>
      <c r="CL177" s="368"/>
      <c r="CM177" s="368"/>
      <c r="CN177" s="368"/>
      <c r="CO177" s="368"/>
      <c r="CP177" s="368"/>
      <c r="CQ177" s="368"/>
      <c r="CR177" s="368"/>
      <c r="CS177" s="368"/>
    </row>
    <row r="178" spans="1:98" ht="23.25" customHeight="1" x14ac:dyDescent="0.35">
      <c r="B178" s="891" t="str">
        <f>Cotizador!B47</f>
        <v>Medikuz Bx+ 2023. Versión: 29/06/2023 v1.2</v>
      </c>
      <c r="C178" s="891"/>
      <c r="D178" s="891"/>
      <c r="E178" s="891"/>
      <c r="F178" s="891"/>
      <c r="G178" s="891"/>
      <c r="H178" s="891"/>
      <c r="I178" s="891"/>
      <c r="J178" s="891"/>
      <c r="K178" s="891"/>
      <c r="L178" s="891"/>
      <c r="M178" s="891"/>
      <c r="N178" s="891"/>
      <c r="O178" s="891"/>
      <c r="P178" s="891"/>
      <c r="Q178" s="891"/>
      <c r="R178" s="891"/>
      <c r="S178" s="891"/>
      <c r="T178" s="891"/>
      <c r="U178" s="891"/>
      <c r="V178" s="891"/>
      <c r="W178" s="891"/>
      <c r="X178" s="891"/>
      <c r="Y178" s="891"/>
      <c r="Z178" s="891"/>
      <c r="AA178" s="891"/>
      <c r="AB178" s="891"/>
      <c r="AC178" s="891"/>
      <c r="AD178" s="891"/>
      <c r="AE178" s="891"/>
      <c r="AF178" s="891"/>
      <c r="AG178" s="891"/>
      <c r="AH178" s="891"/>
      <c r="AI178" s="891"/>
      <c r="AJ178" s="891"/>
      <c r="AK178" s="891"/>
      <c r="AL178" s="891"/>
      <c r="AM178" s="891"/>
      <c r="AN178" s="891"/>
      <c r="AO178" s="891"/>
      <c r="AP178" s="891"/>
      <c r="AQ178" s="891"/>
      <c r="AR178" s="891"/>
      <c r="AS178" s="891"/>
      <c r="AT178" s="891"/>
      <c r="AU178" s="891"/>
      <c r="AV178" s="891"/>
      <c r="AW178" s="891"/>
      <c r="AX178" s="891"/>
      <c r="AY178" s="891"/>
      <c r="AZ178" s="891"/>
      <c r="BA178" s="891"/>
      <c r="BB178" s="891"/>
      <c r="BC178" s="891"/>
      <c r="BD178" s="891"/>
      <c r="BE178" s="891"/>
      <c r="BF178" s="891"/>
      <c r="BG178" s="891"/>
      <c r="BH178" s="891"/>
      <c r="BI178" s="891"/>
      <c r="BJ178" s="891"/>
      <c r="BK178" s="891"/>
      <c r="BL178" s="891"/>
      <c r="BM178" s="891"/>
      <c r="BN178" s="891"/>
      <c r="BO178" s="891"/>
      <c r="BP178" s="891"/>
      <c r="BQ178" s="891"/>
      <c r="BR178" s="891"/>
      <c r="BS178" s="891"/>
      <c r="BT178" s="891"/>
      <c r="BU178" s="891"/>
      <c r="BV178" s="891"/>
      <c r="BW178" s="891"/>
      <c r="BX178" s="891"/>
      <c r="BY178" s="891"/>
      <c r="BZ178" s="891"/>
      <c r="CA178" s="891"/>
      <c r="CB178" s="891"/>
      <c r="CC178" s="891"/>
      <c r="CD178" s="891"/>
      <c r="CE178" s="891"/>
      <c r="CF178" s="891"/>
      <c r="CG178" s="891"/>
      <c r="CH178" s="891"/>
      <c r="CI178" s="891"/>
      <c r="CJ178" s="891"/>
      <c r="CK178" s="891"/>
      <c r="CL178" s="891"/>
      <c r="CM178" s="891"/>
      <c r="CN178" s="891"/>
      <c r="CO178" s="891"/>
      <c r="CP178" s="891"/>
      <c r="CQ178" s="891"/>
      <c r="CR178" s="891"/>
      <c r="CS178" s="368"/>
    </row>
    <row r="179" spans="1:98" ht="23.25" customHeight="1" x14ac:dyDescent="0.35"/>
    <row r="180" spans="1:98" ht="19.5" customHeight="1" x14ac:dyDescent="0.35">
      <c r="A180" s="221"/>
      <c r="B180" s="221"/>
      <c r="C180" s="221"/>
      <c r="D180" s="221"/>
      <c r="E180" s="221"/>
      <c r="F180" s="221"/>
      <c r="G180" s="221"/>
      <c r="H180" s="221"/>
      <c r="I180" s="221"/>
      <c r="J180" s="221"/>
      <c r="K180" s="221"/>
      <c r="L180" s="221"/>
      <c r="M180" s="221"/>
      <c r="N180" s="221"/>
      <c r="O180" s="221"/>
      <c r="P180" s="221"/>
      <c r="Q180" s="221"/>
      <c r="R180" s="221"/>
      <c r="S180" s="221"/>
      <c r="T180" s="221"/>
      <c r="U180" s="221"/>
      <c r="V180" s="221"/>
      <c r="W180" s="221"/>
      <c r="X180" s="221"/>
      <c r="Y180" s="221"/>
      <c r="Z180" s="221"/>
      <c r="AA180" s="221"/>
      <c r="AB180" s="221"/>
      <c r="AC180" s="221"/>
      <c r="AD180" s="221"/>
      <c r="AE180" s="221"/>
      <c r="AF180" s="221"/>
      <c r="AG180" s="221"/>
      <c r="AH180" s="221"/>
      <c r="AI180" s="221"/>
      <c r="AJ180" s="221"/>
      <c r="AK180" s="221"/>
      <c r="AL180" s="221"/>
      <c r="AM180" s="221"/>
      <c r="AN180" s="221"/>
      <c r="AO180" s="221"/>
      <c r="AP180" s="221"/>
      <c r="AQ180" s="221"/>
      <c r="AR180" s="221"/>
      <c r="AS180" s="221"/>
      <c r="AT180" s="221"/>
      <c r="AU180" s="221"/>
      <c r="AV180" s="221"/>
      <c r="AW180" s="221"/>
      <c r="AX180" s="221"/>
      <c r="AY180" s="221"/>
      <c r="AZ180" s="221"/>
      <c r="BA180" s="221"/>
      <c r="BB180" s="221"/>
      <c r="BC180" s="221"/>
      <c r="BD180" s="221"/>
      <c r="BE180" s="221"/>
      <c r="BF180" s="221"/>
      <c r="BG180" s="221"/>
      <c r="BH180" s="221"/>
      <c r="BI180" s="221"/>
      <c r="BJ180" s="221"/>
      <c r="BK180" s="221"/>
      <c r="BL180" s="221"/>
      <c r="BM180" s="221"/>
      <c r="BN180" s="221"/>
      <c r="BO180" s="221"/>
      <c r="BP180" s="221"/>
      <c r="BQ180" s="221"/>
      <c r="BR180" s="221"/>
      <c r="BS180" s="221"/>
      <c r="BT180" s="221"/>
      <c r="BU180" s="221"/>
      <c r="BV180" s="221"/>
      <c r="BW180" s="221"/>
      <c r="BX180" s="221"/>
      <c r="BY180" s="221"/>
      <c r="BZ180" s="221"/>
      <c r="CA180" s="221"/>
      <c r="CB180" s="221"/>
      <c r="CC180" s="221"/>
      <c r="CD180" s="221"/>
      <c r="CE180" s="221"/>
      <c r="CF180" s="221"/>
      <c r="CG180" s="221"/>
      <c r="CH180" s="221"/>
      <c r="CI180" s="221"/>
      <c r="CJ180" s="221"/>
      <c r="CK180" s="221"/>
      <c r="CL180" s="221"/>
      <c r="CM180" s="221"/>
      <c r="CN180" s="221"/>
      <c r="CO180" s="221"/>
      <c r="CP180" s="221"/>
      <c r="CQ180" s="221"/>
      <c r="CR180" s="221"/>
      <c r="CS180" s="221"/>
      <c r="CT180" s="221"/>
    </row>
    <row r="181" spans="1:98" ht="19.5" customHeight="1" x14ac:dyDescent="0.35">
      <c r="C181" s="713" t="e">
        <f>IF(CI152&gt;3000000,"La Prima Total supera $3,000,000, enviar a Suscripción para su validación","")</f>
        <v>#N/A</v>
      </c>
      <c r="D181" s="713"/>
      <c r="E181" s="713"/>
      <c r="F181" s="713"/>
      <c r="G181" s="713"/>
      <c r="H181" s="713"/>
      <c r="I181" s="713"/>
      <c r="J181" s="713"/>
      <c r="K181" s="713"/>
      <c r="L181" s="713"/>
      <c r="M181" s="713"/>
      <c r="N181" s="713"/>
      <c r="O181" s="713"/>
      <c r="P181" s="713"/>
      <c r="Q181" s="713"/>
      <c r="R181" s="713"/>
      <c r="S181" s="713"/>
      <c r="T181" s="713"/>
      <c r="U181" s="713"/>
      <c r="V181" s="713"/>
      <c r="W181" s="713"/>
      <c r="X181" s="713"/>
      <c r="Y181" s="713"/>
      <c r="Z181" s="713"/>
      <c r="AA181" s="713"/>
      <c r="AB181" s="713"/>
      <c r="AC181" s="713"/>
      <c r="AD181" s="713"/>
      <c r="AE181" s="713"/>
      <c r="AF181" s="713"/>
      <c r="AG181" s="713"/>
      <c r="AH181" s="713"/>
      <c r="AI181" s="713"/>
      <c r="AJ181" s="713"/>
      <c r="AK181" s="713"/>
      <c r="AL181" s="713"/>
      <c r="AM181" s="713"/>
      <c r="AN181" s="713"/>
      <c r="AO181" s="713"/>
      <c r="AP181" s="713"/>
      <c r="AQ181" s="713"/>
      <c r="AR181" s="713"/>
      <c r="AS181" s="713"/>
      <c r="AT181" s="713"/>
      <c r="AU181" s="713"/>
      <c r="AV181" s="713"/>
      <c r="AW181" s="713"/>
      <c r="AX181" s="713"/>
      <c r="AY181" s="713"/>
      <c r="AZ181" s="713"/>
      <c r="BA181" s="713"/>
      <c r="BB181" s="713"/>
      <c r="BC181" s="713"/>
      <c r="BD181" s="713"/>
      <c r="BE181" s="713"/>
      <c r="BF181" s="713"/>
      <c r="BG181" s="713"/>
      <c r="BH181" s="713"/>
      <c r="BI181" s="713"/>
      <c r="BJ181" s="713"/>
      <c r="BK181" s="713"/>
      <c r="BL181" s="713"/>
      <c r="BM181" s="713"/>
      <c r="BN181" s="713"/>
      <c r="BO181" s="713"/>
      <c r="BP181" s="713"/>
      <c r="BQ181" s="713"/>
      <c r="BR181" s="713"/>
      <c r="BS181" s="713"/>
      <c r="BT181" s="713"/>
      <c r="BU181" s="713"/>
      <c r="BV181" s="713"/>
      <c r="BW181" s="713"/>
      <c r="BX181" s="713"/>
      <c r="BY181" s="713"/>
      <c r="BZ181" s="713"/>
      <c r="CA181" s="713"/>
      <c r="CB181" s="713"/>
      <c r="CC181" s="713"/>
    </row>
    <row r="182" spans="1:98" ht="19.5" customHeight="1" x14ac:dyDescent="0.35">
      <c r="C182" s="713"/>
      <c r="D182" s="713"/>
      <c r="E182" s="713"/>
      <c r="F182" s="713"/>
      <c r="G182" s="713"/>
      <c r="H182" s="713"/>
      <c r="I182" s="713"/>
      <c r="J182" s="713"/>
      <c r="K182" s="713"/>
      <c r="L182" s="713"/>
      <c r="M182" s="713"/>
      <c r="N182" s="713"/>
      <c r="O182" s="713"/>
      <c r="P182" s="713"/>
      <c r="Q182" s="713"/>
      <c r="R182" s="713"/>
      <c r="S182" s="713"/>
      <c r="T182" s="713"/>
      <c r="U182" s="713"/>
      <c r="V182" s="713"/>
      <c r="W182" s="713"/>
      <c r="X182" s="713"/>
      <c r="Y182" s="713"/>
      <c r="Z182" s="713"/>
      <c r="AA182" s="713"/>
      <c r="AB182" s="713"/>
      <c r="AC182" s="713"/>
      <c r="AD182" s="713"/>
      <c r="AE182" s="713"/>
      <c r="AF182" s="713"/>
      <c r="AG182" s="713"/>
      <c r="AH182" s="713"/>
      <c r="AI182" s="713"/>
      <c r="AJ182" s="713"/>
      <c r="AK182" s="713"/>
      <c r="AL182" s="713"/>
      <c r="AM182" s="713"/>
      <c r="AN182" s="713"/>
      <c r="AO182" s="713"/>
      <c r="AP182" s="713"/>
      <c r="AQ182" s="713"/>
      <c r="AR182" s="713"/>
      <c r="AS182" s="713"/>
      <c r="AT182" s="713"/>
      <c r="AU182" s="713"/>
      <c r="AV182" s="713"/>
      <c r="AW182" s="713"/>
      <c r="AX182" s="713"/>
      <c r="AY182" s="713"/>
      <c r="AZ182" s="713"/>
      <c r="BA182" s="713"/>
      <c r="BB182" s="713"/>
      <c r="BC182" s="713"/>
      <c r="BD182" s="713"/>
      <c r="BE182" s="713"/>
      <c r="BF182" s="713"/>
      <c r="BG182" s="713"/>
      <c r="BH182" s="713"/>
      <c r="BI182" s="713"/>
      <c r="BJ182" s="713"/>
      <c r="BK182" s="713"/>
      <c r="BL182" s="713"/>
      <c r="BM182" s="713"/>
      <c r="BN182" s="713"/>
      <c r="BO182" s="713"/>
      <c r="BP182" s="713"/>
      <c r="BQ182" s="713"/>
      <c r="BR182" s="713"/>
      <c r="BS182" s="713"/>
      <c r="BT182" s="713"/>
      <c r="BU182" s="713"/>
      <c r="BV182" s="713"/>
      <c r="BW182" s="713"/>
      <c r="BX182" s="713"/>
      <c r="BY182" s="713"/>
      <c r="BZ182" s="713"/>
      <c r="CA182" s="713"/>
      <c r="CB182" s="713"/>
      <c r="CC182" s="713"/>
    </row>
    <row r="183" spans="1:98" ht="19.5" customHeight="1" x14ac:dyDescent="0.35">
      <c r="C183" s="713"/>
      <c r="D183" s="713"/>
      <c r="E183" s="713"/>
      <c r="F183" s="713"/>
      <c r="G183" s="713"/>
      <c r="H183" s="713"/>
      <c r="I183" s="713"/>
      <c r="J183" s="713"/>
      <c r="K183" s="713"/>
      <c r="L183" s="713"/>
      <c r="M183" s="713"/>
      <c r="N183" s="713"/>
      <c r="O183" s="713"/>
      <c r="P183" s="713"/>
      <c r="Q183" s="713"/>
      <c r="R183" s="713"/>
      <c r="S183" s="713"/>
      <c r="T183" s="713"/>
      <c r="U183" s="713"/>
      <c r="V183" s="713"/>
      <c r="W183" s="713"/>
      <c r="X183" s="713"/>
      <c r="Y183" s="713"/>
      <c r="Z183" s="713"/>
      <c r="AA183" s="713"/>
      <c r="AB183" s="713"/>
      <c r="AC183" s="713"/>
      <c r="AD183" s="713"/>
      <c r="AE183" s="713"/>
      <c r="AF183" s="713"/>
      <c r="AG183" s="713"/>
      <c r="AH183" s="713"/>
      <c r="AI183" s="713"/>
      <c r="AJ183" s="713"/>
      <c r="AK183" s="713"/>
      <c r="AL183" s="713"/>
      <c r="AM183" s="713"/>
      <c r="AN183" s="713"/>
      <c r="AO183" s="713"/>
      <c r="AP183" s="713"/>
      <c r="AQ183" s="713"/>
      <c r="AR183" s="713"/>
      <c r="AS183" s="713"/>
      <c r="AT183" s="713"/>
      <c r="AU183" s="713"/>
      <c r="AV183" s="713"/>
      <c r="AW183" s="713"/>
      <c r="AX183" s="713"/>
      <c r="AY183" s="713"/>
      <c r="AZ183" s="713"/>
      <c r="BA183" s="713"/>
      <c r="BB183" s="713"/>
      <c r="BC183" s="713"/>
      <c r="BD183" s="713"/>
      <c r="BE183" s="713"/>
      <c r="BF183" s="713"/>
      <c r="BG183" s="713"/>
      <c r="BH183" s="713"/>
      <c r="BI183" s="713"/>
      <c r="BJ183" s="713"/>
      <c r="BK183" s="713"/>
      <c r="BL183" s="713"/>
      <c r="BM183" s="713"/>
      <c r="BN183" s="713"/>
      <c r="BO183" s="713"/>
      <c r="BP183" s="713"/>
      <c r="BQ183" s="713"/>
      <c r="BR183" s="713"/>
      <c r="BS183" s="713"/>
      <c r="BT183" s="713"/>
      <c r="BU183" s="713"/>
      <c r="BV183" s="713"/>
      <c r="BW183" s="713"/>
      <c r="BX183" s="713"/>
      <c r="BY183" s="713"/>
      <c r="BZ183" s="713"/>
      <c r="CA183" s="713"/>
      <c r="CB183" s="713"/>
      <c r="CC183" s="713"/>
    </row>
    <row r="184" spans="1:98" ht="19.5" customHeight="1" x14ac:dyDescent="0.35">
      <c r="C184" s="713"/>
      <c r="D184" s="713"/>
      <c r="E184" s="713"/>
      <c r="F184" s="713"/>
      <c r="G184" s="713"/>
      <c r="H184" s="713"/>
      <c r="I184" s="713"/>
      <c r="J184" s="713"/>
      <c r="K184" s="713"/>
      <c r="L184" s="713"/>
      <c r="M184" s="713"/>
      <c r="N184" s="713"/>
      <c r="O184" s="713"/>
      <c r="P184" s="713"/>
      <c r="Q184" s="713"/>
      <c r="R184" s="713"/>
      <c r="S184" s="713"/>
      <c r="T184" s="713"/>
      <c r="U184" s="713"/>
      <c r="V184" s="713"/>
      <c r="W184" s="713"/>
      <c r="X184" s="713"/>
      <c r="Y184" s="713"/>
      <c r="Z184" s="713"/>
      <c r="AA184" s="713"/>
      <c r="AB184" s="713"/>
      <c r="AC184" s="713"/>
      <c r="AD184" s="713"/>
      <c r="AE184" s="713"/>
      <c r="AF184" s="713"/>
      <c r="AG184" s="713"/>
      <c r="AH184" s="713"/>
      <c r="AI184" s="713"/>
      <c r="AJ184" s="713"/>
      <c r="AK184" s="713"/>
      <c r="AL184" s="713"/>
      <c r="AM184" s="713"/>
      <c r="AN184" s="713"/>
      <c r="AO184" s="713"/>
      <c r="AP184" s="713"/>
      <c r="AQ184" s="713"/>
      <c r="AR184" s="713"/>
      <c r="AS184" s="713"/>
      <c r="AT184" s="713"/>
      <c r="AU184" s="713"/>
      <c r="AV184" s="713"/>
      <c r="AW184" s="713"/>
      <c r="AX184" s="713"/>
      <c r="AY184" s="713"/>
      <c r="AZ184" s="713"/>
      <c r="BA184" s="713"/>
      <c r="BB184" s="713"/>
      <c r="BC184" s="713"/>
      <c r="BD184" s="713"/>
      <c r="BE184" s="713"/>
      <c r="BF184" s="713"/>
      <c r="BG184" s="713"/>
      <c r="BH184" s="713"/>
      <c r="BI184" s="713"/>
      <c r="BJ184" s="713"/>
      <c r="BK184" s="713"/>
      <c r="BL184" s="713"/>
      <c r="BM184" s="713"/>
      <c r="BN184" s="713"/>
      <c r="BO184" s="713"/>
      <c r="BP184" s="713"/>
      <c r="BQ184" s="713"/>
      <c r="BR184" s="713"/>
      <c r="BS184" s="713"/>
      <c r="BT184" s="713"/>
      <c r="BU184" s="713"/>
      <c r="BV184" s="713"/>
      <c r="BW184" s="713"/>
      <c r="BX184" s="713"/>
      <c r="BY184" s="713"/>
      <c r="BZ184" s="713"/>
      <c r="CA184" s="713"/>
      <c r="CB184" s="713"/>
      <c r="CC184" s="713"/>
    </row>
    <row r="185" spans="1:98" ht="19.5" customHeight="1" x14ac:dyDescent="0.35"/>
    <row r="186" spans="1:98" ht="19.5" customHeight="1" x14ac:dyDescent="0.35"/>
    <row r="187" spans="1:98" ht="19.5" customHeight="1" x14ac:dyDescent="0.35"/>
    <row r="188" spans="1:98" ht="19.5" customHeight="1" x14ac:dyDescent="0.35"/>
    <row r="189" spans="1:98" ht="19.5" customHeight="1" x14ac:dyDescent="0.35"/>
    <row r="190" spans="1:98" ht="19.5" customHeight="1" x14ac:dyDescent="0.35"/>
    <row r="191" spans="1:98" ht="19.5" customHeight="1" x14ac:dyDescent="0.35"/>
    <row r="192" spans="1:98" ht="19.5" customHeight="1" x14ac:dyDescent="0.35"/>
  </sheetData>
  <sheetProtection algorithmName="SHA-512" hashValue="mtM7RtkiQQAdas35S8oRQraGQmafUbdINirW3l0hv4KKxXLlk87uOP+R2OmR7JtYavNNWKsQTBk3kMMmBfEIeQ==" saltValue="4x/8nxnTGiu6c1Ln2gnHjQ==" spinCount="100000" sheet="1" objects="1" scenarios="1" selectLockedCells="1"/>
  <mergeCells count="1119">
    <mergeCell ref="R52:AO52"/>
    <mergeCell ref="AP52:BC52"/>
    <mergeCell ref="BD52:BQ52"/>
    <mergeCell ref="BR52:CE52"/>
    <mergeCell ref="C15:R15"/>
    <mergeCell ref="C16:R16"/>
    <mergeCell ref="S16:BQ16"/>
    <mergeCell ref="B11:CS11"/>
    <mergeCell ref="C13:R13"/>
    <mergeCell ref="C14:R14"/>
    <mergeCell ref="B8:J8"/>
    <mergeCell ref="K8:S8"/>
    <mergeCell ref="BG8:BT8"/>
    <mergeCell ref="BU8:CS8"/>
    <mergeCell ref="B9:J9"/>
    <mergeCell ref="K9:S9"/>
    <mergeCell ref="BG9:BT9"/>
    <mergeCell ref="BU9:CS9"/>
    <mergeCell ref="R25:AO25"/>
    <mergeCell ref="AP25:BC25"/>
    <mergeCell ref="BD25:BQ25"/>
    <mergeCell ref="BR25:CE25"/>
    <mergeCell ref="BR21:CE21"/>
    <mergeCell ref="R32:AO33"/>
    <mergeCell ref="AP33:BC33"/>
    <mergeCell ref="BD33:BQ33"/>
    <mergeCell ref="BR33:CE33"/>
    <mergeCell ref="AP32:CE32"/>
    <mergeCell ref="R28:AO28"/>
    <mergeCell ref="AP28:BC28"/>
    <mergeCell ref="BD28:BQ28"/>
    <mergeCell ref="BR28:CE28"/>
    <mergeCell ref="AB1:CS1"/>
    <mergeCell ref="AB2:CS2"/>
    <mergeCell ref="BU4:CM4"/>
    <mergeCell ref="CN4:CS4"/>
    <mergeCell ref="BU5:CM5"/>
    <mergeCell ref="CN5:CS5"/>
    <mergeCell ref="BU6:CM6"/>
    <mergeCell ref="CN6:CS6"/>
    <mergeCell ref="S13:CR13"/>
    <mergeCell ref="S14:CR14"/>
    <mergeCell ref="S15:CR15"/>
    <mergeCell ref="BT16:CB16"/>
    <mergeCell ref="CD16:CR16"/>
    <mergeCell ref="R24:AO24"/>
    <mergeCell ref="AP24:BC24"/>
    <mergeCell ref="BD24:BQ24"/>
    <mergeCell ref="BR24:CE24"/>
    <mergeCell ref="R22:AO22"/>
    <mergeCell ref="AP22:BC22"/>
    <mergeCell ref="BD22:BQ22"/>
    <mergeCell ref="BR22:CE22"/>
    <mergeCell ref="R23:AO23"/>
    <mergeCell ref="AP23:BC23"/>
    <mergeCell ref="BD23:BQ23"/>
    <mergeCell ref="BR23:CE23"/>
    <mergeCell ref="B18:CS18"/>
    <mergeCell ref="AP20:BC20"/>
    <mergeCell ref="BD20:BQ20"/>
    <mergeCell ref="BR20:CE20"/>
    <mergeCell ref="R21:AO21"/>
    <mergeCell ref="AP21:BC21"/>
    <mergeCell ref="BD21:BQ21"/>
    <mergeCell ref="B30:CS30"/>
    <mergeCell ref="R26:AO26"/>
    <mergeCell ref="AP26:BC26"/>
    <mergeCell ref="BD26:BQ26"/>
    <mergeCell ref="BR26:CE26"/>
    <mergeCell ref="R27:AO27"/>
    <mergeCell ref="AP27:BC27"/>
    <mergeCell ref="BD27:BQ27"/>
    <mergeCell ref="BR27:CE27"/>
    <mergeCell ref="R38:AO38"/>
    <mergeCell ref="AP38:BC38"/>
    <mergeCell ref="BD38:BQ38"/>
    <mergeCell ref="BR38:CE38"/>
    <mergeCell ref="R40:AO40"/>
    <mergeCell ref="AP40:BC40"/>
    <mergeCell ref="BD40:BQ40"/>
    <mergeCell ref="BR40:CE40"/>
    <mergeCell ref="R36:AO36"/>
    <mergeCell ref="AP36:BC36"/>
    <mergeCell ref="BD36:BQ36"/>
    <mergeCell ref="BR36:CE36"/>
    <mergeCell ref="R37:AO37"/>
    <mergeCell ref="AP37:BC37"/>
    <mergeCell ref="BD37:BQ37"/>
    <mergeCell ref="BR37:CE37"/>
    <mergeCell ref="R34:AO34"/>
    <mergeCell ref="AP34:BC34"/>
    <mergeCell ref="BD34:BQ34"/>
    <mergeCell ref="BR34:CE34"/>
    <mergeCell ref="R35:CE35"/>
    <mergeCell ref="R39:CE39"/>
    <mergeCell ref="R45:AO45"/>
    <mergeCell ref="AP45:BC45"/>
    <mergeCell ref="BD45:BQ45"/>
    <mergeCell ref="BR45:CE45"/>
    <mergeCell ref="R43:AO43"/>
    <mergeCell ref="AP43:BC43"/>
    <mergeCell ref="BD43:BQ43"/>
    <mergeCell ref="BR43:CE43"/>
    <mergeCell ref="R44:AO44"/>
    <mergeCell ref="AP44:BC44"/>
    <mergeCell ref="BD44:BQ44"/>
    <mergeCell ref="BR44:CE44"/>
    <mergeCell ref="R41:AO41"/>
    <mergeCell ref="AP41:BC41"/>
    <mergeCell ref="BD41:BQ41"/>
    <mergeCell ref="BR41:CE41"/>
    <mergeCell ref="R42:AO42"/>
    <mergeCell ref="AP42:BC42"/>
    <mergeCell ref="BD42:BQ42"/>
    <mergeCell ref="BR42:CE42"/>
    <mergeCell ref="R50:AO50"/>
    <mergeCell ref="AP50:BC50"/>
    <mergeCell ref="BD50:BQ50"/>
    <mergeCell ref="BR50:CE50"/>
    <mergeCell ref="R51:AO51"/>
    <mergeCell ref="AP51:BC51"/>
    <mergeCell ref="BD51:BQ51"/>
    <mergeCell ref="BR51:CE51"/>
    <mergeCell ref="R48:AO48"/>
    <mergeCell ref="AP48:BC48"/>
    <mergeCell ref="BD48:BQ48"/>
    <mergeCell ref="BR48:CE48"/>
    <mergeCell ref="R49:AO49"/>
    <mergeCell ref="AP49:BC49"/>
    <mergeCell ref="BD49:BQ49"/>
    <mergeCell ref="BR49:CE49"/>
    <mergeCell ref="R46:AO46"/>
    <mergeCell ref="AP46:BC46"/>
    <mergeCell ref="BD46:BQ46"/>
    <mergeCell ref="BR46:CE46"/>
    <mergeCell ref="R47:AO47"/>
    <mergeCell ref="AP47:BC47"/>
    <mergeCell ref="BD47:BQ47"/>
    <mergeCell ref="BR47:CE47"/>
    <mergeCell ref="BQ58:CD58"/>
    <mergeCell ref="CE58:CR58"/>
    <mergeCell ref="M59:S59"/>
    <mergeCell ref="T59:Z59"/>
    <mergeCell ref="AA59:AG59"/>
    <mergeCell ref="AH59:AN59"/>
    <mergeCell ref="AO59:AU59"/>
    <mergeCell ref="AV59:BB59"/>
    <mergeCell ref="BC59:BI59"/>
    <mergeCell ref="BJ59:BP59"/>
    <mergeCell ref="B54:CS54"/>
    <mergeCell ref="C56:CR56"/>
    <mergeCell ref="C57:L59"/>
    <mergeCell ref="M57:AN57"/>
    <mergeCell ref="AO57:BP57"/>
    <mergeCell ref="BQ57:CR57"/>
    <mergeCell ref="M58:Z58"/>
    <mergeCell ref="AA58:AN58"/>
    <mergeCell ref="AO58:BB58"/>
    <mergeCell ref="BC58:BP58"/>
    <mergeCell ref="CL60:CR60"/>
    <mergeCell ref="C61:L61"/>
    <mergeCell ref="M61:S61"/>
    <mergeCell ref="T61:Z61"/>
    <mergeCell ref="AA61:AG61"/>
    <mergeCell ref="AH61:AN61"/>
    <mergeCell ref="AO61:AU61"/>
    <mergeCell ref="AV61:BB61"/>
    <mergeCell ref="BC61:BI61"/>
    <mergeCell ref="BJ61:BP61"/>
    <mergeCell ref="AV60:BB60"/>
    <mergeCell ref="BC60:BI60"/>
    <mergeCell ref="BJ60:BP60"/>
    <mergeCell ref="BQ60:BW60"/>
    <mergeCell ref="BX60:CD60"/>
    <mergeCell ref="CE60:CK60"/>
    <mergeCell ref="BQ59:BW59"/>
    <mergeCell ref="BX59:CD59"/>
    <mergeCell ref="CE59:CK59"/>
    <mergeCell ref="CL59:CR59"/>
    <mergeCell ref="C60:L60"/>
    <mergeCell ref="M60:S60"/>
    <mergeCell ref="T60:Z60"/>
    <mergeCell ref="AA60:AG60"/>
    <mergeCell ref="AH60:AN60"/>
    <mergeCell ref="AO60:AU60"/>
    <mergeCell ref="CL62:CR62"/>
    <mergeCell ref="C63:L63"/>
    <mergeCell ref="M63:S63"/>
    <mergeCell ref="T63:Z63"/>
    <mergeCell ref="AA63:AG63"/>
    <mergeCell ref="AH63:AN63"/>
    <mergeCell ref="AO63:AU63"/>
    <mergeCell ref="AV63:BB63"/>
    <mergeCell ref="BC63:BI63"/>
    <mergeCell ref="BJ63:BP63"/>
    <mergeCell ref="AV62:BB62"/>
    <mergeCell ref="BC62:BI62"/>
    <mergeCell ref="BJ62:BP62"/>
    <mergeCell ref="BQ62:BW62"/>
    <mergeCell ref="BX62:CD62"/>
    <mergeCell ref="CE62:CK62"/>
    <mergeCell ref="BQ61:BW61"/>
    <mergeCell ref="BX61:CD61"/>
    <mergeCell ref="CE61:CK61"/>
    <mergeCell ref="CL61:CR61"/>
    <mergeCell ref="C62:L62"/>
    <mergeCell ref="M62:S62"/>
    <mergeCell ref="T62:Z62"/>
    <mergeCell ref="AA62:AG62"/>
    <mergeCell ref="AH62:AN62"/>
    <mergeCell ref="AO62:AU62"/>
    <mergeCell ref="CL64:CR64"/>
    <mergeCell ref="C65:L65"/>
    <mergeCell ref="M65:S65"/>
    <mergeCell ref="T65:Z65"/>
    <mergeCell ref="AA65:AG65"/>
    <mergeCell ref="AH65:AN65"/>
    <mergeCell ref="AO65:AU65"/>
    <mergeCell ref="AV65:BB65"/>
    <mergeCell ref="BC65:BI65"/>
    <mergeCell ref="BJ65:BP65"/>
    <mergeCell ref="AV64:BB64"/>
    <mergeCell ref="BC64:BI64"/>
    <mergeCell ref="BJ64:BP64"/>
    <mergeCell ref="BQ64:BW64"/>
    <mergeCell ref="BX64:CD64"/>
    <mergeCell ref="CE64:CK64"/>
    <mergeCell ref="BQ63:BW63"/>
    <mergeCell ref="BX63:CD63"/>
    <mergeCell ref="CE63:CK63"/>
    <mergeCell ref="CL63:CR63"/>
    <mergeCell ref="C64:L64"/>
    <mergeCell ref="M64:S64"/>
    <mergeCell ref="T64:Z64"/>
    <mergeCell ref="AA64:AG64"/>
    <mergeCell ref="AH64:AN64"/>
    <mergeCell ref="AO64:AU64"/>
    <mergeCell ref="CL66:CR66"/>
    <mergeCell ref="C67:L67"/>
    <mergeCell ref="M67:S67"/>
    <mergeCell ref="T67:Z67"/>
    <mergeCell ref="AA67:AG67"/>
    <mergeCell ref="AH67:AN67"/>
    <mergeCell ref="AO67:AU67"/>
    <mergeCell ref="AV67:BB67"/>
    <mergeCell ref="BC67:BI67"/>
    <mergeCell ref="BJ67:BP67"/>
    <mergeCell ref="AV66:BB66"/>
    <mergeCell ref="BC66:BI66"/>
    <mergeCell ref="BJ66:BP66"/>
    <mergeCell ref="BQ66:BW66"/>
    <mergeCell ref="BX66:CD66"/>
    <mergeCell ref="CE66:CK66"/>
    <mergeCell ref="BQ65:BW65"/>
    <mergeCell ref="BX65:CD65"/>
    <mergeCell ref="CE65:CK65"/>
    <mergeCell ref="CL65:CR65"/>
    <mergeCell ref="C66:L66"/>
    <mergeCell ref="M66:S66"/>
    <mergeCell ref="T66:Z66"/>
    <mergeCell ref="AA66:AG66"/>
    <mergeCell ref="AH66:AN66"/>
    <mergeCell ref="AO66:AU66"/>
    <mergeCell ref="CL68:CR68"/>
    <mergeCell ref="C69:L69"/>
    <mergeCell ref="M69:S69"/>
    <mergeCell ref="T69:Z69"/>
    <mergeCell ref="AA69:AG69"/>
    <mergeCell ref="AH69:AN69"/>
    <mergeCell ref="AO69:AU69"/>
    <mergeCell ref="AV69:BB69"/>
    <mergeCell ref="BC69:BI69"/>
    <mergeCell ref="BJ69:BP69"/>
    <mergeCell ref="AV68:BB68"/>
    <mergeCell ref="BC68:BI68"/>
    <mergeCell ref="BJ68:BP68"/>
    <mergeCell ref="BQ68:BW68"/>
    <mergeCell ref="BX68:CD68"/>
    <mergeCell ref="CE68:CK68"/>
    <mergeCell ref="BQ67:BW67"/>
    <mergeCell ref="BX67:CD67"/>
    <mergeCell ref="CE67:CK67"/>
    <mergeCell ref="CL67:CR67"/>
    <mergeCell ref="C68:L68"/>
    <mergeCell ref="M68:S68"/>
    <mergeCell ref="T68:Z68"/>
    <mergeCell ref="AA68:AG68"/>
    <mergeCell ref="AH68:AN68"/>
    <mergeCell ref="AO68:AU68"/>
    <mergeCell ref="CL70:CR70"/>
    <mergeCell ref="C71:L71"/>
    <mergeCell ref="M71:S71"/>
    <mergeCell ref="T71:Z71"/>
    <mergeCell ref="AA71:AG71"/>
    <mergeCell ref="AH71:AN71"/>
    <mergeCell ref="AO71:AU71"/>
    <mergeCell ref="AV71:BB71"/>
    <mergeCell ref="BC71:BI71"/>
    <mergeCell ref="BJ71:BP71"/>
    <mergeCell ref="AV70:BB70"/>
    <mergeCell ref="BC70:BI70"/>
    <mergeCell ref="BJ70:BP70"/>
    <mergeCell ref="BQ70:BW70"/>
    <mergeCell ref="BX70:CD70"/>
    <mergeCell ref="CE70:CK70"/>
    <mergeCell ref="BQ69:BW69"/>
    <mergeCell ref="BX69:CD69"/>
    <mergeCell ref="CE69:CK69"/>
    <mergeCell ref="CL69:CR69"/>
    <mergeCell ref="C70:L70"/>
    <mergeCell ref="M70:S70"/>
    <mergeCell ref="T70:Z70"/>
    <mergeCell ref="AA70:AG70"/>
    <mergeCell ref="AH70:AN70"/>
    <mergeCell ref="AO70:AU70"/>
    <mergeCell ref="CL72:CR72"/>
    <mergeCell ref="C73:L73"/>
    <mergeCell ref="M73:S73"/>
    <mergeCell ref="T73:Z73"/>
    <mergeCell ref="AA73:AG73"/>
    <mergeCell ref="AH73:AN73"/>
    <mergeCell ref="AO73:AU73"/>
    <mergeCell ref="AV73:BB73"/>
    <mergeCell ref="BC73:BI73"/>
    <mergeCell ref="BJ73:BP73"/>
    <mergeCell ref="AV72:BB72"/>
    <mergeCell ref="BC72:BI72"/>
    <mergeCell ref="BJ72:BP72"/>
    <mergeCell ref="BQ72:BW72"/>
    <mergeCell ref="BX72:CD72"/>
    <mergeCell ref="CE72:CK72"/>
    <mergeCell ref="BQ71:BW71"/>
    <mergeCell ref="BX71:CD71"/>
    <mergeCell ref="CE71:CK71"/>
    <mergeCell ref="CL71:CR71"/>
    <mergeCell ref="C72:L72"/>
    <mergeCell ref="M72:S72"/>
    <mergeCell ref="T72:Z72"/>
    <mergeCell ref="AA72:AG72"/>
    <mergeCell ref="AH72:AN72"/>
    <mergeCell ref="AO72:AU72"/>
    <mergeCell ref="CL74:CR74"/>
    <mergeCell ref="C75:L75"/>
    <mergeCell ref="M75:S75"/>
    <mergeCell ref="T75:Z75"/>
    <mergeCell ref="AA75:AG75"/>
    <mergeCell ref="AH75:AN75"/>
    <mergeCell ref="AO75:AU75"/>
    <mergeCell ref="AV75:BB75"/>
    <mergeCell ref="BC75:BI75"/>
    <mergeCell ref="BJ75:BP75"/>
    <mergeCell ref="AV74:BB74"/>
    <mergeCell ref="BC74:BI74"/>
    <mergeCell ref="BJ74:BP74"/>
    <mergeCell ref="BQ74:BW74"/>
    <mergeCell ref="BX74:CD74"/>
    <mergeCell ref="CE74:CK74"/>
    <mergeCell ref="BQ73:BW73"/>
    <mergeCell ref="BX73:CD73"/>
    <mergeCell ref="CE73:CK73"/>
    <mergeCell ref="CL73:CR73"/>
    <mergeCell ref="C74:L74"/>
    <mergeCell ref="M74:S74"/>
    <mergeCell ref="T74:Z74"/>
    <mergeCell ref="AA74:AG74"/>
    <mergeCell ref="AH74:AN74"/>
    <mergeCell ref="AO74:AU74"/>
    <mergeCell ref="CL76:CR76"/>
    <mergeCell ref="C77:L77"/>
    <mergeCell ref="M77:S77"/>
    <mergeCell ref="T77:Z77"/>
    <mergeCell ref="AA77:AG77"/>
    <mergeCell ref="AH77:AN77"/>
    <mergeCell ref="AO77:AU77"/>
    <mergeCell ref="AV77:BB77"/>
    <mergeCell ref="BC77:BI77"/>
    <mergeCell ref="BJ77:BP77"/>
    <mergeCell ref="AV76:BB76"/>
    <mergeCell ref="BC76:BI76"/>
    <mergeCell ref="BJ76:BP76"/>
    <mergeCell ref="BQ76:BW76"/>
    <mergeCell ref="BX76:CD76"/>
    <mergeCell ref="CE76:CK76"/>
    <mergeCell ref="BQ75:BW75"/>
    <mergeCell ref="BX75:CD75"/>
    <mergeCell ref="CE75:CK75"/>
    <mergeCell ref="CL75:CR75"/>
    <mergeCell ref="C76:L76"/>
    <mergeCell ref="M76:S76"/>
    <mergeCell ref="T76:Z76"/>
    <mergeCell ref="AA76:AG76"/>
    <mergeCell ref="AH76:AN76"/>
    <mergeCell ref="AO76:AU76"/>
    <mergeCell ref="CL78:CR78"/>
    <mergeCell ref="C79:L79"/>
    <mergeCell ref="M79:S79"/>
    <mergeCell ref="T79:Z79"/>
    <mergeCell ref="AA79:AG79"/>
    <mergeCell ref="AH79:AN79"/>
    <mergeCell ref="AO79:AU79"/>
    <mergeCell ref="AV79:BB79"/>
    <mergeCell ref="BC79:BI79"/>
    <mergeCell ref="BJ79:BP79"/>
    <mergeCell ref="AV78:BB78"/>
    <mergeCell ref="BC78:BI78"/>
    <mergeCell ref="BJ78:BP78"/>
    <mergeCell ref="BQ78:BW78"/>
    <mergeCell ref="BX78:CD78"/>
    <mergeCell ref="CE78:CK78"/>
    <mergeCell ref="BQ77:BW77"/>
    <mergeCell ref="BX77:CD77"/>
    <mergeCell ref="CE77:CK77"/>
    <mergeCell ref="CL77:CR77"/>
    <mergeCell ref="C78:L78"/>
    <mergeCell ref="M78:S78"/>
    <mergeCell ref="T78:Z78"/>
    <mergeCell ref="AA78:AG78"/>
    <mergeCell ref="AH78:AN78"/>
    <mergeCell ref="AO78:AU78"/>
    <mergeCell ref="CL80:CR80"/>
    <mergeCell ref="C81:AN81"/>
    <mergeCell ref="AO81:AU81"/>
    <mergeCell ref="AV81:BB81"/>
    <mergeCell ref="BC81:BI81"/>
    <mergeCell ref="BJ81:BP81"/>
    <mergeCell ref="BQ81:BW81"/>
    <mergeCell ref="BX81:CD81"/>
    <mergeCell ref="CE81:CK81"/>
    <mergeCell ref="CL81:CR81"/>
    <mergeCell ref="AV80:BB80"/>
    <mergeCell ref="BC80:BI80"/>
    <mergeCell ref="BJ80:BP80"/>
    <mergeCell ref="BQ80:BW80"/>
    <mergeCell ref="BX80:CD80"/>
    <mergeCell ref="CE80:CK80"/>
    <mergeCell ref="BQ79:BW79"/>
    <mergeCell ref="BX79:CD79"/>
    <mergeCell ref="CE79:CK79"/>
    <mergeCell ref="CL79:CR79"/>
    <mergeCell ref="C80:L80"/>
    <mergeCell ref="M80:S80"/>
    <mergeCell ref="T80:Z80"/>
    <mergeCell ref="AA80:AG80"/>
    <mergeCell ref="AH80:AN80"/>
    <mergeCell ref="AO80:AU80"/>
    <mergeCell ref="C85:CR85"/>
    <mergeCell ref="C86:L88"/>
    <mergeCell ref="M86:AN86"/>
    <mergeCell ref="AO86:BP86"/>
    <mergeCell ref="BQ86:CR86"/>
    <mergeCell ref="M87:Z87"/>
    <mergeCell ref="AA87:AN87"/>
    <mergeCell ref="AO87:BB87"/>
    <mergeCell ref="BC87:BP87"/>
    <mergeCell ref="BQ87:CD87"/>
    <mergeCell ref="C82:AN82"/>
    <mergeCell ref="AO82:BB82"/>
    <mergeCell ref="BC82:BP82"/>
    <mergeCell ref="BQ82:CD82"/>
    <mergeCell ref="CE82:CR82"/>
    <mergeCell ref="C83:AN83"/>
    <mergeCell ref="AO83:BP83"/>
    <mergeCell ref="BQ83:CR83"/>
    <mergeCell ref="BC89:BI89"/>
    <mergeCell ref="BJ89:BP89"/>
    <mergeCell ref="BQ89:BW89"/>
    <mergeCell ref="BX89:CD89"/>
    <mergeCell ref="CE89:CK89"/>
    <mergeCell ref="CL89:CR89"/>
    <mergeCell ref="BX88:CD88"/>
    <mergeCell ref="CE88:CK88"/>
    <mergeCell ref="CL88:CR88"/>
    <mergeCell ref="C89:L89"/>
    <mergeCell ref="M89:S89"/>
    <mergeCell ref="T89:Z89"/>
    <mergeCell ref="AA89:AG89"/>
    <mergeCell ref="AH89:AN89"/>
    <mergeCell ref="AO89:AU89"/>
    <mergeCell ref="AV89:BB89"/>
    <mergeCell ref="CE87:CR87"/>
    <mergeCell ref="M88:S88"/>
    <mergeCell ref="T88:Z88"/>
    <mergeCell ref="AA88:AG88"/>
    <mergeCell ref="AH88:AN88"/>
    <mergeCell ref="AO88:AU88"/>
    <mergeCell ref="AV88:BB88"/>
    <mergeCell ref="BC88:BI88"/>
    <mergeCell ref="BJ88:BP88"/>
    <mergeCell ref="BQ88:BW88"/>
    <mergeCell ref="CL90:CR90"/>
    <mergeCell ref="C91:L91"/>
    <mergeCell ref="M91:S91"/>
    <mergeCell ref="T91:Z91"/>
    <mergeCell ref="AA91:AG91"/>
    <mergeCell ref="AH91:AN91"/>
    <mergeCell ref="AO91:AU91"/>
    <mergeCell ref="AV91:BB91"/>
    <mergeCell ref="BC91:BI91"/>
    <mergeCell ref="BJ91:BP91"/>
    <mergeCell ref="AV90:BB90"/>
    <mergeCell ref="BC90:BI90"/>
    <mergeCell ref="BJ90:BP90"/>
    <mergeCell ref="BQ90:BW90"/>
    <mergeCell ref="BX90:CD90"/>
    <mergeCell ref="CE90:CK90"/>
    <mergeCell ref="C90:L90"/>
    <mergeCell ref="M90:S90"/>
    <mergeCell ref="T90:Z90"/>
    <mergeCell ref="AA90:AG90"/>
    <mergeCell ref="AH90:AN90"/>
    <mergeCell ref="AO90:AU90"/>
    <mergeCell ref="CL92:CR92"/>
    <mergeCell ref="C93:L93"/>
    <mergeCell ref="M93:S93"/>
    <mergeCell ref="T93:Z93"/>
    <mergeCell ref="AA93:AG93"/>
    <mergeCell ref="AH93:AN93"/>
    <mergeCell ref="AO93:AU93"/>
    <mergeCell ref="AV93:BB93"/>
    <mergeCell ref="BC93:BI93"/>
    <mergeCell ref="BJ93:BP93"/>
    <mergeCell ref="AV92:BB92"/>
    <mergeCell ref="BC92:BI92"/>
    <mergeCell ref="BJ92:BP92"/>
    <mergeCell ref="BQ92:BW92"/>
    <mergeCell ref="BX92:CD92"/>
    <mergeCell ref="CE92:CK92"/>
    <mergeCell ref="BQ91:BW91"/>
    <mergeCell ref="BX91:CD91"/>
    <mergeCell ref="CE91:CK91"/>
    <mergeCell ref="CL91:CR91"/>
    <mergeCell ref="C92:L92"/>
    <mergeCell ref="M92:S92"/>
    <mergeCell ref="T92:Z92"/>
    <mergeCell ref="AA92:AG92"/>
    <mergeCell ref="AH92:AN92"/>
    <mergeCell ref="AO92:AU92"/>
    <mergeCell ref="CL94:CR94"/>
    <mergeCell ref="C95:L95"/>
    <mergeCell ref="M95:S95"/>
    <mergeCell ref="T95:Z95"/>
    <mergeCell ref="AA95:AG95"/>
    <mergeCell ref="AH95:AN95"/>
    <mergeCell ref="AO95:AU95"/>
    <mergeCell ref="AV95:BB95"/>
    <mergeCell ref="BC95:BI95"/>
    <mergeCell ref="BJ95:BP95"/>
    <mergeCell ref="AV94:BB94"/>
    <mergeCell ref="BC94:BI94"/>
    <mergeCell ref="BJ94:BP94"/>
    <mergeCell ref="BQ94:BW94"/>
    <mergeCell ref="BX94:CD94"/>
    <mergeCell ref="CE94:CK94"/>
    <mergeCell ref="BQ93:BW93"/>
    <mergeCell ref="BX93:CD93"/>
    <mergeCell ref="CE93:CK93"/>
    <mergeCell ref="CL93:CR93"/>
    <mergeCell ref="C94:L94"/>
    <mergeCell ref="M94:S94"/>
    <mergeCell ref="T94:Z94"/>
    <mergeCell ref="AA94:AG94"/>
    <mergeCell ref="AH94:AN94"/>
    <mergeCell ref="AO94:AU94"/>
    <mergeCell ref="CL96:CR96"/>
    <mergeCell ref="C97:L97"/>
    <mergeCell ref="M97:S97"/>
    <mergeCell ref="T97:Z97"/>
    <mergeCell ref="AA97:AG97"/>
    <mergeCell ref="AH97:AN97"/>
    <mergeCell ref="AO97:AU97"/>
    <mergeCell ref="AV97:BB97"/>
    <mergeCell ref="BC97:BI97"/>
    <mergeCell ref="BJ97:BP97"/>
    <mergeCell ref="AV96:BB96"/>
    <mergeCell ref="BC96:BI96"/>
    <mergeCell ref="BJ96:BP96"/>
    <mergeCell ref="BQ96:BW96"/>
    <mergeCell ref="BX96:CD96"/>
    <mergeCell ref="CE96:CK96"/>
    <mergeCell ref="BQ95:BW95"/>
    <mergeCell ref="BX95:CD95"/>
    <mergeCell ref="CE95:CK95"/>
    <mergeCell ref="CL95:CR95"/>
    <mergeCell ref="C96:L96"/>
    <mergeCell ref="M96:S96"/>
    <mergeCell ref="T96:Z96"/>
    <mergeCell ref="AA96:AG96"/>
    <mergeCell ref="AH96:AN96"/>
    <mergeCell ref="AO96:AU96"/>
    <mergeCell ref="CL98:CR98"/>
    <mergeCell ref="C99:L99"/>
    <mergeCell ref="M99:S99"/>
    <mergeCell ref="T99:Z99"/>
    <mergeCell ref="AA99:AG99"/>
    <mergeCell ref="AH99:AN99"/>
    <mergeCell ref="AO99:AU99"/>
    <mergeCell ref="AV99:BB99"/>
    <mergeCell ref="BC99:BI99"/>
    <mergeCell ref="BJ99:BP99"/>
    <mergeCell ref="AV98:BB98"/>
    <mergeCell ref="BC98:BI98"/>
    <mergeCell ref="BJ98:BP98"/>
    <mergeCell ref="BQ98:BW98"/>
    <mergeCell ref="BX98:CD98"/>
    <mergeCell ref="CE98:CK98"/>
    <mergeCell ref="BQ97:BW97"/>
    <mergeCell ref="BX97:CD97"/>
    <mergeCell ref="CE97:CK97"/>
    <mergeCell ref="CL97:CR97"/>
    <mergeCell ref="C98:L98"/>
    <mergeCell ref="M98:S98"/>
    <mergeCell ref="T98:Z98"/>
    <mergeCell ref="AA98:AG98"/>
    <mergeCell ref="AH98:AN98"/>
    <mergeCell ref="AO98:AU98"/>
    <mergeCell ref="CL100:CR100"/>
    <mergeCell ref="C101:L101"/>
    <mergeCell ref="M101:S101"/>
    <mergeCell ref="T101:Z101"/>
    <mergeCell ref="AA101:AG101"/>
    <mergeCell ref="AH101:AN101"/>
    <mergeCell ref="AO101:AU101"/>
    <mergeCell ref="AV101:BB101"/>
    <mergeCell ref="BC101:BI101"/>
    <mergeCell ref="BJ101:BP101"/>
    <mergeCell ref="AV100:BB100"/>
    <mergeCell ref="BC100:BI100"/>
    <mergeCell ref="BJ100:BP100"/>
    <mergeCell ref="BQ100:BW100"/>
    <mergeCell ref="BX100:CD100"/>
    <mergeCell ref="CE100:CK100"/>
    <mergeCell ref="BQ99:BW99"/>
    <mergeCell ref="BX99:CD99"/>
    <mergeCell ref="CE99:CK99"/>
    <mergeCell ref="CL99:CR99"/>
    <mergeCell ref="C100:L100"/>
    <mergeCell ref="M100:S100"/>
    <mergeCell ref="T100:Z100"/>
    <mergeCell ref="AA100:AG100"/>
    <mergeCell ref="AH100:AN100"/>
    <mergeCell ref="AO100:AU100"/>
    <mergeCell ref="CL102:CR102"/>
    <mergeCell ref="C103:L103"/>
    <mergeCell ref="M103:S103"/>
    <mergeCell ref="T103:Z103"/>
    <mergeCell ref="AA103:AG103"/>
    <mergeCell ref="AH103:AN103"/>
    <mergeCell ref="AO103:AU103"/>
    <mergeCell ref="AV103:BB103"/>
    <mergeCell ref="BC103:BI103"/>
    <mergeCell ref="BJ103:BP103"/>
    <mergeCell ref="AV102:BB102"/>
    <mergeCell ref="BC102:BI102"/>
    <mergeCell ref="BJ102:BP102"/>
    <mergeCell ref="BQ102:BW102"/>
    <mergeCell ref="BX102:CD102"/>
    <mergeCell ref="CE102:CK102"/>
    <mergeCell ref="BQ101:BW101"/>
    <mergeCell ref="BX101:CD101"/>
    <mergeCell ref="CE101:CK101"/>
    <mergeCell ref="CL101:CR101"/>
    <mergeCell ref="C102:L102"/>
    <mergeCell ref="M102:S102"/>
    <mergeCell ref="T102:Z102"/>
    <mergeCell ref="AA102:AG102"/>
    <mergeCell ref="AH102:AN102"/>
    <mergeCell ref="AO102:AU102"/>
    <mergeCell ref="CL104:CR104"/>
    <mergeCell ref="C105:L105"/>
    <mergeCell ref="M105:S105"/>
    <mergeCell ref="T105:Z105"/>
    <mergeCell ref="AA105:AG105"/>
    <mergeCell ref="AH105:AN105"/>
    <mergeCell ref="AO105:AU105"/>
    <mergeCell ref="AV105:BB105"/>
    <mergeCell ref="BC105:BI105"/>
    <mergeCell ref="BJ105:BP105"/>
    <mergeCell ref="AV104:BB104"/>
    <mergeCell ref="BC104:BI104"/>
    <mergeCell ref="BJ104:BP104"/>
    <mergeCell ref="BQ104:BW104"/>
    <mergeCell ref="BX104:CD104"/>
    <mergeCell ref="CE104:CK104"/>
    <mergeCell ref="BQ103:BW103"/>
    <mergeCell ref="BX103:CD103"/>
    <mergeCell ref="CE103:CK103"/>
    <mergeCell ref="CL103:CR103"/>
    <mergeCell ref="C104:L104"/>
    <mergeCell ref="M104:S104"/>
    <mergeCell ref="T104:Z104"/>
    <mergeCell ref="AA104:AG104"/>
    <mergeCell ref="AH104:AN104"/>
    <mergeCell ref="AO104:AU104"/>
    <mergeCell ref="CL106:CR106"/>
    <mergeCell ref="C107:L107"/>
    <mergeCell ref="M107:S107"/>
    <mergeCell ref="T107:Z107"/>
    <mergeCell ref="AA107:AG107"/>
    <mergeCell ref="AH107:AN107"/>
    <mergeCell ref="AO107:AU107"/>
    <mergeCell ref="AV107:BB107"/>
    <mergeCell ref="BC107:BI107"/>
    <mergeCell ref="BJ107:BP107"/>
    <mergeCell ref="AV106:BB106"/>
    <mergeCell ref="BC106:BI106"/>
    <mergeCell ref="BJ106:BP106"/>
    <mergeCell ref="BQ106:BW106"/>
    <mergeCell ref="BX106:CD106"/>
    <mergeCell ref="CE106:CK106"/>
    <mergeCell ref="BQ105:BW105"/>
    <mergeCell ref="BX105:CD105"/>
    <mergeCell ref="CE105:CK105"/>
    <mergeCell ref="CL105:CR105"/>
    <mergeCell ref="C106:L106"/>
    <mergeCell ref="M106:S106"/>
    <mergeCell ref="T106:Z106"/>
    <mergeCell ref="AA106:AG106"/>
    <mergeCell ref="AH106:AN106"/>
    <mergeCell ref="AO106:AU106"/>
    <mergeCell ref="CL108:CR108"/>
    <mergeCell ref="C109:L109"/>
    <mergeCell ref="M109:S109"/>
    <mergeCell ref="T109:Z109"/>
    <mergeCell ref="AA109:AG109"/>
    <mergeCell ref="AH109:AN109"/>
    <mergeCell ref="AO109:AU109"/>
    <mergeCell ref="AV109:BB109"/>
    <mergeCell ref="BC109:BI109"/>
    <mergeCell ref="BJ109:BP109"/>
    <mergeCell ref="AV108:BB108"/>
    <mergeCell ref="BC108:BI108"/>
    <mergeCell ref="BJ108:BP108"/>
    <mergeCell ref="BQ108:BW108"/>
    <mergeCell ref="BX108:CD108"/>
    <mergeCell ref="CE108:CK108"/>
    <mergeCell ref="BQ107:BW107"/>
    <mergeCell ref="BX107:CD107"/>
    <mergeCell ref="CE107:CK107"/>
    <mergeCell ref="CL107:CR107"/>
    <mergeCell ref="C108:L108"/>
    <mergeCell ref="M108:S108"/>
    <mergeCell ref="T108:Z108"/>
    <mergeCell ref="AA108:AG108"/>
    <mergeCell ref="AH108:AN108"/>
    <mergeCell ref="AO108:AU108"/>
    <mergeCell ref="BX110:CD110"/>
    <mergeCell ref="CE110:CK110"/>
    <mergeCell ref="CL110:CR110"/>
    <mergeCell ref="C111:AN111"/>
    <mergeCell ref="AO111:BB111"/>
    <mergeCell ref="BC111:BP111"/>
    <mergeCell ref="BQ111:CD111"/>
    <mergeCell ref="CE111:CR111"/>
    <mergeCell ref="BQ109:BW109"/>
    <mergeCell ref="BX109:CD109"/>
    <mergeCell ref="CE109:CK109"/>
    <mergeCell ref="CL109:CR109"/>
    <mergeCell ref="C110:AN110"/>
    <mergeCell ref="AO110:AU110"/>
    <mergeCell ref="AV110:BB110"/>
    <mergeCell ref="BC110:BI110"/>
    <mergeCell ref="BJ110:BP110"/>
    <mergeCell ref="BQ110:BW110"/>
    <mergeCell ref="BC117:BI117"/>
    <mergeCell ref="BJ117:BP117"/>
    <mergeCell ref="BQ117:BW117"/>
    <mergeCell ref="BX117:CD117"/>
    <mergeCell ref="CE117:CK117"/>
    <mergeCell ref="CL117:CR117"/>
    <mergeCell ref="AO116:BB116"/>
    <mergeCell ref="BC116:BP116"/>
    <mergeCell ref="BQ116:CD116"/>
    <mergeCell ref="CE116:CR116"/>
    <mergeCell ref="M117:S117"/>
    <mergeCell ref="T117:Z117"/>
    <mergeCell ref="AA117:AG117"/>
    <mergeCell ref="AH117:AN117"/>
    <mergeCell ref="AO117:AU117"/>
    <mergeCell ref="AV117:BB117"/>
    <mergeCell ref="C112:AN112"/>
    <mergeCell ref="AO112:BP112"/>
    <mergeCell ref="BQ112:CR112"/>
    <mergeCell ref="C114:CR114"/>
    <mergeCell ref="C115:L117"/>
    <mergeCell ref="M115:AN115"/>
    <mergeCell ref="AO115:BP115"/>
    <mergeCell ref="BQ115:CR115"/>
    <mergeCell ref="M116:Z116"/>
    <mergeCell ref="AA116:AN116"/>
    <mergeCell ref="CL118:CR118"/>
    <mergeCell ref="C119:L119"/>
    <mergeCell ref="M119:S119"/>
    <mergeCell ref="T119:Z119"/>
    <mergeCell ref="AA119:AG119"/>
    <mergeCell ref="AH119:AN119"/>
    <mergeCell ref="AO119:AU119"/>
    <mergeCell ref="AV119:BB119"/>
    <mergeCell ref="BC119:BI119"/>
    <mergeCell ref="BJ119:BP119"/>
    <mergeCell ref="AV118:BB118"/>
    <mergeCell ref="BC118:BI118"/>
    <mergeCell ref="BJ118:BP118"/>
    <mergeCell ref="BQ118:BW118"/>
    <mergeCell ref="BX118:CD118"/>
    <mergeCell ref="CE118:CK118"/>
    <mergeCell ref="C118:L118"/>
    <mergeCell ref="M118:S118"/>
    <mergeCell ref="T118:Z118"/>
    <mergeCell ref="AA118:AG118"/>
    <mergeCell ref="AH118:AN118"/>
    <mergeCell ref="AO118:AU118"/>
    <mergeCell ref="CL120:CR120"/>
    <mergeCell ref="C121:L121"/>
    <mergeCell ref="M121:S121"/>
    <mergeCell ref="T121:Z121"/>
    <mergeCell ref="AA121:AG121"/>
    <mergeCell ref="AH121:AN121"/>
    <mergeCell ref="AO121:AU121"/>
    <mergeCell ref="AV121:BB121"/>
    <mergeCell ref="BC121:BI121"/>
    <mergeCell ref="BJ121:BP121"/>
    <mergeCell ref="AV120:BB120"/>
    <mergeCell ref="BC120:BI120"/>
    <mergeCell ref="BJ120:BP120"/>
    <mergeCell ref="BQ120:BW120"/>
    <mergeCell ref="BX120:CD120"/>
    <mergeCell ref="CE120:CK120"/>
    <mergeCell ref="BQ119:BW119"/>
    <mergeCell ref="BX119:CD119"/>
    <mergeCell ref="CE119:CK119"/>
    <mergeCell ref="CL119:CR119"/>
    <mergeCell ref="C120:L120"/>
    <mergeCell ref="M120:S120"/>
    <mergeCell ref="T120:Z120"/>
    <mergeCell ref="AA120:AG120"/>
    <mergeCell ref="AH120:AN120"/>
    <mergeCell ref="AO120:AU120"/>
    <mergeCell ref="CL122:CR122"/>
    <mergeCell ref="C123:L123"/>
    <mergeCell ref="M123:S123"/>
    <mergeCell ref="T123:Z123"/>
    <mergeCell ref="AA123:AG123"/>
    <mergeCell ref="AH123:AN123"/>
    <mergeCell ref="AO123:AU123"/>
    <mergeCell ref="AV123:BB123"/>
    <mergeCell ref="BC123:BI123"/>
    <mergeCell ref="BJ123:BP123"/>
    <mergeCell ref="AV122:BB122"/>
    <mergeCell ref="BC122:BI122"/>
    <mergeCell ref="BJ122:BP122"/>
    <mergeCell ref="BQ122:BW122"/>
    <mergeCell ref="BX122:CD122"/>
    <mergeCell ref="CE122:CK122"/>
    <mergeCell ref="BQ121:BW121"/>
    <mergeCell ref="BX121:CD121"/>
    <mergeCell ref="CE121:CK121"/>
    <mergeCell ref="CL121:CR121"/>
    <mergeCell ref="C122:L122"/>
    <mergeCell ref="M122:S122"/>
    <mergeCell ref="T122:Z122"/>
    <mergeCell ref="AA122:AG122"/>
    <mergeCell ref="AH122:AN122"/>
    <mergeCell ref="AO122:AU122"/>
    <mergeCell ref="CL124:CR124"/>
    <mergeCell ref="C125:L125"/>
    <mergeCell ref="M125:S125"/>
    <mergeCell ref="T125:Z125"/>
    <mergeCell ref="AA125:AG125"/>
    <mergeCell ref="AH125:AN125"/>
    <mergeCell ref="AO125:AU125"/>
    <mergeCell ref="AV125:BB125"/>
    <mergeCell ref="BC125:BI125"/>
    <mergeCell ref="BJ125:BP125"/>
    <mergeCell ref="AV124:BB124"/>
    <mergeCell ref="BC124:BI124"/>
    <mergeCell ref="BJ124:BP124"/>
    <mergeCell ref="BQ124:BW124"/>
    <mergeCell ref="BX124:CD124"/>
    <mergeCell ref="CE124:CK124"/>
    <mergeCell ref="BQ123:BW123"/>
    <mergeCell ref="BX123:CD123"/>
    <mergeCell ref="CE123:CK123"/>
    <mergeCell ref="CL123:CR123"/>
    <mergeCell ref="C124:L124"/>
    <mergeCell ref="M124:S124"/>
    <mergeCell ref="T124:Z124"/>
    <mergeCell ref="AA124:AG124"/>
    <mergeCell ref="AH124:AN124"/>
    <mergeCell ref="AO124:AU124"/>
    <mergeCell ref="CL126:CR126"/>
    <mergeCell ref="C127:L127"/>
    <mergeCell ref="M127:S127"/>
    <mergeCell ref="T127:Z127"/>
    <mergeCell ref="AA127:AG127"/>
    <mergeCell ref="AH127:AN127"/>
    <mergeCell ref="AO127:AU127"/>
    <mergeCell ref="AV127:BB127"/>
    <mergeCell ref="BC127:BI127"/>
    <mergeCell ref="BJ127:BP127"/>
    <mergeCell ref="AV126:BB126"/>
    <mergeCell ref="BC126:BI126"/>
    <mergeCell ref="BJ126:BP126"/>
    <mergeCell ref="BQ126:BW126"/>
    <mergeCell ref="BX126:CD126"/>
    <mergeCell ref="CE126:CK126"/>
    <mergeCell ref="BQ125:BW125"/>
    <mergeCell ref="BX125:CD125"/>
    <mergeCell ref="CE125:CK125"/>
    <mergeCell ref="CL125:CR125"/>
    <mergeCell ref="C126:L126"/>
    <mergeCell ref="M126:S126"/>
    <mergeCell ref="T126:Z126"/>
    <mergeCell ref="AA126:AG126"/>
    <mergeCell ref="AH126:AN126"/>
    <mergeCell ref="AO126:AU126"/>
    <mergeCell ref="CL128:CR128"/>
    <mergeCell ref="C129:L129"/>
    <mergeCell ref="M129:S129"/>
    <mergeCell ref="T129:Z129"/>
    <mergeCell ref="AA129:AG129"/>
    <mergeCell ref="AH129:AN129"/>
    <mergeCell ref="AO129:AU129"/>
    <mergeCell ref="AV129:BB129"/>
    <mergeCell ref="BC129:BI129"/>
    <mergeCell ref="BJ129:BP129"/>
    <mergeCell ref="AV128:BB128"/>
    <mergeCell ref="BC128:BI128"/>
    <mergeCell ref="BJ128:BP128"/>
    <mergeCell ref="BQ128:BW128"/>
    <mergeCell ref="BX128:CD128"/>
    <mergeCell ref="CE128:CK128"/>
    <mergeCell ref="BQ127:BW127"/>
    <mergeCell ref="BX127:CD127"/>
    <mergeCell ref="CE127:CK127"/>
    <mergeCell ref="CL127:CR127"/>
    <mergeCell ref="C128:L128"/>
    <mergeCell ref="M128:S128"/>
    <mergeCell ref="T128:Z128"/>
    <mergeCell ref="AA128:AG128"/>
    <mergeCell ref="AH128:AN128"/>
    <mergeCell ref="AO128:AU128"/>
    <mergeCell ref="CL130:CR130"/>
    <mergeCell ref="C131:L131"/>
    <mergeCell ref="M131:S131"/>
    <mergeCell ref="T131:Z131"/>
    <mergeCell ref="AA131:AG131"/>
    <mergeCell ref="AH131:AN131"/>
    <mergeCell ref="AO131:AU131"/>
    <mergeCell ref="AV131:BB131"/>
    <mergeCell ref="BC131:BI131"/>
    <mergeCell ref="BJ131:BP131"/>
    <mergeCell ref="AV130:BB130"/>
    <mergeCell ref="BC130:BI130"/>
    <mergeCell ref="BJ130:BP130"/>
    <mergeCell ref="BQ130:BW130"/>
    <mergeCell ref="BX130:CD130"/>
    <mergeCell ref="CE130:CK130"/>
    <mergeCell ref="BQ129:BW129"/>
    <mergeCell ref="BX129:CD129"/>
    <mergeCell ref="CE129:CK129"/>
    <mergeCell ref="CL129:CR129"/>
    <mergeCell ref="C130:L130"/>
    <mergeCell ref="M130:S130"/>
    <mergeCell ref="T130:Z130"/>
    <mergeCell ref="AA130:AG130"/>
    <mergeCell ref="AH130:AN130"/>
    <mergeCell ref="AO130:AU130"/>
    <mergeCell ref="CL132:CR132"/>
    <mergeCell ref="C133:L133"/>
    <mergeCell ref="M133:S133"/>
    <mergeCell ref="T133:Z133"/>
    <mergeCell ref="AA133:AG133"/>
    <mergeCell ref="AH133:AN133"/>
    <mergeCell ref="AO133:AU133"/>
    <mergeCell ref="AV133:BB133"/>
    <mergeCell ref="BC133:BI133"/>
    <mergeCell ref="BJ133:BP133"/>
    <mergeCell ref="AV132:BB132"/>
    <mergeCell ref="BC132:BI132"/>
    <mergeCell ref="BJ132:BP132"/>
    <mergeCell ref="BQ132:BW132"/>
    <mergeCell ref="BX132:CD132"/>
    <mergeCell ref="CE132:CK132"/>
    <mergeCell ref="BQ131:BW131"/>
    <mergeCell ref="BX131:CD131"/>
    <mergeCell ref="CE131:CK131"/>
    <mergeCell ref="CL131:CR131"/>
    <mergeCell ref="C132:L132"/>
    <mergeCell ref="M132:S132"/>
    <mergeCell ref="T132:Z132"/>
    <mergeCell ref="AA132:AG132"/>
    <mergeCell ref="AH132:AN132"/>
    <mergeCell ref="AO132:AU132"/>
    <mergeCell ref="CL134:CR134"/>
    <mergeCell ref="C135:L135"/>
    <mergeCell ref="M135:S135"/>
    <mergeCell ref="T135:Z135"/>
    <mergeCell ref="AA135:AG135"/>
    <mergeCell ref="AH135:AN135"/>
    <mergeCell ref="AO135:AU135"/>
    <mergeCell ref="AV135:BB135"/>
    <mergeCell ref="BC135:BI135"/>
    <mergeCell ref="BJ135:BP135"/>
    <mergeCell ref="AV134:BB134"/>
    <mergeCell ref="BC134:BI134"/>
    <mergeCell ref="BJ134:BP134"/>
    <mergeCell ref="BQ134:BW134"/>
    <mergeCell ref="BX134:CD134"/>
    <mergeCell ref="CE134:CK134"/>
    <mergeCell ref="BQ133:BW133"/>
    <mergeCell ref="BX133:CD133"/>
    <mergeCell ref="CE133:CK133"/>
    <mergeCell ref="CL133:CR133"/>
    <mergeCell ref="C134:L134"/>
    <mergeCell ref="M134:S134"/>
    <mergeCell ref="T134:Z134"/>
    <mergeCell ref="AA134:AG134"/>
    <mergeCell ref="AH134:AN134"/>
    <mergeCell ref="AO134:AU134"/>
    <mergeCell ref="CL136:CR136"/>
    <mergeCell ref="C137:L137"/>
    <mergeCell ref="M137:S137"/>
    <mergeCell ref="T137:Z137"/>
    <mergeCell ref="AA137:AG137"/>
    <mergeCell ref="AH137:AN137"/>
    <mergeCell ref="AO137:AU137"/>
    <mergeCell ref="AV137:BB137"/>
    <mergeCell ref="BC137:BI137"/>
    <mergeCell ref="BJ137:BP137"/>
    <mergeCell ref="AV136:BB136"/>
    <mergeCell ref="BC136:BI136"/>
    <mergeCell ref="BJ136:BP136"/>
    <mergeCell ref="BQ136:BW136"/>
    <mergeCell ref="BX136:CD136"/>
    <mergeCell ref="CE136:CK136"/>
    <mergeCell ref="BQ135:BW135"/>
    <mergeCell ref="BX135:CD135"/>
    <mergeCell ref="CE135:CK135"/>
    <mergeCell ref="CL135:CR135"/>
    <mergeCell ref="C136:L136"/>
    <mergeCell ref="M136:S136"/>
    <mergeCell ref="T136:Z136"/>
    <mergeCell ref="AA136:AG136"/>
    <mergeCell ref="AH136:AN136"/>
    <mergeCell ref="AO136:AU136"/>
    <mergeCell ref="CL138:CR138"/>
    <mergeCell ref="C139:AN139"/>
    <mergeCell ref="AO139:AU139"/>
    <mergeCell ref="AV139:BB139"/>
    <mergeCell ref="BC139:BI139"/>
    <mergeCell ref="BJ139:BP139"/>
    <mergeCell ref="BQ139:BW139"/>
    <mergeCell ref="BX139:CD139"/>
    <mergeCell ref="CE139:CK139"/>
    <mergeCell ref="CL139:CR139"/>
    <mergeCell ref="AV138:BB138"/>
    <mergeCell ref="BC138:BI138"/>
    <mergeCell ref="BJ138:BP138"/>
    <mergeCell ref="BQ138:BW138"/>
    <mergeCell ref="BX138:CD138"/>
    <mergeCell ref="CE138:CK138"/>
    <mergeCell ref="BQ137:BW137"/>
    <mergeCell ref="BX137:CD137"/>
    <mergeCell ref="CE137:CK137"/>
    <mergeCell ref="CL137:CR137"/>
    <mergeCell ref="C138:L138"/>
    <mergeCell ref="M138:S138"/>
    <mergeCell ref="T138:Z138"/>
    <mergeCell ref="AA138:AG138"/>
    <mergeCell ref="AH138:AN138"/>
    <mergeCell ref="AO138:AU138"/>
    <mergeCell ref="BH148:CE148"/>
    <mergeCell ref="CI148:CR148"/>
    <mergeCell ref="C145:T145"/>
    <mergeCell ref="U145:AC145"/>
    <mergeCell ref="BH145:CE145"/>
    <mergeCell ref="CI145:CR145"/>
    <mergeCell ref="C146:T146"/>
    <mergeCell ref="U146:AC146"/>
    <mergeCell ref="BH146:CE146"/>
    <mergeCell ref="CI146:CR146"/>
    <mergeCell ref="C144:T144"/>
    <mergeCell ref="U144:AC144"/>
    <mergeCell ref="BH144:CE144"/>
    <mergeCell ref="CI144:CR144"/>
    <mergeCell ref="C140:AN140"/>
    <mergeCell ref="AO140:BB140"/>
    <mergeCell ref="BC140:BP140"/>
    <mergeCell ref="BQ140:CD140"/>
    <mergeCell ref="CE140:CR140"/>
    <mergeCell ref="C141:AN141"/>
    <mergeCell ref="AO141:BP141"/>
    <mergeCell ref="BQ141:CR141"/>
    <mergeCell ref="BH147:CE147"/>
    <mergeCell ref="CI147:CR147"/>
    <mergeCell ref="C181:CC184"/>
    <mergeCell ref="B164:CS164"/>
    <mergeCell ref="B165:CS165"/>
    <mergeCell ref="B166:CS166"/>
    <mergeCell ref="B167:CS168"/>
    <mergeCell ref="B169:CS169"/>
    <mergeCell ref="B178:CR178"/>
    <mergeCell ref="BH157:CF157"/>
    <mergeCell ref="CI157:CR157"/>
    <mergeCell ref="BH158:CF158"/>
    <mergeCell ref="CI158:CR158"/>
    <mergeCell ref="B162:CS162"/>
    <mergeCell ref="B163:O163"/>
    <mergeCell ref="C150:AA160"/>
    <mergeCell ref="BH149:CE149"/>
    <mergeCell ref="CI149:CR149"/>
    <mergeCell ref="BH150:CE150"/>
    <mergeCell ref="CI150:CR150"/>
    <mergeCell ref="BH151:CE151"/>
    <mergeCell ref="CI151:CR151"/>
    <mergeCell ref="BH152:CE152"/>
    <mergeCell ref="CI152:CR152"/>
    <mergeCell ref="BH155:CR155"/>
    <mergeCell ref="B170:CS173"/>
  </mergeCells>
  <conditionalFormatting sqref="C181:CC184">
    <cfRule type="expression" dxfId="12" priority="1">
      <formula>C181&lt;&gt;""</formula>
    </cfRule>
  </conditionalFormatting>
  <printOptions horizontalCentered="1"/>
  <pageMargins left="0.47244094488188981" right="0.47244094488188981" top="0.47244094488188981" bottom="0.47244094488188981" header="0" footer="0.59055118110236227"/>
  <pageSetup scale="32" fitToWidth="0" fitToHeight="0" orientation="portrait" r:id="rId1"/>
  <headerFooter scaleWithDoc="0" alignWithMargins="0">
    <oddFooter xml:space="preserve">&amp;C&amp;"-,Negrita"&amp;8&amp;K333E48Página &amp;P de &amp;N&amp;R&amp;8         </oddFooter>
  </headerFooter>
  <rowBreaks count="1" manualBreakCount="1">
    <brk id="84"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40961" r:id="rId4" name="Group Box 1">
              <controlPr defaultSize="0" autoFill="0" autoPict="0">
                <anchor moveWithCells="1">
                  <from>
                    <xdr:col>14</xdr:col>
                    <xdr:colOff>0</xdr:colOff>
                    <xdr:row>50</xdr:row>
                    <xdr:rowOff>0</xdr:rowOff>
                  </from>
                  <to>
                    <xdr:col>14</xdr:col>
                    <xdr:colOff>0</xdr:colOff>
                    <xdr:row>52</xdr:row>
                    <xdr:rowOff>0</xdr:rowOff>
                  </to>
                </anchor>
              </controlPr>
            </control>
          </mc:Choice>
        </mc:AlternateContent>
        <mc:AlternateContent xmlns:mc="http://schemas.openxmlformats.org/markup-compatibility/2006">
          <mc:Choice Requires="x14">
            <control shapeId="40962" r:id="rId5" name="Group Box 2">
              <controlPr defaultSize="0" autoFill="0" autoPict="0">
                <anchor moveWithCells="1">
                  <from>
                    <xdr:col>14</xdr:col>
                    <xdr:colOff>0</xdr:colOff>
                    <xdr:row>50</xdr:row>
                    <xdr:rowOff>0</xdr:rowOff>
                  </from>
                  <to>
                    <xdr:col>14</xdr:col>
                    <xdr:colOff>0</xdr:colOff>
                    <xdr:row>52</xdr:row>
                    <xdr:rowOff>171450</xdr:rowOff>
                  </to>
                </anchor>
              </controlPr>
            </control>
          </mc:Choice>
        </mc:AlternateContent>
        <mc:AlternateContent xmlns:mc="http://schemas.openxmlformats.org/markup-compatibility/2006">
          <mc:Choice Requires="x14">
            <control shapeId="40963" r:id="rId6" name="Group Box 3">
              <controlPr defaultSize="0" autoFill="0" autoPict="0">
                <anchor moveWithCells="1">
                  <from>
                    <xdr:col>14</xdr:col>
                    <xdr:colOff>0</xdr:colOff>
                    <xdr:row>50</xdr:row>
                    <xdr:rowOff>0</xdr:rowOff>
                  </from>
                  <to>
                    <xdr:col>14</xdr:col>
                    <xdr:colOff>0</xdr:colOff>
                    <xdr:row>52</xdr:row>
                    <xdr:rowOff>171450</xdr:rowOff>
                  </to>
                </anchor>
              </controlPr>
            </control>
          </mc:Choice>
        </mc:AlternateContent>
        <mc:AlternateContent xmlns:mc="http://schemas.openxmlformats.org/markup-compatibility/2006">
          <mc:Choice Requires="x14">
            <control shapeId="40964" r:id="rId7" name="Group Box 4">
              <controlPr defaultSize="0" autoFill="0" autoPict="0">
                <anchor moveWithCells="1">
                  <from>
                    <xdr:col>14</xdr:col>
                    <xdr:colOff>0</xdr:colOff>
                    <xdr:row>50</xdr:row>
                    <xdr:rowOff>0</xdr:rowOff>
                  </from>
                  <to>
                    <xdr:col>14</xdr:col>
                    <xdr:colOff>0</xdr:colOff>
                    <xdr:row>52</xdr:row>
                    <xdr:rowOff>171450</xdr:rowOff>
                  </to>
                </anchor>
              </controlPr>
            </control>
          </mc:Choice>
        </mc:AlternateContent>
        <mc:AlternateContent xmlns:mc="http://schemas.openxmlformats.org/markup-compatibility/2006">
          <mc:Choice Requires="x14">
            <control shapeId="40965" r:id="rId8" name="Group Box 5">
              <controlPr defaultSize="0" autoFill="0" autoPict="0">
                <anchor moveWithCells="1">
                  <from>
                    <xdr:col>14</xdr:col>
                    <xdr:colOff>0</xdr:colOff>
                    <xdr:row>50</xdr:row>
                    <xdr:rowOff>0</xdr:rowOff>
                  </from>
                  <to>
                    <xdr:col>14</xdr:col>
                    <xdr:colOff>0</xdr:colOff>
                    <xdr:row>52</xdr:row>
                    <xdr:rowOff>171450</xdr:rowOff>
                  </to>
                </anchor>
              </controlPr>
            </control>
          </mc:Choice>
        </mc:AlternateContent>
        <mc:AlternateContent xmlns:mc="http://schemas.openxmlformats.org/markup-compatibility/2006">
          <mc:Choice Requires="x14">
            <control shapeId="40966"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40967" r:id="rId10" name="Group Box 7">
              <controlPr defaultSize="0" autoFill="0" autoPict="0">
                <anchor moveWithCells="1">
                  <from>
                    <xdr:col>17</xdr:col>
                    <xdr:colOff>76200</xdr:colOff>
                    <xdr:row>50</xdr:row>
                    <xdr:rowOff>0</xdr:rowOff>
                  </from>
                  <to>
                    <xdr:col>17</xdr:col>
                    <xdr:colOff>76200</xdr:colOff>
                    <xdr:row>52</xdr:row>
                    <xdr:rowOff>0</xdr:rowOff>
                  </to>
                </anchor>
              </controlPr>
            </control>
          </mc:Choice>
        </mc:AlternateContent>
        <mc:AlternateContent xmlns:mc="http://schemas.openxmlformats.org/markup-compatibility/2006">
          <mc:Choice Requires="x14">
            <control shapeId="40968" r:id="rId11" name="Group Box 8">
              <controlPr defaultSize="0" autoFill="0" autoPict="0">
                <anchor moveWithCells="1">
                  <from>
                    <xdr:col>18</xdr:col>
                    <xdr:colOff>0</xdr:colOff>
                    <xdr:row>50</xdr:row>
                    <xdr:rowOff>0</xdr:rowOff>
                  </from>
                  <to>
                    <xdr:col>18</xdr:col>
                    <xdr:colOff>0</xdr:colOff>
                    <xdr:row>52</xdr:row>
                    <xdr:rowOff>171450</xdr:rowOff>
                  </to>
                </anchor>
              </controlPr>
            </control>
          </mc:Choice>
        </mc:AlternateContent>
        <mc:AlternateContent xmlns:mc="http://schemas.openxmlformats.org/markup-compatibility/2006">
          <mc:Choice Requires="x14">
            <control shapeId="40969" r:id="rId12" name="Group Box 9">
              <controlPr defaultSize="0" autoFill="0" autoPict="0">
                <anchor moveWithCells="1">
                  <from>
                    <xdr:col>18</xdr:col>
                    <xdr:colOff>0</xdr:colOff>
                    <xdr:row>50</xdr:row>
                    <xdr:rowOff>0</xdr:rowOff>
                  </from>
                  <to>
                    <xdr:col>18</xdr:col>
                    <xdr:colOff>0</xdr:colOff>
                    <xdr:row>52</xdr:row>
                    <xdr:rowOff>171450</xdr:rowOff>
                  </to>
                </anchor>
              </controlPr>
            </control>
          </mc:Choice>
        </mc:AlternateContent>
        <mc:AlternateContent xmlns:mc="http://schemas.openxmlformats.org/markup-compatibility/2006">
          <mc:Choice Requires="x14">
            <control shapeId="40970" r:id="rId13" name="Group Box 10">
              <controlPr defaultSize="0" autoFill="0" autoPict="0">
                <anchor moveWithCells="1">
                  <from>
                    <xdr:col>18</xdr:col>
                    <xdr:colOff>0</xdr:colOff>
                    <xdr:row>50</xdr:row>
                    <xdr:rowOff>0</xdr:rowOff>
                  </from>
                  <to>
                    <xdr:col>18</xdr:col>
                    <xdr:colOff>0</xdr:colOff>
                    <xdr:row>52</xdr:row>
                    <xdr:rowOff>171450</xdr:rowOff>
                  </to>
                </anchor>
              </controlPr>
            </control>
          </mc:Choice>
        </mc:AlternateContent>
        <mc:AlternateContent xmlns:mc="http://schemas.openxmlformats.org/markup-compatibility/2006">
          <mc:Choice Requires="x14">
            <control shapeId="40971" r:id="rId14" name="Group Box 11">
              <controlPr defaultSize="0" autoFill="0" autoPict="0">
                <anchor moveWithCells="1">
                  <from>
                    <xdr:col>18</xdr:col>
                    <xdr:colOff>0</xdr:colOff>
                    <xdr:row>50</xdr:row>
                    <xdr:rowOff>0</xdr:rowOff>
                  </from>
                  <to>
                    <xdr:col>18</xdr:col>
                    <xdr:colOff>0</xdr:colOff>
                    <xdr:row>52</xdr:row>
                    <xdr:rowOff>171450</xdr:rowOff>
                  </to>
                </anchor>
              </controlPr>
            </control>
          </mc:Choice>
        </mc:AlternateContent>
        <mc:AlternateContent xmlns:mc="http://schemas.openxmlformats.org/markup-compatibility/2006">
          <mc:Choice Requires="x14">
            <control shapeId="40972"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40973" r:id="rId16" name="Group Box 13">
              <controlPr defaultSize="0" autoFill="0" autoPict="0">
                <anchor moveWithCells="1">
                  <from>
                    <xdr:col>33</xdr:col>
                    <xdr:colOff>76200</xdr:colOff>
                    <xdr:row>50</xdr:row>
                    <xdr:rowOff>0</xdr:rowOff>
                  </from>
                  <to>
                    <xdr:col>33</xdr:col>
                    <xdr:colOff>76200</xdr:colOff>
                    <xdr:row>52</xdr:row>
                    <xdr:rowOff>0</xdr:rowOff>
                  </to>
                </anchor>
              </controlPr>
            </control>
          </mc:Choice>
        </mc:AlternateContent>
        <mc:AlternateContent xmlns:mc="http://schemas.openxmlformats.org/markup-compatibility/2006">
          <mc:Choice Requires="x14">
            <control shapeId="40974" r:id="rId17" name="Group Box 14">
              <controlPr defaultSize="0" autoFill="0" autoPict="0">
                <anchor moveWithCells="1">
                  <from>
                    <xdr:col>34</xdr:col>
                    <xdr:colOff>0</xdr:colOff>
                    <xdr:row>50</xdr:row>
                    <xdr:rowOff>0</xdr:rowOff>
                  </from>
                  <to>
                    <xdr:col>34</xdr:col>
                    <xdr:colOff>0</xdr:colOff>
                    <xdr:row>52</xdr:row>
                    <xdr:rowOff>171450</xdr:rowOff>
                  </to>
                </anchor>
              </controlPr>
            </control>
          </mc:Choice>
        </mc:AlternateContent>
        <mc:AlternateContent xmlns:mc="http://schemas.openxmlformats.org/markup-compatibility/2006">
          <mc:Choice Requires="x14">
            <control shapeId="40975" r:id="rId18" name="Group Box 15">
              <controlPr defaultSize="0" autoFill="0" autoPict="0">
                <anchor moveWithCells="1">
                  <from>
                    <xdr:col>34</xdr:col>
                    <xdr:colOff>0</xdr:colOff>
                    <xdr:row>50</xdr:row>
                    <xdr:rowOff>0</xdr:rowOff>
                  </from>
                  <to>
                    <xdr:col>34</xdr:col>
                    <xdr:colOff>0</xdr:colOff>
                    <xdr:row>52</xdr:row>
                    <xdr:rowOff>171450</xdr:rowOff>
                  </to>
                </anchor>
              </controlPr>
            </control>
          </mc:Choice>
        </mc:AlternateContent>
        <mc:AlternateContent xmlns:mc="http://schemas.openxmlformats.org/markup-compatibility/2006">
          <mc:Choice Requires="x14">
            <control shapeId="40976" r:id="rId19" name="Group Box 16">
              <controlPr defaultSize="0" autoFill="0" autoPict="0">
                <anchor moveWithCells="1">
                  <from>
                    <xdr:col>34</xdr:col>
                    <xdr:colOff>0</xdr:colOff>
                    <xdr:row>50</xdr:row>
                    <xdr:rowOff>0</xdr:rowOff>
                  </from>
                  <to>
                    <xdr:col>34</xdr:col>
                    <xdr:colOff>0</xdr:colOff>
                    <xdr:row>52</xdr:row>
                    <xdr:rowOff>171450</xdr:rowOff>
                  </to>
                </anchor>
              </controlPr>
            </control>
          </mc:Choice>
        </mc:AlternateContent>
        <mc:AlternateContent xmlns:mc="http://schemas.openxmlformats.org/markup-compatibility/2006">
          <mc:Choice Requires="x14">
            <control shapeId="40977" r:id="rId20" name="Group Box 17">
              <controlPr defaultSize="0" autoFill="0" autoPict="0">
                <anchor moveWithCells="1">
                  <from>
                    <xdr:col>34</xdr:col>
                    <xdr:colOff>0</xdr:colOff>
                    <xdr:row>50</xdr:row>
                    <xdr:rowOff>0</xdr:rowOff>
                  </from>
                  <to>
                    <xdr:col>34</xdr:col>
                    <xdr:colOff>0</xdr:colOff>
                    <xdr:row>52</xdr:row>
                    <xdr:rowOff>171450</xdr:rowOff>
                  </to>
                </anchor>
              </controlPr>
            </control>
          </mc:Choice>
        </mc:AlternateContent>
        <mc:AlternateContent xmlns:mc="http://schemas.openxmlformats.org/markup-compatibility/2006">
          <mc:Choice Requires="x14">
            <control shapeId="40978"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mc:AlternateContent xmlns:mc="http://schemas.openxmlformats.org/markup-compatibility/2006">
          <mc:Choice Requires="x14">
            <control shapeId="40979" r:id="rId22" name="Group Box 19">
              <controlPr defaultSize="0" autoFill="0" autoPict="0">
                <anchor moveWithCells="1">
                  <from>
                    <xdr:col>22</xdr:col>
                    <xdr:colOff>0</xdr:colOff>
                    <xdr:row>50</xdr:row>
                    <xdr:rowOff>0</xdr:rowOff>
                  </from>
                  <to>
                    <xdr:col>22</xdr:col>
                    <xdr:colOff>0</xdr:colOff>
                    <xdr:row>52</xdr:row>
                    <xdr:rowOff>165100</xdr:rowOff>
                  </to>
                </anchor>
              </controlPr>
            </control>
          </mc:Choice>
        </mc:AlternateContent>
        <mc:AlternateContent xmlns:mc="http://schemas.openxmlformats.org/markup-compatibility/2006">
          <mc:Choice Requires="x14">
            <control shapeId="40980" r:id="rId23" name="Group Box 20">
              <controlPr defaultSize="0" autoFill="0" autoPict="0">
                <anchor moveWithCells="1">
                  <from>
                    <xdr:col>22</xdr:col>
                    <xdr:colOff>0</xdr:colOff>
                    <xdr:row>50</xdr:row>
                    <xdr:rowOff>0</xdr:rowOff>
                  </from>
                  <to>
                    <xdr:col>22</xdr:col>
                    <xdr:colOff>0</xdr:colOff>
                    <xdr:row>52</xdr:row>
                    <xdr:rowOff>165100</xdr:rowOff>
                  </to>
                </anchor>
              </controlPr>
            </control>
          </mc:Choice>
        </mc:AlternateContent>
        <mc:AlternateContent xmlns:mc="http://schemas.openxmlformats.org/markup-compatibility/2006">
          <mc:Choice Requires="x14">
            <control shapeId="40981" r:id="rId24" name="Group Box 21">
              <controlPr defaultSize="0" autoFill="0" autoPict="0">
                <anchor moveWithCells="1">
                  <from>
                    <xdr:col>22</xdr:col>
                    <xdr:colOff>0</xdr:colOff>
                    <xdr:row>50</xdr:row>
                    <xdr:rowOff>0</xdr:rowOff>
                  </from>
                  <to>
                    <xdr:col>22</xdr:col>
                    <xdr:colOff>0</xdr:colOff>
                    <xdr:row>52</xdr:row>
                    <xdr:rowOff>165100</xdr:rowOff>
                  </to>
                </anchor>
              </controlPr>
            </control>
          </mc:Choice>
        </mc:AlternateContent>
        <mc:AlternateContent xmlns:mc="http://schemas.openxmlformats.org/markup-compatibility/2006">
          <mc:Choice Requires="x14">
            <control shapeId="40982" r:id="rId25" name="Group Box 22">
              <controlPr defaultSize="0" autoFill="0" autoPict="0">
                <anchor moveWithCells="1">
                  <from>
                    <xdr:col>22</xdr:col>
                    <xdr:colOff>0</xdr:colOff>
                    <xdr:row>50</xdr:row>
                    <xdr:rowOff>0</xdr:rowOff>
                  </from>
                  <to>
                    <xdr:col>22</xdr:col>
                    <xdr:colOff>0</xdr:colOff>
                    <xdr:row>52</xdr:row>
                    <xdr:rowOff>165100</xdr:rowOff>
                  </to>
                </anchor>
              </controlPr>
            </control>
          </mc:Choice>
        </mc:AlternateContent>
        <mc:AlternateContent xmlns:mc="http://schemas.openxmlformats.org/markup-compatibility/2006">
          <mc:Choice Requires="x14">
            <control shapeId="40983" r:id="rId26" name="Group Box 23">
              <controlPr defaultSize="0" autoFill="0" autoPict="0">
                <anchor moveWithCells="1">
                  <from>
                    <xdr:col>22</xdr:col>
                    <xdr:colOff>0</xdr:colOff>
                    <xdr:row>50</xdr:row>
                    <xdr:rowOff>0</xdr:rowOff>
                  </from>
                  <to>
                    <xdr:col>22</xdr:col>
                    <xdr:colOff>0</xdr:colOff>
                    <xdr:row>53</xdr:row>
                    <xdr:rowOff>76200</xdr:rowOff>
                  </to>
                </anchor>
              </controlPr>
            </control>
          </mc:Choice>
        </mc:AlternateContent>
        <mc:AlternateContent xmlns:mc="http://schemas.openxmlformats.org/markup-compatibility/2006">
          <mc:Choice Requires="x14">
            <control shapeId="40984" r:id="rId27" name="Group Box 24">
              <controlPr defaultSize="0" autoFill="0" autoPict="0">
                <anchor moveWithCells="1">
                  <from>
                    <xdr:col>26</xdr:col>
                    <xdr:colOff>0</xdr:colOff>
                    <xdr:row>50</xdr:row>
                    <xdr:rowOff>0</xdr:rowOff>
                  </from>
                  <to>
                    <xdr:col>26</xdr:col>
                    <xdr:colOff>0</xdr:colOff>
                    <xdr:row>52</xdr:row>
                    <xdr:rowOff>165100</xdr:rowOff>
                  </to>
                </anchor>
              </controlPr>
            </control>
          </mc:Choice>
        </mc:AlternateContent>
        <mc:AlternateContent xmlns:mc="http://schemas.openxmlformats.org/markup-compatibility/2006">
          <mc:Choice Requires="x14">
            <control shapeId="40985" r:id="rId28" name="Group Box 25">
              <controlPr defaultSize="0" autoFill="0" autoPict="0">
                <anchor moveWithCells="1">
                  <from>
                    <xdr:col>26</xdr:col>
                    <xdr:colOff>0</xdr:colOff>
                    <xdr:row>50</xdr:row>
                    <xdr:rowOff>0</xdr:rowOff>
                  </from>
                  <to>
                    <xdr:col>26</xdr:col>
                    <xdr:colOff>0</xdr:colOff>
                    <xdr:row>52</xdr:row>
                    <xdr:rowOff>165100</xdr:rowOff>
                  </to>
                </anchor>
              </controlPr>
            </control>
          </mc:Choice>
        </mc:AlternateContent>
        <mc:AlternateContent xmlns:mc="http://schemas.openxmlformats.org/markup-compatibility/2006">
          <mc:Choice Requires="x14">
            <control shapeId="40986" r:id="rId29" name="Group Box 26">
              <controlPr defaultSize="0" autoFill="0" autoPict="0">
                <anchor moveWithCells="1">
                  <from>
                    <xdr:col>26</xdr:col>
                    <xdr:colOff>0</xdr:colOff>
                    <xdr:row>50</xdr:row>
                    <xdr:rowOff>0</xdr:rowOff>
                  </from>
                  <to>
                    <xdr:col>26</xdr:col>
                    <xdr:colOff>0</xdr:colOff>
                    <xdr:row>52</xdr:row>
                    <xdr:rowOff>165100</xdr:rowOff>
                  </to>
                </anchor>
              </controlPr>
            </control>
          </mc:Choice>
        </mc:AlternateContent>
        <mc:AlternateContent xmlns:mc="http://schemas.openxmlformats.org/markup-compatibility/2006">
          <mc:Choice Requires="x14">
            <control shapeId="40987" r:id="rId30" name="Group Box 27">
              <controlPr defaultSize="0" autoFill="0" autoPict="0">
                <anchor moveWithCells="1">
                  <from>
                    <xdr:col>26</xdr:col>
                    <xdr:colOff>0</xdr:colOff>
                    <xdr:row>50</xdr:row>
                    <xdr:rowOff>0</xdr:rowOff>
                  </from>
                  <to>
                    <xdr:col>26</xdr:col>
                    <xdr:colOff>0</xdr:colOff>
                    <xdr:row>52</xdr:row>
                    <xdr:rowOff>165100</xdr:rowOff>
                  </to>
                </anchor>
              </controlPr>
            </control>
          </mc:Choice>
        </mc:AlternateContent>
        <mc:AlternateContent xmlns:mc="http://schemas.openxmlformats.org/markup-compatibility/2006">
          <mc:Choice Requires="x14">
            <control shapeId="40988" r:id="rId31" name="Group Box 28">
              <controlPr defaultSize="0" autoFill="0" autoPict="0">
                <anchor moveWithCells="1">
                  <from>
                    <xdr:col>26</xdr:col>
                    <xdr:colOff>0</xdr:colOff>
                    <xdr:row>50</xdr:row>
                    <xdr:rowOff>0</xdr:rowOff>
                  </from>
                  <to>
                    <xdr:col>26</xdr:col>
                    <xdr:colOff>0</xdr:colOff>
                    <xdr:row>53</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5"/>
  <dimension ref="A1:DK163"/>
  <sheetViews>
    <sheetView showGridLines="0" showRowColHeaders="0" showWhiteSpace="0" topLeftCell="A123" zoomScale="60" zoomScaleNormal="60" zoomScalePageLayoutView="50" workbookViewId="0">
      <selection activeCell="B145" sqref="B145"/>
    </sheetView>
  </sheetViews>
  <sheetFormatPr baseColWidth="10" defaultColWidth="0" defaultRowHeight="19.5" customHeight="1" zeroHeight="1" x14ac:dyDescent="0.35"/>
  <cols>
    <col min="1" max="98" width="2.81640625" style="217" customWidth="1"/>
    <col min="99" max="109" width="2.81640625" style="217" hidden="1" customWidth="1"/>
    <col min="110" max="110" width="4.7265625" style="217" hidden="1" customWidth="1"/>
    <col min="111" max="114" width="2.81640625" style="217" hidden="1" customWidth="1"/>
    <col min="115" max="115" width="4.7265625" style="217" hidden="1" customWidth="1"/>
    <col min="116" max="16384" width="2.81640625" style="217" hidden="1"/>
  </cols>
  <sheetData>
    <row r="1" spans="2:97" ht="30" x14ac:dyDescent="0.35">
      <c r="AB1" s="870"/>
      <c r="AC1" s="870"/>
      <c r="AD1" s="870"/>
      <c r="AE1" s="870"/>
      <c r="AF1" s="870"/>
      <c r="AG1" s="870"/>
      <c r="AH1" s="870"/>
      <c r="AI1" s="870"/>
      <c r="AJ1" s="870"/>
      <c r="AK1" s="870"/>
      <c r="AL1" s="870"/>
      <c r="AM1" s="870"/>
      <c r="AN1" s="870"/>
      <c r="AO1" s="870"/>
      <c r="AP1" s="870"/>
      <c r="AQ1" s="870"/>
      <c r="AR1" s="870"/>
      <c r="AS1" s="870"/>
      <c r="AT1" s="870"/>
      <c r="AU1" s="870"/>
      <c r="AV1" s="870"/>
      <c r="AW1" s="870"/>
      <c r="AX1" s="870"/>
      <c r="AY1" s="870"/>
      <c r="AZ1" s="870"/>
      <c r="BA1" s="870"/>
      <c r="BB1" s="870"/>
      <c r="BC1" s="870"/>
      <c r="BD1" s="870"/>
      <c r="BE1" s="870"/>
      <c r="BF1" s="870"/>
      <c r="BG1" s="870"/>
      <c r="BH1" s="870"/>
      <c r="BI1" s="870"/>
      <c r="BJ1" s="870"/>
      <c r="BK1" s="870"/>
      <c r="BL1" s="870"/>
      <c r="BM1" s="870"/>
      <c r="BN1" s="870"/>
      <c r="BO1" s="870"/>
      <c r="BP1" s="870"/>
      <c r="BQ1" s="870"/>
      <c r="BR1" s="870"/>
      <c r="BS1" s="870"/>
      <c r="BT1" s="870"/>
      <c r="BU1" s="870"/>
      <c r="BV1" s="870"/>
      <c r="BW1" s="870"/>
      <c r="BX1" s="870"/>
      <c r="BY1" s="870"/>
      <c r="BZ1" s="870"/>
      <c r="CA1" s="870"/>
      <c r="CB1" s="870"/>
      <c r="CC1" s="870"/>
      <c r="CD1" s="870"/>
      <c r="CE1" s="870"/>
      <c r="CF1" s="870"/>
      <c r="CG1" s="870"/>
      <c r="CH1" s="870"/>
      <c r="CI1" s="870"/>
      <c r="CJ1" s="870"/>
      <c r="CK1" s="870"/>
      <c r="CL1" s="870"/>
      <c r="CM1" s="870"/>
      <c r="CN1" s="870"/>
      <c r="CO1" s="870"/>
      <c r="CP1" s="870"/>
      <c r="CQ1" s="870"/>
      <c r="CR1" s="870"/>
      <c r="CS1" s="870"/>
    </row>
    <row r="2" spans="2:97" ht="55.5" customHeight="1" x14ac:dyDescent="0.35">
      <c r="AB2" s="871"/>
      <c r="AC2" s="871"/>
      <c r="AD2" s="871"/>
      <c r="AE2" s="871"/>
      <c r="AF2" s="871"/>
      <c r="AG2" s="871"/>
      <c r="AH2" s="871"/>
      <c r="AI2" s="871"/>
      <c r="AJ2" s="871"/>
      <c r="AK2" s="871"/>
      <c r="AL2" s="871"/>
      <c r="AM2" s="871"/>
      <c r="AN2" s="871"/>
      <c r="AO2" s="871"/>
      <c r="AP2" s="871"/>
      <c r="AQ2" s="871"/>
      <c r="AR2" s="871"/>
      <c r="AS2" s="871"/>
      <c r="AT2" s="871"/>
      <c r="AU2" s="871"/>
      <c r="AV2" s="871"/>
      <c r="AW2" s="871"/>
      <c r="AX2" s="871"/>
      <c r="AY2" s="871"/>
      <c r="AZ2" s="871"/>
      <c r="BA2" s="871"/>
      <c r="BB2" s="871"/>
      <c r="BC2" s="871"/>
      <c r="BD2" s="871"/>
      <c r="BE2" s="871"/>
      <c r="BF2" s="871"/>
      <c r="BG2" s="871"/>
      <c r="BH2" s="871"/>
      <c r="BI2" s="871"/>
      <c r="BJ2" s="871"/>
      <c r="BK2" s="871"/>
      <c r="BL2" s="871"/>
      <c r="BM2" s="871"/>
      <c r="BN2" s="871"/>
      <c r="BO2" s="871"/>
      <c r="BP2" s="871"/>
      <c r="BQ2" s="871"/>
      <c r="BR2" s="871"/>
      <c r="BS2" s="871"/>
      <c r="BT2" s="871"/>
      <c r="BU2" s="871"/>
      <c r="BV2" s="871"/>
      <c r="BW2" s="871"/>
      <c r="BX2" s="871"/>
      <c r="BY2" s="871"/>
      <c r="BZ2" s="871"/>
      <c r="CA2" s="871"/>
      <c r="CB2" s="871"/>
      <c r="CC2" s="871"/>
      <c r="CD2" s="871"/>
      <c r="CE2" s="871"/>
      <c r="CF2" s="871"/>
      <c r="CG2" s="871"/>
      <c r="CH2" s="871"/>
      <c r="CI2" s="871"/>
      <c r="CJ2" s="871"/>
      <c r="CK2" s="871"/>
      <c r="CL2" s="871"/>
      <c r="CM2" s="871"/>
      <c r="CN2" s="871"/>
      <c r="CO2" s="871"/>
      <c r="CP2" s="871"/>
      <c r="CQ2" s="871"/>
      <c r="CR2" s="871"/>
      <c r="CS2" s="871"/>
    </row>
    <row r="3" spans="2:97" ht="19.5" customHeight="1" x14ac:dyDescent="0.35"/>
    <row r="4" spans="2:97" ht="23.25" customHeight="1" x14ac:dyDescent="0.35">
      <c r="B4" s="368"/>
      <c r="C4" s="368"/>
      <c r="D4" s="368"/>
      <c r="E4" s="368"/>
      <c r="F4" s="368"/>
      <c r="G4" s="368"/>
      <c r="H4" s="368"/>
      <c r="I4" s="368"/>
      <c r="J4" s="368"/>
      <c r="K4" s="368"/>
      <c r="L4" s="368"/>
      <c r="M4" s="368"/>
      <c r="N4" s="368"/>
      <c r="O4" s="368"/>
      <c r="P4" s="368"/>
      <c r="Q4" s="368"/>
      <c r="R4" s="368"/>
      <c r="S4" s="368"/>
      <c r="T4" s="368"/>
      <c r="U4" s="368"/>
      <c r="V4" s="368"/>
      <c r="W4" s="368"/>
      <c r="X4" s="368"/>
      <c r="Y4" s="368"/>
      <c r="Z4" s="368"/>
      <c r="AA4" s="368"/>
      <c r="AB4" s="368"/>
      <c r="AC4" s="368"/>
      <c r="AD4" s="368"/>
      <c r="AE4" s="368"/>
      <c r="AF4" s="368"/>
      <c r="AG4" s="368"/>
      <c r="AH4" s="368"/>
      <c r="AI4" s="368"/>
      <c r="AJ4" s="368"/>
      <c r="AK4" s="368"/>
      <c r="AL4" s="368"/>
      <c r="AM4" s="368"/>
      <c r="AN4" s="368"/>
      <c r="AO4" s="368"/>
      <c r="AP4" s="368"/>
      <c r="AQ4" s="368"/>
      <c r="AR4" s="368"/>
      <c r="AS4" s="368"/>
      <c r="AT4" s="368"/>
      <c r="AU4" s="368"/>
      <c r="AV4" s="368"/>
      <c r="AW4" s="368"/>
      <c r="AX4" s="368"/>
      <c r="AY4" s="368"/>
      <c r="AZ4" s="368"/>
      <c r="BA4" s="368"/>
      <c r="BB4" s="368"/>
      <c r="BC4" s="368"/>
      <c r="BD4" s="368"/>
      <c r="BE4" s="368"/>
      <c r="BF4" s="368"/>
      <c r="BG4" s="368"/>
      <c r="BH4" s="368"/>
      <c r="BI4" s="368"/>
      <c r="BJ4" s="368"/>
      <c r="BK4" s="368"/>
      <c r="BL4" s="368"/>
      <c r="BM4" s="368"/>
      <c r="BN4" s="368"/>
      <c r="BO4" s="368"/>
      <c r="BP4" s="368"/>
      <c r="BQ4" s="368"/>
      <c r="BR4" s="368"/>
      <c r="BS4" s="368"/>
      <c r="BT4" s="368"/>
      <c r="BU4" s="874" t="s">
        <v>166</v>
      </c>
      <c r="BV4" s="874"/>
      <c r="BW4" s="874"/>
      <c r="BX4" s="874"/>
      <c r="BY4" s="874"/>
      <c r="BZ4" s="874"/>
      <c r="CA4" s="874"/>
      <c r="CB4" s="874"/>
      <c r="CC4" s="874"/>
      <c r="CD4" s="874"/>
      <c r="CE4" s="874"/>
      <c r="CF4" s="874"/>
      <c r="CG4" s="874"/>
      <c r="CH4" s="874"/>
      <c r="CI4" s="874"/>
      <c r="CJ4" s="874"/>
      <c r="CK4" s="874"/>
      <c r="CL4" s="874"/>
      <c r="CM4" s="874"/>
      <c r="CN4" s="879">
        <f ca="1">Cotizador!D4</f>
        <v>45331</v>
      </c>
      <c r="CO4" s="879"/>
      <c r="CP4" s="879"/>
      <c r="CQ4" s="879"/>
      <c r="CR4" s="879"/>
      <c r="CS4" s="879"/>
    </row>
    <row r="5" spans="2:97" ht="23.25" customHeight="1" x14ac:dyDescent="0.35">
      <c r="B5" s="368"/>
      <c r="C5" s="368"/>
      <c r="D5" s="368"/>
      <c r="E5" s="368"/>
      <c r="F5" s="368"/>
      <c r="G5" s="368"/>
      <c r="H5" s="368"/>
      <c r="I5" s="368"/>
      <c r="J5" s="368"/>
      <c r="K5" s="368"/>
      <c r="L5" s="368"/>
      <c r="M5" s="368"/>
      <c r="N5" s="368"/>
      <c r="O5" s="368"/>
      <c r="P5" s="368"/>
      <c r="Q5" s="368"/>
      <c r="R5" s="368"/>
      <c r="S5" s="368"/>
      <c r="T5" s="368"/>
      <c r="U5" s="368"/>
      <c r="V5" s="368"/>
      <c r="W5" s="368"/>
      <c r="X5" s="368"/>
      <c r="Y5" s="368"/>
      <c r="Z5" s="368"/>
      <c r="AA5" s="368"/>
      <c r="AB5" s="368"/>
      <c r="AC5" s="368"/>
      <c r="AD5" s="368"/>
      <c r="AE5" s="368"/>
      <c r="AF5" s="368"/>
      <c r="AG5" s="368"/>
      <c r="AH5" s="368"/>
      <c r="AI5" s="368"/>
      <c r="AJ5" s="368"/>
      <c r="AK5" s="368"/>
      <c r="AL5" s="368"/>
      <c r="AM5" s="368"/>
      <c r="AN5" s="368"/>
      <c r="AO5" s="368"/>
      <c r="AP5" s="368"/>
      <c r="AQ5" s="368"/>
      <c r="AR5" s="368"/>
      <c r="AS5" s="368"/>
      <c r="AT5" s="368"/>
      <c r="AU5" s="368"/>
      <c r="AV5" s="368"/>
      <c r="AW5" s="368"/>
      <c r="AX5" s="368"/>
      <c r="AY5" s="368"/>
      <c r="AZ5" s="368"/>
      <c r="BA5" s="368"/>
      <c r="BB5" s="368"/>
      <c r="BC5" s="368"/>
      <c r="BD5" s="368"/>
      <c r="BE5" s="368"/>
      <c r="BF5" s="368"/>
      <c r="BG5" s="368"/>
      <c r="BH5" s="368"/>
      <c r="BI5" s="368"/>
      <c r="BJ5" s="368"/>
      <c r="BK5" s="368"/>
      <c r="BL5" s="368"/>
      <c r="BM5" s="368"/>
      <c r="BN5" s="368"/>
      <c r="BO5" s="368"/>
      <c r="BP5" s="368"/>
      <c r="BQ5" s="368"/>
      <c r="BR5" s="368"/>
      <c r="BS5" s="368"/>
      <c r="BT5" s="368"/>
      <c r="BU5" s="874" t="s">
        <v>167</v>
      </c>
      <c r="BV5" s="874"/>
      <c r="BW5" s="874"/>
      <c r="BX5" s="874"/>
      <c r="BY5" s="874"/>
      <c r="BZ5" s="874"/>
      <c r="CA5" s="874"/>
      <c r="CB5" s="874"/>
      <c r="CC5" s="874"/>
      <c r="CD5" s="874"/>
      <c r="CE5" s="874"/>
      <c r="CF5" s="874"/>
      <c r="CG5" s="874"/>
      <c r="CH5" s="874"/>
      <c r="CI5" s="874"/>
      <c r="CJ5" s="874"/>
      <c r="CK5" s="874"/>
      <c r="CL5" s="874"/>
      <c r="CM5" s="874"/>
      <c r="CN5" s="879">
        <f ca="1">CN4+30</f>
        <v>45361</v>
      </c>
      <c r="CO5" s="879"/>
      <c r="CP5" s="879"/>
      <c r="CQ5" s="879"/>
      <c r="CR5" s="879"/>
      <c r="CS5" s="879"/>
    </row>
    <row r="6" spans="2:97" ht="23.25" customHeight="1" x14ac:dyDescent="0.35">
      <c r="B6" s="368"/>
      <c r="C6" s="368"/>
      <c r="D6" s="368"/>
      <c r="E6" s="368"/>
      <c r="F6" s="368"/>
      <c r="G6" s="368"/>
      <c r="H6" s="368"/>
      <c r="I6" s="368"/>
      <c r="J6" s="368"/>
      <c r="K6" s="368"/>
      <c r="L6" s="368"/>
      <c r="M6" s="368"/>
      <c r="N6" s="368"/>
      <c r="O6" s="368"/>
      <c r="P6" s="368"/>
      <c r="Q6" s="368"/>
      <c r="R6" s="368"/>
      <c r="S6" s="368"/>
      <c r="T6" s="368"/>
      <c r="U6" s="368"/>
      <c r="V6" s="368"/>
      <c r="W6" s="368"/>
      <c r="X6" s="368"/>
      <c r="Y6" s="368"/>
      <c r="Z6" s="368"/>
      <c r="AA6" s="368"/>
      <c r="AB6" s="368"/>
      <c r="AC6" s="368"/>
      <c r="AD6" s="368"/>
      <c r="AE6" s="368"/>
      <c r="AF6" s="368"/>
      <c r="AG6" s="368"/>
      <c r="AH6" s="368"/>
      <c r="AI6" s="368"/>
      <c r="AJ6" s="368"/>
      <c r="AK6" s="368"/>
      <c r="AL6" s="368"/>
      <c r="AM6" s="368"/>
      <c r="AN6" s="368"/>
      <c r="AO6" s="368"/>
      <c r="AP6" s="368"/>
      <c r="AQ6" s="368"/>
      <c r="AR6" s="368"/>
      <c r="AS6" s="368"/>
      <c r="AT6" s="368"/>
      <c r="AU6" s="368"/>
      <c r="AV6" s="368"/>
      <c r="AW6" s="368"/>
      <c r="AX6" s="368"/>
      <c r="AY6" s="368"/>
      <c r="AZ6" s="368"/>
      <c r="BA6" s="368"/>
      <c r="BB6" s="368"/>
      <c r="BC6" s="368"/>
      <c r="BD6" s="368"/>
      <c r="BE6" s="368"/>
      <c r="BF6" s="368"/>
      <c r="BG6" s="368"/>
      <c r="BH6" s="368"/>
      <c r="BI6" s="368"/>
      <c r="BJ6" s="368"/>
      <c r="BK6" s="368"/>
      <c r="BL6" s="368"/>
      <c r="BM6" s="368"/>
      <c r="BN6" s="368"/>
      <c r="BO6" s="368"/>
      <c r="BP6" s="368"/>
      <c r="BQ6" s="368"/>
      <c r="BR6" s="368"/>
      <c r="BS6" s="368"/>
      <c r="BT6" s="368"/>
      <c r="BU6" s="874" t="s">
        <v>419</v>
      </c>
      <c r="BV6" s="874"/>
      <c r="BW6" s="874"/>
      <c r="BX6" s="874"/>
      <c r="BY6" s="874"/>
      <c r="BZ6" s="874"/>
      <c r="CA6" s="874"/>
      <c r="CB6" s="874"/>
      <c r="CC6" s="874"/>
      <c r="CD6" s="874"/>
      <c r="CE6" s="874"/>
      <c r="CF6" s="874"/>
      <c r="CG6" s="874"/>
      <c r="CH6" s="874"/>
      <c r="CI6" s="874"/>
      <c r="CJ6" s="874"/>
      <c r="CK6" s="874"/>
      <c r="CL6" s="874"/>
      <c r="CM6" s="874"/>
      <c r="CN6" s="879">
        <f>Cotizador!L4</f>
        <v>0</v>
      </c>
      <c r="CO6" s="879"/>
      <c r="CP6" s="879"/>
      <c r="CQ6" s="879"/>
      <c r="CR6" s="879"/>
      <c r="CS6" s="879"/>
    </row>
    <row r="7" spans="2:97" ht="23.25" customHeight="1" x14ac:dyDescent="0.35"/>
    <row r="8" spans="2:97" ht="23.25" customHeight="1" x14ac:dyDescent="0.35">
      <c r="B8" s="874" t="s">
        <v>290</v>
      </c>
      <c r="C8" s="874"/>
      <c r="D8" s="874"/>
      <c r="E8" s="874"/>
      <c r="F8" s="874"/>
      <c r="G8" s="874"/>
      <c r="H8" s="874"/>
      <c r="I8" s="874"/>
      <c r="J8" s="874"/>
      <c r="K8" s="876">
        <f>Cotizador!D5</f>
        <v>0</v>
      </c>
      <c r="L8" s="876"/>
      <c r="M8" s="876"/>
      <c r="N8" s="876"/>
      <c r="O8" s="876"/>
      <c r="P8" s="876"/>
      <c r="Q8" s="876"/>
      <c r="R8" s="876"/>
      <c r="S8" s="876"/>
      <c r="X8" s="368"/>
      <c r="Y8" s="368"/>
      <c r="Z8" s="368"/>
      <c r="AA8" s="368"/>
      <c r="AB8" s="368"/>
      <c r="AC8" s="368"/>
      <c r="AD8" s="368"/>
      <c r="AE8" s="368"/>
      <c r="AF8" s="368"/>
      <c r="AG8" s="368"/>
      <c r="AH8" s="368"/>
      <c r="AI8" s="368"/>
      <c r="AJ8" s="368"/>
      <c r="AK8" s="368"/>
      <c r="AL8" s="368"/>
      <c r="AM8" s="368"/>
      <c r="AN8" s="368"/>
      <c r="AO8" s="368"/>
      <c r="AP8" s="368"/>
      <c r="AQ8" s="368"/>
      <c r="AR8" s="368"/>
      <c r="AS8" s="368"/>
      <c r="AT8" s="368"/>
      <c r="AU8" s="368"/>
      <c r="AV8" s="368"/>
      <c r="AW8" s="368"/>
      <c r="AX8" s="368"/>
      <c r="AY8" s="368"/>
      <c r="AZ8" s="368"/>
      <c r="BA8" s="368"/>
      <c r="BB8" s="368"/>
      <c r="BC8" s="368"/>
      <c r="BD8" s="368"/>
      <c r="BE8" s="368"/>
      <c r="BF8" s="368"/>
      <c r="BG8" s="878" t="s">
        <v>168</v>
      </c>
      <c r="BH8" s="878"/>
      <c r="BI8" s="878"/>
      <c r="BJ8" s="878"/>
      <c r="BK8" s="878"/>
      <c r="BL8" s="878"/>
      <c r="BM8" s="878"/>
      <c r="BN8" s="878"/>
      <c r="BO8" s="878"/>
      <c r="BP8" s="878"/>
      <c r="BQ8" s="878"/>
      <c r="BR8" s="878"/>
      <c r="BS8" s="878"/>
      <c r="BT8" s="878"/>
      <c r="BU8" s="876" t="str">
        <f>CONCATENATE(Cotizador!D9," / ",Cotizador!Q9)</f>
        <v xml:space="preserve"> / </v>
      </c>
      <c r="BV8" s="876"/>
      <c r="BW8" s="876"/>
      <c r="BX8" s="876"/>
      <c r="BY8" s="876"/>
      <c r="BZ8" s="876"/>
      <c r="CA8" s="876"/>
      <c r="CB8" s="876"/>
      <c r="CC8" s="876"/>
      <c r="CD8" s="876"/>
      <c r="CE8" s="876"/>
      <c r="CF8" s="876"/>
      <c r="CG8" s="876"/>
      <c r="CH8" s="876"/>
      <c r="CI8" s="876"/>
      <c r="CJ8" s="876"/>
      <c r="CK8" s="876"/>
      <c r="CL8" s="876"/>
      <c r="CM8" s="876"/>
      <c r="CN8" s="876"/>
      <c r="CO8" s="876"/>
      <c r="CP8" s="876"/>
      <c r="CQ8" s="876"/>
      <c r="CR8" s="876"/>
      <c r="CS8" s="876"/>
    </row>
    <row r="9" spans="2:97" ht="23.25" customHeight="1" x14ac:dyDescent="0.35">
      <c r="B9" s="874" t="s">
        <v>357</v>
      </c>
      <c r="C9" s="874"/>
      <c r="D9" s="874"/>
      <c r="E9" s="874"/>
      <c r="F9" s="874"/>
      <c r="G9" s="874"/>
      <c r="H9" s="874"/>
      <c r="I9" s="874"/>
      <c r="J9" s="874"/>
      <c r="K9" s="876" t="str">
        <f>Cotizador!L5</f>
        <v>Nueva</v>
      </c>
      <c r="L9" s="876"/>
      <c r="M9" s="876"/>
      <c r="N9" s="876"/>
      <c r="O9" s="876"/>
      <c r="P9" s="876"/>
      <c r="Q9" s="876"/>
      <c r="R9" s="876"/>
      <c r="S9" s="876"/>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8"/>
      <c r="BC9" s="368"/>
      <c r="BD9" s="368"/>
      <c r="BE9" s="368"/>
      <c r="BF9" s="368"/>
      <c r="BG9" s="878" t="s">
        <v>292</v>
      </c>
      <c r="BH9" s="878"/>
      <c r="BI9" s="878"/>
      <c r="BJ9" s="878"/>
      <c r="BK9" s="878"/>
      <c r="BL9" s="878"/>
      <c r="BM9" s="878"/>
      <c r="BN9" s="878"/>
      <c r="BO9" s="878"/>
      <c r="BP9" s="878"/>
      <c r="BQ9" s="878"/>
      <c r="BR9" s="878"/>
      <c r="BS9" s="878"/>
      <c r="BT9" s="878"/>
      <c r="BU9" s="877" t="str">
        <f>Cotizador!W9</f>
        <v/>
      </c>
      <c r="BV9" s="876"/>
      <c r="BW9" s="876"/>
      <c r="BX9" s="876"/>
      <c r="BY9" s="876"/>
      <c r="BZ9" s="876"/>
      <c r="CA9" s="876"/>
      <c r="CB9" s="876"/>
      <c r="CC9" s="876"/>
      <c r="CD9" s="876"/>
      <c r="CE9" s="876"/>
      <c r="CF9" s="876"/>
      <c r="CG9" s="876"/>
      <c r="CH9" s="876"/>
      <c r="CI9" s="876"/>
      <c r="CJ9" s="876"/>
      <c r="CK9" s="876"/>
      <c r="CL9" s="876"/>
      <c r="CM9" s="876"/>
      <c r="CN9" s="876"/>
      <c r="CO9" s="876"/>
      <c r="CP9" s="876"/>
      <c r="CQ9" s="876"/>
      <c r="CR9" s="876"/>
      <c r="CS9" s="876"/>
    </row>
    <row r="10" spans="2:97" ht="23.25" customHeight="1" x14ac:dyDescent="0.35">
      <c r="B10" s="368"/>
      <c r="C10" s="368"/>
      <c r="D10" s="368"/>
      <c r="E10" s="368"/>
      <c r="F10" s="368"/>
      <c r="G10" s="368"/>
      <c r="H10" s="368"/>
      <c r="I10" s="368"/>
      <c r="J10" s="368"/>
      <c r="K10" s="368"/>
      <c r="L10" s="368"/>
      <c r="M10" s="368"/>
      <c r="N10" s="368"/>
      <c r="O10" s="368"/>
      <c r="P10" s="368"/>
      <c r="Q10" s="368"/>
      <c r="R10" s="368"/>
      <c r="S10" s="368"/>
      <c r="T10" s="368"/>
      <c r="U10" s="368"/>
      <c r="V10" s="368"/>
      <c r="W10" s="368"/>
      <c r="X10" s="368"/>
      <c r="Y10" s="368"/>
      <c r="Z10" s="368"/>
      <c r="AA10" s="368"/>
      <c r="AB10" s="368"/>
      <c r="AC10" s="368"/>
      <c r="AD10" s="368"/>
      <c r="AE10" s="368"/>
      <c r="AF10" s="368"/>
      <c r="AG10" s="368"/>
      <c r="AH10" s="368"/>
      <c r="AI10" s="368"/>
      <c r="AJ10" s="368"/>
      <c r="AK10" s="368"/>
      <c r="AL10" s="368"/>
      <c r="AM10" s="368"/>
      <c r="AN10" s="368"/>
      <c r="AO10" s="368"/>
      <c r="AP10" s="368"/>
      <c r="AQ10" s="368"/>
      <c r="AR10" s="368"/>
      <c r="AS10" s="368"/>
      <c r="AT10" s="368"/>
      <c r="AU10" s="368"/>
      <c r="AV10" s="368"/>
      <c r="AW10" s="368"/>
      <c r="AX10" s="368"/>
      <c r="AY10" s="368"/>
      <c r="AZ10" s="368"/>
      <c r="BA10" s="368"/>
      <c r="BB10" s="368"/>
      <c r="BC10" s="368"/>
      <c r="BD10" s="368"/>
      <c r="BE10" s="368"/>
      <c r="BF10" s="368"/>
      <c r="BG10" s="368"/>
      <c r="BH10" s="368"/>
      <c r="BI10" s="368"/>
      <c r="BJ10" s="368"/>
      <c r="BK10" s="368"/>
      <c r="BL10" s="368"/>
      <c r="BM10" s="368"/>
      <c r="BN10" s="368"/>
      <c r="BO10" s="368"/>
      <c r="BP10" s="368"/>
      <c r="BQ10" s="368"/>
      <c r="BR10" s="368"/>
      <c r="BS10" s="368"/>
      <c r="BT10" s="368"/>
      <c r="BU10" s="368"/>
      <c r="BV10" s="368"/>
      <c r="BW10" s="368"/>
      <c r="BX10" s="368"/>
      <c r="BY10" s="368"/>
      <c r="BZ10" s="368"/>
      <c r="CA10" s="368"/>
      <c r="CB10" s="368"/>
      <c r="CC10" s="368"/>
      <c r="CD10" s="368"/>
      <c r="CE10" s="368"/>
      <c r="CF10" s="368"/>
      <c r="CG10" s="368"/>
      <c r="CH10" s="368"/>
      <c r="CI10" s="368"/>
      <c r="CJ10" s="368"/>
      <c r="CK10" s="368"/>
      <c r="CL10" s="368"/>
      <c r="CM10" s="368"/>
      <c r="CN10" s="368"/>
      <c r="CO10" s="368"/>
      <c r="CP10" s="368"/>
      <c r="CQ10" s="368"/>
      <c r="CR10" s="368"/>
      <c r="CS10" s="368"/>
    </row>
    <row r="11" spans="2:97" ht="23.25" customHeight="1" x14ac:dyDescent="0.35">
      <c r="B11" s="833" t="s">
        <v>291</v>
      </c>
      <c r="C11" s="834"/>
      <c r="D11" s="834"/>
      <c r="E11" s="834"/>
      <c r="F11" s="834"/>
      <c r="G11" s="834"/>
      <c r="H11" s="834"/>
      <c r="I11" s="834"/>
      <c r="J11" s="834"/>
      <c r="K11" s="834"/>
      <c r="L11" s="834"/>
      <c r="M11" s="834"/>
      <c r="N11" s="834"/>
      <c r="O11" s="834"/>
      <c r="P11" s="834"/>
      <c r="Q11" s="834"/>
      <c r="R11" s="834"/>
      <c r="S11" s="834"/>
      <c r="T11" s="834"/>
      <c r="U11" s="834"/>
      <c r="V11" s="834"/>
      <c r="W11" s="834"/>
      <c r="X11" s="834"/>
      <c r="Y11" s="834"/>
      <c r="Z11" s="834"/>
      <c r="AA11" s="834"/>
      <c r="AB11" s="834"/>
      <c r="AC11" s="834"/>
      <c r="AD11" s="834"/>
      <c r="AE11" s="834"/>
      <c r="AF11" s="834"/>
      <c r="AG11" s="834"/>
      <c r="AH11" s="834"/>
      <c r="AI11" s="834"/>
      <c r="AJ11" s="834"/>
      <c r="AK11" s="834"/>
      <c r="AL11" s="834"/>
      <c r="AM11" s="834"/>
      <c r="AN11" s="834"/>
      <c r="AO11" s="834"/>
      <c r="AP11" s="834"/>
      <c r="AQ11" s="834"/>
      <c r="AR11" s="834"/>
      <c r="AS11" s="834"/>
      <c r="AT11" s="834"/>
      <c r="AU11" s="834"/>
      <c r="AV11" s="834"/>
      <c r="AW11" s="834"/>
      <c r="AX11" s="834"/>
      <c r="AY11" s="834"/>
      <c r="AZ11" s="834"/>
      <c r="BA11" s="834"/>
      <c r="BB11" s="834"/>
      <c r="BC11" s="834"/>
      <c r="BD11" s="834"/>
      <c r="BE11" s="834"/>
      <c r="BF11" s="834"/>
      <c r="BG11" s="834"/>
      <c r="BH11" s="834"/>
      <c r="BI11" s="834"/>
      <c r="BJ11" s="834"/>
      <c r="BK11" s="834"/>
      <c r="BL11" s="834"/>
      <c r="BM11" s="834"/>
      <c r="BN11" s="834"/>
      <c r="BO11" s="834"/>
      <c r="BP11" s="834"/>
      <c r="BQ11" s="834"/>
      <c r="BR11" s="834"/>
      <c r="BS11" s="834"/>
      <c r="BT11" s="834"/>
      <c r="BU11" s="834"/>
      <c r="BV11" s="834"/>
      <c r="BW11" s="834"/>
      <c r="BX11" s="834"/>
      <c r="BY11" s="834"/>
      <c r="BZ11" s="834"/>
      <c r="CA11" s="834"/>
      <c r="CB11" s="834"/>
      <c r="CC11" s="834"/>
      <c r="CD11" s="834"/>
      <c r="CE11" s="834"/>
      <c r="CF11" s="834"/>
      <c r="CG11" s="834"/>
      <c r="CH11" s="834"/>
      <c r="CI11" s="834"/>
      <c r="CJ11" s="834"/>
      <c r="CK11" s="834"/>
      <c r="CL11" s="834"/>
      <c r="CM11" s="834"/>
      <c r="CN11" s="834"/>
      <c r="CO11" s="834"/>
      <c r="CP11" s="834"/>
      <c r="CQ11" s="834"/>
      <c r="CR11" s="834"/>
      <c r="CS11" s="835"/>
    </row>
    <row r="12" spans="2:97" ht="23.25" customHeight="1" x14ac:dyDescent="0.35">
      <c r="B12" s="369"/>
      <c r="C12" s="368"/>
      <c r="D12" s="368"/>
      <c r="E12" s="368"/>
      <c r="F12" s="368"/>
      <c r="G12" s="368"/>
      <c r="H12" s="368"/>
      <c r="I12" s="368"/>
      <c r="J12" s="368"/>
      <c r="K12" s="368"/>
      <c r="L12" s="368"/>
      <c r="M12" s="368"/>
      <c r="N12" s="368"/>
      <c r="O12" s="368"/>
      <c r="P12" s="368"/>
      <c r="Q12" s="368"/>
      <c r="R12" s="368"/>
      <c r="S12" s="368"/>
      <c r="T12" s="368"/>
      <c r="U12" s="368"/>
      <c r="V12" s="368"/>
      <c r="W12" s="368"/>
      <c r="X12" s="368"/>
      <c r="Y12" s="368"/>
      <c r="Z12" s="368"/>
      <c r="AA12" s="368"/>
      <c r="AB12" s="368"/>
      <c r="AC12" s="368"/>
      <c r="AD12" s="368"/>
      <c r="AE12" s="368"/>
      <c r="AF12" s="368"/>
      <c r="AG12" s="368"/>
      <c r="AH12" s="368"/>
      <c r="AI12" s="368"/>
      <c r="AJ12" s="368"/>
      <c r="AK12" s="368"/>
      <c r="AL12" s="368"/>
      <c r="AM12" s="368"/>
      <c r="AN12" s="368"/>
      <c r="AO12" s="368"/>
      <c r="AP12" s="368"/>
      <c r="AQ12" s="368"/>
      <c r="AR12" s="368"/>
      <c r="AS12" s="368"/>
      <c r="AT12" s="368"/>
      <c r="AU12" s="368"/>
      <c r="AV12" s="368"/>
      <c r="AW12" s="368"/>
      <c r="AX12" s="368"/>
      <c r="AY12" s="368"/>
      <c r="AZ12" s="368"/>
      <c r="BA12" s="368"/>
      <c r="BB12" s="368"/>
      <c r="BC12" s="368"/>
      <c r="BD12" s="368"/>
      <c r="BE12" s="368"/>
      <c r="BF12" s="368"/>
      <c r="BG12" s="368"/>
      <c r="BH12" s="368"/>
      <c r="BI12" s="368"/>
      <c r="BJ12" s="368"/>
      <c r="BK12" s="368"/>
      <c r="BL12" s="368"/>
      <c r="BM12" s="368"/>
      <c r="BN12" s="368"/>
      <c r="BO12" s="368"/>
      <c r="BP12" s="368"/>
      <c r="BQ12" s="368"/>
      <c r="BR12" s="368"/>
      <c r="BS12" s="368"/>
      <c r="BT12" s="368"/>
      <c r="BU12" s="368"/>
      <c r="BV12" s="368"/>
      <c r="BW12" s="368"/>
      <c r="BX12" s="368"/>
      <c r="BY12" s="368"/>
      <c r="BZ12" s="368"/>
      <c r="CA12" s="368"/>
      <c r="CB12" s="368"/>
      <c r="CC12" s="368"/>
      <c r="CD12" s="368"/>
      <c r="CE12" s="368"/>
      <c r="CF12" s="368"/>
      <c r="CG12" s="368"/>
      <c r="CH12" s="368"/>
      <c r="CI12" s="368"/>
      <c r="CJ12" s="368"/>
      <c r="CK12" s="368"/>
      <c r="CL12" s="368"/>
      <c r="CM12" s="368"/>
      <c r="CN12" s="368"/>
      <c r="CO12" s="368"/>
      <c r="CP12" s="368"/>
      <c r="CQ12" s="368"/>
      <c r="CR12" s="368"/>
      <c r="CS12" s="370"/>
    </row>
    <row r="13" spans="2:97" ht="23.25" customHeight="1" x14ac:dyDescent="0.35">
      <c r="B13" s="369"/>
      <c r="C13" s="875" t="s">
        <v>328</v>
      </c>
      <c r="D13" s="875"/>
      <c r="E13" s="875"/>
      <c r="F13" s="875"/>
      <c r="G13" s="875"/>
      <c r="H13" s="875"/>
      <c r="I13" s="875"/>
      <c r="J13" s="875"/>
      <c r="K13" s="875"/>
      <c r="L13" s="875"/>
      <c r="M13" s="875"/>
      <c r="N13" s="875"/>
      <c r="O13" s="875"/>
      <c r="P13" s="875"/>
      <c r="Q13" s="875"/>
      <c r="R13" s="875"/>
      <c r="S13" s="890" t="str">
        <f>Cotizador!D13</f>
        <v/>
      </c>
      <c r="T13" s="890"/>
      <c r="U13" s="890"/>
      <c r="V13" s="890"/>
      <c r="W13" s="890"/>
      <c r="X13" s="890"/>
      <c r="Y13" s="890"/>
      <c r="Z13" s="890"/>
      <c r="AA13" s="890"/>
      <c r="AB13" s="890"/>
      <c r="AC13" s="890"/>
      <c r="AD13" s="890"/>
      <c r="AE13" s="890"/>
      <c r="AF13" s="890"/>
      <c r="AG13" s="890"/>
      <c r="AH13" s="890"/>
      <c r="AI13" s="890"/>
      <c r="AJ13" s="890"/>
      <c r="AK13" s="890"/>
      <c r="AL13" s="890"/>
      <c r="AM13" s="890"/>
      <c r="AN13" s="890"/>
      <c r="AO13" s="890"/>
      <c r="AP13" s="890"/>
      <c r="AQ13" s="890"/>
      <c r="AR13" s="890"/>
      <c r="AS13" s="890"/>
      <c r="AT13" s="890"/>
      <c r="AU13" s="890"/>
      <c r="AV13" s="890"/>
      <c r="AW13" s="890"/>
      <c r="AX13" s="890"/>
      <c r="AY13" s="890"/>
      <c r="AZ13" s="890"/>
      <c r="BA13" s="890"/>
      <c r="BB13" s="890"/>
      <c r="BC13" s="890"/>
      <c r="BD13" s="890"/>
      <c r="BE13" s="890"/>
      <c r="BF13" s="890"/>
      <c r="BG13" s="890"/>
      <c r="BH13" s="890"/>
      <c r="BI13" s="890"/>
      <c r="BJ13" s="890"/>
      <c r="BK13" s="890"/>
      <c r="BL13" s="890"/>
      <c r="BM13" s="890"/>
      <c r="BN13" s="890"/>
      <c r="BO13" s="890"/>
      <c r="BP13" s="890"/>
      <c r="BQ13" s="890"/>
      <c r="BR13" s="890"/>
      <c r="BS13" s="890"/>
      <c r="BT13" s="890"/>
      <c r="BU13" s="890"/>
      <c r="BV13" s="890"/>
      <c r="BW13" s="890"/>
      <c r="BX13" s="890"/>
      <c r="BY13" s="890"/>
      <c r="BZ13" s="890"/>
      <c r="CA13" s="890"/>
      <c r="CB13" s="890"/>
      <c r="CC13" s="890"/>
      <c r="CD13" s="890"/>
      <c r="CE13" s="890"/>
      <c r="CF13" s="890"/>
      <c r="CG13" s="890"/>
      <c r="CH13" s="890"/>
      <c r="CI13" s="890"/>
      <c r="CJ13" s="890"/>
      <c r="CK13" s="890"/>
      <c r="CL13" s="890"/>
      <c r="CM13" s="890"/>
      <c r="CN13" s="890"/>
      <c r="CO13" s="890"/>
      <c r="CP13" s="890"/>
      <c r="CQ13" s="890"/>
      <c r="CR13" s="890"/>
      <c r="CS13" s="370"/>
    </row>
    <row r="14" spans="2:97" ht="23.25" customHeight="1" x14ac:dyDescent="0.35">
      <c r="B14" s="369"/>
      <c r="C14" s="875" t="s">
        <v>169</v>
      </c>
      <c r="D14" s="875"/>
      <c r="E14" s="875"/>
      <c r="F14" s="875"/>
      <c r="G14" s="875"/>
      <c r="H14" s="875"/>
      <c r="I14" s="875"/>
      <c r="J14" s="875"/>
      <c r="K14" s="875"/>
      <c r="L14" s="875"/>
      <c r="M14" s="875"/>
      <c r="N14" s="875"/>
      <c r="O14" s="875"/>
      <c r="P14" s="875"/>
      <c r="Q14" s="875"/>
      <c r="R14" s="875"/>
      <c r="S14" s="890" t="str">
        <f>Cotizador!D15</f>
        <v/>
      </c>
      <c r="T14" s="890"/>
      <c r="U14" s="890"/>
      <c r="V14" s="890"/>
      <c r="W14" s="890"/>
      <c r="X14" s="890"/>
      <c r="Y14" s="890"/>
      <c r="Z14" s="890"/>
      <c r="AA14" s="890"/>
      <c r="AB14" s="890"/>
      <c r="AC14" s="890"/>
      <c r="AD14" s="890"/>
      <c r="AE14" s="890"/>
      <c r="AF14" s="890"/>
      <c r="AG14" s="890"/>
      <c r="AH14" s="890"/>
      <c r="AI14" s="890"/>
      <c r="AJ14" s="890"/>
      <c r="AK14" s="890"/>
      <c r="AL14" s="890"/>
      <c r="AM14" s="890"/>
      <c r="AN14" s="890"/>
      <c r="AO14" s="890"/>
      <c r="AP14" s="890"/>
      <c r="AQ14" s="890"/>
      <c r="AR14" s="890"/>
      <c r="AS14" s="890"/>
      <c r="AT14" s="890"/>
      <c r="AU14" s="890"/>
      <c r="AV14" s="890"/>
      <c r="AW14" s="890"/>
      <c r="AX14" s="890"/>
      <c r="AY14" s="890"/>
      <c r="AZ14" s="890"/>
      <c r="BA14" s="890"/>
      <c r="BB14" s="890"/>
      <c r="BC14" s="890"/>
      <c r="BD14" s="890"/>
      <c r="BE14" s="890"/>
      <c r="BF14" s="890"/>
      <c r="BG14" s="890"/>
      <c r="BH14" s="890"/>
      <c r="BI14" s="890"/>
      <c r="BJ14" s="890"/>
      <c r="BK14" s="890"/>
      <c r="BL14" s="890"/>
      <c r="BM14" s="890"/>
      <c r="BN14" s="890"/>
      <c r="BO14" s="890"/>
      <c r="BP14" s="890"/>
      <c r="BQ14" s="890"/>
      <c r="BR14" s="890"/>
      <c r="BS14" s="890"/>
      <c r="BT14" s="890"/>
      <c r="BU14" s="890"/>
      <c r="BV14" s="890"/>
      <c r="BW14" s="890"/>
      <c r="BX14" s="890"/>
      <c r="BY14" s="890"/>
      <c r="BZ14" s="890"/>
      <c r="CA14" s="890"/>
      <c r="CB14" s="890"/>
      <c r="CC14" s="890"/>
      <c r="CD14" s="890"/>
      <c r="CE14" s="890"/>
      <c r="CF14" s="890"/>
      <c r="CG14" s="890"/>
      <c r="CH14" s="890"/>
      <c r="CI14" s="890"/>
      <c r="CJ14" s="890"/>
      <c r="CK14" s="890"/>
      <c r="CL14" s="890"/>
      <c r="CM14" s="890"/>
      <c r="CN14" s="890"/>
      <c r="CO14" s="890"/>
      <c r="CP14" s="890"/>
      <c r="CQ14" s="890"/>
      <c r="CR14" s="890"/>
      <c r="CS14" s="370"/>
    </row>
    <row r="15" spans="2:97" ht="23.25" customHeight="1" x14ac:dyDescent="0.35">
      <c r="B15" s="369"/>
      <c r="C15" s="875" t="s">
        <v>170</v>
      </c>
      <c r="D15" s="875"/>
      <c r="E15" s="875"/>
      <c r="F15" s="875"/>
      <c r="G15" s="875"/>
      <c r="H15" s="875"/>
      <c r="I15" s="875"/>
      <c r="J15" s="875"/>
      <c r="K15" s="875"/>
      <c r="L15" s="875"/>
      <c r="M15" s="875"/>
      <c r="N15" s="875"/>
      <c r="O15" s="875"/>
      <c r="P15" s="875"/>
      <c r="Q15" s="875"/>
      <c r="R15" s="875"/>
      <c r="S15" s="890" t="str">
        <f>Cotizador!W15</f>
        <v/>
      </c>
      <c r="T15" s="890"/>
      <c r="U15" s="890"/>
      <c r="V15" s="890"/>
      <c r="W15" s="890"/>
      <c r="X15" s="890"/>
      <c r="Y15" s="890"/>
      <c r="Z15" s="890"/>
      <c r="AA15" s="890"/>
      <c r="AB15" s="890"/>
      <c r="AC15" s="890"/>
      <c r="AD15" s="890"/>
      <c r="AE15" s="890"/>
      <c r="AF15" s="890"/>
      <c r="AG15" s="890"/>
      <c r="AH15" s="890"/>
      <c r="AI15" s="890"/>
      <c r="AJ15" s="890"/>
      <c r="AK15" s="890"/>
      <c r="AL15" s="890"/>
      <c r="AM15" s="890"/>
      <c r="AN15" s="890"/>
      <c r="AO15" s="890"/>
      <c r="AP15" s="890"/>
      <c r="AQ15" s="890"/>
      <c r="AR15" s="890"/>
      <c r="AS15" s="890"/>
      <c r="AT15" s="890"/>
      <c r="AU15" s="890"/>
      <c r="AV15" s="890"/>
      <c r="AW15" s="890"/>
      <c r="AX15" s="890"/>
      <c r="AY15" s="890"/>
      <c r="AZ15" s="890"/>
      <c r="BA15" s="890"/>
      <c r="BB15" s="890"/>
      <c r="BC15" s="890"/>
      <c r="BD15" s="890"/>
      <c r="BE15" s="890"/>
      <c r="BF15" s="890"/>
      <c r="BG15" s="890"/>
      <c r="BH15" s="890"/>
      <c r="BI15" s="890"/>
      <c r="BJ15" s="890"/>
      <c r="BK15" s="890"/>
      <c r="BL15" s="890"/>
      <c r="BM15" s="890"/>
      <c r="BN15" s="890"/>
      <c r="BO15" s="890"/>
      <c r="BP15" s="890"/>
      <c r="BQ15" s="890"/>
      <c r="BR15" s="890"/>
      <c r="BS15" s="890"/>
      <c r="BT15" s="890"/>
      <c r="BU15" s="890"/>
      <c r="BV15" s="890"/>
      <c r="BW15" s="890"/>
      <c r="BX15" s="890"/>
      <c r="BY15" s="890"/>
      <c r="BZ15" s="890"/>
      <c r="CA15" s="890"/>
      <c r="CB15" s="890"/>
      <c r="CC15" s="890"/>
      <c r="CD15" s="890"/>
      <c r="CE15" s="890"/>
      <c r="CF15" s="890"/>
      <c r="CG15" s="890"/>
      <c r="CH15" s="890"/>
      <c r="CI15" s="890"/>
      <c r="CJ15" s="890"/>
      <c r="CK15" s="890"/>
      <c r="CL15" s="890"/>
      <c r="CM15" s="890"/>
      <c r="CN15" s="890"/>
      <c r="CO15" s="890"/>
      <c r="CP15" s="890"/>
      <c r="CQ15" s="890"/>
      <c r="CR15" s="890"/>
      <c r="CS15" s="370"/>
    </row>
    <row r="16" spans="2:97" ht="23.25" customHeight="1" x14ac:dyDescent="0.35">
      <c r="B16" s="369"/>
      <c r="C16" s="875" t="s">
        <v>422</v>
      </c>
      <c r="D16" s="875"/>
      <c r="E16" s="875"/>
      <c r="F16" s="875"/>
      <c r="G16" s="875"/>
      <c r="H16" s="875"/>
      <c r="I16" s="875"/>
      <c r="J16" s="875"/>
      <c r="K16" s="875"/>
      <c r="L16" s="875"/>
      <c r="M16" s="875"/>
      <c r="N16" s="875"/>
      <c r="O16" s="875"/>
      <c r="P16" s="875"/>
      <c r="Q16" s="875"/>
      <c r="R16" s="875"/>
      <c r="S16" s="872">
        <f>IF(Validador!C16="SIN ACTIVIDAD ESPECIAL",Validador!E17,Validador!C16)</f>
        <v>0</v>
      </c>
      <c r="T16" s="873"/>
      <c r="U16" s="873"/>
      <c r="V16" s="873"/>
      <c r="W16" s="873"/>
      <c r="X16" s="873"/>
      <c r="Y16" s="873"/>
      <c r="Z16" s="873"/>
      <c r="AA16" s="873"/>
      <c r="AB16" s="873"/>
      <c r="AC16" s="873"/>
      <c r="AD16" s="873"/>
      <c r="AE16" s="873"/>
      <c r="AF16" s="873"/>
      <c r="AG16" s="873"/>
      <c r="AH16" s="873"/>
      <c r="AI16" s="873"/>
      <c r="AJ16" s="873"/>
      <c r="AK16" s="873"/>
      <c r="AL16" s="873"/>
      <c r="AM16" s="873"/>
      <c r="AN16" s="873"/>
      <c r="AO16" s="873"/>
      <c r="AP16" s="873"/>
      <c r="AQ16" s="873"/>
      <c r="AR16" s="873"/>
      <c r="AS16" s="873"/>
      <c r="AT16" s="873"/>
      <c r="AU16" s="873"/>
      <c r="AV16" s="873"/>
      <c r="AW16" s="873"/>
      <c r="AX16" s="873"/>
      <c r="AY16" s="873"/>
      <c r="AZ16" s="873"/>
      <c r="BA16" s="873"/>
      <c r="BB16" s="873"/>
      <c r="BC16" s="873"/>
      <c r="BD16" s="873"/>
      <c r="BE16" s="873"/>
      <c r="BF16" s="873"/>
      <c r="BG16" s="873"/>
      <c r="BH16" s="873"/>
      <c r="BI16" s="873"/>
      <c r="BJ16" s="873"/>
      <c r="BK16" s="873"/>
      <c r="BL16" s="873"/>
      <c r="BM16" s="873"/>
      <c r="BN16" s="873"/>
      <c r="BO16" s="873"/>
      <c r="BP16" s="873"/>
      <c r="BQ16" s="873"/>
      <c r="BR16" s="368"/>
      <c r="BS16" s="368"/>
      <c r="BT16" s="880" t="s">
        <v>182</v>
      </c>
      <c r="BU16" s="880"/>
      <c r="BV16" s="880"/>
      <c r="BW16" s="880"/>
      <c r="BX16" s="880"/>
      <c r="BY16" s="880"/>
      <c r="BZ16" s="880"/>
      <c r="CA16" s="880"/>
      <c r="CB16" s="880"/>
      <c r="CC16" s="368"/>
      <c r="CD16" s="861" t="str">
        <f>IF(Validador!I13="Sí","Gobierno","No Gobierno")</f>
        <v>No Gobierno</v>
      </c>
      <c r="CE16" s="861"/>
      <c r="CF16" s="861"/>
      <c r="CG16" s="861"/>
      <c r="CH16" s="861"/>
      <c r="CI16" s="861"/>
      <c r="CJ16" s="861"/>
      <c r="CK16" s="861"/>
      <c r="CL16" s="861"/>
      <c r="CM16" s="861"/>
      <c r="CN16" s="861"/>
      <c r="CO16" s="861"/>
      <c r="CP16" s="861"/>
      <c r="CQ16" s="861"/>
      <c r="CR16" s="861"/>
      <c r="CS16" s="370"/>
    </row>
    <row r="17" spans="2:97" ht="23.25" customHeight="1" x14ac:dyDescent="0.35">
      <c r="B17" s="371"/>
      <c r="C17" s="372"/>
      <c r="D17" s="372"/>
      <c r="E17" s="372"/>
      <c r="F17" s="372"/>
      <c r="G17" s="372"/>
      <c r="H17" s="372"/>
      <c r="I17" s="372"/>
      <c r="J17" s="372"/>
      <c r="K17" s="372"/>
      <c r="L17" s="372"/>
      <c r="M17" s="372"/>
      <c r="N17" s="372"/>
      <c r="O17" s="372"/>
      <c r="P17" s="372"/>
      <c r="Q17" s="372"/>
      <c r="R17" s="372"/>
      <c r="S17" s="372"/>
      <c r="T17" s="372"/>
      <c r="U17" s="372"/>
      <c r="V17" s="372"/>
      <c r="W17" s="372"/>
      <c r="X17" s="372"/>
      <c r="Y17" s="372"/>
      <c r="Z17" s="372"/>
      <c r="AA17" s="372"/>
      <c r="AB17" s="372"/>
      <c r="AC17" s="372"/>
      <c r="AD17" s="372"/>
      <c r="AE17" s="372"/>
      <c r="AF17" s="372"/>
      <c r="AG17" s="372"/>
      <c r="AH17" s="372"/>
      <c r="AI17" s="372"/>
      <c r="AJ17" s="372"/>
      <c r="AK17" s="372"/>
      <c r="AL17" s="372"/>
      <c r="AM17" s="372"/>
      <c r="AN17" s="372"/>
      <c r="AO17" s="372"/>
      <c r="AP17" s="372"/>
      <c r="AQ17" s="372"/>
      <c r="AR17" s="372"/>
      <c r="AS17" s="372"/>
      <c r="AT17" s="372"/>
      <c r="AU17" s="372"/>
      <c r="AV17" s="372"/>
      <c r="AW17" s="372"/>
      <c r="AX17" s="372"/>
      <c r="AY17" s="372"/>
      <c r="AZ17" s="372"/>
      <c r="BA17" s="372"/>
      <c r="BB17" s="372"/>
      <c r="BC17" s="372"/>
      <c r="BD17" s="372"/>
      <c r="BE17" s="372"/>
      <c r="BF17" s="372"/>
      <c r="BG17" s="372"/>
      <c r="BH17" s="372"/>
      <c r="BI17" s="372"/>
      <c r="BJ17" s="372"/>
      <c r="BK17" s="372"/>
      <c r="BL17" s="372"/>
      <c r="BM17" s="372"/>
      <c r="BN17" s="372"/>
      <c r="BO17" s="372"/>
      <c r="BP17" s="372"/>
      <c r="BQ17" s="372"/>
      <c r="BR17" s="372"/>
      <c r="BS17" s="372"/>
      <c r="BT17" s="372"/>
      <c r="BU17" s="372"/>
      <c r="BV17" s="372"/>
      <c r="BW17" s="372"/>
      <c r="BX17" s="372"/>
      <c r="BY17" s="372"/>
      <c r="BZ17" s="372"/>
      <c r="CA17" s="372"/>
      <c r="CB17" s="372"/>
      <c r="CC17" s="372"/>
      <c r="CD17" s="372"/>
      <c r="CE17" s="372"/>
      <c r="CF17" s="372"/>
      <c r="CG17" s="372"/>
      <c r="CH17" s="372"/>
      <c r="CI17" s="372"/>
      <c r="CJ17" s="372"/>
      <c r="CK17" s="372"/>
      <c r="CL17" s="372"/>
      <c r="CM17" s="372"/>
      <c r="CN17" s="372"/>
      <c r="CO17" s="372"/>
      <c r="CP17" s="372"/>
      <c r="CQ17" s="372"/>
      <c r="CR17" s="372"/>
      <c r="CS17" s="373"/>
    </row>
    <row r="18" spans="2:97" ht="23.25" customHeight="1" x14ac:dyDescent="0.35">
      <c r="B18" s="833" t="s">
        <v>293</v>
      </c>
      <c r="C18" s="834"/>
      <c r="D18" s="834"/>
      <c r="E18" s="834"/>
      <c r="F18" s="834"/>
      <c r="G18" s="834"/>
      <c r="H18" s="834"/>
      <c r="I18" s="834"/>
      <c r="J18" s="834"/>
      <c r="K18" s="834"/>
      <c r="L18" s="834"/>
      <c r="M18" s="834"/>
      <c r="N18" s="834"/>
      <c r="O18" s="834"/>
      <c r="P18" s="834"/>
      <c r="Q18" s="834"/>
      <c r="R18" s="834"/>
      <c r="S18" s="834"/>
      <c r="T18" s="834"/>
      <c r="U18" s="834"/>
      <c r="V18" s="834"/>
      <c r="W18" s="834"/>
      <c r="X18" s="834"/>
      <c r="Y18" s="834"/>
      <c r="Z18" s="834"/>
      <c r="AA18" s="834"/>
      <c r="AB18" s="834"/>
      <c r="AC18" s="834"/>
      <c r="AD18" s="834"/>
      <c r="AE18" s="834"/>
      <c r="AF18" s="834"/>
      <c r="AG18" s="834"/>
      <c r="AH18" s="834"/>
      <c r="AI18" s="834"/>
      <c r="AJ18" s="834"/>
      <c r="AK18" s="834"/>
      <c r="AL18" s="834"/>
      <c r="AM18" s="834"/>
      <c r="AN18" s="834"/>
      <c r="AO18" s="834"/>
      <c r="AP18" s="834"/>
      <c r="AQ18" s="834"/>
      <c r="AR18" s="834"/>
      <c r="AS18" s="834"/>
      <c r="AT18" s="834"/>
      <c r="AU18" s="834"/>
      <c r="AV18" s="834"/>
      <c r="AW18" s="834"/>
      <c r="AX18" s="834"/>
      <c r="AY18" s="834"/>
      <c r="AZ18" s="834"/>
      <c r="BA18" s="834"/>
      <c r="BB18" s="834"/>
      <c r="BC18" s="834"/>
      <c r="BD18" s="834"/>
      <c r="BE18" s="834"/>
      <c r="BF18" s="834"/>
      <c r="BG18" s="834"/>
      <c r="BH18" s="834"/>
      <c r="BI18" s="834"/>
      <c r="BJ18" s="834"/>
      <c r="BK18" s="834"/>
      <c r="BL18" s="834"/>
      <c r="BM18" s="834"/>
      <c r="BN18" s="834"/>
      <c r="BO18" s="834"/>
      <c r="BP18" s="834"/>
      <c r="BQ18" s="834"/>
      <c r="BR18" s="834"/>
      <c r="BS18" s="834"/>
      <c r="BT18" s="834"/>
      <c r="BU18" s="834"/>
      <c r="BV18" s="834"/>
      <c r="BW18" s="834"/>
      <c r="BX18" s="834"/>
      <c r="BY18" s="834"/>
      <c r="BZ18" s="834"/>
      <c r="CA18" s="834"/>
      <c r="CB18" s="834"/>
      <c r="CC18" s="834"/>
      <c r="CD18" s="834"/>
      <c r="CE18" s="834"/>
      <c r="CF18" s="834"/>
      <c r="CG18" s="834"/>
      <c r="CH18" s="834"/>
      <c r="CI18" s="834"/>
      <c r="CJ18" s="834"/>
      <c r="CK18" s="834"/>
      <c r="CL18" s="834"/>
      <c r="CM18" s="834"/>
      <c r="CN18" s="834"/>
      <c r="CO18" s="834"/>
      <c r="CP18" s="834"/>
      <c r="CQ18" s="834"/>
      <c r="CR18" s="834"/>
      <c r="CS18" s="835"/>
    </row>
    <row r="19" spans="2:97" ht="23.25" customHeight="1" x14ac:dyDescent="0.35">
      <c r="B19" s="369"/>
      <c r="CR19" s="368"/>
      <c r="CS19" s="370"/>
    </row>
    <row r="20" spans="2:97" ht="23.25" customHeight="1" x14ac:dyDescent="0.35">
      <c r="B20" s="369"/>
      <c r="X20" s="368"/>
      <c r="Y20" s="368"/>
      <c r="Z20" s="368"/>
      <c r="AA20" s="368"/>
      <c r="AB20" s="368"/>
      <c r="AC20" s="368"/>
      <c r="AD20" s="368"/>
      <c r="AE20" s="368"/>
      <c r="AF20" s="368"/>
      <c r="AG20" s="368"/>
      <c r="AH20" s="368"/>
      <c r="AI20" s="368"/>
      <c r="AJ20" s="368"/>
      <c r="AK20" s="368"/>
      <c r="AL20" s="368"/>
      <c r="AM20" s="368"/>
      <c r="AN20" s="368"/>
      <c r="AO20" s="368"/>
      <c r="AP20" s="368"/>
      <c r="AQ20" s="368"/>
      <c r="AR20" s="368"/>
      <c r="AS20" s="368"/>
      <c r="AT20" s="368"/>
      <c r="AU20" s="368"/>
      <c r="AV20" s="874" t="s">
        <v>209</v>
      </c>
      <c r="AW20" s="874"/>
      <c r="AX20" s="874"/>
      <c r="AY20" s="874"/>
      <c r="AZ20" s="874"/>
      <c r="BA20" s="874"/>
      <c r="BB20" s="874"/>
      <c r="BC20" s="874"/>
      <c r="BD20" s="874"/>
      <c r="BE20" s="874"/>
      <c r="BF20" s="874"/>
      <c r="BG20" s="874"/>
      <c r="BH20" s="874"/>
      <c r="BI20" s="874"/>
      <c r="BJ20" s="874" t="s">
        <v>210</v>
      </c>
      <c r="BK20" s="874"/>
      <c r="BL20" s="874"/>
      <c r="BM20" s="874"/>
      <c r="BN20" s="874"/>
      <c r="BO20" s="874"/>
      <c r="BP20" s="874"/>
      <c r="BQ20" s="874"/>
      <c r="BR20" s="874"/>
      <c r="BS20" s="874"/>
      <c r="BT20" s="874"/>
      <c r="BU20" s="874"/>
      <c r="BV20" s="874"/>
      <c r="BW20" s="874"/>
      <c r="CS20" s="370"/>
    </row>
    <row r="21" spans="2:97" ht="23.25" customHeight="1" x14ac:dyDescent="0.35">
      <c r="B21" s="369"/>
      <c r="X21" s="881" t="s">
        <v>259</v>
      </c>
      <c r="Y21" s="882"/>
      <c r="Z21" s="882"/>
      <c r="AA21" s="882"/>
      <c r="AB21" s="882"/>
      <c r="AC21" s="882"/>
      <c r="AD21" s="882"/>
      <c r="AE21" s="882"/>
      <c r="AF21" s="882"/>
      <c r="AG21" s="882"/>
      <c r="AH21" s="882"/>
      <c r="AI21" s="882"/>
      <c r="AJ21" s="882"/>
      <c r="AK21" s="882"/>
      <c r="AL21" s="882"/>
      <c r="AM21" s="882"/>
      <c r="AN21" s="882"/>
      <c r="AO21" s="882"/>
      <c r="AP21" s="882"/>
      <c r="AQ21" s="882"/>
      <c r="AR21" s="882"/>
      <c r="AS21" s="882"/>
      <c r="AT21" s="882"/>
      <c r="AU21" s="883"/>
      <c r="AV21" s="900" t="str">
        <f>IF(Cotizador!M21&lt;&gt;"",CONCATENATE(TEXT(Cotizador!N21,"0,0")," ",Cotizador!M21),"")</f>
        <v/>
      </c>
      <c r="AW21" s="885"/>
      <c r="AX21" s="885"/>
      <c r="AY21" s="885"/>
      <c r="AZ21" s="885"/>
      <c r="BA21" s="885"/>
      <c r="BB21" s="885"/>
      <c r="BC21" s="885"/>
      <c r="BD21" s="885"/>
      <c r="BE21" s="885"/>
      <c r="BF21" s="885"/>
      <c r="BG21" s="885"/>
      <c r="BH21" s="885"/>
      <c r="BI21" s="886"/>
      <c r="BJ21" s="884" t="str">
        <f>IF(Cotizador!P21&lt;&gt;"",CONCATENATE(TEXT(Cotizador!Q21,"0,0")," ",Cotizador!P21),"")</f>
        <v/>
      </c>
      <c r="BK21" s="885"/>
      <c r="BL21" s="885"/>
      <c r="BM21" s="885"/>
      <c r="BN21" s="885"/>
      <c r="BO21" s="885"/>
      <c r="BP21" s="885"/>
      <c r="BQ21" s="885"/>
      <c r="BR21" s="885"/>
      <c r="BS21" s="885"/>
      <c r="BT21" s="885"/>
      <c r="BU21" s="885"/>
      <c r="BV21" s="885"/>
      <c r="BW21" s="886"/>
      <c r="CS21" s="370"/>
    </row>
    <row r="22" spans="2:97" ht="23.25" customHeight="1" x14ac:dyDescent="0.35">
      <c r="B22" s="369"/>
      <c r="X22" s="863" t="s">
        <v>260</v>
      </c>
      <c r="Y22" s="864"/>
      <c r="Z22" s="864"/>
      <c r="AA22" s="864"/>
      <c r="AB22" s="864"/>
      <c r="AC22" s="864"/>
      <c r="AD22" s="864"/>
      <c r="AE22" s="864"/>
      <c r="AF22" s="864"/>
      <c r="AG22" s="864"/>
      <c r="AH22" s="864"/>
      <c r="AI22" s="864"/>
      <c r="AJ22" s="864"/>
      <c r="AK22" s="864"/>
      <c r="AL22" s="864"/>
      <c r="AM22" s="864"/>
      <c r="AN22" s="864"/>
      <c r="AO22" s="864"/>
      <c r="AP22" s="864"/>
      <c r="AQ22" s="864"/>
      <c r="AR22" s="864"/>
      <c r="AS22" s="864"/>
      <c r="AT22" s="864"/>
      <c r="AU22" s="865"/>
      <c r="AV22" s="900" t="str">
        <f>IF(Cotizador!M22&lt;&gt;"",IF(Cotizador!M22="MN",TEXT(Cotizador!N22,"0,0") &amp; " MN",TEXT(Cotizador!N22,"0.00") &amp; " UMAM"),"")</f>
        <v/>
      </c>
      <c r="AW22" s="885"/>
      <c r="AX22" s="885"/>
      <c r="AY22" s="885"/>
      <c r="AZ22" s="885"/>
      <c r="BA22" s="885"/>
      <c r="BB22" s="885"/>
      <c r="BC22" s="885"/>
      <c r="BD22" s="885"/>
      <c r="BE22" s="885"/>
      <c r="BF22" s="885"/>
      <c r="BG22" s="885"/>
      <c r="BH22" s="885"/>
      <c r="BI22" s="886"/>
      <c r="BJ22" s="884" t="str">
        <f>IF(Cotizador!P22&lt;&gt;"",IF(Cotizador!P22="MN",TEXT(Cotizador!Q22,"0,0") &amp; " MN",TEXT(Cotizador!Q22,"0.00") &amp; " UMAM"),"")</f>
        <v/>
      </c>
      <c r="BK22" s="885"/>
      <c r="BL22" s="885"/>
      <c r="BM22" s="885"/>
      <c r="BN22" s="885"/>
      <c r="BO22" s="885"/>
      <c r="BP22" s="885"/>
      <c r="BQ22" s="885"/>
      <c r="BR22" s="885"/>
      <c r="BS22" s="885"/>
      <c r="BT22" s="885"/>
      <c r="BU22" s="885"/>
      <c r="BV22" s="885"/>
      <c r="BW22" s="886"/>
      <c r="CS22" s="370"/>
    </row>
    <row r="23" spans="2:97" ht="23.25" customHeight="1" x14ac:dyDescent="0.35">
      <c r="B23" s="369"/>
      <c r="X23" s="863" t="s">
        <v>261</v>
      </c>
      <c r="Y23" s="864"/>
      <c r="Z23" s="864"/>
      <c r="AA23" s="864"/>
      <c r="AB23" s="864"/>
      <c r="AC23" s="864"/>
      <c r="AD23" s="864"/>
      <c r="AE23" s="864"/>
      <c r="AF23" s="864"/>
      <c r="AG23" s="864"/>
      <c r="AH23" s="864"/>
      <c r="AI23" s="864"/>
      <c r="AJ23" s="864"/>
      <c r="AK23" s="864"/>
      <c r="AL23" s="864"/>
      <c r="AM23" s="864"/>
      <c r="AN23" s="864"/>
      <c r="AO23" s="864"/>
      <c r="AP23" s="864"/>
      <c r="AQ23" s="864"/>
      <c r="AR23" s="864"/>
      <c r="AS23" s="864"/>
      <c r="AT23" s="864"/>
      <c r="AU23" s="865"/>
      <c r="AV23" s="901" t="str">
        <f>IF(Cotizador!M23&lt;&gt;"",Cotizador!M23,"")</f>
        <v/>
      </c>
      <c r="AW23" s="888"/>
      <c r="AX23" s="888"/>
      <c r="AY23" s="888"/>
      <c r="AZ23" s="888"/>
      <c r="BA23" s="888"/>
      <c r="BB23" s="888"/>
      <c r="BC23" s="888"/>
      <c r="BD23" s="888"/>
      <c r="BE23" s="888"/>
      <c r="BF23" s="888"/>
      <c r="BG23" s="888"/>
      <c r="BH23" s="888"/>
      <c r="BI23" s="889"/>
      <c r="BJ23" s="887" t="str">
        <f>IF(Cotizador!P23&lt;&gt;"",Cotizador!P23,"")</f>
        <v/>
      </c>
      <c r="BK23" s="888"/>
      <c r="BL23" s="888"/>
      <c r="BM23" s="888"/>
      <c r="BN23" s="888"/>
      <c r="BO23" s="888"/>
      <c r="BP23" s="888"/>
      <c r="BQ23" s="888"/>
      <c r="BR23" s="888"/>
      <c r="BS23" s="888"/>
      <c r="BT23" s="888"/>
      <c r="BU23" s="888"/>
      <c r="BV23" s="888"/>
      <c r="BW23" s="889"/>
      <c r="CS23" s="370"/>
    </row>
    <row r="24" spans="2:97" ht="23.25" customHeight="1" x14ac:dyDescent="0.35">
      <c r="B24" s="369"/>
      <c r="X24" s="863" t="s">
        <v>204</v>
      </c>
      <c r="Y24" s="864"/>
      <c r="Z24" s="864"/>
      <c r="AA24" s="864"/>
      <c r="AB24" s="864"/>
      <c r="AC24" s="864"/>
      <c r="AD24" s="864"/>
      <c r="AE24" s="864"/>
      <c r="AF24" s="864"/>
      <c r="AG24" s="864"/>
      <c r="AH24" s="864"/>
      <c r="AI24" s="864"/>
      <c r="AJ24" s="864"/>
      <c r="AK24" s="864"/>
      <c r="AL24" s="864"/>
      <c r="AM24" s="864"/>
      <c r="AN24" s="864"/>
      <c r="AO24" s="864"/>
      <c r="AP24" s="864"/>
      <c r="AQ24" s="864"/>
      <c r="AR24" s="864"/>
      <c r="AS24" s="864"/>
      <c r="AT24" s="864"/>
      <c r="AU24" s="865"/>
      <c r="AV24" s="857" t="str">
        <f>IF(AV23&lt;&gt;"",TEXT(VLOOKUP(AV23,'FACT COB BASICA'!$AU$15:$AV$21,2,FALSE),"0,0") &amp; " MN","")</f>
        <v/>
      </c>
      <c r="AW24" s="858"/>
      <c r="AX24" s="858"/>
      <c r="AY24" s="858"/>
      <c r="AZ24" s="858"/>
      <c r="BA24" s="858"/>
      <c r="BB24" s="858"/>
      <c r="BC24" s="858"/>
      <c r="BD24" s="858"/>
      <c r="BE24" s="858"/>
      <c r="BF24" s="858"/>
      <c r="BG24" s="858"/>
      <c r="BH24" s="858"/>
      <c r="BI24" s="859"/>
      <c r="BJ24" s="857" t="str">
        <f>IF(BJ23&lt;&gt;"",TEXT(VLOOKUP(BJ23,'FACT COB BASICA'!$AU$15:$AV$21,2,FALSE),"0,0") &amp; " MN","")</f>
        <v/>
      </c>
      <c r="BK24" s="858"/>
      <c r="BL24" s="858"/>
      <c r="BM24" s="858"/>
      <c r="BN24" s="858"/>
      <c r="BO24" s="858"/>
      <c r="BP24" s="858"/>
      <c r="BQ24" s="858"/>
      <c r="BR24" s="858"/>
      <c r="BS24" s="858"/>
      <c r="BT24" s="858"/>
      <c r="BU24" s="858"/>
      <c r="BV24" s="858"/>
      <c r="BW24" s="859"/>
      <c r="CS24" s="370"/>
    </row>
    <row r="25" spans="2:97" ht="23.25" customHeight="1" x14ac:dyDescent="0.35">
      <c r="B25" s="369"/>
      <c r="X25" s="863" t="s">
        <v>262</v>
      </c>
      <c r="Y25" s="864"/>
      <c r="Z25" s="864"/>
      <c r="AA25" s="864"/>
      <c r="AB25" s="864"/>
      <c r="AC25" s="864"/>
      <c r="AD25" s="864"/>
      <c r="AE25" s="864"/>
      <c r="AF25" s="864"/>
      <c r="AG25" s="864"/>
      <c r="AH25" s="864"/>
      <c r="AI25" s="864"/>
      <c r="AJ25" s="864"/>
      <c r="AK25" s="864"/>
      <c r="AL25" s="864"/>
      <c r="AM25" s="864"/>
      <c r="AN25" s="864"/>
      <c r="AO25" s="864"/>
      <c r="AP25" s="864"/>
      <c r="AQ25" s="864"/>
      <c r="AR25" s="864"/>
      <c r="AS25" s="864"/>
      <c r="AT25" s="864"/>
      <c r="AU25" s="865"/>
      <c r="AV25" s="857" t="str">
        <f>IF(Cotizador!M24&lt;&gt;"",Cotizador!M24,"")</f>
        <v/>
      </c>
      <c r="AW25" s="858"/>
      <c r="AX25" s="858"/>
      <c r="AY25" s="858"/>
      <c r="AZ25" s="858"/>
      <c r="BA25" s="858"/>
      <c r="BB25" s="858"/>
      <c r="BC25" s="858"/>
      <c r="BD25" s="858"/>
      <c r="BE25" s="858"/>
      <c r="BF25" s="858"/>
      <c r="BG25" s="858"/>
      <c r="BH25" s="858"/>
      <c r="BI25" s="859"/>
      <c r="BJ25" s="866" t="str">
        <f>IF(Cotizador!P24&lt;&gt;"",Cotizador!P24,"")</f>
        <v/>
      </c>
      <c r="BK25" s="858"/>
      <c r="BL25" s="858"/>
      <c r="BM25" s="858"/>
      <c r="BN25" s="858"/>
      <c r="BO25" s="858"/>
      <c r="BP25" s="858"/>
      <c r="BQ25" s="858"/>
      <c r="BR25" s="858"/>
      <c r="BS25" s="858"/>
      <c r="BT25" s="858"/>
      <c r="BU25" s="858"/>
      <c r="BV25" s="858"/>
      <c r="BW25" s="859"/>
      <c r="CS25" s="370"/>
    </row>
    <row r="26" spans="2:97" ht="23.25" customHeight="1" x14ac:dyDescent="0.35">
      <c r="B26" s="369"/>
      <c r="X26" s="863" t="s">
        <v>263</v>
      </c>
      <c r="Y26" s="864"/>
      <c r="Z26" s="864"/>
      <c r="AA26" s="864"/>
      <c r="AB26" s="864"/>
      <c r="AC26" s="864"/>
      <c r="AD26" s="864"/>
      <c r="AE26" s="864"/>
      <c r="AF26" s="864"/>
      <c r="AG26" s="864"/>
      <c r="AH26" s="864"/>
      <c r="AI26" s="864"/>
      <c r="AJ26" s="864"/>
      <c r="AK26" s="864"/>
      <c r="AL26" s="864"/>
      <c r="AM26" s="864"/>
      <c r="AN26" s="864"/>
      <c r="AO26" s="864"/>
      <c r="AP26" s="864"/>
      <c r="AQ26" s="864"/>
      <c r="AR26" s="864"/>
      <c r="AS26" s="864"/>
      <c r="AT26" s="864"/>
      <c r="AU26" s="865"/>
      <c r="AV26" s="857" t="str">
        <f>IF(Cotizador!M25&lt;&gt;"",TEXT(Cotizador!M25,"0,0") &amp; " MN","")</f>
        <v/>
      </c>
      <c r="AW26" s="858"/>
      <c r="AX26" s="858"/>
      <c r="AY26" s="858"/>
      <c r="AZ26" s="858"/>
      <c r="BA26" s="858"/>
      <c r="BB26" s="858"/>
      <c r="BC26" s="858"/>
      <c r="BD26" s="858"/>
      <c r="BE26" s="858"/>
      <c r="BF26" s="858"/>
      <c r="BG26" s="858"/>
      <c r="BH26" s="858"/>
      <c r="BI26" s="859"/>
      <c r="BJ26" s="866" t="str">
        <f>IF(Cotizador!P25&lt;&gt;"",TEXT(Cotizador!P25,"0,0") &amp; " MN","")</f>
        <v/>
      </c>
      <c r="BK26" s="858"/>
      <c r="BL26" s="858"/>
      <c r="BM26" s="858"/>
      <c r="BN26" s="858"/>
      <c r="BO26" s="858"/>
      <c r="BP26" s="858"/>
      <c r="BQ26" s="858"/>
      <c r="BR26" s="858"/>
      <c r="BS26" s="858"/>
      <c r="BT26" s="858"/>
      <c r="BU26" s="858"/>
      <c r="BV26" s="858"/>
      <c r="BW26" s="859"/>
      <c r="CS26" s="370"/>
    </row>
    <row r="27" spans="2:97" ht="23.25" customHeight="1" x14ac:dyDescent="0.35">
      <c r="B27" s="369"/>
      <c r="X27" s="863" t="s">
        <v>270</v>
      </c>
      <c r="Y27" s="864"/>
      <c r="Z27" s="864"/>
      <c r="AA27" s="864"/>
      <c r="AB27" s="864"/>
      <c r="AC27" s="864"/>
      <c r="AD27" s="864"/>
      <c r="AE27" s="864"/>
      <c r="AF27" s="864"/>
      <c r="AG27" s="864"/>
      <c r="AH27" s="864"/>
      <c r="AI27" s="864"/>
      <c r="AJ27" s="864"/>
      <c r="AK27" s="864"/>
      <c r="AL27" s="864"/>
      <c r="AM27" s="864"/>
      <c r="AN27" s="864"/>
      <c r="AO27" s="864"/>
      <c r="AP27" s="864"/>
      <c r="AQ27" s="864"/>
      <c r="AR27" s="864"/>
      <c r="AS27" s="864"/>
      <c r="AT27" s="864"/>
      <c r="AU27" s="865"/>
      <c r="AV27" s="857" t="str">
        <f>IF(Cotizador!M26&lt;&gt;"",Cotizador!M26,"")</f>
        <v/>
      </c>
      <c r="AW27" s="858"/>
      <c r="AX27" s="858"/>
      <c r="AY27" s="858"/>
      <c r="AZ27" s="858"/>
      <c r="BA27" s="858"/>
      <c r="BB27" s="858"/>
      <c r="BC27" s="858"/>
      <c r="BD27" s="858"/>
      <c r="BE27" s="858"/>
      <c r="BF27" s="858"/>
      <c r="BG27" s="858"/>
      <c r="BH27" s="858"/>
      <c r="BI27" s="859"/>
      <c r="BJ27" s="866" t="str">
        <f>IF(Cotizador!P26&lt;&gt;"",Cotizador!P26,"")</f>
        <v/>
      </c>
      <c r="BK27" s="858"/>
      <c r="BL27" s="858"/>
      <c r="BM27" s="858"/>
      <c r="BN27" s="858"/>
      <c r="BO27" s="858"/>
      <c r="BP27" s="858"/>
      <c r="BQ27" s="858"/>
      <c r="BR27" s="858"/>
      <c r="BS27" s="858"/>
      <c r="BT27" s="858"/>
      <c r="BU27" s="858"/>
      <c r="BV27" s="858"/>
      <c r="BW27" s="859"/>
      <c r="CS27" s="370"/>
    </row>
    <row r="28" spans="2:97" ht="23.25" customHeight="1" x14ac:dyDescent="0.35">
      <c r="B28" s="369"/>
      <c r="X28" s="904" t="s">
        <v>271</v>
      </c>
      <c r="Y28" s="905"/>
      <c r="Z28" s="905"/>
      <c r="AA28" s="905"/>
      <c r="AB28" s="905"/>
      <c r="AC28" s="905"/>
      <c r="AD28" s="905"/>
      <c r="AE28" s="905"/>
      <c r="AF28" s="905"/>
      <c r="AG28" s="905"/>
      <c r="AH28" s="905"/>
      <c r="AI28" s="905"/>
      <c r="AJ28" s="905"/>
      <c r="AK28" s="905"/>
      <c r="AL28" s="905"/>
      <c r="AM28" s="905"/>
      <c r="AN28" s="905"/>
      <c r="AO28" s="905"/>
      <c r="AP28" s="905"/>
      <c r="AQ28" s="905"/>
      <c r="AR28" s="905"/>
      <c r="AS28" s="905"/>
      <c r="AT28" s="905"/>
      <c r="AU28" s="906"/>
      <c r="AV28" s="907" t="str">
        <f>IF(Cotizador!M27&lt;&gt;"",Cotizador!M27,"")</f>
        <v/>
      </c>
      <c r="AW28" s="908"/>
      <c r="AX28" s="908"/>
      <c r="AY28" s="908"/>
      <c r="AZ28" s="908"/>
      <c r="BA28" s="908"/>
      <c r="BB28" s="908"/>
      <c r="BC28" s="908"/>
      <c r="BD28" s="908"/>
      <c r="BE28" s="908"/>
      <c r="BF28" s="908"/>
      <c r="BG28" s="908"/>
      <c r="BH28" s="908"/>
      <c r="BI28" s="909"/>
      <c r="BJ28" s="907" t="str">
        <f>IF(Cotizador!P27&lt;&gt;"",Cotizador!P27,"")</f>
        <v/>
      </c>
      <c r="BK28" s="908"/>
      <c r="BL28" s="908"/>
      <c r="BM28" s="908"/>
      <c r="BN28" s="908"/>
      <c r="BO28" s="908"/>
      <c r="BP28" s="908"/>
      <c r="BQ28" s="908"/>
      <c r="BR28" s="908"/>
      <c r="BS28" s="908"/>
      <c r="BT28" s="908"/>
      <c r="BU28" s="908"/>
      <c r="BV28" s="908"/>
      <c r="BW28" s="909"/>
      <c r="CS28" s="370"/>
    </row>
    <row r="29" spans="2:97" ht="23.25" customHeight="1" x14ac:dyDescent="0.35">
      <c r="B29" s="369"/>
      <c r="C29" s="368"/>
      <c r="D29" s="368"/>
      <c r="E29" s="368"/>
      <c r="F29" s="368"/>
      <c r="G29" s="368"/>
      <c r="H29" s="368"/>
      <c r="I29" s="368"/>
      <c r="J29" s="368"/>
      <c r="K29" s="368"/>
      <c r="L29" s="368"/>
      <c r="M29" s="368"/>
      <c r="N29" s="368"/>
      <c r="O29" s="368"/>
      <c r="P29" s="368"/>
      <c r="Q29" s="368"/>
      <c r="R29" s="368"/>
      <c r="S29" s="368"/>
      <c r="T29" s="368"/>
      <c r="U29" s="368"/>
      <c r="V29" s="368"/>
      <c r="W29" s="368"/>
      <c r="X29" s="368"/>
      <c r="Y29" s="368"/>
      <c r="Z29" s="368"/>
      <c r="AA29" s="368"/>
      <c r="AB29" s="368"/>
      <c r="AC29" s="368"/>
      <c r="AD29" s="368"/>
      <c r="AE29" s="368"/>
      <c r="AF29" s="368"/>
      <c r="AG29" s="368"/>
      <c r="AH29" s="368"/>
      <c r="AI29" s="368"/>
      <c r="AJ29" s="368"/>
      <c r="AK29" s="368"/>
      <c r="AL29" s="368"/>
      <c r="AM29" s="368"/>
      <c r="AN29" s="368"/>
      <c r="AO29" s="368"/>
      <c r="AP29" s="368"/>
      <c r="AQ29" s="368"/>
      <c r="AR29" s="368"/>
      <c r="AS29" s="368"/>
      <c r="AT29" s="368"/>
      <c r="AU29" s="368"/>
      <c r="AV29" s="368"/>
      <c r="AW29" s="368"/>
      <c r="AX29" s="368"/>
      <c r="AY29" s="368"/>
      <c r="AZ29" s="368"/>
      <c r="BA29" s="368"/>
      <c r="BB29" s="368"/>
      <c r="BC29" s="368"/>
      <c r="BD29" s="368"/>
      <c r="BE29" s="368"/>
      <c r="BF29" s="368"/>
      <c r="BG29" s="368"/>
      <c r="BH29" s="368"/>
      <c r="BI29" s="368"/>
      <c r="BJ29" s="368"/>
      <c r="BK29" s="368"/>
      <c r="BL29" s="368"/>
      <c r="BM29" s="368"/>
      <c r="BN29" s="368"/>
      <c r="BO29" s="368"/>
      <c r="BP29" s="368"/>
      <c r="BQ29" s="368"/>
      <c r="BR29" s="368"/>
      <c r="BS29" s="368"/>
      <c r="BT29" s="368"/>
      <c r="BU29" s="368"/>
      <c r="BV29" s="368"/>
      <c r="BW29" s="368"/>
      <c r="BX29" s="368"/>
      <c r="BY29" s="368"/>
      <c r="BZ29" s="368"/>
      <c r="CA29" s="368"/>
      <c r="CB29" s="368"/>
      <c r="CC29" s="368"/>
      <c r="CD29" s="368"/>
      <c r="CE29" s="368"/>
      <c r="CF29" s="368"/>
      <c r="CG29" s="368"/>
      <c r="CH29" s="368"/>
      <c r="CI29" s="368"/>
      <c r="CJ29" s="368"/>
      <c r="CK29" s="368"/>
      <c r="CL29" s="368"/>
      <c r="CM29" s="368"/>
      <c r="CN29" s="368"/>
      <c r="CO29" s="368"/>
      <c r="CP29" s="368"/>
      <c r="CQ29" s="368"/>
      <c r="CR29" s="368"/>
      <c r="CS29" s="370"/>
    </row>
    <row r="30" spans="2:97" ht="23.25" customHeight="1" x14ac:dyDescent="0.35">
      <c r="B30" s="833" t="s">
        <v>171</v>
      </c>
      <c r="C30" s="834"/>
      <c r="D30" s="834"/>
      <c r="E30" s="834"/>
      <c r="F30" s="834"/>
      <c r="G30" s="834"/>
      <c r="H30" s="834"/>
      <c r="I30" s="834"/>
      <c r="J30" s="834"/>
      <c r="K30" s="834"/>
      <c r="L30" s="834"/>
      <c r="M30" s="834"/>
      <c r="N30" s="834"/>
      <c r="O30" s="834"/>
      <c r="P30" s="834"/>
      <c r="Q30" s="834"/>
      <c r="R30" s="834"/>
      <c r="S30" s="834"/>
      <c r="T30" s="834"/>
      <c r="U30" s="834"/>
      <c r="V30" s="834"/>
      <c r="W30" s="834"/>
      <c r="X30" s="834"/>
      <c r="Y30" s="834"/>
      <c r="Z30" s="834"/>
      <c r="AA30" s="834"/>
      <c r="AB30" s="834"/>
      <c r="AC30" s="834"/>
      <c r="AD30" s="834"/>
      <c r="AE30" s="834"/>
      <c r="AF30" s="834"/>
      <c r="AG30" s="834"/>
      <c r="AH30" s="834"/>
      <c r="AI30" s="834"/>
      <c r="AJ30" s="834"/>
      <c r="AK30" s="834"/>
      <c r="AL30" s="834"/>
      <c r="AM30" s="834"/>
      <c r="AN30" s="834"/>
      <c r="AO30" s="834"/>
      <c r="AP30" s="834"/>
      <c r="AQ30" s="834"/>
      <c r="AR30" s="834"/>
      <c r="AS30" s="834"/>
      <c r="AT30" s="834"/>
      <c r="AU30" s="834"/>
      <c r="AV30" s="834"/>
      <c r="AW30" s="834"/>
      <c r="AX30" s="834"/>
      <c r="AY30" s="834"/>
      <c r="AZ30" s="834"/>
      <c r="BA30" s="834"/>
      <c r="BB30" s="834"/>
      <c r="BC30" s="834"/>
      <c r="BD30" s="834"/>
      <c r="BE30" s="834"/>
      <c r="BF30" s="834"/>
      <c r="BG30" s="834"/>
      <c r="BH30" s="834"/>
      <c r="BI30" s="834"/>
      <c r="BJ30" s="834"/>
      <c r="BK30" s="834"/>
      <c r="BL30" s="834"/>
      <c r="BM30" s="834"/>
      <c r="BN30" s="834"/>
      <c r="BO30" s="834"/>
      <c r="BP30" s="834"/>
      <c r="BQ30" s="834"/>
      <c r="BR30" s="834"/>
      <c r="BS30" s="834"/>
      <c r="BT30" s="834"/>
      <c r="BU30" s="834"/>
      <c r="BV30" s="834"/>
      <c r="BW30" s="834"/>
      <c r="BX30" s="834"/>
      <c r="BY30" s="834"/>
      <c r="BZ30" s="834"/>
      <c r="CA30" s="834"/>
      <c r="CB30" s="834"/>
      <c r="CC30" s="834"/>
      <c r="CD30" s="834"/>
      <c r="CE30" s="834"/>
      <c r="CF30" s="834"/>
      <c r="CG30" s="834"/>
      <c r="CH30" s="834"/>
      <c r="CI30" s="834"/>
      <c r="CJ30" s="834"/>
      <c r="CK30" s="834"/>
      <c r="CL30" s="834"/>
      <c r="CM30" s="834"/>
      <c r="CN30" s="834"/>
      <c r="CO30" s="834"/>
      <c r="CP30" s="834"/>
      <c r="CQ30" s="834"/>
      <c r="CR30" s="834"/>
      <c r="CS30" s="835"/>
    </row>
    <row r="31" spans="2:97" ht="23.25" customHeight="1" x14ac:dyDescent="0.35">
      <c r="B31" s="374"/>
      <c r="C31" s="375"/>
      <c r="D31" s="375"/>
      <c r="E31" s="375"/>
      <c r="F31" s="375"/>
      <c r="G31" s="375"/>
      <c r="H31" s="375"/>
      <c r="I31" s="375"/>
      <c r="J31" s="375"/>
      <c r="K31" s="375"/>
      <c r="L31" s="375"/>
      <c r="M31" s="375"/>
      <c r="N31" s="375"/>
      <c r="O31" s="375"/>
      <c r="P31" s="375"/>
      <c r="Q31" s="375"/>
      <c r="R31" s="375"/>
      <c r="S31" s="375"/>
      <c r="T31" s="375"/>
      <c r="U31" s="375"/>
      <c r="V31" s="375"/>
      <c r="W31" s="375"/>
      <c r="X31" s="375"/>
      <c r="Y31" s="375"/>
      <c r="Z31" s="375"/>
      <c r="AA31" s="368"/>
      <c r="AB31" s="368"/>
      <c r="AC31" s="368"/>
      <c r="AD31" s="368"/>
      <c r="AE31" s="368"/>
      <c r="AF31" s="368"/>
      <c r="AG31" s="368"/>
      <c r="AH31" s="368"/>
      <c r="AI31" s="368"/>
      <c r="AJ31" s="368"/>
      <c r="AK31" s="368"/>
      <c r="AL31" s="368"/>
      <c r="AM31" s="368"/>
      <c r="AN31" s="368"/>
      <c r="AO31" s="368"/>
      <c r="AP31" s="368"/>
      <c r="AQ31" s="368"/>
      <c r="AR31" s="368"/>
      <c r="AS31" s="368"/>
      <c r="AT31" s="368"/>
      <c r="AU31" s="368"/>
      <c r="AV31" s="368"/>
      <c r="AW31" s="368"/>
      <c r="AX31" s="368"/>
      <c r="AY31" s="368"/>
      <c r="AZ31" s="368"/>
      <c r="BA31" s="368"/>
      <c r="BB31" s="368"/>
      <c r="BC31" s="368"/>
      <c r="BD31" s="368"/>
      <c r="BE31" s="368"/>
      <c r="BF31" s="368"/>
      <c r="BG31" s="368"/>
      <c r="BH31" s="368"/>
      <c r="BI31" s="368"/>
      <c r="BJ31" s="368"/>
      <c r="BK31" s="368"/>
      <c r="BL31" s="368"/>
      <c r="BM31" s="368"/>
      <c r="BN31" s="368"/>
      <c r="BO31" s="368"/>
      <c r="BP31" s="368"/>
      <c r="BQ31" s="368"/>
      <c r="BR31" s="368"/>
      <c r="BS31" s="368"/>
      <c r="BT31" s="368"/>
      <c r="BU31" s="368"/>
      <c r="BV31" s="368"/>
      <c r="BW31" s="368"/>
      <c r="BX31" s="368"/>
      <c r="BY31" s="368"/>
      <c r="BZ31" s="368"/>
      <c r="CA31" s="368"/>
      <c r="CB31" s="368"/>
      <c r="CC31" s="368"/>
      <c r="CD31" s="368"/>
      <c r="CE31" s="368"/>
      <c r="CF31" s="368"/>
      <c r="CG31" s="368"/>
      <c r="CH31" s="368"/>
      <c r="CI31" s="368"/>
      <c r="CJ31" s="368"/>
      <c r="CK31" s="368"/>
      <c r="CL31" s="368"/>
      <c r="CM31" s="368"/>
      <c r="CN31" s="368"/>
      <c r="CO31" s="368"/>
      <c r="CP31" s="368"/>
      <c r="CQ31" s="368"/>
      <c r="CR31" s="368"/>
      <c r="CS31" s="376"/>
    </row>
    <row r="32" spans="2:97" ht="23.25" customHeight="1" x14ac:dyDescent="0.35">
      <c r="B32" s="369"/>
      <c r="X32" s="893" t="s">
        <v>171</v>
      </c>
      <c r="Y32" s="893"/>
      <c r="Z32" s="893"/>
      <c r="AA32" s="893"/>
      <c r="AB32" s="893"/>
      <c r="AC32" s="893"/>
      <c r="AD32" s="893"/>
      <c r="AE32" s="893"/>
      <c r="AF32" s="893"/>
      <c r="AG32" s="893"/>
      <c r="AH32" s="893"/>
      <c r="AI32" s="893"/>
      <c r="AJ32" s="893"/>
      <c r="AK32" s="893"/>
      <c r="AL32" s="893"/>
      <c r="AM32" s="893"/>
      <c r="AN32" s="893"/>
      <c r="AO32" s="893"/>
      <c r="AP32" s="893"/>
      <c r="AQ32" s="893"/>
      <c r="AR32" s="893"/>
      <c r="AS32" s="893"/>
      <c r="AT32" s="893"/>
      <c r="AU32" s="893"/>
      <c r="AV32" s="910" t="s">
        <v>172</v>
      </c>
      <c r="AW32" s="911"/>
      <c r="AX32" s="911"/>
      <c r="AY32" s="911"/>
      <c r="AZ32" s="911"/>
      <c r="BA32" s="911"/>
      <c r="BB32" s="911"/>
      <c r="BC32" s="911"/>
      <c r="BD32" s="911"/>
      <c r="BE32" s="911"/>
      <c r="BF32" s="911"/>
      <c r="BG32" s="911"/>
      <c r="BH32" s="911"/>
      <c r="BI32" s="911"/>
      <c r="BJ32" s="911"/>
      <c r="BK32" s="911"/>
      <c r="BL32" s="911"/>
      <c r="BM32" s="911"/>
      <c r="BN32" s="911"/>
      <c r="BO32" s="911"/>
      <c r="BP32" s="911"/>
      <c r="BQ32" s="911"/>
      <c r="BR32" s="911"/>
      <c r="BS32" s="911"/>
      <c r="BT32" s="911"/>
      <c r="BU32" s="911"/>
      <c r="BV32" s="911"/>
      <c r="BW32" s="902"/>
      <c r="CS32" s="370"/>
    </row>
    <row r="33" spans="2:97" ht="23.25" customHeight="1" x14ac:dyDescent="0.35">
      <c r="B33" s="369"/>
      <c r="X33" s="893"/>
      <c r="Y33" s="893"/>
      <c r="Z33" s="893"/>
      <c r="AA33" s="893"/>
      <c r="AB33" s="893"/>
      <c r="AC33" s="893"/>
      <c r="AD33" s="893"/>
      <c r="AE33" s="893"/>
      <c r="AF33" s="893"/>
      <c r="AG33" s="893"/>
      <c r="AH33" s="893"/>
      <c r="AI33" s="893"/>
      <c r="AJ33" s="893"/>
      <c r="AK33" s="893"/>
      <c r="AL33" s="893"/>
      <c r="AM33" s="893"/>
      <c r="AN33" s="893"/>
      <c r="AO33" s="893"/>
      <c r="AP33" s="893"/>
      <c r="AQ33" s="893"/>
      <c r="AR33" s="893"/>
      <c r="AS33" s="893"/>
      <c r="AT33" s="893"/>
      <c r="AU33" s="893"/>
      <c r="AV33" s="874" t="s">
        <v>209</v>
      </c>
      <c r="AW33" s="874"/>
      <c r="AX33" s="874"/>
      <c r="AY33" s="874"/>
      <c r="AZ33" s="874"/>
      <c r="BA33" s="874"/>
      <c r="BB33" s="874"/>
      <c r="BC33" s="874"/>
      <c r="BD33" s="874"/>
      <c r="BE33" s="874"/>
      <c r="BF33" s="874"/>
      <c r="BG33" s="874"/>
      <c r="BH33" s="874"/>
      <c r="BI33" s="874"/>
      <c r="BJ33" s="874" t="s">
        <v>210</v>
      </c>
      <c r="BK33" s="874"/>
      <c r="BL33" s="874"/>
      <c r="BM33" s="874"/>
      <c r="BN33" s="874"/>
      <c r="BO33" s="874"/>
      <c r="BP33" s="874"/>
      <c r="BQ33" s="874"/>
      <c r="BR33" s="874"/>
      <c r="BS33" s="874"/>
      <c r="BT33" s="874"/>
      <c r="BU33" s="874"/>
      <c r="BV33" s="874"/>
      <c r="BW33" s="874"/>
      <c r="CS33" s="429"/>
    </row>
    <row r="34" spans="2:97" ht="23.25" customHeight="1" x14ac:dyDescent="0.35">
      <c r="B34" s="369"/>
      <c r="X34" s="894" t="s">
        <v>173</v>
      </c>
      <c r="Y34" s="895"/>
      <c r="Z34" s="895"/>
      <c r="AA34" s="895"/>
      <c r="AB34" s="895"/>
      <c r="AC34" s="895"/>
      <c r="AD34" s="895"/>
      <c r="AE34" s="895"/>
      <c r="AF34" s="895"/>
      <c r="AG34" s="895"/>
      <c r="AH34" s="895"/>
      <c r="AI34" s="895"/>
      <c r="AJ34" s="895"/>
      <c r="AK34" s="895"/>
      <c r="AL34" s="895"/>
      <c r="AM34" s="895"/>
      <c r="AN34" s="895"/>
      <c r="AO34" s="895"/>
      <c r="AP34" s="895"/>
      <c r="AQ34" s="895"/>
      <c r="AR34" s="895"/>
      <c r="AS34" s="895"/>
      <c r="AT34" s="895"/>
      <c r="AU34" s="896"/>
      <c r="AV34" s="860" t="str">
        <f>IF(Cotizador!Q17&gt;=1,"Amparada","")</f>
        <v/>
      </c>
      <c r="AW34" s="861"/>
      <c r="AX34" s="861"/>
      <c r="AY34" s="861"/>
      <c r="AZ34" s="861"/>
      <c r="BA34" s="861"/>
      <c r="BB34" s="861"/>
      <c r="BC34" s="861"/>
      <c r="BD34" s="861"/>
      <c r="BE34" s="861"/>
      <c r="BF34" s="861"/>
      <c r="BG34" s="861"/>
      <c r="BH34" s="861"/>
      <c r="BI34" s="862"/>
      <c r="BJ34" s="860" t="str">
        <f>IF(Cotizador!Q17&gt;=2,"Amparada","")</f>
        <v/>
      </c>
      <c r="BK34" s="861"/>
      <c r="BL34" s="861"/>
      <c r="BM34" s="861"/>
      <c r="BN34" s="861"/>
      <c r="BO34" s="861"/>
      <c r="BP34" s="861"/>
      <c r="BQ34" s="861"/>
      <c r="BR34" s="861"/>
      <c r="BS34" s="861"/>
      <c r="BT34" s="861"/>
      <c r="BU34" s="861"/>
      <c r="BV34" s="861"/>
      <c r="BW34" s="862"/>
      <c r="CS34" s="429"/>
    </row>
    <row r="35" spans="2:97" ht="23.25" customHeight="1" x14ac:dyDescent="0.35">
      <c r="B35" s="369"/>
      <c r="X35" s="854" t="s">
        <v>296</v>
      </c>
      <c r="Y35" s="855"/>
      <c r="Z35" s="855"/>
      <c r="AA35" s="855"/>
      <c r="AB35" s="855"/>
      <c r="AC35" s="855"/>
      <c r="AD35" s="855"/>
      <c r="AE35" s="855"/>
      <c r="AF35" s="855"/>
      <c r="AG35" s="855"/>
      <c r="AH35" s="855"/>
      <c r="AI35" s="855"/>
      <c r="AJ35" s="855"/>
      <c r="AK35" s="855"/>
      <c r="AL35" s="855"/>
      <c r="AM35" s="855"/>
      <c r="AN35" s="855"/>
      <c r="AO35" s="855"/>
      <c r="AP35" s="855"/>
      <c r="AQ35" s="855"/>
      <c r="AR35" s="855"/>
      <c r="AS35" s="855"/>
      <c r="AT35" s="855"/>
      <c r="AU35" s="855"/>
      <c r="AV35" s="855"/>
      <c r="AW35" s="855"/>
      <c r="AX35" s="855"/>
      <c r="AY35" s="855"/>
      <c r="AZ35" s="855"/>
      <c r="BA35" s="855"/>
      <c r="BB35" s="855"/>
      <c r="BC35" s="855"/>
      <c r="BD35" s="855"/>
      <c r="BE35" s="855"/>
      <c r="BF35" s="855"/>
      <c r="BG35" s="855"/>
      <c r="BH35" s="855"/>
      <c r="BI35" s="855"/>
      <c r="BJ35" s="855"/>
      <c r="BK35" s="855"/>
      <c r="BL35" s="855"/>
      <c r="BM35" s="855"/>
      <c r="BN35" s="855"/>
      <c r="BO35" s="855"/>
      <c r="BP35" s="855"/>
      <c r="BQ35" s="855"/>
      <c r="BR35" s="855"/>
      <c r="BS35" s="855"/>
      <c r="BT35" s="855"/>
      <c r="BU35" s="855"/>
      <c r="BV35" s="855"/>
      <c r="BW35" s="856"/>
      <c r="CS35" s="429"/>
    </row>
    <row r="36" spans="2:97" ht="23.25" hidden="1" customHeight="1" x14ac:dyDescent="0.35">
      <c r="B36" s="369"/>
      <c r="X36" s="897" t="s">
        <v>174</v>
      </c>
      <c r="Y36" s="898"/>
      <c r="Z36" s="898"/>
      <c r="AA36" s="898"/>
      <c r="AB36" s="898"/>
      <c r="AC36" s="898"/>
      <c r="AD36" s="898"/>
      <c r="AE36" s="898"/>
      <c r="AF36" s="898"/>
      <c r="AG36" s="898"/>
      <c r="AH36" s="898"/>
      <c r="AI36" s="898"/>
      <c r="AJ36" s="898"/>
      <c r="AK36" s="898"/>
      <c r="AL36" s="898"/>
      <c r="AM36" s="898"/>
      <c r="AN36" s="898"/>
      <c r="AO36" s="898"/>
      <c r="AP36" s="898"/>
      <c r="AQ36" s="898"/>
      <c r="AR36" s="898"/>
      <c r="AS36" s="898"/>
      <c r="AT36" s="898"/>
      <c r="AU36" s="899"/>
      <c r="AV36" s="851" t="str">
        <f>IF(Cotizador!Q17&gt;=1,"Incluido","")</f>
        <v/>
      </c>
      <c r="AW36" s="852"/>
      <c r="AX36" s="852"/>
      <c r="AY36" s="852"/>
      <c r="AZ36" s="852"/>
      <c r="BA36" s="852"/>
      <c r="BB36" s="852"/>
      <c r="BC36" s="852"/>
      <c r="BD36" s="852"/>
      <c r="BE36" s="852"/>
      <c r="BF36" s="852"/>
      <c r="BG36" s="852"/>
      <c r="BH36" s="852"/>
      <c r="BI36" s="853"/>
      <c r="BJ36" s="851" t="str">
        <f>IF(Cotizador!Q17&gt;=2,"Incluido","")</f>
        <v/>
      </c>
      <c r="BK36" s="852"/>
      <c r="BL36" s="852"/>
      <c r="BM36" s="852"/>
      <c r="BN36" s="852"/>
      <c r="BO36" s="852"/>
      <c r="BP36" s="852"/>
      <c r="BQ36" s="852"/>
      <c r="BR36" s="852"/>
      <c r="BS36" s="852"/>
      <c r="BT36" s="852"/>
      <c r="BU36" s="852"/>
      <c r="BV36" s="852"/>
      <c r="BW36" s="853"/>
      <c r="CS36" s="370"/>
    </row>
    <row r="37" spans="2:97" ht="23.25" customHeight="1" x14ac:dyDescent="0.35">
      <c r="B37" s="369"/>
      <c r="X37" s="836" t="s">
        <v>175</v>
      </c>
      <c r="Y37" s="837"/>
      <c r="Z37" s="837"/>
      <c r="AA37" s="837"/>
      <c r="AB37" s="837"/>
      <c r="AC37" s="837"/>
      <c r="AD37" s="837"/>
      <c r="AE37" s="837"/>
      <c r="AF37" s="837"/>
      <c r="AG37" s="837"/>
      <c r="AH37" s="837"/>
      <c r="AI37" s="837"/>
      <c r="AJ37" s="837"/>
      <c r="AK37" s="837"/>
      <c r="AL37" s="837"/>
      <c r="AM37" s="837"/>
      <c r="AN37" s="837"/>
      <c r="AO37" s="837"/>
      <c r="AP37" s="837"/>
      <c r="AQ37" s="837"/>
      <c r="AR37" s="837"/>
      <c r="AS37" s="837"/>
      <c r="AT37" s="837"/>
      <c r="AU37" s="838"/>
      <c r="AV37" s="830" t="str">
        <f>AV36</f>
        <v/>
      </c>
      <c r="AW37" s="831"/>
      <c r="AX37" s="831"/>
      <c r="AY37" s="831"/>
      <c r="AZ37" s="831"/>
      <c r="BA37" s="831"/>
      <c r="BB37" s="831"/>
      <c r="BC37" s="831"/>
      <c r="BD37" s="831"/>
      <c r="BE37" s="831"/>
      <c r="BF37" s="831"/>
      <c r="BG37" s="831"/>
      <c r="BH37" s="831"/>
      <c r="BI37" s="832"/>
      <c r="BJ37" s="830" t="str">
        <f t="shared" ref="BJ37:BJ38" si="0">BJ36</f>
        <v/>
      </c>
      <c r="BK37" s="831"/>
      <c r="BL37" s="831"/>
      <c r="BM37" s="831"/>
      <c r="BN37" s="831"/>
      <c r="BO37" s="831"/>
      <c r="BP37" s="831"/>
      <c r="BQ37" s="831"/>
      <c r="BR37" s="831"/>
      <c r="BS37" s="831"/>
      <c r="BT37" s="831"/>
      <c r="BU37" s="831"/>
      <c r="BV37" s="831"/>
      <c r="BW37" s="832"/>
      <c r="CS37" s="370"/>
    </row>
    <row r="38" spans="2:97" ht="23.25" customHeight="1" x14ac:dyDescent="0.35">
      <c r="B38" s="369"/>
      <c r="X38" s="839" t="s">
        <v>176</v>
      </c>
      <c r="Y38" s="840"/>
      <c r="Z38" s="840"/>
      <c r="AA38" s="840"/>
      <c r="AB38" s="840"/>
      <c r="AC38" s="840"/>
      <c r="AD38" s="840"/>
      <c r="AE38" s="840"/>
      <c r="AF38" s="840"/>
      <c r="AG38" s="840"/>
      <c r="AH38" s="840"/>
      <c r="AI38" s="840"/>
      <c r="AJ38" s="840"/>
      <c r="AK38" s="840"/>
      <c r="AL38" s="840"/>
      <c r="AM38" s="840"/>
      <c r="AN38" s="840"/>
      <c r="AO38" s="840"/>
      <c r="AP38" s="840"/>
      <c r="AQ38" s="840"/>
      <c r="AR38" s="840"/>
      <c r="AS38" s="840"/>
      <c r="AT38" s="840"/>
      <c r="AU38" s="841"/>
      <c r="AV38" s="848" t="str">
        <f>AV37</f>
        <v/>
      </c>
      <c r="AW38" s="849"/>
      <c r="AX38" s="849"/>
      <c r="AY38" s="849"/>
      <c r="AZ38" s="849"/>
      <c r="BA38" s="849"/>
      <c r="BB38" s="849"/>
      <c r="BC38" s="849"/>
      <c r="BD38" s="849"/>
      <c r="BE38" s="849"/>
      <c r="BF38" s="849"/>
      <c r="BG38" s="849"/>
      <c r="BH38" s="849"/>
      <c r="BI38" s="850"/>
      <c r="BJ38" s="848" t="str">
        <f t="shared" si="0"/>
        <v/>
      </c>
      <c r="BK38" s="849"/>
      <c r="BL38" s="849"/>
      <c r="BM38" s="849"/>
      <c r="BN38" s="849"/>
      <c r="BO38" s="849"/>
      <c r="BP38" s="849"/>
      <c r="BQ38" s="849"/>
      <c r="BR38" s="849"/>
      <c r="BS38" s="849"/>
      <c r="BT38" s="849"/>
      <c r="BU38" s="849"/>
      <c r="BV38" s="849"/>
      <c r="BW38" s="850"/>
      <c r="CS38" s="370"/>
    </row>
    <row r="39" spans="2:97" ht="23.25" customHeight="1" x14ac:dyDescent="0.35">
      <c r="B39" s="369"/>
      <c r="X39" s="854" t="s">
        <v>294</v>
      </c>
      <c r="Y39" s="855"/>
      <c r="Z39" s="855"/>
      <c r="AA39" s="855"/>
      <c r="AB39" s="855"/>
      <c r="AC39" s="855"/>
      <c r="AD39" s="855"/>
      <c r="AE39" s="855"/>
      <c r="AF39" s="855"/>
      <c r="AG39" s="855"/>
      <c r="AH39" s="855"/>
      <c r="AI39" s="855"/>
      <c r="AJ39" s="855"/>
      <c r="AK39" s="855"/>
      <c r="AL39" s="855"/>
      <c r="AM39" s="855"/>
      <c r="AN39" s="855"/>
      <c r="AO39" s="855"/>
      <c r="AP39" s="855"/>
      <c r="AQ39" s="855"/>
      <c r="AR39" s="855"/>
      <c r="AS39" s="855"/>
      <c r="AT39" s="855"/>
      <c r="AU39" s="855"/>
      <c r="AV39" s="855"/>
      <c r="AW39" s="855"/>
      <c r="AX39" s="855"/>
      <c r="AY39" s="855"/>
      <c r="AZ39" s="855"/>
      <c r="BA39" s="855"/>
      <c r="BB39" s="855"/>
      <c r="BC39" s="855"/>
      <c r="BD39" s="855"/>
      <c r="BE39" s="855"/>
      <c r="BF39" s="855"/>
      <c r="BG39" s="855"/>
      <c r="BH39" s="855"/>
      <c r="BI39" s="855"/>
      <c r="BJ39" s="855"/>
      <c r="BK39" s="855"/>
      <c r="BL39" s="855"/>
      <c r="BM39" s="855"/>
      <c r="BN39" s="855"/>
      <c r="BO39" s="855"/>
      <c r="BP39" s="855"/>
      <c r="BQ39" s="855"/>
      <c r="BR39" s="855"/>
      <c r="BS39" s="855"/>
      <c r="BT39" s="855"/>
      <c r="BU39" s="855"/>
      <c r="BV39" s="855"/>
      <c r="BW39" s="856"/>
      <c r="CS39" s="370"/>
    </row>
    <row r="40" spans="2:97" ht="23.25" customHeight="1" x14ac:dyDescent="0.35">
      <c r="B40" s="369"/>
      <c r="X40" s="842" t="s">
        <v>295</v>
      </c>
      <c r="Y40" s="843"/>
      <c r="Z40" s="843"/>
      <c r="AA40" s="843"/>
      <c r="AB40" s="843"/>
      <c r="AC40" s="843"/>
      <c r="AD40" s="843"/>
      <c r="AE40" s="843"/>
      <c r="AF40" s="843"/>
      <c r="AG40" s="843"/>
      <c r="AH40" s="843"/>
      <c r="AI40" s="843"/>
      <c r="AJ40" s="843"/>
      <c r="AK40" s="843"/>
      <c r="AL40" s="843"/>
      <c r="AM40" s="843"/>
      <c r="AN40" s="843"/>
      <c r="AO40" s="843"/>
      <c r="AP40" s="843"/>
      <c r="AQ40" s="843"/>
      <c r="AR40" s="843"/>
      <c r="AS40" s="843"/>
      <c r="AT40" s="843"/>
      <c r="AU40" s="844"/>
      <c r="AV40" s="851" t="str">
        <f>IF(Cotizador!Q17&gt;=1,IF(Cotizador!DC30=TRUE,CONCATENATE("Amparada / ",TEXT(Cotizador!N30,"####,##")," MXN"),"No Amparada"),"")</f>
        <v/>
      </c>
      <c r="AW40" s="852"/>
      <c r="AX40" s="852"/>
      <c r="AY40" s="852"/>
      <c r="AZ40" s="852"/>
      <c r="BA40" s="852"/>
      <c r="BB40" s="852"/>
      <c r="BC40" s="852"/>
      <c r="BD40" s="852"/>
      <c r="BE40" s="852"/>
      <c r="BF40" s="852"/>
      <c r="BG40" s="852"/>
      <c r="BH40" s="852"/>
      <c r="BI40" s="853"/>
      <c r="BJ40" s="851" t="str">
        <f>IF(Cotizador!Q17&gt;=2,IF(Cotizador!DD30=TRUE,CONCATENATE("Amparada / ",TEXT(Cotizador!Q30,"####,##")," MXN"),"No Amparada"),"")</f>
        <v/>
      </c>
      <c r="BK40" s="852"/>
      <c r="BL40" s="852"/>
      <c r="BM40" s="852"/>
      <c r="BN40" s="852"/>
      <c r="BO40" s="852"/>
      <c r="BP40" s="852"/>
      <c r="BQ40" s="852"/>
      <c r="BR40" s="852"/>
      <c r="BS40" s="852"/>
      <c r="BT40" s="852"/>
      <c r="BU40" s="852"/>
      <c r="BV40" s="852"/>
      <c r="BW40" s="853"/>
      <c r="CS40" s="370"/>
    </row>
    <row r="41" spans="2:97" ht="23.25" customHeight="1" x14ac:dyDescent="0.35">
      <c r="B41" s="369"/>
      <c r="X41" s="845" t="s">
        <v>190</v>
      </c>
      <c r="Y41" s="846"/>
      <c r="Z41" s="846"/>
      <c r="AA41" s="846"/>
      <c r="AB41" s="846"/>
      <c r="AC41" s="846"/>
      <c r="AD41" s="846"/>
      <c r="AE41" s="846"/>
      <c r="AF41" s="846"/>
      <c r="AG41" s="846"/>
      <c r="AH41" s="846"/>
      <c r="AI41" s="846"/>
      <c r="AJ41" s="846"/>
      <c r="AK41" s="846"/>
      <c r="AL41" s="846"/>
      <c r="AM41" s="846"/>
      <c r="AN41" s="846"/>
      <c r="AO41" s="846"/>
      <c r="AP41" s="846"/>
      <c r="AQ41" s="846"/>
      <c r="AR41" s="846"/>
      <c r="AS41" s="846"/>
      <c r="AT41" s="846"/>
      <c r="AU41" s="847"/>
      <c r="AV41" s="830" t="str">
        <f>IF(Cotizador!Q17&gt;=1,IF(Cotizador!DC31=TRUE,"Amparada","No Amparada"),"")</f>
        <v/>
      </c>
      <c r="AW41" s="831"/>
      <c r="AX41" s="831"/>
      <c r="AY41" s="831"/>
      <c r="AZ41" s="831"/>
      <c r="BA41" s="831"/>
      <c r="BB41" s="831"/>
      <c r="BC41" s="831"/>
      <c r="BD41" s="831"/>
      <c r="BE41" s="831"/>
      <c r="BF41" s="831"/>
      <c r="BG41" s="831"/>
      <c r="BH41" s="831"/>
      <c r="BI41" s="832"/>
      <c r="BJ41" s="830" t="str">
        <f>IF(Cotizador!Q17&gt;=2,IF(Cotizador!DD31=TRUE,"Amparada","No Amparada"),"")</f>
        <v/>
      </c>
      <c r="BK41" s="831"/>
      <c r="BL41" s="831"/>
      <c r="BM41" s="831"/>
      <c r="BN41" s="831"/>
      <c r="BO41" s="831"/>
      <c r="BP41" s="831"/>
      <c r="BQ41" s="831"/>
      <c r="BR41" s="831"/>
      <c r="BS41" s="831"/>
      <c r="BT41" s="831"/>
      <c r="BU41" s="831"/>
      <c r="BV41" s="831"/>
      <c r="BW41" s="832"/>
      <c r="CS41" s="370"/>
    </row>
    <row r="42" spans="2:97" ht="23.25" customHeight="1" x14ac:dyDescent="0.35">
      <c r="B42" s="369"/>
      <c r="X42" s="845" t="s">
        <v>186</v>
      </c>
      <c r="Y42" s="846"/>
      <c r="Z42" s="846"/>
      <c r="AA42" s="846"/>
      <c r="AB42" s="846"/>
      <c r="AC42" s="846"/>
      <c r="AD42" s="846"/>
      <c r="AE42" s="846"/>
      <c r="AF42" s="846"/>
      <c r="AG42" s="846"/>
      <c r="AH42" s="846"/>
      <c r="AI42" s="846"/>
      <c r="AJ42" s="846"/>
      <c r="AK42" s="846"/>
      <c r="AL42" s="846"/>
      <c r="AM42" s="846"/>
      <c r="AN42" s="846"/>
      <c r="AO42" s="846"/>
      <c r="AP42" s="846"/>
      <c r="AQ42" s="846"/>
      <c r="AR42" s="846"/>
      <c r="AS42" s="846"/>
      <c r="AT42" s="846"/>
      <c r="AU42" s="847"/>
      <c r="AV42" s="830" t="str">
        <f>IF(Cotizador!Q17&gt;=1,IF(Cotizador!DC32=TRUE,"Amparada / 100,000 USD","No Amparada"),"")</f>
        <v/>
      </c>
      <c r="AW42" s="831"/>
      <c r="AX42" s="831"/>
      <c r="AY42" s="831"/>
      <c r="AZ42" s="831"/>
      <c r="BA42" s="831"/>
      <c r="BB42" s="831"/>
      <c r="BC42" s="831"/>
      <c r="BD42" s="831"/>
      <c r="BE42" s="831"/>
      <c r="BF42" s="831"/>
      <c r="BG42" s="831"/>
      <c r="BH42" s="831"/>
      <c r="BI42" s="832"/>
      <c r="BJ42" s="830" t="str">
        <f>IF(Cotizador!Q17&gt;=2,IF(Cotizador!DD32=TRUE,"Amparada / 100,000 USD","No Amparada"),"")</f>
        <v/>
      </c>
      <c r="BK42" s="831"/>
      <c r="BL42" s="831"/>
      <c r="BM42" s="831"/>
      <c r="BN42" s="831"/>
      <c r="BO42" s="831"/>
      <c r="BP42" s="831"/>
      <c r="BQ42" s="831"/>
      <c r="BR42" s="831"/>
      <c r="BS42" s="831"/>
      <c r="BT42" s="831"/>
      <c r="BU42" s="831"/>
      <c r="BV42" s="831"/>
      <c r="BW42" s="832"/>
      <c r="CS42" s="370"/>
    </row>
    <row r="43" spans="2:97" ht="23.25" customHeight="1" x14ac:dyDescent="0.35">
      <c r="B43" s="369"/>
      <c r="X43" s="845" t="s">
        <v>205</v>
      </c>
      <c r="Y43" s="846"/>
      <c r="Z43" s="846"/>
      <c r="AA43" s="846"/>
      <c r="AB43" s="846"/>
      <c r="AC43" s="846"/>
      <c r="AD43" s="846"/>
      <c r="AE43" s="846"/>
      <c r="AF43" s="846"/>
      <c r="AG43" s="846"/>
      <c r="AH43" s="846"/>
      <c r="AI43" s="846"/>
      <c r="AJ43" s="846"/>
      <c r="AK43" s="846"/>
      <c r="AL43" s="846"/>
      <c r="AM43" s="846"/>
      <c r="AN43" s="846"/>
      <c r="AO43" s="846"/>
      <c r="AP43" s="846"/>
      <c r="AQ43" s="846"/>
      <c r="AR43" s="846"/>
      <c r="AS43" s="846"/>
      <c r="AT43" s="846"/>
      <c r="AU43" s="847"/>
      <c r="AV43" s="830" t="str">
        <f>IF(Cotizador!Q17&gt;=1,IF(Cotizador!DC33=TRUE,"Amparada / Igual a la básica","No Amparada"),"")</f>
        <v/>
      </c>
      <c r="AW43" s="831"/>
      <c r="AX43" s="831"/>
      <c r="AY43" s="831"/>
      <c r="AZ43" s="831"/>
      <c r="BA43" s="831"/>
      <c r="BB43" s="831"/>
      <c r="BC43" s="831"/>
      <c r="BD43" s="831"/>
      <c r="BE43" s="831"/>
      <c r="BF43" s="831"/>
      <c r="BG43" s="831"/>
      <c r="BH43" s="831"/>
      <c r="BI43" s="832"/>
      <c r="BJ43" s="830" t="str">
        <f>IF(Cotizador!Q17&gt;=2,IF(Cotizador!DD33=TRUE,"Amparada / Igual a la básica","No Amparada"),"")</f>
        <v/>
      </c>
      <c r="BK43" s="831"/>
      <c r="BL43" s="831"/>
      <c r="BM43" s="831"/>
      <c r="BN43" s="831"/>
      <c r="BO43" s="831"/>
      <c r="BP43" s="831"/>
      <c r="BQ43" s="831"/>
      <c r="BR43" s="831"/>
      <c r="BS43" s="831"/>
      <c r="BT43" s="831"/>
      <c r="BU43" s="831"/>
      <c r="BV43" s="831"/>
      <c r="BW43" s="832"/>
      <c r="CS43" s="370"/>
    </row>
    <row r="44" spans="2:97" ht="23.25" customHeight="1" x14ac:dyDescent="0.35">
      <c r="B44" s="369"/>
      <c r="X44" s="845" t="s">
        <v>185</v>
      </c>
      <c r="Y44" s="846"/>
      <c r="Z44" s="846"/>
      <c r="AA44" s="846"/>
      <c r="AB44" s="846"/>
      <c r="AC44" s="846"/>
      <c r="AD44" s="846"/>
      <c r="AE44" s="846"/>
      <c r="AF44" s="846"/>
      <c r="AG44" s="846"/>
      <c r="AH44" s="846"/>
      <c r="AI44" s="846"/>
      <c r="AJ44" s="846"/>
      <c r="AK44" s="846"/>
      <c r="AL44" s="846"/>
      <c r="AM44" s="846"/>
      <c r="AN44" s="846"/>
      <c r="AO44" s="846"/>
      <c r="AP44" s="846"/>
      <c r="AQ44" s="846"/>
      <c r="AR44" s="846"/>
      <c r="AS44" s="846"/>
      <c r="AT44" s="846"/>
      <c r="AU44" s="847"/>
      <c r="AV44" s="830" t="str">
        <f>IF(Cotizador!Q17&gt;=1,IF(Cotizador!DC34=TRUE,"Amparada / Igual a la básica","No Amparada"),"")</f>
        <v/>
      </c>
      <c r="AW44" s="831"/>
      <c r="AX44" s="831"/>
      <c r="AY44" s="831"/>
      <c r="AZ44" s="831"/>
      <c r="BA44" s="831"/>
      <c r="BB44" s="831"/>
      <c r="BC44" s="831"/>
      <c r="BD44" s="831"/>
      <c r="BE44" s="831"/>
      <c r="BF44" s="831"/>
      <c r="BG44" s="831"/>
      <c r="BH44" s="831"/>
      <c r="BI44" s="832"/>
      <c r="BJ44" s="830" t="str">
        <f>IF(Cotizador!Q17&gt;=2,IF(Cotizador!DD34=TRUE,"Amparada / Igual a la básica","No Amparada"),"")</f>
        <v/>
      </c>
      <c r="BK44" s="831"/>
      <c r="BL44" s="831"/>
      <c r="BM44" s="831"/>
      <c r="BN44" s="831"/>
      <c r="BO44" s="831"/>
      <c r="BP44" s="831"/>
      <c r="BQ44" s="831"/>
      <c r="BR44" s="831"/>
      <c r="BS44" s="831"/>
      <c r="BT44" s="831"/>
      <c r="BU44" s="831"/>
      <c r="BV44" s="831"/>
      <c r="BW44" s="832"/>
      <c r="CS44" s="370"/>
    </row>
    <row r="45" spans="2:97" ht="23.25" customHeight="1" x14ac:dyDescent="0.35">
      <c r="B45" s="369"/>
      <c r="X45" s="845" t="s">
        <v>448</v>
      </c>
      <c r="Y45" s="846"/>
      <c r="Z45" s="846"/>
      <c r="AA45" s="846"/>
      <c r="AB45" s="846"/>
      <c r="AC45" s="846"/>
      <c r="AD45" s="846"/>
      <c r="AE45" s="846"/>
      <c r="AF45" s="846"/>
      <c r="AG45" s="846"/>
      <c r="AH45" s="846"/>
      <c r="AI45" s="846"/>
      <c r="AJ45" s="846"/>
      <c r="AK45" s="846"/>
      <c r="AL45" s="846"/>
      <c r="AM45" s="846"/>
      <c r="AN45" s="846"/>
      <c r="AO45" s="846"/>
      <c r="AP45" s="846"/>
      <c r="AQ45" s="846"/>
      <c r="AR45" s="846"/>
      <c r="AS45" s="846"/>
      <c r="AT45" s="846"/>
      <c r="AU45" s="847"/>
      <c r="AV45" s="830" t="str">
        <f>IF(Cotizador!Q17&gt;=1,IF(Cotizador!DC35=TRUE,"Amparada / 100,000 MXN","No Amparada"),"")</f>
        <v/>
      </c>
      <c r="AW45" s="831"/>
      <c r="AX45" s="831"/>
      <c r="AY45" s="831"/>
      <c r="AZ45" s="831"/>
      <c r="BA45" s="831"/>
      <c r="BB45" s="831"/>
      <c r="BC45" s="831"/>
      <c r="BD45" s="831"/>
      <c r="BE45" s="831"/>
      <c r="BF45" s="831"/>
      <c r="BG45" s="831"/>
      <c r="BH45" s="831"/>
      <c r="BI45" s="832"/>
      <c r="BJ45" s="830" t="str">
        <f>IF(Cotizador!Q17&gt;=2,IF(Cotizador!DD35=TRUE,"Amparada / 100,000 MXN","No Amparada"),"")</f>
        <v/>
      </c>
      <c r="BK45" s="831"/>
      <c r="BL45" s="831"/>
      <c r="BM45" s="831"/>
      <c r="BN45" s="831"/>
      <c r="BO45" s="831"/>
      <c r="BP45" s="831"/>
      <c r="BQ45" s="831"/>
      <c r="BR45" s="831"/>
      <c r="BS45" s="831"/>
      <c r="BT45" s="831"/>
      <c r="BU45" s="831"/>
      <c r="BV45" s="831"/>
      <c r="BW45" s="832"/>
      <c r="CS45" s="370"/>
    </row>
    <row r="46" spans="2:97" ht="23.25" customHeight="1" x14ac:dyDescent="0.35">
      <c r="B46" s="369"/>
      <c r="X46" s="845" t="s">
        <v>206</v>
      </c>
      <c r="Y46" s="846"/>
      <c r="Z46" s="846"/>
      <c r="AA46" s="846"/>
      <c r="AB46" s="846"/>
      <c r="AC46" s="846"/>
      <c r="AD46" s="846"/>
      <c r="AE46" s="846"/>
      <c r="AF46" s="846"/>
      <c r="AG46" s="846"/>
      <c r="AH46" s="846"/>
      <c r="AI46" s="846"/>
      <c r="AJ46" s="846"/>
      <c r="AK46" s="846"/>
      <c r="AL46" s="846"/>
      <c r="AM46" s="846"/>
      <c r="AN46" s="846"/>
      <c r="AO46" s="846"/>
      <c r="AP46" s="846"/>
      <c r="AQ46" s="846"/>
      <c r="AR46" s="846"/>
      <c r="AS46" s="846"/>
      <c r="AT46" s="846"/>
      <c r="AU46" s="847"/>
      <c r="AV46" s="830" t="str">
        <f>IF(Cotizador!Q17&gt;=1,IF(Cotizador!DC36=TRUE,"Amparada","No Amparada"),"")</f>
        <v/>
      </c>
      <c r="AW46" s="831"/>
      <c r="AX46" s="831"/>
      <c r="AY46" s="831"/>
      <c r="AZ46" s="831"/>
      <c r="BA46" s="831"/>
      <c r="BB46" s="831"/>
      <c r="BC46" s="831"/>
      <c r="BD46" s="831"/>
      <c r="BE46" s="831"/>
      <c r="BF46" s="831"/>
      <c r="BG46" s="831"/>
      <c r="BH46" s="831"/>
      <c r="BI46" s="832"/>
      <c r="BJ46" s="830" t="str">
        <f>IF(Cotizador!Q17&gt;=2,IF(Cotizador!DD36=TRUE,"Amparada","No Amparada"),"")</f>
        <v/>
      </c>
      <c r="BK46" s="831"/>
      <c r="BL46" s="831"/>
      <c r="BM46" s="831"/>
      <c r="BN46" s="831"/>
      <c r="BO46" s="831"/>
      <c r="BP46" s="831"/>
      <c r="BQ46" s="831"/>
      <c r="BR46" s="831"/>
      <c r="BS46" s="831"/>
      <c r="BT46" s="831"/>
      <c r="BU46" s="831"/>
      <c r="BV46" s="831"/>
      <c r="BW46" s="832"/>
      <c r="CS46" s="370"/>
    </row>
    <row r="47" spans="2:97" ht="23.25" customHeight="1" x14ac:dyDescent="0.35">
      <c r="B47" s="369"/>
      <c r="X47" s="845" t="s">
        <v>187</v>
      </c>
      <c r="Y47" s="846"/>
      <c r="Z47" s="846"/>
      <c r="AA47" s="846"/>
      <c r="AB47" s="846"/>
      <c r="AC47" s="846"/>
      <c r="AD47" s="846"/>
      <c r="AE47" s="846"/>
      <c r="AF47" s="846"/>
      <c r="AG47" s="846"/>
      <c r="AH47" s="846"/>
      <c r="AI47" s="846"/>
      <c r="AJ47" s="846"/>
      <c r="AK47" s="846"/>
      <c r="AL47" s="846"/>
      <c r="AM47" s="846"/>
      <c r="AN47" s="846"/>
      <c r="AO47" s="846"/>
      <c r="AP47" s="846"/>
      <c r="AQ47" s="846"/>
      <c r="AR47" s="846"/>
      <c r="AS47" s="846"/>
      <c r="AT47" s="846"/>
      <c r="AU47" s="847"/>
      <c r="AV47" s="830" t="str">
        <f>IF(Cotizador!Q17&gt;=1,IF(Cotizador!DC37=TRUE,"Amparada","No Amparada"),"")</f>
        <v/>
      </c>
      <c r="AW47" s="831"/>
      <c r="AX47" s="831"/>
      <c r="AY47" s="831"/>
      <c r="AZ47" s="831"/>
      <c r="BA47" s="831"/>
      <c r="BB47" s="831"/>
      <c r="BC47" s="831"/>
      <c r="BD47" s="831"/>
      <c r="BE47" s="831"/>
      <c r="BF47" s="831"/>
      <c r="BG47" s="831"/>
      <c r="BH47" s="831"/>
      <c r="BI47" s="832"/>
      <c r="BJ47" s="830" t="str">
        <f>IF(Cotizador!Q17&gt;=2,IF(Cotizador!DD37=TRUE,"Amparada","No Amparada"),"")</f>
        <v/>
      </c>
      <c r="BK47" s="831"/>
      <c r="BL47" s="831"/>
      <c r="BM47" s="831"/>
      <c r="BN47" s="831"/>
      <c r="BO47" s="831"/>
      <c r="BP47" s="831"/>
      <c r="BQ47" s="831"/>
      <c r="BR47" s="831"/>
      <c r="BS47" s="831"/>
      <c r="BT47" s="831"/>
      <c r="BU47" s="831"/>
      <c r="BV47" s="831"/>
      <c r="BW47" s="832"/>
      <c r="CS47" s="370"/>
    </row>
    <row r="48" spans="2:97" ht="23.25" customHeight="1" x14ac:dyDescent="0.35">
      <c r="B48" s="369"/>
      <c r="X48" s="845" t="s">
        <v>193</v>
      </c>
      <c r="Y48" s="846"/>
      <c r="Z48" s="846"/>
      <c r="AA48" s="846"/>
      <c r="AB48" s="846"/>
      <c r="AC48" s="846"/>
      <c r="AD48" s="846"/>
      <c r="AE48" s="846"/>
      <c r="AF48" s="846"/>
      <c r="AG48" s="846"/>
      <c r="AH48" s="846"/>
      <c r="AI48" s="846"/>
      <c r="AJ48" s="846"/>
      <c r="AK48" s="846"/>
      <c r="AL48" s="846"/>
      <c r="AM48" s="846"/>
      <c r="AN48" s="846"/>
      <c r="AO48" s="846"/>
      <c r="AP48" s="846"/>
      <c r="AQ48" s="846"/>
      <c r="AR48" s="846"/>
      <c r="AS48" s="846"/>
      <c r="AT48" s="846"/>
      <c r="AU48" s="847"/>
      <c r="AV48" s="830" t="str">
        <f>IF(Cotizador!Q17&gt;=1,IF(Cotizador!DC38=TRUE,CONCATENATE("Amparada / ",TEXT(Cotizador!N38,"####,##")," MXN"),"No Amparada"),"")</f>
        <v/>
      </c>
      <c r="AW48" s="831"/>
      <c r="AX48" s="831"/>
      <c r="AY48" s="831"/>
      <c r="AZ48" s="831"/>
      <c r="BA48" s="831"/>
      <c r="BB48" s="831"/>
      <c r="BC48" s="831"/>
      <c r="BD48" s="831"/>
      <c r="BE48" s="831"/>
      <c r="BF48" s="831"/>
      <c r="BG48" s="831"/>
      <c r="BH48" s="831"/>
      <c r="BI48" s="832"/>
      <c r="BJ48" s="830" t="str">
        <f>IF(Cotizador!Q17&gt;=2,IF(Cotizador!DD38=TRUE,CONCATENATE("Amparada / ",TEXT(Cotizador!Q38,"####,##")," MXN"),"No Amparada"),"")</f>
        <v/>
      </c>
      <c r="BK48" s="831"/>
      <c r="BL48" s="831"/>
      <c r="BM48" s="831"/>
      <c r="BN48" s="831"/>
      <c r="BO48" s="831"/>
      <c r="BP48" s="831"/>
      <c r="BQ48" s="831"/>
      <c r="BR48" s="831"/>
      <c r="BS48" s="831"/>
      <c r="BT48" s="831"/>
      <c r="BU48" s="831"/>
      <c r="BV48" s="831"/>
      <c r="BW48" s="832"/>
      <c r="CS48" s="370"/>
    </row>
    <row r="49" spans="2:97" ht="23.25" hidden="1" customHeight="1" x14ac:dyDescent="0.35">
      <c r="B49" s="369"/>
      <c r="X49" s="845" t="s">
        <v>445</v>
      </c>
      <c r="Y49" s="846"/>
      <c r="Z49" s="846"/>
      <c r="AA49" s="846"/>
      <c r="AB49" s="846"/>
      <c r="AC49" s="846"/>
      <c r="AD49" s="846"/>
      <c r="AE49" s="846"/>
      <c r="AF49" s="846"/>
      <c r="AG49" s="846"/>
      <c r="AH49" s="846"/>
      <c r="AI49" s="846"/>
      <c r="AJ49" s="846"/>
      <c r="AK49" s="846"/>
      <c r="AL49" s="846"/>
      <c r="AM49" s="846"/>
      <c r="AN49" s="846"/>
      <c r="AO49" s="846"/>
      <c r="AP49" s="846"/>
      <c r="AQ49" s="846"/>
      <c r="AR49" s="846"/>
      <c r="AS49" s="846"/>
      <c r="AT49" s="846"/>
      <c r="AU49" s="847"/>
      <c r="AV49" s="830" t="str">
        <f>IF(Cotizador!Q17&gt;=1,IF(Cotizador!DC39=TRUE,"Amparada","No Amparada"),"")</f>
        <v/>
      </c>
      <c r="AW49" s="831"/>
      <c r="AX49" s="831"/>
      <c r="AY49" s="831"/>
      <c r="AZ49" s="831"/>
      <c r="BA49" s="831"/>
      <c r="BB49" s="831"/>
      <c r="BC49" s="831"/>
      <c r="BD49" s="831"/>
      <c r="BE49" s="831"/>
      <c r="BF49" s="831"/>
      <c r="BG49" s="831"/>
      <c r="BH49" s="831"/>
      <c r="BI49" s="832"/>
      <c r="BJ49" s="830" t="str">
        <f>IF(Cotizador!Q17&gt;=2,IF(Cotizador!DD39=TRUE,"Amparada","No Amparada"),"")</f>
        <v/>
      </c>
      <c r="BK49" s="831"/>
      <c r="BL49" s="831"/>
      <c r="BM49" s="831"/>
      <c r="BN49" s="831"/>
      <c r="BO49" s="831"/>
      <c r="BP49" s="831"/>
      <c r="BQ49" s="831"/>
      <c r="BR49" s="831"/>
      <c r="BS49" s="831"/>
      <c r="BT49" s="831"/>
      <c r="BU49" s="831"/>
      <c r="BV49" s="831"/>
      <c r="BW49" s="832"/>
      <c r="CS49" s="370"/>
    </row>
    <row r="50" spans="2:97" ht="23.25" customHeight="1" x14ac:dyDescent="0.35">
      <c r="B50" s="369"/>
      <c r="X50" s="845" t="s">
        <v>188</v>
      </c>
      <c r="Y50" s="846"/>
      <c r="Z50" s="846"/>
      <c r="AA50" s="846"/>
      <c r="AB50" s="846"/>
      <c r="AC50" s="846"/>
      <c r="AD50" s="846"/>
      <c r="AE50" s="846"/>
      <c r="AF50" s="846"/>
      <c r="AG50" s="846"/>
      <c r="AH50" s="846"/>
      <c r="AI50" s="846"/>
      <c r="AJ50" s="846"/>
      <c r="AK50" s="846"/>
      <c r="AL50" s="846"/>
      <c r="AM50" s="846"/>
      <c r="AN50" s="846"/>
      <c r="AO50" s="846"/>
      <c r="AP50" s="846"/>
      <c r="AQ50" s="846"/>
      <c r="AR50" s="846"/>
      <c r="AS50" s="846"/>
      <c r="AT50" s="846"/>
      <c r="AU50" s="847"/>
      <c r="AV50" s="830" t="str">
        <f>IF(Cotizador!Q17&gt;=1,IF(Cotizador!DC40=TRUE,"Amparada","No Amparada"),"")</f>
        <v/>
      </c>
      <c r="AW50" s="831"/>
      <c r="AX50" s="831"/>
      <c r="AY50" s="831"/>
      <c r="AZ50" s="831"/>
      <c r="BA50" s="831"/>
      <c r="BB50" s="831"/>
      <c r="BC50" s="831"/>
      <c r="BD50" s="831"/>
      <c r="BE50" s="831"/>
      <c r="BF50" s="831"/>
      <c r="BG50" s="831"/>
      <c r="BH50" s="831"/>
      <c r="BI50" s="832"/>
      <c r="BJ50" s="830" t="str">
        <f>IF(Cotizador!Q17&gt;=2,IF(Cotizador!DD40=TRUE,"Amparada","No Amparada"),"")</f>
        <v/>
      </c>
      <c r="BK50" s="831"/>
      <c r="BL50" s="831"/>
      <c r="BM50" s="831"/>
      <c r="BN50" s="831"/>
      <c r="BO50" s="831"/>
      <c r="BP50" s="831"/>
      <c r="BQ50" s="831"/>
      <c r="BR50" s="831"/>
      <c r="BS50" s="831"/>
      <c r="BT50" s="831"/>
      <c r="BU50" s="831"/>
      <c r="BV50" s="831"/>
      <c r="BW50" s="832"/>
      <c r="CS50" s="370"/>
    </row>
    <row r="51" spans="2:97" ht="23.25" hidden="1" customHeight="1" x14ac:dyDescent="0.35">
      <c r="B51" s="369"/>
      <c r="X51" s="845" t="s">
        <v>208</v>
      </c>
      <c r="Y51" s="846"/>
      <c r="Z51" s="846"/>
      <c r="AA51" s="846"/>
      <c r="AB51" s="846"/>
      <c r="AC51" s="846"/>
      <c r="AD51" s="846"/>
      <c r="AE51" s="846"/>
      <c r="AF51" s="846"/>
      <c r="AG51" s="846"/>
      <c r="AH51" s="846"/>
      <c r="AI51" s="846"/>
      <c r="AJ51" s="846"/>
      <c r="AK51" s="846"/>
      <c r="AL51" s="846"/>
      <c r="AM51" s="846"/>
      <c r="AN51" s="846"/>
      <c r="AO51" s="846"/>
      <c r="AP51" s="846"/>
      <c r="AQ51" s="846"/>
      <c r="AR51" s="846"/>
      <c r="AS51" s="846"/>
      <c r="AT51" s="846"/>
      <c r="AU51" s="847"/>
      <c r="AV51" s="830" t="str">
        <f>IF(Cotizador!Q17&gt;=1,IF(Cotizador!DC41=TRUE,"Amparada","No Amparada"),"")</f>
        <v/>
      </c>
      <c r="AW51" s="831"/>
      <c r="AX51" s="831"/>
      <c r="AY51" s="831"/>
      <c r="AZ51" s="831"/>
      <c r="BA51" s="831"/>
      <c r="BB51" s="831"/>
      <c r="BC51" s="831"/>
      <c r="BD51" s="831"/>
      <c r="BE51" s="831"/>
      <c r="BF51" s="831"/>
      <c r="BG51" s="831"/>
      <c r="BH51" s="831"/>
      <c r="BI51" s="832"/>
      <c r="BJ51" s="830" t="str">
        <f>IF(Cotizador!Q17&gt;=2,IF(Cotizador!DD41=TRUE,"Amparada","No Amparada"),"")</f>
        <v/>
      </c>
      <c r="BK51" s="831"/>
      <c r="BL51" s="831"/>
      <c r="BM51" s="831"/>
      <c r="BN51" s="831"/>
      <c r="BO51" s="831"/>
      <c r="BP51" s="831"/>
      <c r="BQ51" s="831"/>
      <c r="BR51" s="831"/>
      <c r="BS51" s="831"/>
      <c r="BT51" s="831"/>
      <c r="BU51" s="831"/>
      <c r="BV51" s="831"/>
      <c r="BW51" s="832"/>
      <c r="CS51" s="370"/>
    </row>
    <row r="52" spans="2:97" ht="23.25" customHeight="1" x14ac:dyDescent="0.35">
      <c r="B52" s="369"/>
      <c r="X52" s="845" t="s">
        <v>465</v>
      </c>
      <c r="Y52" s="846"/>
      <c r="Z52" s="846"/>
      <c r="AA52" s="846"/>
      <c r="AB52" s="846"/>
      <c r="AC52" s="846"/>
      <c r="AD52" s="846"/>
      <c r="AE52" s="846"/>
      <c r="AF52" s="846"/>
      <c r="AG52" s="846"/>
      <c r="AH52" s="846"/>
      <c r="AI52" s="846"/>
      <c r="AJ52" s="846"/>
      <c r="AK52" s="846"/>
      <c r="AL52" s="846"/>
      <c r="AM52" s="846"/>
      <c r="AN52" s="846"/>
      <c r="AO52" s="846"/>
      <c r="AP52" s="846"/>
      <c r="AQ52" s="846"/>
      <c r="AR52" s="846"/>
      <c r="AS52" s="846"/>
      <c r="AT52" s="846"/>
      <c r="AU52" s="847"/>
      <c r="AV52" s="830" t="str">
        <f>IF(Cotizador!Q17&gt;=1,IF(Cotizador!DC42=TRUE,CONCATENATE("Amparada / ",Cotizador!N40),"No Amparada"),"")</f>
        <v/>
      </c>
      <c r="AW52" s="831"/>
      <c r="AX52" s="831"/>
      <c r="AY52" s="831"/>
      <c r="AZ52" s="831"/>
      <c r="BA52" s="831"/>
      <c r="BB52" s="831"/>
      <c r="BC52" s="831"/>
      <c r="BD52" s="831"/>
      <c r="BE52" s="831"/>
      <c r="BF52" s="831"/>
      <c r="BG52" s="831"/>
      <c r="BH52" s="831"/>
      <c r="BI52" s="832"/>
      <c r="BJ52" s="830" t="str">
        <f>IF(Cotizador!Q17&gt;=2,IF(Cotizador!DD42=TRUE,CONCATENATE("Amparada / ",Cotizador!Q40),"No Amparada"),"")</f>
        <v/>
      </c>
      <c r="BK52" s="831"/>
      <c r="BL52" s="831"/>
      <c r="BM52" s="831"/>
      <c r="BN52" s="831"/>
      <c r="BO52" s="831"/>
      <c r="BP52" s="831"/>
      <c r="BQ52" s="831"/>
      <c r="BR52" s="831"/>
      <c r="BS52" s="831"/>
      <c r="BT52" s="831"/>
      <c r="BU52" s="831"/>
      <c r="BV52" s="831"/>
      <c r="BW52" s="832"/>
      <c r="CS52" s="370"/>
    </row>
    <row r="53" spans="2:97" ht="23.25" customHeight="1" x14ac:dyDescent="0.35">
      <c r="B53" s="371"/>
      <c r="C53" s="372"/>
      <c r="D53" s="372"/>
      <c r="E53" s="372"/>
      <c r="F53" s="372"/>
      <c r="G53" s="372"/>
      <c r="H53" s="372"/>
      <c r="I53" s="372"/>
      <c r="J53" s="372"/>
      <c r="K53" s="372"/>
      <c r="L53" s="372"/>
      <c r="M53" s="372"/>
      <c r="N53" s="372"/>
      <c r="O53" s="372"/>
      <c r="P53" s="372"/>
      <c r="Q53" s="372"/>
      <c r="R53" s="372"/>
      <c r="S53" s="372"/>
      <c r="T53" s="372"/>
      <c r="U53" s="372"/>
      <c r="V53" s="372"/>
      <c r="W53" s="372"/>
      <c r="X53" s="372"/>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2"/>
      <c r="BC53" s="372"/>
      <c r="BD53" s="372"/>
      <c r="BE53" s="372"/>
      <c r="BF53" s="372"/>
      <c r="BG53" s="372"/>
      <c r="BH53" s="372"/>
      <c r="BI53" s="372"/>
      <c r="BJ53" s="372"/>
      <c r="BK53" s="372"/>
      <c r="BL53" s="372"/>
      <c r="BM53" s="372"/>
      <c r="BN53" s="372"/>
      <c r="BO53" s="372"/>
      <c r="BP53" s="372"/>
      <c r="BQ53" s="372"/>
      <c r="BR53" s="372"/>
      <c r="BS53" s="372"/>
      <c r="BT53" s="372"/>
      <c r="BU53" s="372"/>
      <c r="BV53" s="372"/>
      <c r="BW53" s="372"/>
      <c r="BX53" s="372"/>
      <c r="BY53" s="372"/>
      <c r="BZ53" s="372"/>
      <c r="CA53" s="372"/>
      <c r="CB53" s="372"/>
      <c r="CC53" s="372"/>
      <c r="CD53" s="372"/>
      <c r="CE53" s="372"/>
      <c r="CF53" s="372"/>
      <c r="CG53" s="372"/>
      <c r="CH53" s="372"/>
      <c r="CI53" s="372"/>
      <c r="CJ53" s="372"/>
      <c r="CK53" s="372"/>
      <c r="CL53" s="372"/>
      <c r="CM53" s="372"/>
      <c r="CN53" s="372"/>
      <c r="CO53" s="372"/>
      <c r="CP53" s="372"/>
      <c r="CQ53" s="372"/>
      <c r="CR53" s="372"/>
      <c r="CS53" s="373"/>
    </row>
    <row r="54" spans="2:97" ht="23.25" customHeight="1" x14ac:dyDescent="0.35">
      <c r="B54" s="833" t="s">
        <v>298</v>
      </c>
      <c r="C54" s="834"/>
      <c r="D54" s="834"/>
      <c r="E54" s="834"/>
      <c r="F54" s="834"/>
      <c r="G54" s="834"/>
      <c r="H54" s="834"/>
      <c r="I54" s="834"/>
      <c r="J54" s="834"/>
      <c r="K54" s="834"/>
      <c r="L54" s="834"/>
      <c r="M54" s="834"/>
      <c r="N54" s="834"/>
      <c r="O54" s="834"/>
      <c r="P54" s="834"/>
      <c r="Q54" s="834"/>
      <c r="R54" s="834"/>
      <c r="S54" s="834"/>
      <c r="T54" s="834"/>
      <c r="U54" s="834"/>
      <c r="V54" s="834"/>
      <c r="W54" s="834"/>
      <c r="X54" s="834"/>
      <c r="Y54" s="834"/>
      <c r="Z54" s="834"/>
      <c r="AA54" s="834"/>
      <c r="AB54" s="834"/>
      <c r="AC54" s="834"/>
      <c r="AD54" s="834"/>
      <c r="AE54" s="834"/>
      <c r="AF54" s="834"/>
      <c r="AG54" s="834"/>
      <c r="AH54" s="834"/>
      <c r="AI54" s="834"/>
      <c r="AJ54" s="834"/>
      <c r="AK54" s="834"/>
      <c r="AL54" s="834"/>
      <c r="AM54" s="834"/>
      <c r="AN54" s="834"/>
      <c r="AO54" s="834"/>
      <c r="AP54" s="834"/>
      <c r="AQ54" s="834"/>
      <c r="AR54" s="834"/>
      <c r="AS54" s="834"/>
      <c r="AT54" s="834"/>
      <c r="AU54" s="834"/>
      <c r="AV54" s="834"/>
      <c r="AW54" s="834"/>
      <c r="AX54" s="834"/>
      <c r="AY54" s="834"/>
      <c r="AZ54" s="834"/>
      <c r="BA54" s="834"/>
      <c r="BB54" s="834"/>
      <c r="BC54" s="834"/>
      <c r="BD54" s="834"/>
      <c r="BE54" s="834"/>
      <c r="BF54" s="834"/>
      <c r="BG54" s="834"/>
      <c r="BH54" s="834"/>
      <c r="BI54" s="834"/>
      <c r="BJ54" s="834"/>
      <c r="BK54" s="834"/>
      <c r="BL54" s="834"/>
      <c r="BM54" s="834"/>
      <c r="BN54" s="834"/>
      <c r="BO54" s="834"/>
      <c r="BP54" s="834"/>
      <c r="BQ54" s="834"/>
      <c r="BR54" s="834"/>
      <c r="BS54" s="834"/>
      <c r="BT54" s="834"/>
      <c r="BU54" s="834"/>
      <c r="BV54" s="834"/>
      <c r="BW54" s="834"/>
      <c r="BX54" s="834"/>
      <c r="BY54" s="834"/>
      <c r="BZ54" s="834"/>
      <c r="CA54" s="834"/>
      <c r="CB54" s="834"/>
      <c r="CC54" s="834"/>
      <c r="CD54" s="834"/>
      <c r="CE54" s="834"/>
      <c r="CF54" s="834"/>
      <c r="CG54" s="834"/>
      <c r="CH54" s="834"/>
      <c r="CI54" s="834"/>
      <c r="CJ54" s="834"/>
      <c r="CK54" s="834"/>
      <c r="CL54" s="834"/>
      <c r="CM54" s="834"/>
      <c r="CN54" s="834"/>
      <c r="CO54" s="834"/>
      <c r="CP54" s="834"/>
      <c r="CQ54" s="834"/>
      <c r="CR54" s="834"/>
      <c r="CS54" s="835"/>
    </row>
    <row r="55" spans="2:97" ht="23.25" customHeight="1" thickBot="1" x14ac:dyDescent="0.4">
      <c r="B55" s="369"/>
      <c r="C55" s="377"/>
      <c r="D55" s="368"/>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8"/>
      <c r="AI55" s="368"/>
      <c r="AJ55" s="368"/>
      <c r="AK55" s="368"/>
      <c r="AL55" s="368"/>
      <c r="AM55" s="368"/>
      <c r="AN55" s="368"/>
      <c r="AO55" s="368"/>
      <c r="AP55" s="368"/>
      <c r="AQ55" s="368"/>
      <c r="AR55" s="368"/>
      <c r="AS55" s="368"/>
      <c r="AT55" s="368"/>
      <c r="AU55" s="368"/>
      <c r="AV55" s="368"/>
      <c r="AW55" s="368"/>
      <c r="AX55" s="368"/>
      <c r="AY55" s="368"/>
      <c r="AZ55" s="368"/>
      <c r="BA55" s="368"/>
      <c r="BB55" s="368"/>
      <c r="BC55" s="368"/>
      <c r="BD55" s="368"/>
      <c r="BE55" s="368"/>
      <c r="BF55" s="368"/>
      <c r="BG55" s="368"/>
      <c r="BH55" s="368"/>
      <c r="BI55" s="368"/>
      <c r="BJ55" s="368"/>
      <c r="BK55" s="368"/>
      <c r="BL55" s="368"/>
      <c r="BM55" s="368"/>
      <c r="BN55" s="368"/>
      <c r="BO55" s="368"/>
      <c r="BP55" s="368"/>
      <c r="BQ55" s="368"/>
      <c r="BR55" s="368"/>
      <c r="BS55" s="368"/>
      <c r="BT55" s="368"/>
      <c r="BU55" s="368"/>
      <c r="BV55" s="368"/>
      <c r="BW55" s="368"/>
      <c r="BX55" s="368"/>
      <c r="BY55" s="368"/>
      <c r="BZ55" s="368"/>
      <c r="CA55" s="368"/>
      <c r="CB55" s="368"/>
      <c r="CC55" s="368"/>
      <c r="CD55" s="368"/>
      <c r="CE55" s="368"/>
      <c r="CF55" s="368"/>
      <c r="CG55" s="368"/>
      <c r="CH55" s="368"/>
      <c r="CI55" s="368"/>
      <c r="CJ55" s="368"/>
      <c r="CK55" s="368"/>
      <c r="CL55" s="368"/>
      <c r="CM55" s="368"/>
      <c r="CN55" s="368"/>
      <c r="CO55" s="368"/>
      <c r="CP55" s="368"/>
      <c r="CQ55" s="368"/>
      <c r="CR55" s="368"/>
      <c r="CS55" s="370"/>
    </row>
    <row r="56" spans="2:97" ht="23.25" customHeight="1" thickBot="1" x14ac:dyDescent="0.4">
      <c r="B56" s="369"/>
      <c r="C56" s="812" t="s">
        <v>289</v>
      </c>
      <c r="D56" s="813"/>
      <c r="E56" s="813"/>
      <c r="F56" s="813"/>
      <c r="G56" s="813"/>
      <c r="H56" s="813"/>
      <c r="I56" s="813"/>
      <c r="J56" s="813"/>
      <c r="K56" s="813"/>
      <c r="L56" s="813"/>
      <c r="M56" s="813"/>
      <c r="N56" s="813"/>
      <c r="O56" s="813"/>
      <c r="P56" s="813"/>
      <c r="Q56" s="813"/>
      <c r="R56" s="813"/>
      <c r="S56" s="813"/>
      <c r="T56" s="813"/>
      <c r="U56" s="813"/>
      <c r="V56" s="813"/>
      <c r="W56" s="813"/>
      <c r="X56" s="813"/>
      <c r="Y56" s="813"/>
      <c r="Z56" s="813"/>
      <c r="AA56" s="813"/>
      <c r="AB56" s="813"/>
      <c r="AC56" s="813"/>
      <c r="AD56" s="813"/>
      <c r="AE56" s="813"/>
      <c r="AF56" s="813"/>
      <c r="AG56" s="813"/>
      <c r="AH56" s="813"/>
      <c r="AI56" s="813"/>
      <c r="AJ56" s="813"/>
      <c r="AK56" s="813"/>
      <c r="AL56" s="813"/>
      <c r="AM56" s="813"/>
      <c r="AN56" s="813"/>
      <c r="AO56" s="813"/>
      <c r="AP56" s="813"/>
      <c r="AQ56" s="813"/>
      <c r="AR56" s="813"/>
      <c r="AS56" s="813"/>
      <c r="AT56" s="813"/>
      <c r="AU56" s="813"/>
      <c r="AV56" s="813"/>
      <c r="AW56" s="813"/>
      <c r="AX56" s="813"/>
      <c r="AY56" s="813"/>
      <c r="AZ56" s="813"/>
      <c r="BA56" s="813"/>
      <c r="BB56" s="813"/>
      <c r="BC56" s="813"/>
      <c r="BD56" s="813"/>
      <c r="BE56" s="813"/>
      <c r="BF56" s="813"/>
      <c r="BG56" s="813"/>
      <c r="BH56" s="813"/>
      <c r="BI56" s="813"/>
      <c r="BJ56" s="813"/>
      <c r="BK56" s="813"/>
      <c r="BL56" s="813"/>
      <c r="BM56" s="813"/>
      <c r="BN56" s="813"/>
      <c r="BO56" s="813"/>
      <c r="BP56" s="813"/>
      <c r="BQ56" s="813"/>
      <c r="BR56" s="813"/>
      <c r="BS56" s="813"/>
      <c r="BT56" s="813"/>
      <c r="BU56" s="813"/>
      <c r="BV56" s="813"/>
      <c r="BW56" s="813"/>
      <c r="BX56" s="813"/>
      <c r="BY56" s="813"/>
      <c r="BZ56" s="813"/>
      <c r="CA56" s="813"/>
      <c r="CB56" s="813"/>
      <c r="CC56" s="813"/>
      <c r="CD56" s="813"/>
      <c r="CE56" s="813"/>
      <c r="CF56" s="813"/>
      <c r="CG56" s="813"/>
      <c r="CH56" s="813"/>
      <c r="CI56" s="813"/>
      <c r="CJ56" s="813"/>
      <c r="CK56" s="813"/>
      <c r="CL56" s="813"/>
      <c r="CM56" s="813"/>
      <c r="CN56" s="813"/>
      <c r="CO56" s="813"/>
      <c r="CP56" s="813"/>
      <c r="CQ56" s="813"/>
      <c r="CR56" s="814"/>
      <c r="CS56" s="378"/>
    </row>
    <row r="57" spans="2:97" ht="23.25" customHeight="1" x14ac:dyDescent="0.35">
      <c r="B57" s="369"/>
      <c r="C57" s="815" t="s">
        <v>195</v>
      </c>
      <c r="D57" s="816"/>
      <c r="E57" s="816"/>
      <c r="F57" s="816"/>
      <c r="G57" s="816"/>
      <c r="H57" s="816"/>
      <c r="I57" s="816"/>
      <c r="J57" s="816"/>
      <c r="K57" s="816"/>
      <c r="L57" s="816"/>
      <c r="M57" s="817" t="s">
        <v>299</v>
      </c>
      <c r="N57" s="818"/>
      <c r="O57" s="818"/>
      <c r="P57" s="818"/>
      <c r="Q57" s="818"/>
      <c r="R57" s="818"/>
      <c r="S57" s="818"/>
      <c r="T57" s="818"/>
      <c r="U57" s="818"/>
      <c r="V57" s="818"/>
      <c r="W57" s="818"/>
      <c r="X57" s="818"/>
      <c r="Y57" s="818"/>
      <c r="Z57" s="818"/>
      <c r="AA57" s="818"/>
      <c r="AB57" s="818"/>
      <c r="AC57" s="818"/>
      <c r="AD57" s="818"/>
      <c r="AE57" s="818"/>
      <c r="AF57" s="818"/>
      <c r="AG57" s="818"/>
      <c r="AH57" s="818"/>
      <c r="AI57" s="818"/>
      <c r="AJ57" s="818"/>
      <c r="AK57" s="818"/>
      <c r="AL57" s="818"/>
      <c r="AM57" s="818"/>
      <c r="AN57" s="819"/>
      <c r="AO57" s="817" t="s">
        <v>300</v>
      </c>
      <c r="AP57" s="818"/>
      <c r="AQ57" s="818"/>
      <c r="AR57" s="818"/>
      <c r="AS57" s="818"/>
      <c r="AT57" s="818"/>
      <c r="AU57" s="818"/>
      <c r="AV57" s="818"/>
      <c r="AW57" s="818"/>
      <c r="AX57" s="818"/>
      <c r="AY57" s="818"/>
      <c r="AZ57" s="818"/>
      <c r="BA57" s="818"/>
      <c r="BB57" s="818"/>
      <c r="BC57" s="818"/>
      <c r="BD57" s="818"/>
      <c r="BE57" s="818"/>
      <c r="BF57" s="818"/>
      <c r="BG57" s="818"/>
      <c r="BH57" s="818"/>
      <c r="BI57" s="818"/>
      <c r="BJ57" s="818"/>
      <c r="BK57" s="818"/>
      <c r="BL57" s="818"/>
      <c r="BM57" s="818"/>
      <c r="BN57" s="818"/>
      <c r="BO57" s="818"/>
      <c r="BP57" s="820"/>
      <c r="BQ57" s="817" t="s">
        <v>301</v>
      </c>
      <c r="BR57" s="818"/>
      <c r="BS57" s="818"/>
      <c r="BT57" s="818"/>
      <c r="BU57" s="818"/>
      <c r="BV57" s="818"/>
      <c r="BW57" s="818"/>
      <c r="BX57" s="818"/>
      <c r="BY57" s="818"/>
      <c r="BZ57" s="818"/>
      <c r="CA57" s="818"/>
      <c r="CB57" s="818"/>
      <c r="CC57" s="818"/>
      <c r="CD57" s="818"/>
      <c r="CE57" s="818"/>
      <c r="CF57" s="818"/>
      <c r="CG57" s="818"/>
      <c r="CH57" s="818"/>
      <c r="CI57" s="818"/>
      <c r="CJ57" s="818"/>
      <c r="CK57" s="818"/>
      <c r="CL57" s="818"/>
      <c r="CM57" s="818"/>
      <c r="CN57" s="818"/>
      <c r="CO57" s="818"/>
      <c r="CP57" s="818"/>
      <c r="CQ57" s="818"/>
      <c r="CR57" s="820"/>
      <c r="CS57" s="370"/>
    </row>
    <row r="58" spans="2:97" ht="23.25" customHeight="1" x14ac:dyDescent="0.35">
      <c r="B58" s="369"/>
      <c r="C58" s="815"/>
      <c r="D58" s="816"/>
      <c r="E58" s="816"/>
      <c r="F58" s="816"/>
      <c r="G58" s="816"/>
      <c r="H58" s="816"/>
      <c r="I58" s="816"/>
      <c r="J58" s="816"/>
      <c r="K58" s="816"/>
      <c r="L58" s="816"/>
      <c r="M58" s="821" t="s">
        <v>302</v>
      </c>
      <c r="N58" s="822"/>
      <c r="O58" s="822"/>
      <c r="P58" s="822"/>
      <c r="Q58" s="822"/>
      <c r="R58" s="822"/>
      <c r="S58" s="822"/>
      <c r="T58" s="822"/>
      <c r="U58" s="822"/>
      <c r="V58" s="822"/>
      <c r="W58" s="822"/>
      <c r="X58" s="822"/>
      <c r="Y58" s="822"/>
      <c r="Z58" s="823"/>
      <c r="AA58" s="822" t="s">
        <v>303</v>
      </c>
      <c r="AB58" s="822"/>
      <c r="AC58" s="822"/>
      <c r="AD58" s="822"/>
      <c r="AE58" s="822"/>
      <c r="AF58" s="822"/>
      <c r="AG58" s="822"/>
      <c r="AH58" s="822"/>
      <c r="AI58" s="822"/>
      <c r="AJ58" s="822"/>
      <c r="AK58" s="822"/>
      <c r="AL58" s="822"/>
      <c r="AM58" s="822"/>
      <c r="AN58" s="823"/>
      <c r="AO58" s="821" t="s">
        <v>302</v>
      </c>
      <c r="AP58" s="822"/>
      <c r="AQ58" s="822"/>
      <c r="AR58" s="822"/>
      <c r="AS58" s="822"/>
      <c r="AT58" s="822"/>
      <c r="AU58" s="822"/>
      <c r="AV58" s="822"/>
      <c r="AW58" s="822"/>
      <c r="AX58" s="822"/>
      <c r="AY58" s="822"/>
      <c r="AZ58" s="822"/>
      <c r="BA58" s="822"/>
      <c r="BB58" s="823"/>
      <c r="BC58" s="822" t="s">
        <v>303</v>
      </c>
      <c r="BD58" s="822"/>
      <c r="BE58" s="822"/>
      <c r="BF58" s="822"/>
      <c r="BG58" s="822"/>
      <c r="BH58" s="822"/>
      <c r="BI58" s="822"/>
      <c r="BJ58" s="822"/>
      <c r="BK58" s="822"/>
      <c r="BL58" s="822"/>
      <c r="BM58" s="822"/>
      <c r="BN58" s="822"/>
      <c r="BO58" s="822"/>
      <c r="BP58" s="824"/>
      <c r="BQ58" s="821" t="s">
        <v>302</v>
      </c>
      <c r="BR58" s="822"/>
      <c r="BS58" s="822"/>
      <c r="BT58" s="822"/>
      <c r="BU58" s="822"/>
      <c r="BV58" s="822"/>
      <c r="BW58" s="822"/>
      <c r="BX58" s="822"/>
      <c r="BY58" s="822"/>
      <c r="BZ58" s="822"/>
      <c r="CA58" s="822"/>
      <c r="CB58" s="822"/>
      <c r="CC58" s="822"/>
      <c r="CD58" s="823"/>
      <c r="CE58" s="822" t="s">
        <v>303</v>
      </c>
      <c r="CF58" s="822"/>
      <c r="CG58" s="822"/>
      <c r="CH58" s="822"/>
      <c r="CI58" s="822"/>
      <c r="CJ58" s="822"/>
      <c r="CK58" s="822"/>
      <c r="CL58" s="822"/>
      <c r="CM58" s="822"/>
      <c r="CN58" s="822"/>
      <c r="CO58" s="822"/>
      <c r="CP58" s="822"/>
      <c r="CQ58" s="822"/>
      <c r="CR58" s="824"/>
      <c r="CS58" s="370"/>
    </row>
    <row r="59" spans="2:97" ht="23.25" customHeight="1" x14ac:dyDescent="0.35">
      <c r="B59" s="369"/>
      <c r="C59" s="815"/>
      <c r="D59" s="816"/>
      <c r="E59" s="816"/>
      <c r="F59" s="816"/>
      <c r="G59" s="816"/>
      <c r="H59" s="816"/>
      <c r="I59" s="816"/>
      <c r="J59" s="816"/>
      <c r="K59" s="816"/>
      <c r="L59" s="816"/>
      <c r="M59" s="825" t="s">
        <v>100</v>
      </c>
      <c r="N59" s="826"/>
      <c r="O59" s="826"/>
      <c r="P59" s="826"/>
      <c r="Q59" s="826"/>
      <c r="R59" s="826"/>
      <c r="S59" s="826"/>
      <c r="T59" s="826" t="s">
        <v>101</v>
      </c>
      <c r="U59" s="826"/>
      <c r="V59" s="826"/>
      <c r="W59" s="826"/>
      <c r="X59" s="826"/>
      <c r="Y59" s="826"/>
      <c r="Z59" s="827"/>
      <c r="AA59" s="828" t="s">
        <v>100</v>
      </c>
      <c r="AB59" s="826"/>
      <c r="AC59" s="826"/>
      <c r="AD59" s="826"/>
      <c r="AE59" s="826"/>
      <c r="AF59" s="826"/>
      <c r="AG59" s="826"/>
      <c r="AH59" s="826" t="s">
        <v>101</v>
      </c>
      <c r="AI59" s="826"/>
      <c r="AJ59" s="826"/>
      <c r="AK59" s="826"/>
      <c r="AL59" s="826"/>
      <c r="AM59" s="826"/>
      <c r="AN59" s="827"/>
      <c r="AO59" s="825" t="s">
        <v>100</v>
      </c>
      <c r="AP59" s="826"/>
      <c r="AQ59" s="826"/>
      <c r="AR59" s="826"/>
      <c r="AS59" s="826"/>
      <c r="AT59" s="826"/>
      <c r="AU59" s="826"/>
      <c r="AV59" s="826" t="s">
        <v>101</v>
      </c>
      <c r="AW59" s="826"/>
      <c r="AX59" s="826"/>
      <c r="AY59" s="826"/>
      <c r="AZ59" s="826"/>
      <c r="BA59" s="826"/>
      <c r="BB59" s="827"/>
      <c r="BC59" s="828" t="s">
        <v>100</v>
      </c>
      <c r="BD59" s="826"/>
      <c r="BE59" s="826"/>
      <c r="BF59" s="826"/>
      <c r="BG59" s="826"/>
      <c r="BH59" s="826"/>
      <c r="BI59" s="826"/>
      <c r="BJ59" s="826" t="s">
        <v>101</v>
      </c>
      <c r="BK59" s="826"/>
      <c r="BL59" s="826"/>
      <c r="BM59" s="826"/>
      <c r="BN59" s="826"/>
      <c r="BO59" s="826"/>
      <c r="BP59" s="829"/>
      <c r="BQ59" s="825" t="s">
        <v>100</v>
      </c>
      <c r="BR59" s="826"/>
      <c r="BS59" s="826"/>
      <c r="BT59" s="826"/>
      <c r="BU59" s="826"/>
      <c r="BV59" s="826"/>
      <c r="BW59" s="826"/>
      <c r="BX59" s="826" t="s">
        <v>101</v>
      </c>
      <c r="BY59" s="826"/>
      <c r="BZ59" s="826"/>
      <c r="CA59" s="826"/>
      <c r="CB59" s="826"/>
      <c r="CC59" s="826"/>
      <c r="CD59" s="827"/>
      <c r="CE59" s="828" t="s">
        <v>100</v>
      </c>
      <c r="CF59" s="826"/>
      <c r="CG59" s="826"/>
      <c r="CH59" s="826"/>
      <c r="CI59" s="826"/>
      <c r="CJ59" s="826"/>
      <c r="CK59" s="826"/>
      <c r="CL59" s="826" t="s">
        <v>101</v>
      </c>
      <c r="CM59" s="826"/>
      <c r="CN59" s="826"/>
      <c r="CO59" s="826"/>
      <c r="CP59" s="826"/>
      <c r="CQ59" s="826"/>
      <c r="CR59" s="829"/>
      <c r="CS59" s="370"/>
    </row>
    <row r="60" spans="2:97" ht="23.25" customHeight="1" x14ac:dyDescent="0.35">
      <c r="B60" s="369"/>
      <c r="C60" s="776" t="s">
        <v>102</v>
      </c>
      <c r="D60" s="777"/>
      <c r="E60" s="777"/>
      <c r="F60" s="777"/>
      <c r="G60" s="777"/>
      <c r="H60" s="777"/>
      <c r="I60" s="777"/>
      <c r="J60" s="777"/>
      <c r="K60" s="777"/>
      <c r="L60" s="778"/>
      <c r="M60" s="800">
        <f>IF(Cotizador!$Q$17&gt;=1,TARIFA!N9,0)</f>
        <v>0</v>
      </c>
      <c r="N60" s="801"/>
      <c r="O60" s="801"/>
      <c r="P60" s="801"/>
      <c r="Q60" s="801"/>
      <c r="R60" s="801"/>
      <c r="S60" s="802"/>
      <c r="T60" s="803">
        <f>IF(Cotizador!$Q$17&gt;=1,TARIFA!O9,0)</f>
        <v>0</v>
      </c>
      <c r="U60" s="801"/>
      <c r="V60" s="801"/>
      <c r="W60" s="801"/>
      <c r="X60" s="801"/>
      <c r="Y60" s="801"/>
      <c r="Z60" s="801"/>
      <c r="AA60" s="804">
        <f>IF(Cotizador!$Q$17&gt;=1,TARIFA!P9,0)</f>
        <v>0</v>
      </c>
      <c r="AB60" s="801"/>
      <c r="AC60" s="801"/>
      <c r="AD60" s="801"/>
      <c r="AE60" s="801"/>
      <c r="AF60" s="801"/>
      <c r="AG60" s="802"/>
      <c r="AH60" s="803">
        <f>IF(Cotizador!$Q$17&gt;=1,TARIFA!Q9,0)</f>
        <v>0</v>
      </c>
      <c r="AI60" s="801"/>
      <c r="AJ60" s="801"/>
      <c r="AK60" s="801"/>
      <c r="AL60" s="801"/>
      <c r="AM60" s="801"/>
      <c r="AN60" s="801"/>
      <c r="AO60" s="805">
        <f>IF(Cotizador!$Q$17&gt;=1,TARIFA!R9,0)</f>
        <v>0</v>
      </c>
      <c r="AP60" s="806"/>
      <c r="AQ60" s="806"/>
      <c r="AR60" s="806"/>
      <c r="AS60" s="806"/>
      <c r="AT60" s="806"/>
      <c r="AU60" s="807"/>
      <c r="AV60" s="808">
        <f>IF(Cotizador!$Q$17&gt;=1,TARIFA!S9,0)</f>
        <v>0</v>
      </c>
      <c r="AW60" s="806"/>
      <c r="AX60" s="806"/>
      <c r="AY60" s="806"/>
      <c r="AZ60" s="806"/>
      <c r="BA60" s="806"/>
      <c r="BB60" s="806"/>
      <c r="BC60" s="809">
        <f>IF(Cotizador!$Q$17&gt;=1,TARIFA!T9,0)</f>
        <v>0</v>
      </c>
      <c r="BD60" s="806"/>
      <c r="BE60" s="806"/>
      <c r="BF60" s="806"/>
      <c r="BG60" s="806"/>
      <c r="BH60" s="806"/>
      <c r="BI60" s="807"/>
      <c r="BJ60" s="808">
        <f>IF(Cotizador!$Q$17&gt;=1,TARIFA!U9,0)</f>
        <v>0</v>
      </c>
      <c r="BK60" s="806"/>
      <c r="BL60" s="806"/>
      <c r="BM60" s="806"/>
      <c r="BN60" s="806"/>
      <c r="BO60" s="806"/>
      <c r="BP60" s="810"/>
      <c r="BQ60" s="800">
        <f>IF(Cotizador!$Q$17&gt;=1,TARIFA!V9,0)</f>
        <v>0</v>
      </c>
      <c r="BR60" s="801"/>
      <c r="BS60" s="801"/>
      <c r="BT60" s="801"/>
      <c r="BU60" s="801"/>
      <c r="BV60" s="801"/>
      <c r="BW60" s="802"/>
      <c r="BX60" s="803">
        <f>IF(Cotizador!$Q$17&gt;=1,TARIFA!W9,0)</f>
        <v>0</v>
      </c>
      <c r="BY60" s="801"/>
      <c r="BZ60" s="801"/>
      <c r="CA60" s="801"/>
      <c r="CB60" s="801"/>
      <c r="CC60" s="801"/>
      <c r="CD60" s="801"/>
      <c r="CE60" s="804">
        <f>IF(Cotizador!$Q$17&gt;=1,TARIFA!X9,0)</f>
        <v>0</v>
      </c>
      <c r="CF60" s="801"/>
      <c r="CG60" s="801"/>
      <c r="CH60" s="801"/>
      <c r="CI60" s="801"/>
      <c r="CJ60" s="801"/>
      <c r="CK60" s="802"/>
      <c r="CL60" s="803">
        <f>IF(Cotizador!$Q$17&gt;=1,TARIFA!Y9,0)</f>
        <v>0</v>
      </c>
      <c r="CM60" s="801"/>
      <c r="CN60" s="801"/>
      <c r="CO60" s="801"/>
      <c r="CP60" s="801"/>
      <c r="CQ60" s="801"/>
      <c r="CR60" s="811"/>
      <c r="CS60" s="370"/>
    </row>
    <row r="61" spans="2:97" ht="23.25" customHeight="1" x14ac:dyDescent="0.35">
      <c r="B61" s="369"/>
      <c r="C61" s="788" t="s">
        <v>103</v>
      </c>
      <c r="D61" s="789"/>
      <c r="E61" s="789"/>
      <c r="F61" s="789"/>
      <c r="G61" s="789"/>
      <c r="H61" s="789"/>
      <c r="I61" s="789"/>
      <c r="J61" s="789"/>
      <c r="K61" s="789"/>
      <c r="L61" s="790"/>
      <c r="M61" s="791">
        <f>IF(Cotizador!$Q$17&gt;=1,TARIFA!N10,0)</f>
        <v>0</v>
      </c>
      <c r="N61" s="792"/>
      <c r="O61" s="792"/>
      <c r="P61" s="792"/>
      <c r="Q61" s="792"/>
      <c r="R61" s="792"/>
      <c r="S61" s="793"/>
      <c r="T61" s="794">
        <f>IF(Cotizador!$Q$17&gt;=1,TARIFA!O10,0)</f>
        <v>0</v>
      </c>
      <c r="U61" s="792"/>
      <c r="V61" s="792"/>
      <c r="W61" s="792"/>
      <c r="X61" s="792"/>
      <c r="Y61" s="792"/>
      <c r="Z61" s="792"/>
      <c r="AA61" s="795">
        <f>IF(Cotizador!$Q$17&gt;=1,TARIFA!P10,0)</f>
        <v>0</v>
      </c>
      <c r="AB61" s="792"/>
      <c r="AC61" s="792"/>
      <c r="AD61" s="792"/>
      <c r="AE61" s="792"/>
      <c r="AF61" s="792"/>
      <c r="AG61" s="793"/>
      <c r="AH61" s="794">
        <f>IF(Cotizador!$Q$17&gt;=1,TARIFA!Q10,0)</f>
        <v>0</v>
      </c>
      <c r="AI61" s="792"/>
      <c r="AJ61" s="792"/>
      <c r="AK61" s="792"/>
      <c r="AL61" s="792"/>
      <c r="AM61" s="792"/>
      <c r="AN61" s="792"/>
      <c r="AO61" s="788">
        <f>IF(Cotizador!$Q$17&gt;=1,TARIFA!R10,0)</f>
        <v>0</v>
      </c>
      <c r="AP61" s="789"/>
      <c r="AQ61" s="789"/>
      <c r="AR61" s="789"/>
      <c r="AS61" s="789"/>
      <c r="AT61" s="789"/>
      <c r="AU61" s="796"/>
      <c r="AV61" s="797">
        <f>IF(Cotizador!$Q$17&gt;=1,TARIFA!S10,0)</f>
        <v>0</v>
      </c>
      <c r="AW61" s="789"/>
      <c r="AX61" s="789"/>
      <c r="AY61" s="789"/>
      <c r="AZ61" s="789"/>
      <c r="BA61" s="789"/>
      <c r="BB61" s="789"/>
      <c r="BC61" s="798">
        <f>IF(Cotizador!$Q$17&gt;=1,TARIFA!T10,0)</f>
        <v>0</v>
      </c>
      <c r="BD61" s="789"/>
      <c r="BE61" s="789"/>
      <c r="BF61" s="789"/>
      <c r="BG61" s="789"/>
      <c r="BH61" s="789"/>
      <c r="BI61" s="796"/>
      <c r="BJ61" s="797">
        <f>IF(Cotizador!$Q$17&gt;=1,TARIFA!U10,0)</f>
        <v>0</v>
      </c>
      <c r="BK61" s="789"/>
      <c r="BL61" s="789"/>
      <c r="BM61" s="789"/>
      <c r="BN61" s="789"/>
      <c r="BO61" s="789"/>
      <c r="BP61" s="790"/>
      <c r="BQ61" s="791">
        <f>IF(Cotizador!$Q$17&gt;=1,TARIFA!V10,0)</f>
        <v>0</v>
      </c>
      <c r="BR61" s="792"/>
      <c r="BS61" s="792"/>
      <c r="BT61" s="792"/>
      <c r="BU61" s="792"/>
      <c r="BV61" s="792"/>
      <c r="BW61" s="793"/>
      <c r="BX61" s="794">
        <f>IF(Cotizador!$Q$17&gt;=1,TARIFA!W10,0)</f>
        <v>0</v>
      </c>
      <c r="BY61" s="792"/>
      <c r="BZ61" s="792"/>
      <c r="CA61" s="792"/>
      <c r="CB61" s="792"/>
      <c r="CC61" s="792"/>
      <c r="CD61" s="792"/>
      <c r="CE61" s="795">
        <f>IF(Cotizador!$Q$17&gt;=1,TARIFA!X10,0)</f>
        <v>0</v>
      </c>
      <c r="CF61" s="792"/>
      <c r="CG61" s="792"/>
      <c r="CH61" s="792"/>
      <c r="CI61" s="792"/>
      <c r="CJ61" s="792"/>
      <c r="CK61" s="793"/>
      <c r="CL61" s="794">
        <f>IF(Cotizador!$Q$17&gt;=1,TARIFA!Y10,0)</f>
        <v>0</v>
      </c>
      <c r="CM61" s="792"/>
      <c r="CN61" s="792"/>
      <c r="CO61" s="792"/>
      <c r="CP61" s="792"/>
      <c r="CQ61" s="792"/>
      <c r="CR61" s="799"/>
      <c r="CS61" s="370"/>
    </row>
    <row r="62" spans="2:97" ht="23.25" customHeight="1" x14ac:dyDescent="0.35">
      <c r="B62" s="369"/>
      <c r="C62" s="776" t="s">
        <v>104</v>
      </c>
      <c r="D62" s="777"/>
      <c r="E62" s="777"/>
      <c r="F62" s="777"/>
      <c r="G62" s="777"/>
      <c r="H62" s="777"/>
      <c r="I62" s="777"/>
      <c r="J62" s="777"/>
      <c r="K62" s="777"/>
      <c r="L62" s="778"/>
      <c r="M62" s="779">
        <f>IF(Cotizador!$Q$17&gt;=1,TARIFA!N11,0)</f>
        <v>0</v>
      </c>
      <c r="N62" s="780"/>
      <c r="O62" s="780"/>
      <c r="P62" s="780"/>
      <c r="Q62" s="780"/>
      <c r="R62" s="780"/>
      <c r="S62" s="781"/>
      <c r="T62" s="782">
        <f>IF(Cotizador!$Q$17&gt;=1,TARIFA!O11,0)</f>
        <v>0</v>
      </c>
      <c r="U62" s="780"/>
      <c r="V62" s="780"/>
      <c r="W62" s="780"/>
      <c r="X62" s="780"/>
      <c r="Y62" s="780"/>
      <c r="Z62" s="780"/>
      <c r="AA62" s="783">
        <f>IF(Cotizador!$Q$17&gt;=1,TARIFA!P11,0)</f>
        <v>0</v>
      </c>
      <c r="AB62" s="780"/>
      <c r="AC62" s="780"/>
      <c r="AD62" s="780"/>
      <c r="AE62" s="780"/>
      <c r="AF62" s="780"/>
      <c r="AG62" s="781"/>
      <c r="AH62" s="782">
        <f>IF(Cotizador!$Q$17&gt;=1,TARIFA!Q11,0)</f>
        <v>0</v>
      </c>
      <c r="AI62" s="780"/>
      <c r="AJ62" s="780"/>
      <c r="AK62" s="780"/>
      <c r="AL62" s="780"/>
      <c r="AM62" s="780"/>
      <c r="AN62" s="780"/>
      <c r="AO62" s="776">
        <f>IF(Cotizador!$Q$17&gt;=1,TARIFA!R11,0)</f>
        <v>0</v>
      </c>
      <c r="AP62" s="777"/>
      <c r="AQ62" s="777"/>
      <c r="AR62" s="777"/>
      <c r="AS62" s="777"/>
      <c r="AT62" s="777"/>
      <c r="AU62" s="784"/>
      <c r="AV62" s="785">
        <f>IF(Cotizador!$Q$17&gt;=1,TARIFA!S11,0)</f>
        <v>0</v>
      </c>
      <c r="AW62" s="777"/>
      <c r="AX62" s="777"/>
      <c r="AY62" s="777"/>
      <c r="AZ62" s="777"/>
      <c r="BA62" s="777"/>
      <c r="BB62" s="777"/>
      <c r="BC62" s="786">
        <f>IF(Cotizador!$Q$17&gt;=1,TARIFA!T11,0)</f>
        <v>0</v>
      </c>
      <c r="BD62" s="777"/>
      <c r="BE62" s="777"/>
      <c r="BF62" s="777"/>
      <c r="BG62" s="777"/>
      <c r="BH62" s="777"/>
      <c r="BI62" s="784"/>
      <c r="BJ62" s="785">
        <f>IF(Cotizador!$Q$17&gt;=1,TARIFA!U11,0)</f>
        <v>0</v>
      </c>
      <c r="BK62" s="777"/>
      <c r="BL62" s="777"/>
      <c r="BM62" s="777"/>
      <c r="BN62" s="777"/>
      <c r="BO62" s="777"/>
      <c r="BP62" s="778"/>
      <c r="BQ62" s="779">
        <f>IF(Cotizador!$Q$17&gt;=1,TARIFA!V11,0)</f>
        <v>0</v>
      </c>
      <c r="BR62" s="780"/>
      <c r="BS62" s="780"/>
      <c r="BT62" s="780"/>
      <c r="BU62" s="780"/>
      <c r="BV62" s="780"/>
      <c r="BW62" s="781"/>
      <c r="BX62" s="782">
        <f>IF(Cotizador!$Q$17&gt;=1,TARIFA!W11,0)</f>
        <v>0</v>
      </c>
      <c r="BY62" s="780"/>
      <c r="BZ62" s="780"/>
      <c r="CA62" s="780"/>
      <c r="CB62" s="780"/>
      <c r="CC62" s="780"/>
      <c r="CD62" s="780"/>
      <c r="CE62" s="783">
        <f>IF(Cotizador!$Q$17&gt;=1,TARIFA!X11,0)</f>
        <v>0</v>
      </c>
      <c r="CF62" s="780"/>
      <c r="CG62" s="780"/>
      <c r="CH62" s="780"/>
      <c r="CI62" s="780"/>
      <c r="CJ62" s="780"/>
      <c r="CK62" s="781"/>
      <c r="CL62" s="782">
        <f>IF(Cotizador!$Q$17&gt;=1,TARIFA!Y11,0)</f>
        <v>0</v>
      </c>
      <c r="CM62" s="780"/>
      <c r="CN62" s="780"/>
      <c r="CO62" s="780"/>
      <c r="CP62" s="780"/>
      <c r="CQ62" s="780"/>
      <c r="CR62" s="787"/>
      <c r="CS62" s="370"/>
    </row>
    <row r="63" spans="2:97" ht="23.25" customHeight="1" x14ac:dyDescent="0.35">
      <c r="B63" s="369"/>
      <c r="C63" s="788" t="s">
        <v>105</v>
      </c>
      <c r="D63" s="789"/>
      <c r="E63" s="789"/>
      <c r="F63" s="789"/>
      <c r="G63" s="789"/>
      <c r="H63" s="789"/>
      <c r="I63" s="789"/>
      <c r="J63" s="789"/>
      <c r="K63" s="789"/>
      <c r="L63" s="790"/>
      <c r="M63" s="791">
        <f>IF(Cotizador!$Q$17&gt;=1,TARIFA!N12,0)</f>
        <v>0</v>
      </c>
      <c r="N63" s="792"/>
      <c r="O63" s="792"/>
      <c r="P63" s="792"/>
      <c r="Q63" s="792"/>
      <c r="R63" s="792"/>
      <c r="S63" s="793"/>
      <c r="T63" s="794">
        <f>IF(Cotizador!$Q$17&gt;=1,TARIFA!O12,0)</f>
        <v>0</v>
      </c>
      <c r="U63" s="792"/>
      <c r="V63" s="792"/>
      <c r="W63" s="792"/>
      <c r="X63" s="792"/>
      <c r="Y63" s="792"/>
      <c r="Z63" s="792"/>
      <c r="AA63" s="795">
        <f>IF(Cotizador!$Q$17&gt;=1,TARIFA!P12,0)</f>
        <v>0</v>
      </c>
      <c r="AB63" s="792"/>
      <c r="AC63" s="792"/>
      <c r="AD63" s="792"/>
      <c r="AE63" s="792"/>
      <c r="AF63" s="792"/>
      <c r="AG63" s="793"/>
      <c r="AH63" s="794">
        <f>IF(Cotizador!$Q$17&gt;=1,TARIFA!Q12,0)</f>
        <v>0</v>
      </c>
      <c r="AI63" s="792"/>
      <c r="AJ63" s="792"/>
      <c r="AK63" s="792"/>
      <c r="AL63" s="792"/>
      <c r="AM63" s="792"/>
      <c r="AN63" s="792"/>
      <c r="AO63" s="788">
        <f>IF(Cotizador!$Q$17&gt;=1,TARIFA!R12,0)</f>
        <v>0</v>
      </c>
      <c r="AP63" s="789"/>
      <c r="AQ63" s="789"/>
      <c r="AR63" s="789"/>
      <c r="AS63" s="789"/>
      <c r="AT63" s="789"/>
      <c r="AU63" s="796"/>
      <c r="AV63" s="797">
        <f>IF(Cotizador!$Q$17&gt;=1,TARIFA!S12,0)</f>
        <v>0</v>
      </c>
      <c r="AW63" s="789"/>
      <c r="AX63" s="789"/>
      <c r="AY63" s="789"/>
      <c r="AZ63" s="789"/>
      <c r="BA63" s="789"/>
      <c r="BB63" s="789"/>
      <c r="BC63" s="798">
        <f>IF(Cotizador!$Q$17&gt;=1,TARIFA!T12,0)</f>
        <v>0</v>
      </c>
      <c r="BD63" s="789"/>
      <c r="BE63" s="789"/>
      <c r="BF63" s="789"/>
      <c r="BG63" s="789"/>
      <c r="BH63" s="789"/>
      <c r="BI63" s="796"/>
      <c r="BJ63" s="797">
        <f>IF(Cotizador!$Q$17&gt;=1,TARIFA!U12,0)</f>
        <v>0</v>
      </c>
      <c r="BK63" s="789"/>
      <c r="BL63" s="789"/>
      <c r="BM63" s="789"/>
      <c r="BN63" s="789"/>
      <c r="BO63" s="789"/>
      <c r="BP63" s="790"/>
      <c r="BQ63" s="791">
        <f>IF(Cotizador!$Q$17&gt;=1,TARIFA!V12,0)</f>
        <v>0</v>
      </c>
      <c r="BR63" s="792"/>
      <c r="BS63" s="792"/>
      <c r="BT63" s="792"/>
      <c r="BU63" s="792"/>
      <c r="BV63" s="792"/>
      <c r="BW63" s="793"/>
      <c r="BX63" s="794">
        <f>IF(Cotizador!$Q$17&gt;=1,TARIFA!W12,0)</f>
        <v>0</v>
      </c>
      <c r="BY63" s="792"/>
      <c r="BZ63" s="792"/>
      <c r="CA63" s="792"/>
      <c r="CB63" s="792"/>
      <c r="CC63" s="792"/>
      <c r="CD63" s="792"/>
      <c r="CE63" s="795">
        <f>IF(Cotizador!$Q$17&gt;=1,TARIFA!X12,0)</f>
        <v>0</v>
      </c>
      <c r="CF63" s="792"/>
      <c r="CG63" s="792"/>
      <c r="CH63" s="792"/>
      <c r="CI63" s="792"/>
      <c r="CJ63" s="792"/>
      <c r="CK63" s="793"/>
      <c r="CL63" s="794">
        <f>IF(Cotizador!$Q$17&gt;=1,TARIFA!Y12,0)</f>
        <v>0</v>
      </c>
      <c r="CM63" s="792"/>
      <c r="CN63" s="792"/>
      <c r="CO63" s="792"/>
      <c r="CP63" s="792"/>
      <c r="CQ63" s="792"/>
      <c r="CR63" s="799"/>
      <c r="CS63" s="370"/>
    </row>
    <row r="64" spans="2:97" ht="23.25" customHeight="1" x14ac:dyDescent="0.35">
      <c r="B64" s="369"/>
      <c r="C64" s="776" t="s">
        <v>106</v>
      </c>
      <c r="D64" s="777"/>
      <c r="E64" s="777"/>
      <c r="F64" s="777"/>
      <c r="G64" s="777"/>
      <c r="H64" s="777"/>
      <c r="I64" s="777"/>
      <c r="J64" s="777"/>
      <c r="K64" s="777"/>
      <c r="L64" s="778"/>
      <c r="M64" s="779">
        <f>IF(Cotizador!$Q$17&gt;=1,TARIFA!N13,0)</f>
        <v>0</v>
      </c>
      <c r="N64" s="780"/>
      <c r="O64" s="780"/>
      <c r="P64" s="780"/>
      <c r="Q64" s="780"/>
      <c r="R64" s="780"/>
      <c r="S64" s="781"/>
      <c r="T64" s="782">
        <f>IF(Cotizador!$Q$17&gt;=1,TARIFA!O13,0)</f>
        <v>0</v>
      </c>
      <c r="U64" s="780"/>
      <c r="V64" s="780"/>
      <c r="W64" s="780"/>
      <c r="X64" s="780"/>
      <c r="Y64" s="780"/>
      <c r="Z64" s="780"/>
      <c r="AA64" s="783">
        <f>IF(Cotizador!$Q$17&gt;=1,TARIFA!P13,0)</f>
        <v>0</v>
      </c>
      <c r="AB64" s="780"/>
      <c r="AC64" s="780"/>
      <c r="AD64" s="780"/>
      <c r="AE64" s="780"/>
      <c r="AF64" s="780"/>
      <c r="AG64" s="781"/>
      <c r="AH64" s="782">
        <f>IF(Cotizador!$Q$17&gt;=1,TARIFA!Q13,0)</f>
        <v>0</v>
      </c>
      <c r="AI64" s="780"/>
      <c r="AJ64" s="780"/>
      <c r="AK64" s="780"/>
      <c r="AL64" s="780"/>
      <c r="AM64" s="780"/>
      <c r="AN64" s="780"/>
      <c r="AO64" s="776">
        <f>IF(Cotizador!$Q$17&gt;=1,TARIFA!R13,0)</f>
        <v>0</v>
      </c>
      <c r="AP64" s="777"/>
      <c r="AQ64" s="777"/>
      <c r="AR64" s="777"/>
      <c r="AS64" s="777"/>
      <c r="AT64" s="777"/>
      <c r="AU64" s="784"/>
      <c r="AV64" s="785">
        <f>IF(Cotizador!$Q$17&gt;=1,TARIFA!S13,0)</f>
        <v>0</v>
      </c>
      <c r="AW64" s="777"/>
      <c r="AX64" s="777"/>
      <c r="AY64" s="777"/>
      <c r="AZ64" s="777"/>
      <c r="BA64" s="777"/>
      <c r="BB64" s="777"/>
      <c r="BC64" s="786">
        <f>IF(Cotizador!$Q$17&gt;=1,TARIFA!T13,0)</f>
        <v>0</v>
      </c>
      <c r="BD64" s="777"/>
      <c r="BE64" s="777"/>
      <c r="BF64" s="777"/>
      <c r="BG64" s="777"/>
      <c r="BH64" s="777"/>
      <c r="BI64" s="784"/>
      <c r="BJ64" s="785">
        <f>IF(Cotizador!$Q$17&gt;=1,TARIFA!U13,0)</f>
        <v>0</v>
      </c>
      <c r="BK64" s="777"/>
      <c r="BL64" s="777"/>
      <c r="BM64" s="777"/>
      <c r="BN64" s="777"/>
      <c r="BO64" s="777"/>
      <c r="BP64" s="778"/>
      <c r="BQ64" s="779">
        <f>IF(Cotizador!$Q$17&gt;=1,TARIFA!V13,0)</f>
        <v>0</v>
      </c>
      <c r="BR64" s="780"/>
      <c r="BS64" s="780"/>
      <c r="BT64" s="780"/>
      <c r="BU64" s="780"/>
      <c r="BV64" s="780"/>
      <c r="BW64" s="781"/>
      <c r="BX64" s="782">
        <f>IF(Cotizador!$Q$17&gt;=1,TARIFA!W13,0)</f>
        <v>0</v>
      </c>
      <c r="BY64" s="780"/>
      <c r="BZ64" s="780"/>
      <c r="CA64" s="780"/>
      <c r="CB64" s="780"/>
      <c r="CC64" s="780"/>
      <c r="CD64" s="780"/>
      <c r="CE64" s="783">
        <f>IF(Cotizador!$Q$17&gt;=1,TARIFA!X13,0)</f>
        <v>0</v>
      </c>
      <c r="CF64" s="780"/>
      <c r="CG64" s="780"/>
      <c r="CH64" s="780"/>
      <c r="CI64" s="780"/>
      <c r="CJ64" s="780"/>
      <c r="CK64" s="781"/>
      <c r="CL64" s="782">
        <f>IF(Cotizador!$Q$17&gt;=1,TARIFA!Y13,0)</f>
        <v>0</v>
      </c>
      <c r="CM64" s="780"/>
      <c r="CN64" s="780"/>
      <c r="CO64" s="780"/>
      <c r="CP64" s="780"/>
      <c r="CQ64" s="780"/>
      <c r="CR64" s="787"/>
      <c r="CS64" s="370"/>
    </row>
    <row r="65" spans="2:97" ht="23.25" customHeight="1" x14ac:dyDescent="0.35">
      <c r="B65" s="369"/>
      <c r="C65" s="788" t="s">
        <v>107</v>
      </c>
      <c r="D65" s="789"/>
      <c r="E65" s="789"/>
      <c r="F65" s="789"/>
      <c r="G65" s="789"/>
      <c r="H65" s="789"/>
      <c r="I65" s="789"/>
      <c r="J65" s="789"/>
      <c r="K65" s="789"/>
      <c r="L65" s="790"/>
      <c r="M65" s="791">
        <f>IF(Cotizador!$Q$17&gt;=1,TARIFA!N14,0)</f>
        <v>0</v>
      </c>
      <c r="N65" s="792"/>
      <c r="O65" s="792"/>
      <c r="P65" s="792"/>
      <c r="Q65" s="792"/>
      <c r="R65" s="792"/>
      <c r="S65" s="793"/>
      <c r="T65" s="794">
        <f>IF(Cotizador!$Q$17&gt;=1,TARIFA!O14,0)</f>
        <v>0</v>
      </c>
      <c r="U65" s="792"/>
      <c r="V65" s="792"/>
      <c r="W65" s="792"/>
      <c r="X65" s="792"/>
      <c r="Y65" s="792"/>
      <c r="Z65" s="792"/>
      <c r="AA65" s="795">
        <f>IF(Cotizador!$Q$17&gt;=1,TARIFA!P14,0)</f>
        <v>0</v>
      </c>
      <c r="AB65" s="792"/>
      <c r="AC65" s="792"/>
      <c r="AD65" s="792"/>
      <c r="AE65" s="792"/>
      <c r="AF65" s="792"/>
      <c r="AG65" s="793"/>
      <c r="AH65" s="794">
        <f>IF(Cotizador!$Q$17&gt;=1,TARIFA!Q14,0)</f>
        <v>0</v>
      </c>
      <c r="AI65" s="792"/>
      <c r="AJ65" s="792"/>
      <c r="AK65" s="792"/>
      <c r="AL65" s="792"/>
      <c r="AM65" s="792"/>
      <c r="AN65" s="792"/>
      <c r="AO65" s="788">
        <f>IF(Cotizador!$Q$17&gt;=1,TARIFA!R14,0)</f>
        <v>0</v>
      </c>
      <c r="AP65" s="789"/>
      <c r="AQ65" s="789"/>
      <c r="AR65" s="789"/>
      <c r="AS65" s="789"/>
      <c r="AT65" s="789"/>
      <c r="AU65" s="796"/>
      <c r="AV65" s="797">
        <f>IF(Cotizador!$Q$17&gt;=1,TARIFA!S14,0)</f>
        <v>0</v>
      </c>
      <c r="AW65" s="789"/>
      <c r="AX65" s="789"/>
      <c r="AY65" s="789"/>
      <c r="AZ65" s="789"/>
      <c r="BA65" s="789"/>
      <c r="BB65" s="789"/>
      <c r="BC65" s="798">
        <f>IF(Cotizador!$Q$17&gt;=1,TARIFA!T14,0)</f>
        <v>0</v>
      </c>
      <c r="BD65" s="789"/>
      <c r="BE65" s="789"/>
      <c r="BF65" s="789"/>
      <c r="BG65" s="789"/>
      <c r="BH65" s="789"/>
      <c r="BI65" s="796"/>
      <c r="BJ65" s="797">
        <f>IF(Cotizador!$Q$17&gt;=1,TARIFA!U14,0)</f>
        <v>0</v>
      </c>
      <c r="BK65" s="789"/>
      <c r="BL65" s="789"/>
      <c r="BM65" s="789"/>
      <c r="BN65" s="789"/>
      <c r="BO65" s="789"/>
      <c r="BP65" s="790"/>
      <c r="BQ65" s="791">
        <f>IF(Cotizador!$Q$17&gt;=1,TARIFA!V14,0)</f>
        <v>0</v>
      </c>
      <c r="BR65" s="792"/>
      <c r="BS65" s="792"/>
      <c r="BT65" s="792"/>
      <c r="BU65" s="792"/>
      <c r="BV65" s="792"/>
      <c r="BW65" s="793"/>
      <c r="BX65" s="794">
        <f>IF(Cotizador!$Q$17&gt;=1,TARIFA!W14,0)</f>
        <v>0</v>
      </c>
      <c r="BY65" s="792"/>
      <c r="BZ65" s="792"/>
      <c r="CA65" s="792"/>
      <c r="CB65" s="792"/>
      <c r="CC65" s="792"/>
      <c r="CD65" s="792"/>
      <c r="CE65" s="795">
        <f>IF(Cotizador!$Q$17&gt;=1,TARIFA!X14,0)</f>
        <v>0</v>
      </c>
      <c r="CF65" s="792"/>
      <c r="CG65" s="792"/>
      <c r="CH65" s="792"/>
      <c r="CI65" s="792"/>
      <c r="CJ65" s="792"/>
      <c r="CK65" s="793"/>
      <c r="CL65" s="794">
        <f>IF(Cotizador!$Q$17&gt;=1,TARIFA!Y14,0)</f>
        <v>0</v>
      </c>
      <c r="CM65" s="792"/>
      <c r="CN65" s="792"/>
      <c r="CO65" s="792"/>
      <c r="CP65" s="792"/>
      <c r="CQ65" s="792"/>
      <c r="CR65" s="799"/>
      <c r="CS65" s="370"/>
    </row>
    <row r="66" spans="2:97" ht="23.25" customHeight="1" x14ac:dyDescent="0.35">
      <c r="B66" s="369"/>
      <c r="C66" s="776" t="s">
        <v>108</v>
      </c>
      <c r="D66" s="777"/>
      <c r="E66" s="777"/>
      <c r="F66" s="777"/>
      <c r="G66" s="777"/>
      <c r="H66" s="777"/>
      <c r="I66" s="777"/>
      <c r="J66" s="777"/>
      <c r="K66" s="777"/>
      <c r="L66" s="778"/>
      <c r="M66" s="779">
        <f>IF(Cotizador!$Q$17&gt;=1,TARIFA!N15,0)</f>
        <v>0</v>
      </c>
      <c r="N66" s="780"/>
      <c r="O66" s="780"/>
      <c r="P66" s="780"/>
      <c r="Q66" s="780"/>
      <c r="R66" s="780"/>
      <c r="S66" s="781"/>
      <c r="T66" s="782">
        <f>IF(Cotizador!$Q$17&gt;=1,TARIFA!O15,0)</f>
        <v>0</v>
      </c>
      <c r="U66" s="780"/>
      <c r="V66" s="780"/>
      <c r="W66" s="780"/>
      <c r="X66" s="780"/>
      <c r="Y66" s="780"/>
      <c r="Z66" s="780"/>
      <c r="AA66" s="783">
        <f>IF(Cotizador!$Q$17&gt;=1,TARIFA!P15,0)</f>
        <v>0</v>
      </c>
      <c r="AB66" s="780"/>
      <c r="AC66" s="780"/>
      <c r="AD66" s="780"/>
      <c r="AE66" s="780"/>
      <c r="AF66" s="780"/>
      <c r="AG66" s="781"/>
      <c r="AH66" s="782">
        <f>IF(Cotizador!$Q$17&gt;=1,TARIFA!Q15,0)</f>
        <v>0</v>
      </c>
      <c r="AI66" s="780"/>
      <c r="AJ66" s="780"/>
      <c r="AK66" s="780"/>
      <c r="AL66" s="780"/>
      <c r="AM66" s="780"/>
      <c r="AN66" s="780"/>
      <c r="AO66" s="776">
        <f>IF(Cotizador!$Q$17&gt;=1,TARIFA!R15,0)</f>
        <v>0</v>
      </c>
      <c r="AP66" s="777"/>
      <c r="AQ66" s="777"/>
      <c r="AR66" s="777"/>
      <c r="AS66" s="777"/>
      <c r="AT66" s="777"/>
      <c r="AU66" s="784"/>
      <c r="AV66" s="785">
        <f>IF(Cotizador!$Q$17&gt;=1,TARIFA!S15,0)</f>
        <v>0</v>
      </c>
      <c r="AW66" s="777"/>
      <c r="AX66" s="777"/>
      <c r="AY66" s="777"/>
      <c r="AZ66" s="777"/>
      <c r="BA66" s="777"/>
      <c r="BB66" s="777"/>
      <c r="BC66" s="786">
        <f>IF(Cotizador!$Q$17&gt;=1,TARIFA!T15,0)</f>
        <v>0</v>
      </c>
      <c r="BD66" s="777"/>
      <c r="BE66" s="777"/>
      <c r="BF66" s="777"/>
      <c r="BG66" s="777"/>
      <c r="BH66" s="777"/>
      <c r="BI66" s="784"/>
      <c r="BJ66" s="785">
        <f>IF(Cotizador!$Q$17&gt;=1,TARIFA!U15,0)</f>
        <v>0</v>
      </c>
      <c r="BK66" s="777"/>
      <c r="BL66" s="777"/>
      <c r="BM66" s="777"/>
      <c r="BN66" s="777"/>
      <c r="BO66" s="777"/>
      <c r="BP66" s="778"/>
      <c r="BQ66" s="779">
        <f>IF(Cotizador!$Q$17&gt;=1,TARIFA!V15,0)</f>
        <v>0</v>
      </c>
      <c r="BR66" s="780"/>
      <c r="BS66" s="780"/>
      <c r="BT66" s="780"/>
      <c r="BU66" s="780"/>
      <c r="BV66" s="780"/>
      <c r="BW66" s="781"/>
      <c r="BX66" s="782">
        <f>IF(Cotizador!$Q$17&gt;=1,TARIFA!W15,0)</f>
        <v>0</v>
      </c>
      <c r="BY66" s="780"/>
      <c r="BZ66" s="780"/>
      <c r="CA66" s="780"/>
      <c r="CB66" s="780"/>
      <c r="CC66" s="780"/>
      <c r="CD66" s="780"/>
      <c r="CE66" s="783">
        <f>IF(Cotizador!$Q$17&gt;=1,TARIFA!X15,0)</f>
        <v>0</v>
      </c>
      <c r="CF66" s="780"/>
      <c r="CG66" s="780"/>
      <c r="CH66" s="780"/>
      <c r="CI66" s="780"/>
      <c r="CJ66" s="780"/>
      <c r="CK66" s="781"/>
      <c r="CL66" s="782">
        <f>IF(Cotizador!$Q$17&gt;=1,TARIFA!Y15,0)</f>
        <v>0</v>
      </c>
      <c r="CM66" s="780"/>
      <c r="CN66" s="780"/>
      <c r="CO66" s="780"/>
      <c r="CP66" s="780"/>
      <c r="CQ66" s="780"/>
      <c r="CR66" s="787"/>
      <c r="CS66" s="370"/>
    </row>
    <row r="67" spans="2:97" ht="23.25" customHeight="1" x14ac:dyDescent="0.35">
      <c r="B67" s="369"/>
      <c r="C67" s="788" t="s">
        <v>109</v>
      </c>
      <c r="D67" s="789"/>
      <c r="E67" s="789"/>
      <c r="F67" s="789"/>
      <c r="G67" s="789"/>
      <c r="H67" s="789"/>
      <c r="I67" s="789"/>
      <c r="J67" s="789"/>
      <c r="K67" s="789"/>
      <c r="L67" s="790"/>
      <c r="M67" s="791">
        <f>IF(Cotizador!$Q$17&gt;=1,TARIFA!N16,0)</f>
        <v>0</v>
      </c>
      <c r="N67" s="792"/>
      <c r="O67" s="792"/>
      <c r="P67" s="792"/>
      <c r="Q67" s="792"/>
      <c r="R67" s="792"/>
      <c r="S67" s="793"/>
      <c r="T67" s="794">
        <f>IF(Cotizador!$Q$17&gt;=1,TARIFA!O16,0)</f>
        <v>0</v>
      </c>
      <c r="U67" s="792"/>
      <c r="V67" s="792"/>
      <c r="W67" s="792"/>
      <c r="X67" s="792"/>
      <c r="Y67" s="792"/>
      <c r="Z67" s="792"/>
      <c r="AA67" s="795">
        <f>IF(Cotizador!$Q$17&gt;=1,TARIFA!P16,0)</f>
        <v>0</v>
      </c>
      <c r="AB67" s="792"/>
      <c r="AC67" s="792"/>
      <c r="AD67" s="792"/>
      <c r="AE67" s="792"/>
      <c r="AF67" s="792"/>
      <c r="AG67" s="793"/>
      <c r="AH67" s="794">
        <f>IF(Cotizador!$Q$17&gt;=1,TARIFA!Q16,0)</f>
        <v>0</v>
      </c>
      <c r="AI67" s="792"/>
      <c r="AJ67" s="792"/>
      <c r="AK67" s="792"/>
      <c r="AL67" s="792"/>
      <c r="AM67" s="792"/>
      <c r="AN67" s="792"/>
      <c r="AO67" s="788">
        <f>IF(Cotizador!$Q$17&gt;=1,TARIFA!R16,0)</f>
        <v>0</v>
      </c>
      <c r="AP67" s="789"/>
      <c r="AQ67" s="789"/>
      <c r="AR67" s="789"/>
      <c r="AS67" s="789"/>
      <c r="AT67" s="789"/>
      <c r="AU67" s="796"/>
      <c r="AV67" s="797">
        <f>IF(Cotizador!$Q$17&gt;=1,TARIFA!S16,0)</f>
        <v>0</v>
      </c>
      <c r="AW67" s="789"/>
      <c r="AX67" s="789"/>
      <c r="AY67" s="789"/>
      <c r="AZ67" s="789"/>
      <c r="BA67" s="789"/>
      <c r="BB67" s="789"/>
      <c r="BC67" s="798">
        <f>IF(Cotizador!$Q$17&gt;=1,TARIFA!T16,0)</f>
        <v>0</v>
      </c>
      <c r="BD67" s="789"/>
      <c r="BE67" s="789"/>
      <c r="BF67" s="789"/>
      <c r="BG67" s="789"/>
      <c r="BH67" s="789"/>
      <c r="BI67" s="796"/>
      <c r="BJ67" s="797">
        <f>IF(Cotizador!$Q$17&gt;=1,TARIFA!U16,0)</f>
        <v>0</v>
      </c>
      <c r="BK67" s="789"/>
      <c r="BL67" s="789"/>
      <c r="BM67" s="789"/>
      <c r="BN67" s="789"/>
      <c r="BO67" s="789"/>
      <c r="BP67" s="790"/>
      <c r="BQ67" s="791">
        <f>IF(Cotizador!$Q$17&gt;=1,TARIFA!V16,0)</f>
        <v>0</v>
      </c>
      <c r="BR67" s="792"/>
      <c r="BS67" s="792"/>
      <c r="BT67" s="792"/>
      <c r="BU67" s="792"/>
      <c r="BV67" s="792"/>
      <c r="BW67" s="793"/>
      <c r="BX67" s="794">
        <f>IF(Cotizador!$Q$17&gt;=1,TARIFA!W16,0)</f>
        <v>0</v>
      </c>
      <c r="BY67" s="792"/>
      <c r="BZ67" s="792"/>
      <c r="CA67" s="792"/>
      <c r="CB67" s="792"/>
      <c r="CC67" s="792"/>
      <c r="CD67" s="792"/>
      <c r="CE67" s="795">
        <f>IF(Cotizador!$Q$17&gt;=1,TARIFA!X16,0)</f>
        <v>0</v>
      </c>
      <c r="CF67" s="792"/>
      <c r="CG67" s="792"/>
      <c r="CH67" s="792"/>
      <c r="CI67" s="792"/>
      <c r="CJ67" s="792"/>
      <c r="CK67" s="793"/>
      <c r="CL67" s="794">
        <f>IF(Cotizador!$Q$17&gt;=1,TARIFA!Y16,0)</f>
        <v>0</v>
      </c>
      <c r="CM67" s="792"/>
      <c r="CN67" s="792"/>
      <c r="CO67" s="792"/>
      <c r="CP67" s="792"/>
      <c r="CQ67" s="792"/>
      <c r="CR67" s="799"/>
      <c r="CS67" s="370"/>
    </row>
    <row r="68" spans="2:97" ht="23.25" customHeight="1" x14ac:dyDescent="0.35">
      <c r="B68" s="369"/>
      <c r="C68" s="776" t="s">
        <v>110</v>
      </c>
      <c r="D68" s="777"/>
      <c r="E68" s="777"/>
      <c r="F68" s="777"/>
      <c r="G68" s="777"/>
      <c r="H68" s="777"/>
      <c r="I68" s="777"/>
      <c r="J68" s="777"/>
      <c r="K68" s="777"/>
      <c r="L68" s="778"/>
      <c r="M68" s="779">
        <f>IF(Cotizador!$Q$17&gt;=1,TARIFA!N17,0)</f>
        <v>0</v>
      </c>
      <c r="N68" s="780"/>
      <c r="O68" s="780"/>
      <c r="P68" s="780"/>
      <c r="Q68" s="780"/>
      <c r="R68" s="780"/>
      <c r="S68" s="781"/>
      <c r="T68" s="782">
        <f>IF(Cotizador!$Q$17&gt;=1,TARIFA!O17,0)</f>
        <v>0</v>
      </c>
      <c r="U68" s="780"/>
      <c r="V68" s="780"/>
      <c r="W68" s="780"/>
      <c r="X68" s="780"/>
      <c r="Y68" s="780"/>
      <c r="Z68" s="780"/>
      <c r="AA68" s="783">
        <f>IF(Cotizador!$Q$17&gt;=1,TARIFA!P17,0)</f>
        <v>0</v>
      </c>
      <c r="AB68" s="780"/>
      <c r="AC68" s="780"/>
      <c r="AD68" s="780"/>
      <c r="AE68" s="780"/>
      <c r="AF68" s="780"/>
      <c r="AG68" s="781"/>
      <c r="AH68" s="782">
        <f>IF(Cotizador!$Q$17&gt;=1,TARIFA!Q17,0)</f>
        <v>0</v>
      </c>
      <c r="AI68" s="780"/>
      <c r="AJ68" s="780"/>
      <c r="AK68" s="780"/>
      <c r="AL68" s="780"/>
      <c r="AM68" s="780"/>
      <c r="AN68" s="780"/>
      <c r="AO68" s="776">
        <f>IF(Cotizador!$Q$17&gt;=1,TARIFA!R17,0)</f>
        <v>0</v>
      </c>
      <c r="AP68" s="777"/>
      <c r="AQ68" s="777"/>
      <c r="AR68" s="777"/>
      <c r="AS68" s="777"/>
      <c r="AT68" s="777"/>
      <c r="AU68" s="784"/>
      <c r="AV68" s="785">
        <f>IF(Cotizador!$Q$17&gt;=1,TARIFA!S17,0)</f>
        <v>0</v>
      </c>
      <c r="AW68" s="777"/>
      <c r="AX68" s="777"/>
      <c r="AY68" s="777"/>
      <c r="AZ68" s="777"/>
      <c r="BA68" s="777"/>
      <c r="BB68" s="777"/>
      <c r="BC68" s="786">
        <f>IF(Cotizador!$Q$17&gt;=1,TARIFA!T17,0)</f>
        <v>0</v>
      </c>
      <c r="BD68" s="777"/>
      <c r="BE68" s="777"/>
      <c r="BF68" s="777"/>
      <c r="BG68" s="777"/>
      <c r="BH68" s="777"/>
      <c r="BI68" s="784"/>
      <c r="BJ68" s="785">
        <f>IF(Cotizador!$Q$17&gt;=1,TARIFA!U17,0)</f>
        <v>0</v>
      </c>
      <c r="BK68" s="777"/>
      <c r="BL68" s="777"/>
      <c r="BM68" s="777"/>
      <c r="BN68" s="777"/>
      <c r="BO68" s="777"/>
      <c r="BP68" s="778"/>
      <c r="BQ68" s="779">
        <f>IF(Cotizador!$Q$17&gt;=1,TARIFA!V17,0)</f>
        <v>0</v>
      </c>
      <c r="BR68" s="780"/>
      <c r="BS68" s="780"/>
      <c r="BT68" s="780"/>
      <c r="BU68" s="780"/>
      <c r="BV68" s="780"/>
      <c r="BW68" s="781"/>
      <c r="BX68" s="782">
        <f>IF(Cotizador!$Q$17&gt;=1,TARIFA!W17,0)</f>
        <v>0</v>
      </c>
      <c r="BY68" s="780"/>
      <c r="BZ68" s="780"/>
      <c r="CA68" s="780"/>
      <c r="CB68" s="780"/>
      <c r="CC68" s="780"/>
      <c r="CD68" s="780"/>
      <c r="CE68" s="783">
        <f>IF(Cotizador!$Q$17&gt;=1,TARIFA!X17,0)</f>
        <v>0</v>
      </c>
      <c r="CF68" s="780"/>
      <c r="CG68" s="780"/>
      <c r="CH68" s="780"/>
      <c r="CI68" s="780"/>
      <c r="CJ68" s="780"/>
      <c r="CK68" s="781"/>
      <c r="CL68" s="782">
        <f>IF(Cotizador!$Q$17&gt;=1,TARIFA!Y17,0)</f>
        <v>0</v>
      </c>
      <c r="CM68" s="780"/>
      <c r="CN68" s="780"/>
      <c r="CO68" s="780"/>
      <c r="CP68" s="780"/>
      <c r="CQ68" s="780"/>
      <c r="CR68" s="787"/>
      <c r="CS68" s="370"/>
    </row>
    <row r="69" spans="2:97" ht="23.25" customHeight="1" x14ac:dyDescent="0.35">
      <c r="B69" s="369"/>
      <c r="C69" s="788" t="s">
        <v>111</v>
      </c>
      <c r="D69" s="789"/>
      <c r="E69" s="789"/>
      <c r="F69" s="789"/>
      <c r="G69" s="789"/>
      <c r="H69" s="789"/>
      <c r="I69" s="789"/>
      <c r="J69" s="789"/>
      <c r="K69" s="789"/>
      <c r="L69" s="790"/>
      <c r="M69" s="791">
        <f>IF(Cotizador!$Q$17&gt;=1,TARIFA!N18,0)</f>
        <v>0</v>
      </c>
      <c r="N69" s="792"/>
      <c r="O69" s="792"/>
      <c r="P69" s="792"/>
      <c r="Q69" s="792"/>
      <c r="R69" s="792"/>
      <c r="S69" s="793"/>
      <c r="T69" s="794">
        <f>IF(Cotizador!$Q$17&gt;=1,TARIFA!O18,0)</f>
        <v>0</v>
      </c>
      <c r="U69" s="792"/>
      <c r="V69" s="792"/>
      <c r="W69" s="792"/>
      <c r="X69" s="792"/>
      <c r="Y69" s="792"/>
      <c r="Z69" s="792"/>
      <c r="AA69" s="795">
        <f>IF(Cotizador!$Q$17&gt;=1,TARIFA!P18,0)</f>
        <v>0</v>
      </c>
      <c r="AB69" s="792"/>
      <c r="AC69" s="792"/>
      <c r="AD69" s="792"/>
      <c r="AE69" s="792"/>
      <c r="AF69" s="792"/>
      <c r="AG69" s="793"/>
      <c r="AH69" s="794">
        <f>IF(Cotizador!$Q$17&gt;=1,TARIFA!Q18,0)</f>
        <v>0</v>
      </c>
      <c r="AI69" s="792"/>
      <c r="AJ69" s="792"/>
      <c r="AK69" s="792"/>
      <c r="AL69" s="792"/>
      <c r="AM69" s="792"/>
      <c r="AN69" s="792"/>
      <c r="AO69" s="788">
        <f>IF(Cotizador!$Q$17&gt;=1,TARIFA!R18,0)</f>
        <v>0</v>
      </c>
      <c r="AP69" s="789"/>
      <c r="AQ69" s="789"/>
      <c r="AR69" s="789"/>
      <c r="AS69" s="789"/>
      <c r="AT69" s="789"/>
      <c r="AU69" s="796"/>
      <c r="AV69" s="797">
        <f>IF(Cotizador!$Q$17&gt;=1,TARIFA!S18,0)</f>
        <v>0</v>
      </c>
      <c r="AW69" s="789"/>
      <c r="AX69" s="789"/>
      <c r="AY69" s="789"/>
      <c r="AZ69" s="789"/>
      <c r="BA69" s="789"/>
      <c r="BB69" s="789"/>
      <c r="BC69" s="798">
        <f>IF(Cotizador!$Q$17&gt;=1,TARIFA!T18,0)</f>
        <v>0</v>
      </c>
      <c r="BD69" s="789"/>
      <c r="BE69" s="789"/>
      <c r="BF69" s="789"/>
      <c r="BG69" s="789"/>
      <c r="BH69" s="789"/>
      <c r="BI69" s="796"/>
      <c r="BJ69" s="797">
        <f>IF(Cotizador!$Q$17&gt;=1,TARIFA!U18,0)</f>
        <v>0</v>
      </c>
      <c r="BK69" s="789"/>
      <c r="BL69" s="789"/>
      <c r="BM69" s="789"/>
      <c r="BN69" s="789"/>
      <c r="BO69" s="789"/>
      <c r="BP69" s="790"/>
      <c r="BQ69" s="791">
        <f>IF(Cotizador!$Q$17&gt;=1,TARIFA!V18,0)</f>
        <v>0</v>
      </c>
      <c r="BR69" s="792"/>
      <c r="BS69" s="792"/>
      <c r="BT69" s="792"/>
      <c r="BU69" s="792"/>
      <c r="BV69" s="792"/>
      <c r="BW69" s="793"/>
      <c r="BX69" s="794">
        <f>IF(Cotizador!$Q$17&gt;=1,TARIFA!W18,0)</f>
        <v>0</v>
      </c>
      <c r="BY69" s="792"/>
      <c r="BZ69" s="792"/>
      <c r="CA69" s="792"/>
      <c r="CB69" s="792"/>
      <c r="CC69" s="792"/>
      <c r="CD69" s="792"/>
      <c r="CE69" s="795">
        <f>IF(Cotizador!$Q$17&gt;=1,TARIFA!X18,0)</f>
        <v>0</v>
      </c>
      <c r="CF69" s="792"/>
      <c r="CG69" s="792"/>
      <c r="CH69" s="792"/>
      <c r="CI69" s="792"/>
      <c r="CJ69" s="792"/>
      <c r="CK69" s="793"/>
      <c r="CL69" s="794">
        <f>IF(Cotizador!$Q$17&gt;=1,TARIFA!Y18,0)</f>
        <v>0</v>
      </c>
      <c r="CM69" s="792"/>
      <c r="CN69" s="792"/>
      <c r="CO69" s="792"/>
      <c r="CP69" s="792"/>
      <c r="CQ69" s="792"/>
      <c r="CR69" s="799"/>
      <c r="CS69" s="370"/>
    </row>
    <row r="70" spans="2:97" ht="23.25" customHeight="1" x14ac:dyDescent="0.35">
      <c r="B70" s="369"/>
      <c r="C70" s="776" t="s">
        <v>112</v>
      </c>
      <c r="D70" s="777"/>
      <c r="E70" s="777"/>
      <c r="F70" s="777"/>
      <c r="G70" s="777"/>
      <c r="H70" s="777"/>
      <c r="I70" s="777"/>
      <c r="J70" s="777"/>
      <c r="K70" s="777"/>
      <c r="L70" s="778"/>
      <c r="M70" s="779">
        <f>IF(Cotizador!$Q$17&gt;=1,TARIFA!N19,0)</f>
        <v>0</v>
      </c>
      <c r="N70" s="780"/>
      <c r="O70" s="780"/>
      <c r="P70" s="780"/>
      <c r="Q70" s="780"/>
      <c r="R70" s="780"/>
      <c r="S70" s="781"/>
      <c r="T70" s="782">
        <f>IF(Cotizador!$Q$17&gt;=1,TARIFA!O19,0)</f>
        <v>0</v>
      </c>
      <c r="U70" s="780"/>
      <c r="V70" s="780"/>
      <c r="W70" s="780"/>
      <c r="X70" s="780"/>
      <c r="Y70" s="780"/>
      <c r="Z70" s="780"/>
      <c r="AA70" s="783">
        <f>IF(Cotizador!$Q$17&gt;=1,TARIFA!P19,0)</f>
        <v>0</v>
      </c>
      <c r="AB70" s="780"/>
      <c r="AC70" s="780"/>
      <c r="AD70" s="780"/>
      <c r="AE70" s="780"/>
      <c r="AF70" s="780"/>
      <c r="AG70" s="781"/>
      <c r="AH70" s="782">
        <f>IF(Cotizador!$Q$17&gt;=1,TARIFA!Q19,0)</f>
        <v>0</v>
      </c>
      <c r="AI70" s="780"/>
      <c r="AJ70" s="780"/>
      <c r="AK70" s="780"/>
      <c r="AL70" s="780"/>
      <c r="AM70" s="780"/>
      <c r="AN70" s="780"/>
      <c r="AO70" s="776">
        <f>IF(Cotizador!$Q$17&gt;=1,TARIFA!R19,0)</f>
        <v>0</v>
      </c>
      <c r="AP70" s="777"/>
      <c r="AQ70" s="777"/>
      <c r="AR70" s="777"/>
      <c r="AS70" s="777"/>
      <c r="AT70" s="777"/>
      <c r="AU70" s="784"/>
      <c r="AV70" s="785">
        <f>IF(Cotizador!$Q$17&gt;=1,TARIFA!S19,0)</f>
        <v>0</v>
      </c>
      <c r="AW70" s="777"/>
      <c r="AX70" s="777"/>
      <c r="AY70" s="777"/>
      <c r="AZ70" s="777"/>
      <c r="BA70" s="777"/>
      <c r="BB70" s="777"/>
      <c r="BC70" s="786">
        <f>IF(Cotizador!$Q$17&gt;=1,TARIFA!T19,0)</f>
        <v>0</v>
      </c>
      <c r="BD70" s="777"/>
      <c r="BE70" s="777"/>
      <c r="BF70" s="777"/>
      <c r="BG70" s="777"/>
      <c r="BH70" s="777"/>
      <c r="BI70" s="784"/>
      <c r="BJ70" s="785">
        <f>IF(Cotizador!$Q$17&gt;=1,TARIFA!U19,0)</f>
        <v>0</v>
      </c>
      <c r="BK70" s="777"/>
      <c r="BL70" s="777"/>
      <c r="BM70" s="777"/>
      <c r="BN70" s="777"/>
      <c r="BO70" s="777"/>
      <c r="BP70" s="778"/>
      <c r="BQ70" s="779">
        <f>IF(Cotizador!$Q$17&gt;=1,TARIFA!V19,0)</f>
        <v>0</v>
      </c>
      <c r="BR70" s="780"/>
      <c r="BS70" s="780"/>
      <c r="BT70" s="780"/>
      <c r="BU70" s="780"/>
      <c r="BV70" s="780"/>
      <c r="BW70" s="781"/>
      <c r="BX70" s="782">
        <f>IF(Cotizador!$Q$17&gt;=1,TARIFA!W19,0)</f>
        <v>0</v>
      </c>
      <c r="BY70" s="780"/>
      <c r="BZ70" s="780"/>
      <c r="CA70" s="780"/>
      <c r="CB70" s="780"/>
      <c r="CC70" s="780"/>
      <c r="CD70" s="780"/>
      <c r="CE70" s="783">
        <f>IF(Cotizador!$Q$17&gt;=1,TARIFA!X19,0)</f>
        <v>0</v>
      </c>
      <c r="CF70" s="780"/>
      <c r="CG70" s="780"/>
      <c r="CH70" s="780"/>
      <c r="CI70" s="780"/>
      <c r="CJ70" s="780"/>
      <c r="CK70" s="781"/>
      <c r="CL70" s="782">
        <f>IF(Cotizador!$Q$17&gt;=1,TARIFA!Y19,0)</f>
        <v>0</v>
      </c>
      <c r="CM70" s="780"/>
      <c r="CN70" s="780"/>
      <c r="CO70" s="780"/>
      <c r="CP70" s="780"/>
      <c r="CQ70" s="780"/>
      <c r="CR70" s="787"/>
      <c r="CS70" s="370"/>
    </row>
    <row r="71" spans="2:97" ht="23.25" customHeight="1" x14ac:dyDescent="0.35">
      <c r="B71" s="369"/>
      <c r="C71" s="788" t="s">
        <v>113</v>
      </c>
      <c r="D71" s="789"/>
      <c r="E71" s="789"/>
      <c r="F71" s="789"/>
      <c r="G71" s="789"/>
      <c r="H71" s="789"/>
      <c r="I71" s="789"/>
      <c r="J71" s="789"/>
      <c r="K71" s="789"/>
      <c r="L71" s="790"/>
      <c r="M71" s="791">
        <f>IF(Cotizador!$Q$17&gt;=1,TARIFA!N20,0)</f>
        <v>0</v>
      </c>
      <c r="N71" s="792"/>
      <c r="O71" s="792"/>
      <c r="P71" s="792"/>
      <c r="Q71" s="792"/>
      <c r="R71" s="792"/>
      <c r="S71" s="793"/>
      <c r="T71" s="794">
        <f>IF(Cotizador!$Q$17&gt;=1,TARIFA!O20,0)</f>
        <v>0</v>
      </c>
      <c r="U71" s="792"/>
      <c r="V71" s="792"/>
      <c r="W71" s="792"/>
      <c r="X71" s="792"/>
      <c r="Y71" s="792"/>
      <c r="Z71" s="792"/>
      <c r="AA71" s="795">
        <f>IF(Cotizador!$Q$17&gt;=1,TARIFA!P20,0)</f>
        <v>0</v>
      </c>
      <c r="AB71" s="792"/>
      <c r="AC71" s="792"/>
      <c r="AD71" s="792"/>
      <c r="AE71" s="792"/>
      <c r="AF71" s="792"/>
      <c r="AG71" s="793"/>
      <c r="AH71" s="794">
        <f>IF(Cotizador!$Q$17&gt;=1,TARIFA!Q20,0)</f>
        <v>0</v>
      </c>
      <c r="AI71" s="792"/>
      <c r="AJ71" s="792"/>
      <c r="AK71" s="792"/>
      <c r="AL71" s="792"/>
      <c r="AM71" s="792"/>
      <c r="AN71" s="792"/>
      <c r="AO71" s="788">
        <f>IF(Cotizador!$Q$17&gt;=1,TARIFA!R20,0)</f>
        <v>0</v>
      </c>
      <c r="AP71" s="789"/>
      <c r="AQ71" s="789"/>
      <c r="AR71" s="789"/>
      <c r="AS71" s="789"/>
      <c r="AT71" s="789"/>
      <c r="AU71" s="796"/>
      <c r="AV71" s="797">
        <f>IF(Cotizador!$Q$17&gt;=1,TARIFA!S20,0)</f>
        <v>0</v>
      </c>
      <c r="AW71" s="789"/>
      <c r="AX71" s="789"/>
      <c r="AY71" s="789"/>
      <c r="AZ71" s="789"/>
      <c r="BA71" s="789"/>
      <c r="BB71" s="789"/>
      <c r="BC71" s="798">
        <f>IF(Cotizador!$Q$17&gt;=1,TARIFA!T20,0)</f>
        <v>0</v>
      </c>
      <c r="BD71" s="789"/>
      <c r="BE71" s="789"/>
      <c r="BF71" s="789"/>
      <c r="BG71" s="789"/>
      <c r="BH71" s="789"/>
      <c r="BI71" s="796"/>
      <c r="BJ71" s="797">
        <f>IF(Cotizador!$Q$17&gt;=1,TARIFA!U20,0)</f>
        <v>0</v>
      </c>
      <c r="BK71" s="789"/>
      <c r="BL71" s="789"/>
      <c r="BM71" s="789"/>
      <c r="BN71" s="789"/>
      <c r="BO71" s="789"/>
      <c r="BP71" s="790"/>
      <c r="BQ71" s="791">
        <f>IF(Cotizador!$Q$17&gt;=1,TARIFA!V20,0)</f>
        <v>0</v>
      </c>
      <c r="BR71" s="792"/>
      <c r="BS71" s="792"/>
      <c r="BT71" s="792"/>
      <c r="BU71" s="792"/>
      <c r="BV71" s="792"/>
      <c r="BW71" s="793"/>
      <c r="BX71" s="794">
        <f>IF(Cotizador!$Q$17&gt;=1,TARIFA!W20,0)</f>
        <v>0</v>
      </c>
      <c r="BY71" s="792"/>
      <c r="BZ71" s="792"/>
      <c r="CA71" s="792"/>
      <c r="CB71" s="792"/>
      <c r="CC71" s="792"/>
      <c r="CD71" s="792"/>
      <c r="CE71" s="795">
        <f>IF(Cotizador!$Q$17&gt;=1,TARIFA!X20,0)</f>
        <v>0</v>
      </c>
      <c r="CF71" s="792"/>
      <c r="CG71" s="792"/>
      <c r="CH71" s="792"/>
      <c r="CI71" s="792"/>
      <c r="CJ71" s="792"/>
      <c r="CK71" s="793"/>
      <c r="CL71" s="794">
        <f>IF(Cotizador!$Q$17&gt;=1,TARIFA!Y20,0)</f>
        <v>0</v>
      </c>
      <c r="CM71" s="792"/>
      <c r="CN71" s="792"/>
      <c r="CO71" s="792"/>
      <c r="CP71" s="792"/>
      <c r="CQ71" s="792"/>
      <c r="CR71" s="799"/>
      <c r="CS71" s="370"/>
    </row>
    <row r="72" spans="2:97" ht="23.25" customHeight="1" x14ac:dyDescent="0.35">
      <c r="B72" s="369"/>
      <c r="C72" s="776" t="s">
        <v>114</v>
      </c>
      <c r="D72" s="777"/>
      <c r="E72" s="777"/>
      <c r="F72" s="777"/>
      <c r="G72" s="777"/>
      <c r="H72" s="777"/>
      <c r="I72" s="777"/>
      <c r="J72" s="777"/>
      <c r="K72" s="777"/>
      <c r="L72" s="778"/>
      <c r="M72" s="779">
        <f>IF(Cotizador!$Q$17&gt;=1,TARIFA!N21,0)</f>
        <v>0</v>
      </c>
      <c r="N72" s="780"/>
      <c r="O72" s="780"/>
      <c r="P72" s="780"/>
      <c r="Q72" s="780"/>
      <c r="R72" s="780"/>
      <c r="S72" s="781"/>
      <c r="T72" s="782">
        <f>IF(Cotizador!$Q$17&gt;=1,TARIFA!O21,0)</f>
        <v>0</v>
      </c>
      <c r="U72" s="780"/>
      <c r="V72" s="780"/>
      <c r="W72" s="780"/>
      <c r="X72" s="780"/>
      <c r="Y72" s="780"/>
      <c r="Z72" s="780"/>
      <c r="AA72" s="783">
        <f>IF(Cotizador!$Q$17&gt;=1,TARIFA!P21,0)</f>
        <v>0</v>
      </c>
      <c r="AB72" s="780"/>
      <c r="AC72" s="780"/>
      <c r="AD72" s="780"/>
      <c r="AE72" s="780"/>
      <c r="AF72" s="780"/>
      <c r="AG72" s="781"/>
      <c r="AH72" s="782">
        <f>IF(Cotizador!$Q$17&gt;=1,TARIFA!Q21,0)</f>
        <v>0</v>
      </c>
      <c r="AI72" s="780"/>
      <c r="AJ72" s="780"/>
      <c r="AK72" s="780"/>
      <c r="AL72" s="780"/>
      <c r="AM72" s="780"/>
      <c r="AN72" s="780"/>
      <c r="AO72" s="776">
        <f>IF(Cotizador!$Q$17&gt;=1,TARIFA!R21,0)</f>
        <v>0</v>
      </c>
      <c r="AP72" s="777"/>
      <c r="AQ72" s="777"/>
      <c r="AR72" s="777"/>
      <c r="AS72" s="777"/>
      <c r="AT72" s="777"/>
      <c r="AU72" s="784"/>
      <c r="AV72" s="785">
        <f>IF(Cotizador!$Q$17&gt;=1,TARIFA!S21,0)</f>
        <v>0</v>
      </c>
      <c r="AW72" s="777"/>
      <c r="AX72" s="777"/>
      <c r="AY72" s="777"/>
      <c r="AZ72" s="777"/>
      <c r="BA72" s="777"/>
      <c r="BB72" s="777"/>
      <c r="BC72" s="786">
        <f>IF(Cotizador!$Q$17&gt;=1,TARIFA!T21,0)</f>
        <v>0</v>
      </c>
      <c r="BD72" s="777"/>
      <c r="BE72" s="777"/>
      <c r="BF72" s="777"/>
      <c r="BG72" s="777"/>
      <c r="BH72" s="777"/>
      <c r="BI72" s="784"/>
      <c r="BJ72" s="785">
        <f>IF(Cotizador!$Q$17&gt;=1,TARIFA!U21,0)</f>
        <v>0</v>
      </c>
      <c r="BK72" s="777"/>
      <c r="BL72" s="777"/>
      <c r="BM72" s="777"/>
      <c r="BN72" s="777"/>
      <c r="BO72" s="777"/>
      <c r="BP72" s="778"/>
      <c r="BQ72" s="779">
        <f>IF(Cotizador!$Q$17&gt;=1,TARIFA!V21,0)</f>
        <v>0</v>
      </c>
      <c r="BR72" s="780"/>
      <c r="BS72" s="780"/>
      <c r="BT72" s="780"/>
      <c r="BU72" s="780"/>
      <c r="BV72" s="780"/>
      <c r="BW72" s="781"/>
      <c r="BX72" s="782">
        <f>IF(Cotizador!$Q$17&gt;=1,TARIFA!W21,0)</f>
        <v>0</v>
      </c>
      <c r="BY72" s="780"/>
      <c r="BZ72" s="780"/>
      <c r="CA72" s="780"/>
      <c r="CB72" s="780"/>
      <c r="CC72" s="780"/>
      <c r="CD72" s="780"/>
      <c r="CE72" s="783">
        <f>IF(Cotizador!$Q$17&gt;=1,TARIFA!X21,0)</f>
        <v>0</v>
      </c>
      <c r="CF72" s="780"/>
      <c r="CG72" s="780"/>
      <c r="CH72" s="780"/>
      <c r="CI72" s="780"/>
      <c r="CJ72" s="780"/>
      <c r="CK72" s="781"/>
      <c r="CL72" s="782">
        <f>IF(Cotizador!$Q$17&gt;=1,TARIFA!Y21,0)</f>
        <v>0</v>
      </c>
      <c r="CM72" s="780"/>
      <c r="CN72" s="780"/>
      <c r="CO72" s="780"/>
      <c r="CP72" s="780"/>
      <c r="CQ72" s="780"/>
      <c r="CR72" s="787"/>
      <c r="CS72" s="370"/>
    </row>
    <row r="73" spans="2:97" ht="23.25" customHeight="1" x14ac:dyDescent="0.35">
      <c r="B73" s="369"/>
      <c r="C73" s="788" t="s">
        <v>115</v>
      </c>
      <c r="D73" s="789"/>
      <c r="E73" s="789"/>
      <c r="F73" s="789"/>
      <c r="G73" s="789"/>
      <c r="H73" s="789"/>
      <c r="I73" s="789"/>
      <c r="J73" s="789"/>
      <c r="K73" s="789"/>
      <c r="L73" s="790"/>
      <c r="M73" s="791">
        <f>IF(Cotizador!$Q$17&gt;=1,TARIFA!N22,0)</f>
        <v>0</v>
      </c>
      <c r="N73" s="792"/>
      <c r="O73" s="792"/>
      <c r="P73" s="792"/>
      <c r="Q73" s="792"/>
      <c r="R73" s="792"/>
      <c r="S73" s="793"/>
      <c r="T73" s="794">
        <f>IF(Cotizador!$Q$17&gt;=1,TARIFA!O22,0)</f>
        <v>0</v>
      </c>
      <c r="U73" s="792"/>
      <c r="V73" s="792"/>
      <c r="W73" s="792"/>
      <c r="X73" s="792"/>
      <c r="Y73" s="792"/>
      <c r="Z73" s="792"/>
      <c r="AA73" s="795">
        <f>IF(Cotizador!$Q$17&gt;=1,TARIFA!P22,0)</f>
        <v>0</v>
      </c>
      <c r="AB73" s="792"/>
      <c r="AC73" s="792"/>
      <c r="AD73" s="792"/>
      <c r="AE73" s="792"/>
      <c r="AF73" s="792"/>
      <c r="AG73" s="793"/>
      <c r="AH73" s="794">
        <f>IF(Cotizador!$Q$17&gt;=1,TARIFA!Q22,0)</f>
        <v>0</v>
      </c>
      <c r="AI73" s="792"/>
      <c r="AJ73" s="792"/>
      <c r="AK73" s="792"/>
      <c r="AL73" s="792"/>
      <c r="AM73" s="792"/>
      <c r="AN73" s="792"/>
      <c r="AO73" s="788">
        <f>IF(Cotizador!$Q$17&gt;=1,TARIFA!R22,0)</f>
        <v>0</v>
      </c>
      <c r="AP73" s="789"/>
      <c r="AQ73" s="789"/>
      <c r="AR73" s="789"/>
      <c r="AS73" s="789"/>
      <c r="AT73" s="789"/>
      <c r="AU73" s="796"/>
      <c r="AV73" s="797">
        <f>IF(Cotizador!$Q$17&gt;=1,TARIFA!S22,0)</f>
        <v>0</v>
      </c>
      <c r="AW73" s="789"/>
      <c r="AX73" s="789"/>
      <c r="AY73" s="789"/>
      <c r="AZ73" s="789"/>
      <c r="BA73" s="789"/>
      <c r="BB73" s="789"/>
      <c r="BC73" s="798">
        <f>IF(Cotizador!$Q$17&gt;=1,TARIFA!T22,0)</f>
        <v>0</v>
      </c>
      <c r="BD73" s="789"/>
      <c r="BE73" s="789"/>
      <c r="BF73" s="789"/>
      <c r="BG73" s="789"/>
      <c r="BH73" s="789"/>
      <c r="BI73" s="796"/>
      <c r="BJ73" s="797">
        <f>IF(Cotizador!$Q$17&gt;=1,TARIFA!U22,0)</f>
        <v>0</v>
      </c>
      <c r="BK73" s="789"/>
      <c r="BL73" s="789"/>
      <c r="BM73" s="789"/>
      <c r="BN73" s="789"/>
      <c r="BO73" s="789"/>
      <c r="BP73" s="790"/>
      <c r="BQ73" s="791">
        <f>IF(Cotizador!$Q$17&gt;=1,TARIFA!V22,0)</f>
        <v>0</v>
      </c>
      <c r="BR73" s="792"/>
      <c r="BS73" s="792"/>
      <c r="BT73" s="792"/>
      <c r="BU73" s="792"/>
      <c r="BV73" s="792"/>
      <c r="BW73" s="793"/>
      <c r="BX73" s="794">
        <f>IF(Cotizador!$Q$17&gt;=1,TARIFA!W22,0)</f>
        <v>0</v>
      </c>
      <c r="BY73" s="792"/>
      <c r="BZ73" s="792"/>
      <c r="CA73" s="792"/>
      <c r="CB73" s="792"/>
      <c r="CC73" s="792"/>
      <c r="CD73" s="792"/>
      <c r="CE73" s="795">
        <f>IF(Cotizador!$Q$17&gt;=1,TARIFA!X22,0)</f>
        <v>0</v>
      </c>
      <c r="CF73" s="792"/>
      <c r="CG73" s="792"/>
      <c r="CH73" s="792"/>
      <c r="CI73" s="792"/>
      <c r="CJ73" s="792"/>
      <c r="CK73" s="793"/>
      <c r="CL73" s="794">
        <f>IF(Cotizador!$Q$17&gt;=1,TARIFA!Y22,0)</f>
        <v>0</v>
      </c>
      <c r="CM73" s="792"/>
      <c r="CN73" s="792"/>
      <c r="CO73" s="792"/>
      <c r="CP73" s="792"/>
      <c r="CQ73" s="792"/>
      <c r="CR73" s="799"/>
      <c r="CS73" s="370"/>
    </row>
    <row r="74" spans="2:97" ht="23.25" customHeight="1" x14ac:dyDescent="0.35">
      <c r="B74" s="369"/>
      <c r="C74" s="776" t="s">
        <v>116</v>
      </c>
      <c r="D74" s="777"/>
      <c r="E74" s="777"/>
      <c r="F74" s="777"/>
      <c r="G74" s="777"/>
      <c r="H74" s="777"/>
      <c r="I74" s="777"/>
      <c r="J74" s="777"/>
      <c r="K74" s="777"/>
      <c r="L74" s="778"/>
      <c r="M74" s="779">
        <f>IF(Cotizador!$Q$17&gt;=1,TARIFA!N23,0)</f>
        <v>0</v>
      </c>
      <c r="N74" s="780"/>
      <c r="O74" s="780"/>
      <c r="P74" s="780"/>
      <c r="Q74" s="780"/>
      <c r="R74" s="780"/>
      <c r="S74" s="781"/>
      <c r="T74" s="782">
        <f>IF(Cotizador!$Q$17&gt;=1,TARIFA!O23,0)</f>
        <v>0</v>
      </c>
      <c r="U74" s="780"/>
      <c r="V74" s="780"/>
      <c r="W74" s="780"/>
      <c r="X74" s="780"/>
      <c r="Y74" s="780"/>
      <c r="Z74" s="780"/>
      <c r="AA74" s="783">
        <f>IF(Cotizador!$Q$17&gt;=1,TARIFA!P23,0)</f>
        <v>0</v>
      </c>
      <c r="AB74" s="780"/>
      <c r="AC74" s="780"/>
      <c r="AD74" s="780"/>
      <c r="AE74" s="780"/>
      <c r="AF74" s="780"/>
      <c r="AG74" s="781"/>
      <c r="AH74" s="782">
        <f>IF(Cotizador!$Q$17&gt;=1,TARIFA!Q23,0)</f>
        <v>0</v>
      </c>
      <c r="AI74" s="780"/>
      <c r="AJ74" s="780"/>
      <c r="AK74" s="780"/>
      <c r="AL74" s="780"/>
      <c r="AM74" s="780"/>
      <c r="AN74" s="780"/>
      <c r="AO74" s="776">
        <f>IF(Cotizador!$Q$17&gt;=1,TARIFA!R23,0)</f>
        <v>0</v>
      </c>
      <c r="AP74" s="777"/>
      <c r="AQ74" s="777"/>
      <c r="AR74" s="777"/>
      <c r="AS74" s="777"/>
      <c r="AT74" s="777"/>
      <c r="AU74" s="784"/>
      <c r="AV74" s="785">
        <f>IF(Cotizador!$Q$17&gt;=1,TARIFA!S23,0)</f>
        <v>0</v>
      </c>
      <c r="AW74" s="777"/>
      <c r="AX74" s="777"/>
      <c r="AY74" s="777"/>
      <c r="AZ74" s="777"/>
      <c r="BA74" s="777"/>
      <c r="BB74" s="777"/>
      <c r="BC74" s="786">
        <f>IF(Cotizador!$Q$17&gt;=1,TARIFA!T23,0)</f>
        <v>0</v>
      </c>
      <c r="BD74" s="777"/>
      <c r="BE74" s="777"/>
      <c r="BF74" s="777"/>
      <c r="BG74" s="777"/>
      <c r="BH74" s="777"/>
      <c r="BI74" s="784"/>
      <c r="BJ74" s="785">
        <f>IF(Cotizador!$Q$17&gt;=1,TARIFA!U23,0)</f>
        <v>0</v>
      </c>
      <c r="BK74" s="777"/>
      <c r="BL74" s="777"/>
      <c r="BM74" s="777"/>
      <c r="BN74" s="777"/>
      <c r="BO74" s="777"/>
      <c r="BP74" s="778"/>
      <c r="BQ74" s="779">
        <f>IF(Cotizador!$Q$17&gt;=1,TARIFA!V23,0)</f>
        <v>0</v>
      </c>
      <c r="BR74" s="780"/>
      <c r="BS74" s="780"/>
      <c r="BT74" s="780"/>
      <c r="BU74" s="780"/>
      <c r="BV74" s="780"/>
      <c r="BW74" s="781"/>
      <c r="BX74" s="782">
        <f>IF(Cotizador!$Q$17&gt;=1,TARIFA!W23,0)</f>
        <v>0</v>
      </c>
      <c r="BY74" s="780"/>
      <c r="BZ74" s="780"/>
      <c r="CA74" s="780"/>
      <c r="CB74" s="780"/>
      <c r="CC74" s="780"/>
      <c r="CD74" s="780"/>
      <c r="CE74" s="783">
        <f>IF(Cotizador!$Q$17&gt;=1,TARIFA!X23,0)</f>
        <v>0</v>
      </c>
      <c r="CF74" s="780"/>
      <c r="CG74" s="780"/>
      <c r="CH74" s="780"/>
      <c r="CI74" s="780"/>
      <c r="CJ74" s="780"/>
      <c r="CK74" s="781"/>
      <c r="CL74" s="782">
        <f>IF(Cotizador!$Q$17&gt;=1,TARIFA!Y23,0)</f>
        <v>0</v>
      </c>
      <c r="CM74" s="780"/>
      <c r="CN74" s="780"/>
      <c r="CO74" s="780"/>
      <c r="CP74" s="780"/>
      <c r="CQ74" s="780"/>
      <c r="CR74" s="787"/>
      <c r="CS74" s="370"/>
    </row>
    <row r="75" spans="2:97" ht="23.25" customHeight="1" x14ac:dyDescent="0.35">
      <c r="B75" s="369"/>
      <c r="C75" s="788" t="s">
        <v>117</v>
      </c>
      <c r="D75" s="789"/>
      <c r="E75" s="789"/>
      <c r="F75" s="789"/>
      <c r="G75" s="789"/>
      <c r="H75" s="789"/>
      <c r="I75" s="789"/>
      <c r="J75" s="789"/>
      <c r="K75" s="789"/>
      <c r="L75" s="790"/>
      <c r="M75" s="791">
        <f>IF(Cotizador!$Q$17&gt;=1,TARIFA!N24,0)</f>
        <v>0</v>
      </c>
      <c r="N75" s="792"/>
      <c r="O75" s="792"/>
      <c r="P75" s="792"/>
      <c r="Q75" s="792"/>
      <c r="R75" s="792"/>
      <c r="S75" s="793"/>
      <c r="T75" s="794">
        <f>IF(Cotizador!$Q$17&gt;=1,TARIFA!O24,0)</f>
        <v>0</v>
      </c>
      <c r="U75" s="792"/>
      <c r="V75" s="792"/>
      <c r="W75" s="792"/>
      <c r="X75" s="792"/>
      <c r="Y75" s="792"/>
      <c r="Z75" s="792"/>
      <c r="AA75" s="795">
        <f>IF(Cotizador!$Q$17&gt;=1,TARIFA!P24,0)</f>
        <v>0</v>
      </c>
      <c r="AB75" s="792"/>
      <c r="AC75" s="792"/>
      <c r="AD75" s="792"/>
      <c r="AE75" s="792"/>
      <c r="AF75" s="792"/>
      <c r="AG75" s="793"/>
      <c r="AH75" s="794">
        <f>IF(Cotizador!$Q$17&gt;=1,TARIFA!Q24,0)</f>
        <v>0</v>
      </c>
      <c r="AI75" s="792"/>
      <c r="AJ75" s="792"/>
      <c r="AK75" s="792"/>
      <c r="AL75" s="792"/>
      <c r="AM75" s="792"/>
      <c r="AN75" s="792"/>
      <c r="AO75" s="788">
        <f>IF(Cotizador!$Q$17&gt;=1,TARIFA!R24,0)</f>
        <v>0</v>
      </c>
      <c r="AP75" s="789"/>
      <c r="AQ75" s="789"/>
      <c r="AR75" s="789"/>
      <c r="AS75" s="789"/>
      <c r="AT75" s="789"/>
      <c r="AU75" s="796"/>
      <c r="AV75" s="797">
        <f>IF(Cotizador!$Q$17&gt;=1,TARIFA!S24,0)</f>
        <v>0</v>
      </c>
      <c r="AW75" s="789"/>
      <c r="AX75" s="789"/>
      <c r="AY75" s="789"/>
      <c r="AZ75" s="789"/>
      <c r="BA75" s="789"/>
      <c r="BB75" s="789"/>
      <c r="BC75" s="798">
        <f>IF(Cotizador!$Q$17&gt;=1,TARIFA!T24,0)</f>
        <v>0</v>
      </c>
      <c r="BD75" s="789"/>
      <c r="BE75" s="789"/>
      <c r="BF75" s="789"/>
      <c r="BG75" s="789"/>
      <c r="BH75" s="789"/>
      <c r="BI75" s="796"/>
      <c r="BJ75" s="797">
        <f>IF(Cotizador!$Q$17&gt;=1,TARIFA!U24,0)</f>
        <v>0</v>
      </c>
      <c r="BK75" s="789"/>
      <c r="BL75" s="789"/>
      <c r="BM75" s="789"/>
      <c r="BN75" s="789"/>
      <c r="BO75" s="789"/>
      <c r="BP75" s="790"/>
      <c r="BQ75" s="791">
        <f>IF(Cotizador!$Q$17&gt;=1,TARIFA!V24,0)</f>
        <v>0</v>
      </c>
      <c r="BR75" s="792"/>
      <c r="BS75" s="792"/>
      <c r="BT75" s="792"/>
      <c r="BU75" s="792"/>
      <c r="BV75" s="792"/>
      <c r="BW75" s="793"/>
      <c r="BX75" s="794">
        <f>IF(Cotizador!$Q$17&gt;=1,TARIFA!W24,0)</f>
        <v>0</v>
      </c>
      <c r="BY75" s="792"/>
      <c r="BZ75" s="792"/>
      <c r="CA75" s="792"/>
      <c r="CB75" s="792"/>
      <c r="CC75" s="792"/>
      <c r="CD75" s="792"/>
      <c r="CE75" s="795">
        <f>IF(Cotizador!$Q$17&gt;=1,TARIFA!X24,0)</f>
        <v>0</v>
      </c>
      <c r="CF75" s="792"/>
      <c r="CG75" s="792"/>
      <c r="CH75" s="792"/>
      <c r="CI75" s="792"/>
      <c r="CJ75" s="792"/>
      <c r="CK75" s="793"/>
      <c r="CL75" s="794">
        <f>IF(Cotizador!$Q$17&gt;=1,TARIFA!Y24,0)</f>
        <v>0</v>
      </c>
      <c r="CM75" s="792"/>
      <c r="CN75" s="792"/>
      <c r="CO75" s="792"/>
      <c r="CP75" s="792"/>
      <c r="CQ75" s="792"/>
      <c r="CR75" s="799"/>
      <c r="CS75" s="370"/>
    </row>
    <row r="76" spans="2:97" ht="23.25" customHeight="1" x14ac:dyDescent="0.35">
      <c r="B76" s="369"/>
      <c r="C76" s="776" t="s">
        <v>118</v>
      </c>
      <c r="D76" s="777"/>
      <c r="E76" s="777"/>
      <c r="F76" s="777"/>
      <c r="G76" s="777"/>
      <c r="H76" s="777"/>
      <c r="I76" s="777"/>
      <c r="J76" s="777"/>
      <c r="K76" s="777"/>
      <c r="L76" s="778"/>
      <c r="M76" s="779">
        <f>IF(Cotizador!$Q$17&gt;=1,TARIFA!N25,0)</f>
        <v>0</v>
      </c>
      <c r="N76" s="780"/>
      <c r="O76" s="780"/>
      <c r="P76" s="780"/>
      <c r="Q76" s="780"/>
      <c r="R76" s="780"/>
      <c r="S76" s="781"/>
      <c r="T76" s="782">
        <f>IF(Cotizador!$Q$17&gt;=1,TARIFA!O25,0)</f>
        <v>0</v>
      </c>
      <c r="U76" s="780"/>
      <c r="V76" s="780"/>
      <c r="W76" s="780"/>
      <c r="X76" s="780"/>
      <c r="Y76" s="780"/>
      <c r="Z76" s="780"/>
      <c r="AA76" s="783">
        <f>IF(Cotizador!$Q$17&gt;=1,TARIFA!P25,0)</f>
        <v>0</v>
      </c>
      <c r="AB76" s="780"/>
      <c r="AC76" s="780"/>
      <c r="AD76" s="780"/>
      <c r="AE76" s="780"/>
      <c r="AF76" s="780"/>
      <c r="AG76" s="781"/>
      <c r="AH76" s="782">
        <f>IF(Cotizador!$Q$17&gt;=1,TARIFA!Q25,0)</f>
        <v>0</v>
      </c>
      <c r="AI76" s="780"/>
      <c r="AJ76" s="780"/>
      <c r="AK76" s="780"/>
      <c r="AL76" s="780"/>
      <c r="AM76" s="780"/>
      <c r="AN76" s="780"/>
      <c r="AO76" s="776">
        <f>IF(Cotizador!$Q$17&gt;=1,TARIFA!R25,0)</f>
        <v>0</v>
      </c>
      <c r="AP76" s="777"/>
      <c r="AQ76" s="777"/>
      <c r="AR76" s="777"/>
      <c r="AS76" s="777"/>
      <c r="AT76" s="777"/>
      <c r="AU76" s="784"/>
      <c r="AV76" s="785">
        <f>IF(Cotizador!$Q$17&gt;=1,TARIFA!S25,0)</f>
        <v>0</v>
      </c>
      <c r="AW76" s="777"/>
      <c r="AX76" s="777"/>
      <c r="AY76" s="777"/>
      <c r="AZ76" s="777"/>
      <c r="BA76" s="777"/>
      <c r="BB76" s="777"/>
      <c r="BC76" s="786">
        <f>IF(Cotizador!$Q$17&gt;=1,TARIFA!T25,0)</f>
        <v>0</v>
      </c>
      <c r="BD76" s="777"/>
      <c r="BE76" s="777"/>
      <c r="BF76" s="777"/>
      <c r="BG76" s="777"/>
      <c r="BH76" s="777"/>
      <c r="BI76" s="784"/>
      <c r="BJ76" s="785">
        <f>IF(Cotizador!$Q$17&gt;=1,TARIFA!U25,0)</f>
        <v>0</v>
      </c>
      <c r="BK76" s="777"/>
      <c r="BL76" s="777"/>
      <c r="BM76" s="777"/>
      <c r="BN76" s="777"/>
      <c r="BO76" s="777"/>
      <c r="BP76" s="778"/>
      <c r="BQ76" s="779">
        <f>IF(Cotizador!$Q$17&gt;=1,TARIFA!V25,0)</f>
        <v>0</v>
      </c>
      <c r="BR76" s="780"/>
      <c r="BS76" s="780"/>
      <c r="BT76" s="780"/>
      <c r="BU76" s="780"/>
      <c r="BV76" s="780"/>
      <c r="BW76" s="781"/>
      <c r="BX76" s="782">
        <f>IF(Cotizador!$Q$17&gt;=1,TARIFA!W25,0)</f>
        <v>0</v>
      </c>
      <c r="BY76" s="780"/>
      <c r="BZ76" s="780"/>
      <c r="CA76" s="780"/>
      <c r="CB76" s="780"/>
      <c r="CC76" s="780"/>
      <c r="CD76" s="780"/>
      <c r="CE76" s="783">
        <f>IF(Cotizador!$Q$17&gt;=1,TARIFA!X25,0)</f>
        <v>0</v>
      </c>
      <c r="CF76" s="780"/>
      <c r="CG76" s="780"/>
      <c r="CH76" s="780"/>
      <c r="CI76" s="780"/>
      <c r="CJ76" s="780"/>
      <c r="CK76" s="781"/>
      <c r="CL76" s="782">
        <f>IF(Cotizador!$Q$17&gt;=1,TARIFA!Y25,0)</f>
        <v>0</v>
      </c>
      <c r="CM76" s="780"/>
      <c r="CN76" s="780"/>
      <c r="CO76" s="780"/>
      <c r="CP76" s="780"/>
      <c r="CQ76" s="780"/>
      <c r="CR76" s="787"/>
      <c r="CS76" s="370"/>
    </row>
    <row r="77" spans="2:97" ht="23.25" customHeight="1" x14ac:dyDescent="0.35">
      <c r="B77" s="369"/>
      <c r="C77" s="788" t="s">
        <v>119</v>
      </c>
      <c r="D77" s="789"/>
      <c r="E77" s="789"/>
      <c r="F77" s="789"/>
      <c r="G77" s="789"/>
      <c r="H77" s="789"/>
      <c r="I77" s="789"/>
      <c r="J77" s="789"/>
      <c r="K77" s="789"/>
      <c r="L77" s="790"/>
      <c r="M77" s="791">
        <f>IF(Cotizador!$Q$17&gt;=1,TARIFA!N26,0)</f>
        <v>0</v>
      </c>
      <c r="N77" s="792"/>
      <c r="O77" s="792"/>
      <c r="P77" s="792"/>
      <c r="Q77" s="792"/>
      <c r="R77" s="792"/>
      <c r="S77" s="793"/>
      <c r="T77" s="794">
        <f>IF(Cotizador!$Q$17&gt;=1,TARIFA!O26,0)</f>
        <v>0</v>
      </c>
      <c r="U77" s="792"/>
      <c r="V77" s="792"/>
      <c r="W77" s="792"/>
      <c r="X77" s="792"/>
      <c r="Y77" s="792"/>
      <c r="Z77" s="792"/>
      <c r="AA77" s="795">
        <f>IF(Cotizador!$Q$17&gt;=1,TARIFA!P26,0)</f>
        <v>0</v>
      </c>
      <c r="AB77" s="792"/>
      <c r="AC77" s="792"/>
      <c r="AD77" s="792"/>
      <c r="AE77" s="792"/>
      <c r="AF77" s="792"/>
      <c r="AG77" s="793"/>
      <c r="AH77" s="794">
        <f>IF(Cotizador!$Q$17&gt;=1,TARIFA!Q26,0)</f>
        <v>0</v>
      </c>
      <c r="AI77" s="792"/>
      <c r="AJ77" s="792"/>
      <c r="AK77" s="792"/>
      <c r="AL77" s="792"/>
      <c r="AM77" s="792"/>
      <c r="AN77" s="792"/>
      <c r="AO77" s="788">
        <f>IF(Cotizador!$Q$17&gt;=1,TARIFA!R26,0)</f>
        <v>0</v>
      </c>
      <c r="AP77" s="789"/>
      <c r="AQ77" s="789"/>
      <c r="AR77" s="789"/>
      <c r="AS77" s="789"/>
      <c r="AT77" s="789"/>
      <c r="AU77" s="796"/>
      <c r="AV77" s="797">
        <f>IF(Cotizador!$Q$17&gt;=1,TARIFA!S26,0)</f>
        <v>0</v>
      </c>
      <c r="AW77" s="789"/>
      <c r="AX77" s="789"/>
      <c r="AY77" s="789"/>
      <c r="AZ77" s="789"/>
      <c r="BA77" s="789"/>
      <c r="BB77" s="789"/>
      <c r="BC77" s="798">
        <f>IF(Cotizador!$Q$17&gt;=1,TARIFA!T26,0)</f>
        <v>0</v>
      </c>
      <c r="BD77" s="789"/>
      <c r="BE77" s="789"/>
      <c r="BF77" s="789"/>
      <c r="BG77" s="789"/>
      <c r="BH77" s="789"/>
      <c r="BI77" s="796"/>
      <c r="BJ77" s="797">
        <f>IF(Cotizador!$Q$17&gt;=1,TARIFA!U26,0)</f>
        <v>0</v>
      </c>
      <c r="BK77" s="789"/>
      <c r="BL77" s="789"/>
      <c r="BM77" s="789"/>
      <c r="BN77" s="789"/>
      <c r="BO77" s="789"/>
      <c r="BP77" s="790"/>
      <c r="BQ77" s="791">
        <f>IF(Cotizador!$Q$17&gt;=1,TARIFA!V26,0)</f>
        <v>0</v>
      </c>
      <c r="BR77" s="792"/>
      <c r="BS77" s="792"/>
      <c r="BT77" s="792"/>
      <c r="BU77" s="792"/>
      <c r="BV77" s="792"/>
      <c r="BW77" s="793"/>
      <c r="BX77" s="794">
        <f>IF(Cotizador!$Q$17&gt;=1,TARIFA!W26,0)</f>
        <v>0</v>
      </c>
      <c r="BY77" s="792"/>
      <c r="BZ77" s="792"/>
      <c r="CA77" s="792"/>
      <c r="CB77" s="792"/>
      <c r="CC77" s="792"/>
      <c r="CD77" s="792"/>
      <c r="CE77" s="795">
        <f>IF(Cotizador!$Q$17&gt;=1,TARIFA!X26,0)</f>
        <v>0</v>
      </c>
      <c r="CF77" s="792"/>
      <c r="CG77" s="792"/>
      <c r="CH77" s="792"/>
      <c r="CI77" s="792"/>
      <c r="CJ77" s="792"/>
      <c r="CK77" s="793"/>
      <c r="CL77" s="794">
        <f>IF(Cotizador!$Q$17&gt;=1,TARIFA!Y26,0)</f>
        <v>0</v>
      </c>
      <c r="CM77" s="792"/>
      <c r="CN77" s="792"/>
      <c r="CO77" s="792"/>
      <c r="CP77" s="792"/>
      <c r="CQ77" s="792"/>
      <c r="CR77" s="799"/>
      <c r="CS77" s="370"/>
    </row>
    <row r="78" spans="2:97" ht="23.25" customHeight="1" x14ac:dyDescent="0.35">
      <c r="B78" s="369"/>
      <c r="C78" s="776" t="s">
        <v>120</v>
      </c>
      <c r="D78" s="777"/>
      <c r="E78" s="777"/>
      <c r="F78" s="777"/>
      <c r="G78" s="777"/>
      <c r="H78" s="777"/>
      <c r="I78" s="777"/>
      <c r="J78" s="777"/>
      <c r="K78" s="777"/>
      <c r="L78" s="778"/>
      <c r="M78" s="779">
        <f>IF(Cotizador!$Q$17&gt;=1,TARIFA!N27,0)</f>
        <v>0</v>
      </c>
      <c r="N78" s="780"/>
      <c r="O78" s="780"/>
      <c r="P78" s="780"/>
      <c r="Q78" s="780"/>
      <c r="R78" s="780"/>
      <c r="S78" s="781"/>
      <c r="T78" s="782">
        <f>IF(Cotizador!$Q$17&gt;=1,TARIFA!O27,0)</f>
        <v>0</v>
      </c>
      <c r="U78" s="780"/>
      <c r="V78" s="780"/>
      <c r="W78" s="780"/>
      <c r="X78" s="780"/>
      <c r="Y78" s="780"/>
      <c r="Z78" s="780"/>
      <c r="AA78" s="783">
        <f>IF(Cotizador!$Q$17&gt;=1,TARIFA!P27,0)</f>
        <v>0</v>
      </c>
      <c r="AB78" s="780"/>
      <c r="AC78" s="780"/>
      <c r="AD78" s="780"/>
      <c r="AE78" s="780"/>
      <c r="AF78" s="780"/>
      <c r="AG78" s="781"/>
      <c r="AH78" s="782">
        <f>IF(Cotizador!$Q$17&gt;=1,TARIFA!Q27,0)</f>
        <v>0</v>
      </c>
      <c r="AI78" s="780"/>
      <c r="AJ78" s="780"/>
      <c r="AK78" s="780"/>
      <c r="AL78" s="780"/>
      <c r="AM78" s="780"/>
      <c r="AN78" s="780"/>
      <c r="AO78" s="776">
        <f>IF(Cotizador!$Q$17&gt;=1,TARIFA!R27,0)</f>
        <v>0</v>
      </c>
      <c r="AP78" s="777"/>
      <c r="AQ78" s="777"/>
      <c r="AR78" s="777"/>
      <c r="AS78" s="777"/>
      <c r="AT78" s="777"/>
      <c r="AU78" s="784"/>
      <c r="AV78" s="785">
        <f>IF(Cotizador!$Q$17&gt;=1,TARIFA!S27,0)</f>
        <v>0</v>
      </c>
      <c r="AW78" s="777"/>
      <c r="AX78" s="777"/>
      <c r="AY78" s="777"/>
      <c r="AZ78" s="777"/>
      <c r="BA78" s="777"/>
      <c r="BB78" s="777"/>
      <c r="BC78" s="786">
        <f>IF(Cotizador!$Q$17&gt;=1,TARIFA!T27,0)</f>
        <v>0</v>
      </c>
      <c r="BD78" s="777"/>
      <c r="BE78" s="777"/>
      <c r="BF78" s="777"/>
      <c r="BG78" s="777"/>
      <c r="BH78" s="777"/>
      <c r="BI78" s="784"/>
      <c r="BJ78" s="785">
        <f>IF(Cotizador!$Q$17&gt;=1,TARIFA!U27,0)</f>
        <v>0</v>
      </c>
      <c r="BK78" s="777"/>
      <c r="BL78" s="777"/>
      <c r="BM78" s="777"/>
      <c r="BN78" s="777"/>
      <c r="BO78" s="777"/>
      <c r="BP78" s="778"/>
      <c r="BQ78" s="779">
        <f>IF(Cotizador!$Q$17&gt;=1,TARIFA!V27,0)</f>
        <v>0</v>
      </c>
      <c r="BR78" s="780"/>
      <c r="BS78" s="780"/>
      <c r="BT78" s="780"/>
      <c r="BU78" s="780"/>
      <c r="BV78" s="780"/>
      <c r="BW78" s="781"/>
      <c r="BX78" s="782">
        <f>IF(Cotizador!$Q$17&gt;=1,TARIFA!W27,0)</f>
        <v>0</v>
      </c>
      <c r="BY78" s="780"/>
      <c r="BZ78" s="780"/>
      <c r="CA78" s="780"/>
      <c r="CB78" s="780"/>
      <c r="CC78" s="780"/>
      <c r="CD78" s="780"/>
      <c r="CE78" s="783">
        <f>IF(Cotizador!$Q$17&gt;=1,TARIFA!X27,0)</f>
        <v>0</v>
      </c>
      <c r="CF78" s="780"/>
      <c r="CG78" s="780"/>
      <c r="CH78" s="780"/>
      <c r="CI78" s="780"/>
      <c r="CJ78" s="780"/>
      <c r="CK78" s="781"/>
      <c r="CL78" s="782">
        <f>IF(Cotizador!$Q$17&gt;=1,TARIFA!Y27,0)</f>
        <v>0</v>
      </c>
      <c r="CM78" s="780"/>
      <c r="CN78" s="780"/>
      <c r="CO78" s="780"/>
      <c r="CP78" s="780"/>
      <c r="CQ78" s="780"/>
      <c r="CR78" s="787"/>
      <c r="CS78" s="370"/>
    </row>
    <row r="79" spans="2:97" ht="23.25" customHeight="1" x14ac:dyDescent="0.35">
      <c r="B79" s="369"/>
      <c r="C79" s="788" t="s">
        <v>164</v>
      </c>
      <c r="D79" s="789"/>
      <c r="E79" s="789"/>
      <c r="F79" s="789"/>
      <c r="G79" s="789"/>
      <c r="H79" s="789"/>
      <c r="I79" s="789"/>
      <c r="J79" s="789"/>
      <c r="K79" s="789"/>
      <c r="L79" s="790"/>
      <c r="M79" s="791">
        <f>IF(Cotizador!$Q$17&gt;=1,TARIFA!N28,0)</f>
        <v>0</v>
      </c>
      <c r="N79" s="792"/>
      <c r="O79" s="792"/>
      <c r="P79" s="792"/>
      <c r="Q79" s="792"/>
      <c r="R79" s="792"/>
      <c r="S79" s="793"/>
      <c r="T79" s="794">
        <f>IF(Cotizador!$Q$17&gt;=1,TARIFA!O28,0)</f>
        <v>0</v>
      </c>
      <c r="U79" s="792"/>
      <c r="V79" s="792"/>
      <c r="W79" s="792"/>
      <c r="X79" s="792"/>
      <c r="Y79" s="792"/>
      <c r="Z79" s="792"/>
      <c r="AA79" s="795">
        <f>IF(Cotizador!$Q$17&gt;=1,TARIFA!P28,0)</f>
        <v>0</v>
      </c>
      <c r="AB79" s="792"/>
      <c r="AC79" s="792"/>
      <c r="AD79" s="792"/>
      <c r="AE79" s="792"/>
      <c r="AF79" s="792"/>
      <c r="AG79" s="793"/>
      <c r="AH79" s="794">
        <f>IF(Cotizador!$Q$17&gt;=1,TARIFA!Q28,0)</f>
        <v>0</v>
      </c>
      <c r="AI79" s="792"/>
      <c r="AJ79" s="792"/>
      <c r="AK79" s="792"/>
      <c r="AL79" s="792"/>
      <c r="AM79" s="792"/>
      <c r="AN79" s="792"/>
      <c r="AO79" s="788">
        <f>IF(Cotizador!$Q$17&gt;=1,TARIFA!R28,0)</f>
        <v>0</v>
      </c>
      <c r="AP79" s="789"/>
      <c r="AQ79" s="789"/>
      <c r="AR79" s="789"/>
      <c r="AS79" s="789"/>
      <c r="AT79" s="789"/>
      <c r="AU79" s="796"/>
      <c r="AV79" s="797">
        <f>IF(Cotizador!$Q$17&gt;=1,TARIFA!S28,0)</f>
        <v>0</v>
      </c>
      <c r="AW79" s="789"/>
      <c r="AX79" s="789"/>
      <c r="AY79" s="789"/>
      <c r="AZ79" s="789"/>
      <c r="BA79" s="789"/>
      <c r="BB79" s="789"/>
      <c r="BC79" s="798">
        <f>IF(Cotizador!$Q$17&gt;=1,TARIFA!T28,0)</f>
        <v>0</v>
      </c>
      <c r="BD79" s="789"/>
      <c r="BE79" s="789"/>
      <c r="BF79" s="789"/>
      <c r="BG79" s="789"/>
      <c r="BH79" s="789"/>
      <c r="BI79" s="796"/>
      <c r="BJ79" s="797">
        <f>IF(Cotizador!$Q$17&gt;=1,TARIFA!U28,0)</f>
        <v>0</v>
      </c>
      <c r="BK79" s="789"/>
      <c r="BL79" s="789"/>
      <c r="BM79" s="789"/>
      <c r="BN79" s="789"/>
      <c r="BO79" s="789"/>
      <c r="BP79" s="790"/>
      <c r="BQ79" s="791">
        <f>IF(Cotizador!$Q$17&gt;=1,TARIFA!V28,0)</f>
        <v>0</v>
      </c>
      <c r="BR79" s="792"/>
      <c r="BS79" s="792"/>
      <c r="BT79" s="792"/>
      <c r="BU79" s="792"/>
      <c r="BV79" s="792"/>
      <c r="BW79" s="793"/>
      <c r="BX79" s="794">
        <f>IF(Cotizador!$Q$17&gt;=1,TARIFA!W28,0)</f>
        <v>0</v>
      </c>
      <c r="BY79" s="792"/>
      <c r="BZ79" s="792"/>
      <c r="CA79" s="792"/>
      <c r="CB79" s="792"/>
      <c r="CC79" s="792"/>
      <c r="CD79" s="792"/>
      <c r="CE79" s="795">
        <f>IF(Cotizador!$Q$17&gt;=1,TARIFA!X28,0)</f>
        <v>0</v>
      </c>
      <c r="CF79" s="792"/>
      <c r="CG79" s="792"/>
      <c r="CH79" s="792"/>
      <c r="CI79" s="792"/>
      <c r="CJ79" s="792"/>
      <c r="CK79" s="793"/>
      <c r="CL79" s="794">
        <f>IF(Cotizador!$Q$17&gt;=1,TARIFA!Y28,0)</f>
        <v>0</v>
      </c>
      <c r="CM79" s="792"/>
      <c r="CN79" s="792"/>
      <c r="CO79" s="792"/>
      <c r="CP79" s="792"/>
      <c r="CQ79" s="792"/>
      <c r="CR79" s="799"/>
      <c r="CS79" s="370"/>
    </row>
    <row r="80" spans="2:97" ht="23.25" customHeight="1" x14ac:dyDescent="0.35">
      <c r="B80" s="369"/>
      <c r="C80" s="758" t="s">
        <v>264</v>
      </c>
      <c r="D80" s="759"/>
      <c r="E80" s="759"/>
      <c r="F80" s="759"/>
      <c r="G80" s="759"/>
      <c r="H80" s="759"/>
      <c r="I80" s="759"/>
      <c r="J80" s="759"/>
      <c r="K80" s="759"/>
      <c r="L80" s="760"/>
      <c r="M80" s="761">
        <f>IF(Cotizador!$Q$17&gt;=1,TARIFA!N29,0)</f>
        <v>0</v>
      </c>
      <c r="N80" s="762"/>
      <c r="O80" s="762"/>
      <c r="P80" s="762"/>
      <c r="Q80" s="762"/>
      <c r="R80" s="762"/>
      <c r="S80" s="763"/>
      <c r="T80" s="764">
        <f>IF(Cotizador!$Q$17&gt;=1,TARIFA!O29,0)</f>
        <v>0</v>
      </c>
      <c r="U80" s="762"/>
      <c r="V80" s="762"/>
      <c r="W80" s="762"/>
      <c r="X80" s="762"/>
      <c r="Y80" s="762"/>
      <c r="Z80" s="762"/>
      <c r="AA80" s="765">
        <f>IF(Cotizador!$Q$17&gt;=1,TARIFA!P29,0)</f>
        <v>0</v>
      </c>
      <c r="AB80" s="762"/>
      <c r="AC80" s="762"/>
      <c r="AD80" s="762"/>
      <c r="AE80" s="762"/>
      <c r="AF80" s="762"/>
      <c r="AG80" s="763"/>
      <c r="AH80" s="764">
        <f>IF(Cotizador!$Q$17&gt;=1,TARIFA!Q29,0)</f>
        <v>0</v>
      </c>
      <c r="AI80" s="762"/>
      <c r="AJ80" s="762"/>
      <c r="AK80" s="762"/>
      <c r="AL80" s="762"/>
      <c r="AM80" s="762"/>
      <c r="AN80" s="762"/>
      <c r="AO80" s="758">
        <f>IF(Cotizador!$Q$17&gt;=1,TARIFA!R29,0)</f>
        <v>0</v>
      </c>
      <c r="AP80" s="759"/>
      <c r="AQ80" s="759"/>
      <c r="AR80" s="759"/>
      <c r="AS80" s="759"/>
      <c r="AT80" s="759"/>
      <c r="AU80" s="766"/>
      <c r="AV80" s="767">
        <f>IF(Cotizador!$Q$17&gt;=1,TARIFA!S29,0)</f>
        <v>0</v>
      </c>
      <c r="AW80" s="759"/>
      <c r="AX80" s="759"/>
      <c r="AY80" s="759"/>
      <c r="AZ80" s="759"/>
      <c r="BA80" s="759"/>
      <c r="BB80" s="759"/>
      <c r="BC80" s="768">
        <f>IF(Cotizador!$Q$17&gt;=1,TARIFA!T29,0)</f>
        <v>0</v>
      </c>
      <c r="BD80" s="759"/>
      <c r="BE80" s="759"/>
      <c r="BF80" s="759"/>
      <c r="BG80" s="759"/>
      <c r="BH80" s="759"/>
      <c r="BI80" s="766"/>
      <c r="BJ80" s="767">
        <f>IF(Cotizador!$Q$17&gt;=1,TARIFA!U29,0)</f>
        <v>0</v>
      </c>
      <c r="BK80" s="759"/>
      <c r="BL80" s="759"/>
      <c r="BM80" s="759"/>
      <c r="BN80" s="759"/>
      <c r="BO80" s="759"/>
      <c r="BP80" s="760"/>
      <c r="BQ80" s="761">
        <f>IF(Cotizador!$Q$17&gt;=1,TARIFA!V29,0)</f>
        <v>0</v>
      </c>
      <c r="BR80" s="762"/>
      <c r="BS80" s="762"/>
      <c r="BT80" s="762"/>
      <c r="BU80" s="762"/>
      <c r="BV80" s="762"/>
      <c r="BW80" s="763"/>
      <c r="BX80" s="764">
        <f>IF(Cotizador!$Q$17&gt;=1,TARIFA!W29,0)</f>
        <v>0</v>
      </c>
      <c r="BY80" s="762"/>
      <c r="BZ80" s="762"/>
      <c r="CA80" s="762"/>
      <c r="CB80" s="762"/>
      <c r="CC80" s="762"/>
      <c r="CD80" s="762"/>
      <c r="CE80" s="765">
        <f>IF(Cotizador!$Q$17&gt;=1,TARIFA!X29,0)</f>
        <v>0</v>
      </c>
      <c r="CF80" s="762"/>
      <c r="CG80" s="762"/>
      <c r="CH80" s="762"/>
      <c r="CI80" s="762"/>
      <c r="CJ80" s="762"/>
      <c r="CK80" s="763"/>
      <c r="CL80" s="764">
        <f>IF(Cotizador!$Q$17&gt;=1,TARIFA!Y29,0)</f>
        <v>0</v>
      </c>
      <c r="CM80" s="762"/>
      <c r="CN80" s="762"/>
      <c r="CO80" s="762"/>
      <c r="CP80" s="762"/>
      <c r="CQ80" s="762"/>
      <c r="CR80" s="769"/>
      <c r="CS80" s="370"/>
    </row>
    <row r="81" spans="2:97" ht="23.25" customHeight="1" x14ac:dyDescent="0.35">
      <c r="B81" s="369"/>
      <c r="C81" s="735" t="s">
        <v>304</v>
      </c>
      <c r="D81" s="736"/>
      <c r="E81" s="736"/>
      <c r="F81" s="736"/>
      <c r="G81" s="736"/>
      <c r="H81" s="736"/>
      <c r="I81" s="736"/>
      <c r="J81" s="736"/>
      <c r="K81" s="736"/>
      <c r="L81" s="736"/>
      <c r="M81" s="736"/>
      <c r="N81" s="736"/>
      <c r="O81" s="736"/>
      <c r="P81" s="736"/>
      <c r="Q81" s="736"/>
      <c r="R81" s="736"/>
      <c r="S81" s="736"/>
      <c r="T81" s="736"/>
      <c r="U81" s="736"/>
      <c r="V81" s="736"/>
      <c r="W81" s="736"/>
      <c r="X81" s="736"/>
      <c r="Y81" s="736"/>
      <c r="Z81" s="736"/>
      <c r="AA81" s="736"/>
      <c r="AB81" s="736"/>
      <c r="AC81" s="736"/>
      <c r="AD81" s="736"/>
      <c r="AE81" s="736"/>
      <c r="AF81" s="736"/>
      <c r="AG81" s="736"/>
      <c r="AH81" s="736"/>
      <c r="AI81" s="736"/>
      <c r="AJ81" s="736"/>
      <c r="AK81" s="736"/>
      <c r="AL81" s="736"/>
      <c r="AM81" s="736"/>
      <c r="AN81" s="737"/>
      <c r="AO81" s="770">
        <f>SUM(AO60:AU80)</f>
        <v>0</v>
      </c>
      <c r="AP81" s="771"/>
      <c r="AQ81" s="771"/>
      <c r="AR81" s="771"/>
      <c r="AS81" s="771"/>
      <c r="AT81" s="771"/>
      <c r="AU81" s="771"/>
      <c r="AV81" s="771">
        <f>SUM(AV60:BB80)</f>
        <v>0</v>
      </c>
      <c r="AW81" s="771"/>
      <c r="AX81" s="771"/>
      <c r="AY81" s="771"/>
      <c r="AZ81" s="771"/>
      <c r="BA81" s="771"/>
      <c r="BB81" s="771"/>
      <c r="BC81" s="771">
        <f>SUM(BC60:BI80)</f>
        <v>0</v>
      </c>
      <c r="BD81" s="771"/>
      <c r="BE81" s="771"/>
      <c r="BF81" s="771"/>
      <c r="BG81" s="771"/>
      <c r="BH81" s="771"/>
      <c r="BI81" s="771"/>
      <c r="BJ81" s="771">
        <f>SUM(BJ60:BP80)</f>
        <v>0</v>
      </c>
      <c r="BK81" s="771"/>
      <c r="BL81" s="771"/>
      <c r="BM81" s="771"/>
      <c r="BN81" s="771"/>
      <c r="BO81" s="771"/>
      <c r="BP81" s="772"/>
      <c r="BQ81" s="773">
        <f>SUM(BQ60:BW80)</f>
        <v>0</v>
      </c>
      <c r="BR81" s="774"/>
      <c r="BS81" s="774"/>
      <c r="BT81" s="774"/>
      <c r="BU81" s="774"/>
      <c r="BV81" s="774"/>
      <c r="BW81" s="774"/>
      <c r="BX81" s="774">
        <f>SUM(BX60:CD80)</f>
        <v>0</v>
      </c>
      <c r="BY81" s="774"/>
      <c r="BZ81" s="774"/>
      <c r="CA81" s="774"/>
      <c r="CB81" s="774"/>
      <c r="CC81" s="774"/>
      <c r="CD81" s="774"/>
      <c r="CE81" s="774">
        <f>SUM(CE60:CK80)</f>
        <v>0</v>
      </c>
      <c r="CF81" s="774"/>
      <c r="CG81" s="774"/>
      <c r="CH81" s="774"/>
      <c r="CI81" s="774"/>
      <c r="CJ81" s="774"/>
      <c r="CK81" s="774"/>
      <c r="CL81" s="774">
        <f>SUM(CL60:CR80)</f>
        <v>0</v>
      </c>
      <c r="CM81" s="774"/>
      <c r="CN81" s="774"/>
      <c r="CO81" s="774"/>
      <c r="CP81" s="774"/>
      <c r="CQ81" s="774"/>
      <c r="CR81" s="775"/>
      <c r="CS81" s="370"/>
    </row>
    <row r="82" spans="2:97" ht="23.25" customHeight="1" x14ac:dyDescent="0.35">
      <c r="B82" s="369"/>
      <c r="C82" s="735" t="s">
        <v>304</v>
      </c>
      <c r="D82" s="736"/>
      <c r="E82" s="736"/>
      <c r="F82" s="736"/>
      <c r="G82" s="736"/>
      <c r="H82" s="736"/>
      <c r="I82" s="736"/>
      <c r="J82" s="736"/>
      <c r="K82" s="736"/>
      <c r="L82" s="736"/>
      <c r="M82" s="736"/>
      <c r="N82" s="736"/>
      <c r="O82" s="736"/>
      <c r="P82" s="736"/>
      <c r="Q82" s="736"/>
      <c r="R82" s="736"/>
      <c r="S82" s="736"/>
      <c r="T82" s="736"/>
      <c r="U82" s="736"/>
      <c r="V82" s="736"/>
      <c r="W82" s="736"/>
      <c r="X82" s="736"/>
      <c r="Y82" s="736"/>
      <c r="Z82" s="736"/>
      <c r="AA82" s="736"/>
      <c r="AB82" s="736"/>
      <c r="AC82" s="736"/>
      <c r="AD82" s="736"/>
      <c r="AE82" s="736"/>
      <c r="AF82" s="736"/>
      <c r="AG82" s="736"/>
      <c r="AH82" s="736"/>
      <c r="AI82" s="736"/>
      <c r="AJ82" s="736"/>
      <c r="AK82" s="736"/>
      <c r="AL82" s="736"/>
      <c r="AM82" s="736"/>
      <c r="AN82" s="737"/>
      <c r="AO82" s="738">
        <f>AO81+AV81</f>
        <v>0</v>
      </c>
      <c r="AP82" s="739"/>
      <c r="AQ82" s="739"/>
      <c r="AR82" s="739"/>
      <c r="AS82" s="739"/>
      <c r="AT82" s="739"/>
      <c r="AU82" s="739"/>
      <c r="AV82" s="739"/>
      <c r="AW82" s="739"/>
      <c r="AX82" s="739"/>
      <c r="AY82" s="739"/>
      <c r="AZ82" s="739"/>
      <c r="BA82" s="739"/>
      <c r="BB82" s="739"/>
      <c r="BC82" s="739">
        <f>BC81+BJ81</f>
        <v>0</v>
      </c>
      <c r="BD82" s="739"/>
      <c r="BE82" s="739"/>
      <c r="BF82" s="739"/>
      <c r="BG82" s="739"/>
      <c r="BH82" s="739"/>
      <c r="BI82" s="739"/>
      <c r="BJ82" s="739"/>
      <c r="BK82" s="739"/>
      <c r="BL82" s="739"/>
      <c r="BM82" s="739"/>
      <c r="BN82" s="739"/>
      <c r="BO82" s="739"/>
      <c r="BP82" s="740"/>
      <c r="BQ82" s="741">
        <f>BQ81+BX81</f>
        <v>0</v>
      </c>
      <c r="BR82" s="742"/>
      <c r="BS82" s="742"/>
      <c r="BT82" s="742"/>
      <c r="BU82" s="742"/>
      <c r="BV82" s="742"/>
      <c r="BW82" s="742"/>
      <c r="BX82" s="742"/>
      <c r="BY82" s="742"/>
      <c r="BZ82" s="742"/>
      <c r="CA82" s="742"/>
      <c r="CB82" s="742"/>
      <c r="CC82" s="742"/>
      <c r="CD82" s="742"/>
      <c r="CE82" s="742">
        <f>CE81+CL81</f>
        <v>0</v>
      </c>
      <c r="CF82" s="742"/>
      <c r="CG82" s="742"/>
      <c r="CH82" s="742"/>
      <c r="CI82" s="742"/>
      <c r="CJ82" s="742"/>
      <c r="CK82" s="742"/>
      <c r="CL82" s="742"/>
      <c r="CM82" s="742"/>
      <c r="CN82" s="742"/>
      <c r="CO82" s="742"/>
      <c r="CP82" s="742"/>
      <c r="CQ82" s="742"/>
      <c r="CR82" s="743"/>
      <c r="CS82" s="370"/>
    </row>
    <row r="83" spans="2:97" ht="23.25" customHeight="1" thickBot="1" x14ac:dyDescent="0.4">
      <c r="B83" s="369"/>
      <c r="C83" s="744" t="s">
        <v>305</v>
      </c>
      <c r="D83" s="745"/>
      <c r="E83" s="745"/>
      <c r="F83" s="745"/>
      <c r="G83" s="745"/>
      <c r="H83" s="745"/>
      <c r="I83" s="745"/>
      <c r="J83" s="745"/>
      <c r="K83" s="745"/>
      <c r="L83" s="745"/>
      <c r="M83" s="745"/>
      <c r="N83" s="745"/>
      <c r="O83" s="745"/>
      <c r="P83" s="745"/>
      <c r="Q83" s="745"/>
      <c r="R83" s="745"/>
      <c r="S83" s="745"/>
      <c r="T83" s="745"/>
      <c r="U83" s="745"/>
      <c r="V83" s="745"/>
      <c r="W83" s="745"/>
      <c r="X83" s="745"/>
      <c r="Y83" s="745"/>
      <c r="Z83" s="745"/>
      <c r="AA83" s="745"/>
      <c r="AB83" s="745"/>
      <c r="AC83" s="745"/>
      <c r="AD83" s="745"/>
      <c r="AE83" s="745"/>
      <c r="AF83" s="745"/>
      <c r="AG83" s="745"/>
      <c r="AH83" s="745"/>
      <c r="AI83" s="745"/>
      <c r="AJ83" s="745"/>
      <c r="AK83" s="745"/>
      <c r="AL83" s="745"/>
      <c r="AM83" s="745"/>
      <c r="AN83" s="746"/>
      <c r="AO83" s="747">
        <f>AO82+BC82</f>
        <v>0</v>
      </c>
      <c r="AP83" s="748"/>
      <c r="AQ83" s="748"/>
      <c r="AR83" s="748"/>
      <c r="AS83" s="748"/>
      <c r="AT83" s="748"/>
      <c r="AU83" s="748"/>
      <c r="AV83" s="748"/>
      <c r="AW83" s="748"/>
      <c r="AX83" s="748"/>
      <c r="AY83" s="748"/>
      <c r="AZ83" s="748"/>
      <c r="BA83" s="748"/>
      <c r="BB83" s="748"/>
      <c r="BC83" s="748"/>
      <c r="BD83" s="748"/>
      <c r="BE83" s="748"/>
      <c r="BF83" s="748"/>
      <c r="BG83" s="748"/>
      <c r="BH83" s="748"/>
      <c r="BI83" s="748"/>
      <c r="BJ83" s="748"/>
      <c r="BK83" s="748"/>
      <c r="BL83" s="748"/>
      <c r="BM83" s="748"/>
      <c r="BN83" s="748"/>
      <c r="BO83" s="748"/>
      <c r="BP83" s="749"/>
      <c r="BQ83" s="750">
        <f>BQ82+CE82</f>
        <v>0</v>
      </c>
      <c r="BR83" s="751"/>
      <c r="BS83" s="751"/>
      <c r="BT83" s="751"/>
      <c r="BU83" s="751"/>
      <c r="BV83" s="751"/>
      <c r="BW83" s="751"/>
      <c r="BX83" s="751"/>
      <c r="BY83" s="751"/>
      <c r="BZ83" s="751"/>
      <c r="CA83" s="751"/>
      <c r="CB83" s="751"/>
      <c r="CC83" s="751"/>
      <c r="CD83" s="751"/>
      <c r="CE83" s="751"/>
      <c r="CF83" s="751"/>
      <c r="CG83" s="751"/>
      <c r="CH83" s="751"/>
      <c r="CI83" s="751"/>
      <c r="CJ83" s="751"/>
      <c r="CK83" s="751"/>
      <c r="CL83" s="751"/>
      <c r="CM83" s="751"/>
      <c r="CN83" s="751"/>
      <c r="CO83" s="751"/>
      <c r="CP83" s="751"/>
      <c r="CQ83" s="751"/>
      <c r="CR83" s="752"/>
      <c r="CS83" s="370"/>
    </row>
    <row r="84" spans="2:97" ht="23.25" customHeight="1" thickBot="1" x14ac:dyDescent="0.4">
      <c r="B84" s="369"/>
      <c r="C84" s="377"/>
      <c r="D84" s="368"/>
      <c r="E84" s="368"/>
      <c r="F84" s="368"/>
      <c r="G84" s="368"/>
      <c r="H84" s="368"/>
      <c r="I84" s="368"/>
      <c r="J84" s="368"/>
      <c r="K84" s="368"/>
      <c r="L84" s="368"/>
      <c r="M84" s="368"/>
      <c r="N84" s="368"/>
      <c r="O84" s="368"/>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Q84" s="368"/>
      <c r="AR84" s="368"/>
      <c r="AS84" s="368"/>
      <c r="AT84" s="368"/>
      <c r="AU84" s="368"/>
      <c r="AV84" s="368"/>
      <c r="AW84" s="368"/>
      <c r="AX84" s="368"/>
      <c r="AY84" s="368"/>
      <c r="AZ84" s="368"/>
      <c r="BA84" s="368"/>
      <c r="BB84" s="368"/>
      <c r="BC84" s="368"/>
      <c r="BD84" s="368"/>
      <c r="BE84" s="368"/>
      <c r="BF84" s="368"/>
      <c r="BG84" s="368"/>
      <c r="BH84" s="368"/>
      <c r="BI84" s="368"/>
      <c r="BJ84" s="368"/>
      <c r="BK84" s="368"/>
      <c r="BL84" s="368"/>
      <c r="BM84" s="368"/>
      <c r="BN84" s="368"/>
      <c r="BO84" s="368"/>
      <c r="BP84" s="368"/>
      <c r="BQ84" s="368"/>
      <c r="BR84" s="368"/>
      <c r="BS84" s="368"/>
      <c r="BT84" s="368"/>
      <c r="BU84" s="368"/>
      <c r="BV84" s="368"/>
      <c r="BW84" s="368"/>
      <c r="BX84" s="368"/>
      <c r="BY84" s="368"/>
      <c r="BZ84" s="368"/>
      <c r="CA84" s="368"/>
      <c r="CB84" s="368"/>
      <c r="CC84" s="368"/>
      <c r="CD84" s="368"/>
      <c r="CE84" s="368"/>
      <c r="CF84" s="368"/>
      <c r="CG84" s="368"/>
      <c r="CH84" s="368"/>
      <c r="CI84" s="368"/>
      <c r="CJ84" s="368"/>
      <c r="CK84" s="368"/>
      <c r="CL84" s="368"/>
      <c r="CM84" s="368"/>
      <c r="CN84" s="368"/>
      <c r="CO84" s="368"/>
      <c r="CP84" s="368"/>
      <c r="CQ84" s="368"/>
      <c r="CR84" s="368"/>
      <c r="CS84" s="370"/>
    </row>
    <row r="85" spans="2:97" ht="23.25" customHeight="1" thickBot="1" x14ac:dyDescent="0.4">
      <c r="B85" s="369"/>
      <c r="C85" s="812" t="s">
        <v>306</v>
      </c>
      <c r="D85" s="813"/>
      <c r="E85" s="813"/>
      <c r="F85" s="813"/>
      <c r="G85" s="813"/>
      <c r="H85" s="813"/>
      <c r="I85" s="813"/>
      <c r="J85" s="813"/>
      <c r="K85" s="813"/>
      <c r="L85" s="813"/>
      <c r="M85" s="813"/>
      <c r="N85" s="813"/>
      <c r="O85" s="813"/>
      <c r="P85" s="813"/>
      <c r="Q85" s="813"/>
      <c r="R85" s="813"/>
      <c r="S85" s="813"/>
      <c r="T85" s="813"/>
      <c r="U85" s="813"/>
      <c r="V85" s="813"/>
      <c r="W85" s="813"/>
      <c r="X85" s="813"/>
      <c r="Y85" s="813"/>
      <c r="Z85" s="813"/>
      <c r="AA85" s="813"/>
      <c r="AB85" s="813"/>
      <c r="AC85" s="813"/>
      <c r="AD85" s="813"/>
      <c r="AE85" s="813"/>
      <c r="AF85" s="813"/>
      <c r="AG85" s="813"/>
      <c r="AH85" s="813"/>
      <c r="AI85" s="813"/>
      <c r="AJ85" s="813"/>
      <c r="AK85" s="813"/>
      <c r="AL85" s="813"/>
      <c r="AM85" s="813"/>
      <c r="AN85" s="813"/>
      <c r="AO85" s="813"/>
      <c r="AP85" s="813"/>
      <c r="AQ85" s="813"/>
      <c r="AR85" s="813"/>
      <c r="AS85" s="813"/>
      <c r="AT85" s="813"/>
      <c r="AU85" s="813"/>
      <c r="AV85" s="813"/>
      <c r="AW85" s="813"/>
      <c r="AX85" s="813"/>
      <c r="AY85" s="813"/>
      <c r="AZ85" s="813"/>
      <c r="BA85" s="813"/>
      <c r="BB85" s="813"/>
      <c r="BC85" s="813"/>
      <c r="BD85" s="813"/>
      <c r="BE85" s="813"/>
      <c r="BF85" s="813"/>
      <c r="BG85" s="813"/>
      <c r="BH85" s="813"/>
      <c r="BI85" s="813"/>
      <c r="BJ85" s="813"/>
      <c r="BK85" s="813"/>
      <c r="BL85" s="813"/>
      <c r="BM85" s="813"/>
      <c r="BN85" s="813"/>
      <c r="BO85" s="813"/>
      <c r="BP85" s="813"/>
      <c r="BQ85" s="813"/>
      <c r="BR85" s="813"/>
      <c r="BS85" s="813"/>
      <c r="BT85" s="813"/>
      <c r="BU85" s="813"/>
      <c r="BV85" s="813"/>
      <c r="BW85" s="813"/>
      <c r="BX85" s="813"/>
      <c r="BY85" s="813"/>
      <c r="BZ85" s="813"/>
      <c r="CA85" s="813"/>
      <c r="CB85" s="813"/>
      <c r="CC85" s="813"/>
      <c r="CD85" s="813"/>
      <c r="CE85" s="813"/>
      <c r="CF85" s="813"/>
      <c r="CG85" s="813"/>
      <c r="CH85" s="813"/>
      <c r="CI85" s="813"/>
      <c r="CJ85" s="813"/>
      <c r="CK85" s="813"/>
      <c r="CL85" s="813"/>
      <c r="CM85" s="813"/>
      <c r="CN85" s="813"/>
      <c r="CO85" s="813"/>
      <c r="CP85" s="813"/>
      <c r="CQ85" s="813"/>
      <c r="CR85" s="814"/>
      <c r="CS85" s="370"/>
    </row>
    <row r="86" spans="2:97" ht="23.25" customHeight="1" x14ac:dyDescent="0.35">
      <c r="B86" s="369"/>
      <c r="C86" s="815" t="s">
        <v>195</v>
      </c>
      <c r="D86" s="816"/>
      <c r="E86" s="816"/>
      <c r="F86" s="816"/>
      <c r="G86" s="816"/>
      <c r="H86" s="816"/>
      <c r="I86" s="816"/>
      <c r="J86" s="816"/>
      <c r="K86" s="816"/>
      <c r="L86" s="816"/>
      <c r="M86" s="817" t="s">
        <v>299</v>
      </c>
      <c r="N86" s="818"/>
      <c r="O86" s="818"/>
      <c r="P86" s="818"/>
      <c r="Q86" s="818"/>
      <c r="R86" s="818"/>
      <c r="S86" s="818"/>
      <c r="T86" s="818"/>
      <c r="U86" s="818"/>
      <c r="V86" s="818"/>
      <c r="W86" s="818"/>
      <c r="X86" s="818"/>
      <c r="Y86" s="818"/>
      <c r="Z86" s="818"/>
      <c r="AA86" s="818"/>
      <c r="AB86" s="818"/>
      <c r="AC86" s="818"/>
      <c r="AD86" s="818"/>
      <c r="AE86" s="818"/>
      <c r="AF86" s="818"/>
      <c r="AG86" s="818"/>
      <c r="AH86" s="818"/>
      <c r="AI86" s="818"/>
      <c r="AJ86" s="818"/>
      <c r="AK86" s="818"/>
      <c r="AL86" s="818"/>
      <c r="AM86" s="818"/>
      <c r="AN86" s="819"/>
      <c r="AO86" s="817" t="s">
        <v>300</v>
      </c>
      <c r="AP86" s="818"/>
      <c r="AQ86" s="818"/>
      <c r="AR86" s="818"/>
      <c r="AS86" s="818"/>
      <c r="AT86" s="818"/>
      <c r="AU86" s="818"/>
      <c r="AV86" s="818"/>
      <c r="AW86" s="818"/>
      <c r="AX86" s="818"/>
      <c r="AY86" s="818"/>
      <c r="AZ86" s="818"/>
      <c r="BA86" s="818"/>
      <c r="BB86" s="818"/>
      <c r="BC86" s="818"/>
      <c r="BD86" s="818"/>
      <c r="BE86" s="818"/>
      <c r="BF86" s="818"/>
      <c r="BG86" s="818"/>
      <c r="BH86" s="818"/>
      <c r="BI86" s="818"/>
      <c r="BJ86" s="818"/>
      <c r="BK86" s="818"/>
      <c r="BL86" s="818"/>
      <c r="BM86" s="818"/>
      <c r="BN86" s="818"/>
      <c r="BO86" s="818"/>
      <c r="BP86" s="820"/>
      <c r="BQ86" s="817" t="s">
        <v>301</v>
      </c>
      <c r="BR86" s="818"/>
      <c r="BS86" s="818"/>
      <c r="BT86" s="818"/>
      <c r="BU86" s="818"/>
      <c r="BV86" s="818"/>
      <c r="BW86" s="818"/>
      <c r="BX86" s="818"/>
      <c r="BY86" s="818"/>
      <c r="BZ86" s="818"/>
      <c r="CA86" s="818"/>
      <c r="CB86" s="818"/>
      <c r="CC86" s="818"/>
      <c r="CD86" s="818"/>
      <c r="CE86" s="818"/>
      <c r="CF86" s="818"/>
      <c r="CG86" s="818"/>
      <c r="CH86" s="818"/>
      <c r="CI86" s="818"/>
      <c r="CJ86" s="818"/>
      <c r="CK86" s="818"/>
      <c r="CL86" s="818"/>
      <c r="CM86" s="818"/>
      <c r="CN86" s="818"/>
      <c r="CO86" s="818"/>
      <c r="CP86" s="818"/>
      <c r="CQ86" s="818"/>
      <c r="CR86" s="820"/>
      <c r="CS86" s="370"/>
    </row>
    <row r="87" spans="2:97" ht="23.25" customHeight="1" x14ac:dyDescent="0.35">
      <c r="B87" s="369"/>
      <c r="C87" s="815"/>
      <c r="D87" s="816"/>
      <c r="E87" s="816"/>
      <c r="F87" s="816"/>
      <c r="G87" s="816"/>
      <c r="H87" s="816"/>
      <c r="I87" s="816"/>
      <c r="J87" s="816"/>
      <c r="K87" s="816"/>
      <c r="L87" s="816"/>
      <c r="M87" s="821" t="s">
        <v>302</v>
      </c>
      <c r="N87" s="822"/>
      <c r="O87" s="822"/>
      <c r="P87" s="822"/>
      <c r="Q87" s="822"/>
      <c r="R87" s="822"/>
      <c r="S87" s="822"/>
      <c r="T87" s="822"/>
      <c r="U87" s="822"/>
      <c r="V87" s="822"/>
      <c r="W87" s="822"/>
      <c r="X87" s="822"/>
      <c r="Y87" s="822"/>
      <c r="Z87" s="823"/>
      <c r="AA87" s="822" t="s">
        <v>303</v>
      </c>
      <c r="AB87" s="822"/>
      <c r="AC87" s="822"/>
      <c r="AD87" s="822"/>
      <c r="AE87" s="822"/>
      <c r="AF87" s="822"/>
      <c r="AG87" s="822"/>
      <c r="AH87" s="822"/>
      <c r="AI87" s="822"/>
      <c r="AJ87" s="822"/>
      <c r="AK87" s="822"/>
      <c r="AL87" s="822"/>
      <c r="AM87" s="822"/>
      <c r="AN87" s="823"/>
      <c r="AO87" s="821" t="s">
        <v>302</v>
      </c>
      <c r="AP87" s="822"/>
      <c r="AQ87" s="822"/>
      <c r="AR87" s="822"/>
      <c r="AS87" s="822"/>
      <c r="AT87" s="822"/>
      <c r="AU87" s="822"/>
      <c r="AV87" s="822"/>
      <c r="AW87" s="822"/>
      <c r="AX87" s="822"/>
      <c r="AY87" s="822"/>
      <c r="AZ87" s="822"/>
      <c r="BA87" s="822"/>
      <c r="BB87" s="823"/>
      <c r="BC87" s="822" t="s">
        <v>303</v>
      </c>
      <c r="BD87" s="822"/>
      <c r="BE87" s="822"/>
      <c r="BF87" s="822"/>
      <c r="BG87" s="822"/>
      <c r="BH87" s="822"/>
      <c r="BI87" s="822"/>
      <c r="BJ87" s="822"/>
      <c r="BK87" s="822"/>
      <c r="BL87" s="822"/>
      <c r="BM87" s="822"/>
      <c r="BN87" s="822"/>
      <c r="BO87" s="822"/>
      <c r="BP87" s="824"/>
      <c r="BQ87" s="821" t="s">
        <v>302</v>
      </c>
      <c r="BR87" s="822"/>
      <c r="BS87" s="822"/>
      <c r="BT87" s="822"/>
      <c r="BU87" s="822"/>
      <c r="BV87" s="822"/>
      <c r="BW87" s="822"/>
      <c r="BX87" s="822"/>
      <c r="BY87" s="822"/>
      <c r="BZ87" s="822"/>
      <c r="CA87" s="822"/>
      <c r="CB87" s="822"/>
      <c r="CC87" s="822"/>
      <c r="CD87" s="823"/>
      <c r="CE87" s="822" t="s">
        <v>303</v>
      </c>
      <c r="CF87" s="822"/>
      <c r="CG87" s="822"/>
      <c r="CH87" s="822"/>
      <c r="CI87" s="822"/>
      <c r="CJ87" s="822"/>
      <c r="CK87" s="822"/>
      <c r="CL87" s="822"/>
      <c r="CM87" s="822"/>
      <c r="CN87" s="822"/>
      <c r="CO87" s="822"/>
      <c r="CP87" s="822"/>
      <c r="CQ87" s="822"/>
      <c r="CR87" s="824"/>
      <c r="CS87" s="370"/>
    </row>
    <row r="88" spans="2:97" ht="23.25" customHeight="1" x14ac:dyDescent="0.35">
      <c r="B88" s="369"/>
      <c r="C88" s="815"/>
      <c r="D88" s="816"/>
      <c r="E88" s="816"/>
      <c r="F88" s="816"/>
      <c r="G88" s="816"/>
      <c r="H88" s="816"/>
      <c r="I88" s="816"/>
      <c r="J88" s="816"/>
      <c r="K88" s="816"/>
      <c r="L88" s="816"/>
      <c r="M88" s="825" t="s">
        <v>100</v>
      </c>
      <c r="N88" s="826"/>
      <c r="O88" s="826"/>
      <c r="P88" s="826"/>
      <c r="Q88" s="826"/>
      <c r="R88" s="826"/>
      <c r="S88" s="826"/>
      <c r="T88" s="826" t="s">
        <v>101</v>
      </c>
      <c r="U88" s="826"/>
      <c r="V88" s="826"/>
      <c r="W88" s="826"/>
      <c r="X88" s="826"/>
      <c r="Y88" s="826"/>
      <c r="Z88" s="827"/>
      <c r="AA88" s="828" t="s">
        <v>100</v>
      </c>
      <c r="AB88" s="826"/>
      <c r="AC88" s="826"/>
      <c r="AD88" s="826"/>
      <c r="AE88" s="826"/>
      <c r="AF88" s="826"/>
      <c r="AG88" s="826"/>
      <c r="AH88" s="826" t="s">
        <v>101</v>
      </c>
      <c r="AI88" s="826"/>
      <c r="AJ88" s="826"/>
      <c r="AK88" s="826"/>
      <c r="AL88" s="826"/>
      <c r="AM88" s="826"/>
      <c r="AN88" s="827"/>
      <c r="AO88" s="825" t="s">
        <v>100</v>
      </c>
      <c r="AP88" s="826"/>
      <c r="AQ88" s="826"/>
      <c r="AR88" s="826"/>
      <c r="AS88" s="826"/>
      <c r="AT88" s="826"/>
      <c r="AU88" s="826"/>
      <c r="AV88" s="826" t="s">
        <v>101</v>
      </c>
      <c r="AW88" s="826"/>
      <c r="AX88" s="826"/>
      <c r="AY88" s="826"/>
      <c r="AZ88" s="826"/>
      <c r="BA88" s="826"/>
      <c r="BB88" s="827"/>
      <c r="BC88" s="828" t="s">
        <v>100</v>
      </c>
      <c r="BD88" s="826"/>
      <c r="BE88" s="826"/>
      <c r="BF88" s="826"/>
      <c r="BG88" s="826"/>
      <c r="BH88" s="826"/>
      <c r="BI88" s="826"/>
      <c r="BJ88" s="826" t="s">
        <v>101</v>
      </c>
      <c r="BK88" s="826"/>
      <c r="BL88" s="826"/>
      <c r="BM88" s="826"/>
      <c r="BN88" s="826"/>
      <c r="BO88" s="826"/>
      <c r="BP88" s="829"/>
      <c r="BQ88" s="825" t="s">
        <v>100</v>
      </c>
      <c r="BR88" s="826"/>
      <c r="BS88" s="826"/>
      <c r="BT88" s="826"/>
      <c r="BU88" s="826"/>
      <c r="BV88" s="826"/>
      <c r="BW88" s="826"/>
      <c r="BX88" s="826" t="s">
        <v>101</v>
      </c>
      <c r="BY88" s="826"/>
      <c r="BZ88" s="826"/>
      <c r="CA88" s="826"/>
      <c r="CB88" s="826"/>
      <c r="CC88" s="826"/>
      <c r="CD88" s="827"/>
      <c r="CE88" s="828" t="s">
        <v>100</v>
      </c>
      <c r="CF88" s="826"/>
      <c r="CG88" s="826"/>
      <c r="CH88" s="826"/>
      <c r="CI88" s="826"/>
      <c r="CJ88" s="826"/>
      <c r="CK88" s="826"/>
      <c r="CL88" s="826" t="s">
        <v>101</v>
      </c>
      <c r="CM88" s="826"/>
      <c r="CN88" s="826"/>
      <c r="CO88" s="826"/>
      <c r="CP88" s="826"/>
      <c r="CQ88" s="826"/>
      <c r="CR88" s="829"/>
      <c r="CS88" s="370"/>
    </row>
    <row r="89" spans="2:97" ht="23.25" customHeight="1" x14ac:dyDescent="0.35">
      <c r="B89" s="369"/>
      <c r="C89" s="776" t="s">
        <v>102</v>
      </c>
      <c r="D89" s="777"/>
      <c r="E89" s="777"/>
      <c r="F89" s="777"/>
      <c r="G89" s="777"/>
      <c r="H89" s="777"/>
      <c r="I89" s="777"/>
      <c r="J89" s="777"/>
      <c r="K89" s="777"/>
      <c r="L89" s="778"/>
      <c r="M89" s="800">
        <f>IF(Cotizador!$Q$17&gt;=2,TARIFA!N43,0)</f>
        <v>0</v>
      </c>
      <c r="N89" s="801"/>
      <c r="O89" s="801"/>
      <c r="P89" s="801"/>
      <c r="Q89" s="801"/>
      <c r="R89" s="801"/>
      <c r="S89" s="802"/>
      <c r="T89" s="803">
        <f>IF(Cotizador!$Q$17&gt;=2,TARIFA!O43,0)</f>
        <v>0</v>
      </c>
      <c r="U89" s="801"/>
      <c r="V89" s="801"/>
      <c r="W89" s="801"/>
      <c r="X89" s="801"/>
      <c r="Y89" s="801"/>
      <c r="Z89" s="801"/>
      <c r="AA89" s="804">
        <f>IF(Cotizador!$Q$17&gt;=2,TARIFA!P43,0)</f>
        <v>0</v>
      </c>
      <c r="AB89" s="801"/>
      <c r="AC89" s="801"/>
      <c r="AD89" s="801"/>
      <c r="AE89" s="801"/>
      <c r="AF89" s="801"/>
      <c r="AG89" s="802"/>
      <c r="AH89" s="803">
        <f>IF(Cotizador!$Q$17&gt;=2,TARIFA!Q43,0)</f>
        <v>0</v>
      </c>
      <c r="AI89" s="801"/>
      <c r="AJ89" s="801"/>
      <c r="AK89" s="801"/>
      <c r="AL89" s="801"/>
      <c r="AM89" s="801"/>
      <c r="AN89" s="801"/>
      <c r="AO89" s="805">
        <f>IF(Cotizador!$Q$17&gt;=2,TARIFA!R43,0)</f>
        <v>0</v>
      </c>
      <c r="AP89" s="806"/>
      <c r="AQ89" s="806"/>
      <c r="AR89" s="806"/>
      <c r="AS89" s="806"/>
      <c r="AT89" s="806"/>
      <c r="AU89" s="807"/>
      <c r="AV89" s="808">
        <f>IF(Cotizador!$Q$17&gt;=2,TARIFA!S43,0)</f>
        <v>0</v>
      </c>
      <c r="AW89" s="806"/>
      <c r="AX89" s="806"/>
      <c r="AY89" s="806"/>
      <c r="AZ89" s="806"/>
      <c r="BA89" s="806"/>
      <c r="BB89" s="806"/>
      <c r="BC89" s="809">
        <f>IF(Cotizador!$Q$17&gt;=2,TARIFA!T43,0)</f>
        <v>0</v>
      </c>
      <c r="BD89" s="806"/>
      <c r="BE89" s="806"/>
      <c r="BF89" s="806"/>
      <c r="BG89" s="806"/>
      <c r="BH89" s="806"/>
      <c r="BI89" s="807"/>
      <c r="BJ89" s="808">
        <f>IF(Cotizador!$Q$17&gt;=2,TARIFA!U43,0)</f>
        <v>0</v>
      </c>
      <c r="BK89" s="806"/>
      <c r="BL89" s="806"/>
      <c r="BM89" s="806"/>
      <c r="BN89" s="806"/>
      <c r="BO89" s="806"/>
      <c r="BP89" s="810"/>
      <c r="BQ89" s="800">
        <f>IF(Cotizador!$Q$17&gt;=2,TARIFA!V43,0)</f>
        <v>0</v>
      </c>
      <c r="BR89" s="801"/>
      <c r="BS89" s="801"/>
      <c r="BT89" s="801"/>
      <c r="BU89" s="801"/>
      <c r="BV89" s="801"/>
      <c r="BW89" s="802"/>
      <c r="BX89" s="803">
        <f>IF(Cotizador!$Q$17&gt;=2,TARIFA!W43,0)</f>
        <v>0</v>
      </c>
      <c r="BY89" s="801"/>
      <c r="BZ89" s="801"/>
      <c r="CA89" s="801"/>
      <c r="CB89" s="801"/>
      <c r="CC89" s="801"/>
      <c r="CD89" s="801"/>
      <c r="CE89" s="804">
        <f>IF(Cotizador!$Q$17&gt;=2,TARIFA!X43,0)</f>
        <v>0</v>
      </c>
      <c r="CF89" s="801"/>
      <c r="CG89" s="801"/>
      <c r="CH89" s="801"/>
      <c r="CI89" s="801"/>
      <c r="CJ89" s="801"/>
      <c r="CK89" s="802"/>
      <c r="CL89" s="803">
        <f>IF(Cotizador!$Q$17&gt;=2,TARIFA!Y43,0)</f>
        <v>0</v>
      </c>
      <c r="CM89" s="801"/>
      <c r="CN89" s="801"/>
      <c r="CO89" s="801"/>
      <c r="CP89" s="801"/>
      <c r="CQ89" s="801"/>
      <c r="CR89" s="811"/>
      <c r="CS89" s="370"/>
    </row>
    <row r="90" spans="2:97" ht="23.25" customHeight="1" x14ac:dyDescent="0.35">
      <c r="B90" s="369"/>
      <c r="C90" s="788" t="s">
        <v>103</v>
      </c>
      <c r="D90" s="789"/>
      <c r="E90" s="789"/>
      <c r="F90" s="789"/>
      <c r="G90" s="789"/>
      <c r="H90" s="789"/>
      <c r="I90" s="789"/>
      <c r="J90" s="789"/>
      <c r="K90" s="789"/>
      <c r="L90" s="790"/>
      <c r="M90" s="791">
        <f>IF(Cotizador!$Q$17&gt;=2,TARIFA!N44,0)</f>
        <v>0</v>
      </c>
      <c r="N90" s="792"/>
      <c r="O90" s="792"/>
      <c r="P90" s="792"/>
      <c r="Q90" s="792"/>
      <c r="R90" s="792"/>
      <c r="S90" s="793"/>
      <c r="T90" s="794">
        <f>IF(Cotizador!$Q$17&gt;=2,TARIFA!O44,0)</f>
        <v>0</v>
      </c>
      <c r="U90" s="792"/>
      <c r="V90" s="792"/>
      <c r="W90" s="792"/>
      <c r="X90" s="792"/>
      <c r="Y90" s="792"/>
      <c r="Z90" s="792"/>
      <c r="AA90" s="795">
        <f>IF(Cotizador!$Q$17&gt;=2,TARIFA!P44,0)</f>
        <v>0</v>
      </c>
      <c r="AB90" s="792"/>
      <c r="AC90" s="792"/>
      <c r="AD90" s="792"/>
      <c r="AE90" s="792"/>
      <c r="AF90" s="792"/>
      <c r="AG90" s="793"/>
      <c r="AH90" s="794">
        <f>IF(Cotizador!$Q$17&gt;=2,TARIFA!Q44,0)</f>
        <v>0</v>
      </c>
      <c r="AI90" s="792"/>
      <c r="AJ90" s="792"/>
      <c r="AK90" s="792"/>
      <c r="AL90" s="792"/>
      <c r="AM90" s="792"/>
      <c r="AN90" s="792"/>
      <c r="AO90" s="788">
        <f>IF(Cotizador!$Q$17&gt;=2,TARIFA!R44,0)</f>
        <v>0</v>
      </c>
      <c r="AP90" s="789"/>
      <c r="AQ90" s="789"/>
      <c r="AR90" s="789"/>
      <c r="AS90" s="789"/>
      <c r="AT90" s="789"/>
      <c r="AU90" s="796"/>
      <c r="AV90" s="797">
        <f>IF(Cotizador!$Q$17&gt;=2,TARIFA!S44,0)</f>
        <v>0</v>
      </c>
      <c r="AW90" s="789"/>
      <c r="AX90" s="789"/>
      <c r="AY90" s="789"/>
      <c r="AZ90" s="789"/>
      <c r="BA90" s="789"/>
      <c r="BB90" s="789"/>
      <c r="BC90" s="798">
        <f>IF(Cotizador!$Q$17&gt;=2,TARIFA!T44,0)</f>
        <v>0</v>
      </c>
      <c r="BD90" s="789"/>
      <c r="BE90" s="789"/>
      <c r="BF90" s="789"/>
      <c r="BG90" s="789"/>
      <c r="BH90" s="789"/>
      <c r="BI90" s="796"/>
      <c r="BJ90" s="797">
        <f>IF(Cotizador!$Q$17&gt;=2,TARIFA!U44,0)</f>
        <v>0</v>
      </c>
      <c r="BK90" s="789"/>
      <c r="BL90" s="789"/>
      <c r="BM90" s="789"/>
      <c r="BN90" s="789"/>
      <c r="BO90" s="789"/>
      <c r="BP90" s="790"/>
      <c r="BQ90" s="791">
        <f>IF(Cotizador!$Q$17&gt;=2,TARIFA!V44,0)</f>
        <v>0</v>
      </c>
      <c r="BR90" s="792"/>
      <c r="BS90" s="792"/>
      <c r="BT90" s="792"/>
      <c r="BU90" s="792"/>
      <c r="BV90" s="792"/>
      <c r="BW90" s="793"/>
      <c r="BX90" s="794">
        <f>IF(Cotizador!$Q$17&gt;=2,TARIFA!W44,0)</f>
        <v>0</v>
      </c>
      <c r="BY90" s="792"/>
      <c r="BZ90" s="792"/>
      <c r="CA90" s="792"/>
      <c r="CB90" s="792"/>
      <c r="CC90" s="792"/>
      <c r="CD90" s="792"/>
      <c r="CE90" s="795">
        <f>IF(Cotizador!$Q$17&gt;=2,TARIFA!X44,0)</f>
        <v>0</v>
      </c>
      <c r="CF90" s="792"/>
      <c r="CG90" s="792"/>
      <c r="CH90" s="792"/>
      <c r="CI90" s="792"/>
      <c r="CJ90" s="792"/>
      <c r="CK90" s="793"/>
      <c r="CL90" s="794">
        <f>IF(Cotizador!$Q$17&gt;=2,TARIFA!Y44,0)</f>
        <v>0</v>
      </c>
      <c r="CM90" s="792"/>
      <c r="CN90" s="792"/>
      <c r="CO90" s="792"/>
      <c r="CP90" s="792"/>
      <c r="CQ90" s="792"/>
      <c r="CR90" s="799"/>
      <c r="CS90" s="370"/>
    </row>
    <row r="91" spans="2:97" ht="23.25" customHeight="1" x14ac:dyDescent="0.35">
      <c r="B91" s="369"/>
      <c r="C91" s="776" t="s">
        <v>104</v>
      </c>
      <c r="D91" s="777"/>
      <c r="E91" s="777"/>
      <c r="F91" s="777"/>
      <c r="G91" s="777"/>
      <c r="H91" s="777"/>
      <c r="I91" s="777"/>
      <c r="J91" s="777"/>
      <c r="K91" s="777"/>
      <c r="L91" s="778"/>
      <c r="M91" s="779">
        <f>IF(Cotizador!$Q$17&gt;=2,TARIFA!N45,0)</f>
        <v>0</v>
      </c>
      <c r="N91" s="780"/>
      <c r="O91" s="780"/>
      <c r="P91" s="780"/>
      <c r="Q91" s="780"/>
      <c r="R91" s="780"/>
      <c r="S91" s="781"/>
      <c r="T91" s="782">
        <f>IF(Cotizador!$Q$17&gt;=2,TARIFA!O45,0)</f>
        <v>0</v>
      </c>
      <c r="U91" s="780"/>
      <c r="V91" s="780"/>
      <c r="W91" s="780"/>
      <c r="X91" s="780"/>
      <c r="Y91" s="780"/>
      <c r="Z91" s="780"/>
      <c r="AA91" s="783">
        <f>IF(Cotizador!$Q$17&gt;=2,TARIFA!P45,0)</f>
        <v>0</v>
      </c>
      <c r="AB91" s="780"/>
      <c r="AC91" s="780"/>
      <c r="AD91" s="780"/>
      <c r="AE91" s="780"/>
      <c r="AF91" s="780"/>
      <c r="AG91" s="781"/>
      <c r="AH91" s="782">
        <f>IF(Cotizador!$Q$17&gt;=2,TARIFA!Q45,0)</f>
        <v>0</v>
      </c>
      <c r="AI91" s="780"/>
      <c r="AJ91" s="780"/>
      <c r="AK91" s="780"/>
      <c r="AL91" s="780"/>
      <c r="AM91" s="780"/>
      <c r="AN91" s="780"/>
      <c r="AO91" s="776">
        <f>IF(Cotizador!$Q$17&gt;=2,TARIFA!R45,0)</f>
        <v>0</v>
      </c>
      <c r="AP91" s="777"/>
      <c r="AQ91" s="777"/>
      <c r="AR91" s="777"/>
      <c r="AS91" s="777"/>
      <c r="AT91" s="777"/>
      <c r="AU91" s="784"/>
      <c r="AV91" s="785">
        <f>IF(Cotizador!$Q$17&gt;=2,TARIFA!S45,0)</f>
        <v>0</v>
      </c>
      <c r="AW91" s="777"/>
      <c r="AX91" s="777"/>
      <c r="AY91" s="777"/>
      <c r="AZ91" s="777"/>
      <c r="BA91" s="777"/>
      <c r="BB91" s="777"/>
      <c r="BC91" s="786">
        <f>IF(Cotizador!$Q$17&gt;=2,TARIFA!T45,0)</f>
        <v>0</v>
      </c>
      <c r="BD91" s="777"/>
      <c r="BE91" s="777"/>
      <c r="BF91" s="777"/>
      <c r="BG91" s="777"/>
      <c r="BH91" s="777"/>
      <c r="BI91" s="784"/>
      <c r="BJ91" s="785">
        <f>IF(Cotizador!$Q$17&gt;=2,TARIFA!U45,0)</f>
        <v>0</v>
      </c>
      <c r="BK91" s="777"/>
      <c r="BL91" s="777"/>
      <c r="BM91" s="777"/>
      <c r="BN91" s="777"/>
      <c r="BO91" s="777"/>
      <c r="BP91" s="778"/>
      <c r="BQ91" s="779">
        <f>IF(Cotizador!$Q$17&gt;=2,TARIFA!V45,0)</f>
        <v>0</v>
      </c>
      <c r="BR91" s="780"/>
      <c r="BS91" s="780"/>
      <c r="BT91" s="780"/>
      <c r="BU91" s="780"/>
      <c r="BV91" s="780"/>
      <c r="BW91" s="781"/>
      <c r="BX91" s="782">
        <f>IF(Cotizador!$Q$17&gt;=2,TARIFA!W45,0)</f>
        <v>0</v>
      </c>
      <c r="BY91" s="780"/>
      <c r="BZ91" s="780"/>
      <c r="CA91" s="780"/>
      <c r="CB91" s="780"/>
      <c r="CC91" s="780"/>
      <c r="CD91" s="780"/>
      <c r="CE91" s="783">
        <f>IF(Cotizador!$Q$17&gt;=2,TARIFA!X45,0)</f>
        <v>0</v>
      </c>
      <c r="CF91" s="780"/>
      <c r="CG91" s="780"/>
      <c r="CH91" s="780"/>
      <c r="CI91" s="780"/>
      <c r="CJ91" s="780"/>
      <c r="CK91" s="781"/>
      <c r="CL91" s="782">
        <f>IF(Cotizador!$Q$17&gt;=2,TARIFA!Y45,0)</f>
        <v>0</v>
      </c>
      <c r="CM91" s="780"/>
      <c r="CN91" s="780"/>
      <c r="CO91" s="780"/>
      <c r="CP91" s="780"/>
      <c r="CQ91" s="780"/>
      <c r="CR91" s="787"/>
      <c r="CS91" s="370"/>
    </row>
    <row r="92" spans="2:97" ht="23.25" customHeight="1" x14ac:dyDescent="0.35">
      <c r="B92" s="369"/>
      <c r="C92" s="788" t="s">
        <v>105</v>
      </c>
      <c r="D92" s="789"/>
      <c r="E92" s="789"/>
      <c r="F92" s="789"/>
      <c r="G92" s="789"/>
      <c r="H92" s="789"/>
      <c r="I92" s="789"/>
      <c r="J92" s="789"/>
      <c r="K92" s="789"/>
      <c r="L92" s="790"/>
      <c r="M92" s="791">
        <f>IF(Cotizador!$Q$17&gt;=2,TARIFA!N46,0)</f>
        <v>0</v>
      </c>
      <c r="N92" s="792"/>
      <c r="O92" s="792"/>
      <c r="P92" s="792"/>
      <c r="Q92" s="792"/>
      <c r="R92" s="792"/>
      <c r="S92" s="793"/>
      <c r="T92" s="794">
        <f>IF(Cotizador!$Q$17&gt;=2,TARIFA!O46,0)</f>
        <v>0</v>
      </c>
      <c r="U92" s="792"/>
      <c r="V92" s="792"/>
      <c r="W92" s="792"/>
      <c r="X92" s="792"/>
      <c r="Y92" s="792"/>
      <c r="Z92" s="792"/>
      <c r="AA92" s="795">
        <f>IF(Cotizador!$Q$17&gt;=2,TARIFA!P46,0)</f>
        <v>0</v>
      </c>
      <c r="AB92" s="792"/>
      <c r="AC92" s="792"/>
      <c r="AD92" s="792"/>
      <c r="AE92" s="792"/>
      <c r="AF92" s="792"/>
      <c r="AG92" s="793"/>
      <c r="AH92" s="794">
        <f>IF(Cotizador!$Q$17&gt;=2,TARIFA!Q46,0)</f>
        <v>0</v>
      </c>
      <c r="AI92" s="792"/>
      <c r="AJ92" s="792"/>
      <c r="AK92" s="792"/>
      <c r="AL92" s="792"/>
      <c r="AM92" s="792"/>
      <c r="AN92" s="792"/>
      <c r="AO92" s="788">
        <f>IF(Cotizador!$Q$17&gt;=2,TARIFA!R46,0)</f>
        <v>0</v>
      </c>
      <c r="AP92" s="789"/>
      <c r="AQ92" s="789"/>
      <c r="AR92" s="789"/>
      <c r="AS92" s="789"/>
      <c r="AT92" s="789"/>
      <c r="AU92" s="796"/>
      <c r="AV92" s="797">
        <f>IF(Cotizador!$Q$17&gt;=2,TARIFA!S46,0)</f>
        <v>0</v>
      </c>
      <c r="AW92" s="789"/>
      <c r="AX92" s="789"/>
      <c r="AY92" s="789"/>
      <c r="AZ92" s="789"/>
      <c r="BA92" s="789"/>
      <c r="BB92" s="789"/>
      <c r="BC92" s="798">
        <f>IF(Cotizador!$Q$17&gt;=2,TARIFA!T46,0)</f>
        <v>0</v>
      </c>
      <c r="BD92" s="789"/>
      <c r="BE92" s="789"/>
      <c r="BF92" s="789"/>
      <c r="BG92" s="789"/>
      <c r="BH92" s="789"/>
      <c r="BI92" s="796"/>
      <c r="BJ92" s="797">
        <f>IF(Cotizador!$Q$17&gt;=2,TARIFA!U46,0)</f>
        <v>0</v>
      </c>
      <c r="BK92" s="789"/>
      <c r="BL92" s="789"/>
      <c r="BM92" s="789"/>
      <c r="BN92" s="789"/>
      <c r="BO92" s="789"/>
      <c r="BP92" s="790"/>
      <c r="BQ92" s="791">
        <f>IF(Cotizador!$Q$17&gt;=2,TARIFA!V46,0)</f>
        <v>0</v>
      </c>
      <c r="BR92" s="792"/>
      <c r="BS92" s="792"/>
      <c r="BT92" s="792"/>
      <c r="BU92" s="792"/>
      <c r="BV92" s="792"/>
      <c r="BW92" s="793"/>
      <c r="BX92" s="794">
        <f>IF(Cotizador!$Q$17&gt;=2,TARIFA!W46,0)</f>
        <v>0</v>
      </c>
      <c r="BY92" s="792"/>
      <c r="BZ92" s="792"/>
      <c r="CA92" s="792"/>
      <c r="CB92" s="792"/>
      <c r="CC92" s="792"/>
      <c r="CD92" s="792"/>
      <c r="CE92" s="795">
        <f>IF(Cotizador!$Q$17&gt;=2,TARIFA!X46,0)</f>
        <v>0</v>
      </c>
      <c r="CF92" s="792"/>
      <c r="CG92" s="792"/>
      <c r="CH92" s="792"/>
      <c r="CI92" s="792"/>
      <c r="CJ92" s="792"/>
      <c r="CK92" s="793"/>
      <c r="CL92" s="794">
        <f>IF(Cotizador!$Q$17&gt;=2,TARIFA!Y46,0)</f>
        <v>0</v>
      </c>
      <c r="CM92" s="792"/>
      <c r="CN92" s="792"/>
      <c r="CO92" s="792"/>
      <c r="CP92" s="792"/>
      <c r="CQ92" s="792"/>
      <c r="CR92" s="799"/>
      <c r="CS92" s="370"/>
    </row>
    <row r="93" spans="2:97" ht="23.25" customHeight="1" x14ac:dyDescent="0.35">
      <c r="B93" s="369"/>
      <c r="C93" s="776" t="s">
        <v>106</v>
      </c>
      <c r="D93" s="777"/>
      <c r="E93" s="777"/>
      <c r="F93" s="777"/>
      <c r="G93" s="777"/>
      <c r="H93" s="777"/>
      <c r="I93" s="777"/>
      <c r="J93" s="777"/>
      <c r="K93" s="777"/>
      <c r="L93" s="778"/>
      <c r="M93" s="779">
        <f>IF(Cotizador!$Q$17&gt;=2,TARIFA!N47,0)</f>
        <v>0</v>
      </c>
      <c r="N93" s="780"/>
      <c r="O93" s="780"/>
      <c r="P93" s="780"/>
      <c r="Q93" s="780"/>
      <c r="R93" s="780"/>
      <c r="S93" s="781"/>
      <c r="T93" s="782">
        <f>IF(Cotizador!$Q$17&gt;=2,TARIFA!O47,0)</f>
        <v>0</v>
      </c>
      <c r="U93" s="780"/>
      <c r="V93" s="780"/>
      <c r="W93" s="780"/>
      <c r="X93" s="780"/>
      <c r="Y93" s="780"/>
      <c r="Z93" s="780"/>
      <c r="AA93" s="783">
        <f>IF(Cotizador!$Q$17&gt;=2,TARIFA!P47,0)</f>
        <v>0</v>
      </c>
      <c r="AB93" s="780"/>
      <c r="AC93" s="780"/>
      <c r="AD93" s="780"/>
      <c r="AE93" s="780"/>
      <c r="AF93" s="780"/>
      <c r="AG93" s="781"/>
      <c r="AH93" s="782">
        <f>IF(Cotizador!$Q$17&gt;=2,TARIFA!Q47,0)</f>
        <v>0</v>
      </c>
      <c r="AI93" s="780"/>
      <c r="AJ93" s="780"/>
      <c r="AK93" s="780"/>
      <c r="AL93" s="780"/>
      <c r="AM93" s="780"/>
      <c r="AN93" s="780"/>
      <c r="AO93" s="776">
        <f>IF(Cotizador!$Q$17&gt;=2,TARIFA!R47,0)</f>
        <v>0</v>
      </c>
      <c r="AP93" s="777"/>
      <c r="AQ93" s="777"/>
      <c r="AR93" s="777"/>
      <c r="AS93" s="777"/>
      <c r="AT93" s="777"/>
      <c r="AU93" s="784"/>
      <c r="AV93" s="785">
        <f>IF(Cotizador!$Q$17&gt;=2,TARIFA!S47,0)</f>
        <v>0</v>
      </c>
      <c r="AW93" s="777"/>
      <c r="AX93" s="777"/>
      <c r="AY93" s="777"/>
      <c r="AZ93" s="777"/>
      <c r="BA93" s="777"/>
      <c r="BB93" s="777"/>
      <c r="BC93" s="786">
        <f>IF(Cotizador!$Q$17&gt;=2,TARIFA!T47,0)</f>
        <v>0</v>
      </c>
      <c r="BD93" s="777"/>
      <c r="BE93" s="777"/>
      <c r="BF93" s="777"/>
      <c r="BG93" s="777"/>
      <c r="BH93" s="777"/>
      <c r="BI93" s="784"/>
      <c r="BJ93" s="785">
        <f>IF(Cotizador!$Q$17&gt;=2,TARIFA!U47,0)</f>
        <v>0</v>
      </c>
      <c r="BK93" s="777"/>
      <c r="BL93" s="777"/>
      <c r="BM93" s="777"/>
      <c r="BN93" s="777"/>
      <c r="BO93" s="777"/>
      <c r="BP93" s="778"/>
      <c r="BQ93" s="779">
        <f>IF(Cotizador!$Q$17&gt;=2,TARIFA!V47,0)</f>
        <v>0</v>
      </c>
      <c r="BR93" s="780"/>
      <c r="BS93" s="780"/>
      <c r="BT93" s="780"/>
      <c r="BU93" s="780"/>
      <c r="BV93" s="780"/>
      <c r="BW93" s="781"/>
      <c r="BX93" s="782">
        <f>IF(Cotizador!$Q$17&gt;=2,TARIFA!W47,0)</f>
        <v>0</v>
      </c>
      <c r="BY93" s="780"/>
      <c r="BZ93" s="780"/>
      <c r="CA93" s="780"/>
      <c r="CB93" s="780"/>
      <c r="CC93" s="780"/>
      <c r="CD93" s="780"/>
      <c r="CE93" s="783">
        <f>IF(Cotizador!$Q$17&gt;=2,TARIFA!X47,0)</f>
        <v>0</v>
      </c>
      <c r="CF93" s="780"/>
      <c r="CG93" s="780"/>
      <c r="CH93" s="780"/>
      <c r="CI93" s="780"/>
      <c r="CJ93" s="780"/>
      <c r="CK93" s="781"/>
      <c r="CL93" s="782">
        <f>IF(Cotizador!$Q$17&gt;=2,TARIFA!Y47,0)</f>
        <v>0</v>
      </c>
      <c r="CM93" s="780"/>
      <c r="CN93" s="780"/>
      <c r="CO93" s="780"/>
      <c r="CP93" s="780"/>
      <c r="CQ93" s="780"/>
      <c r="CR93" s="787"/>
      <c r="CS93" s="370"/>
    </row>
    <row r="94" spans="2:97" ht="23.25" customHeight="1" x14ac:dyDescent="0.35">
      <c r="B94" s="369"/>
      <c r="C94" s="788" t="s">
        <v>107</v>
      </c>
      <c r="D94" s="789"/>
      <c r="E94" s="789"/>
      <c r="F94" s="789"/>
      <c r="G94" s="789"/>
      <c r="H94" s="789"/>
      <c r="I94" s="789"/>
      <c r="J94" s="789"/>
      <c r="K94" s="789"/>
      <c r="L94" s="790"/>
      <c r="M94" s="791">
        <f>IF(Cotizador!$Q$17&gt;=2,TARIFA!N48,0)</f>
        <v>0</v>
      </c>
      <c r="N94" s="792"/>
      <c r="O94" s="792"/>
      <c r="P94" s="792"/>
      <c r="Q94" s="792"/>
      <c r="R94" s="792"/>
      <c r="S94" s="793"/>
      <c r="T94" s="794">
        <f>IF(Cotizador!$Q$17&gt;=2,TARIFA!O48,0)</f>
        <v>0</v>
      </c>
      <c r="U94" s="792"/>
      <c r="V94" s="792"/>
      <c r="W94" s="792"/>
      <c r="X94" s="792"/>
      <c r="Y94" s="792"/>
      <c r="Z94" s="792"/>
      <c r="AA94" s="795">
        <f>IF(Cotizador!$Q$17&gt;=2,TARIFA!P48,0)</f>
        <v>0</v>
      </c>
      <c r="AB94" s="792"/>
      <c r="AC94" s="792"/>
      <c r="AD94" s="792"/>
      <c r="AE94" s="792"/>
      <c r="AF94" s="792"/>
      <c r="AG94" s="793"/>
      <c r="AH94" s="794">
        <f>IF(Cotizador!$Q$17&gt;=2,TARIFA!Q48,0)</f>
        <v>0</v>
      </c>
      <c r="AI94" s="792"/>
      <c r="AJ94" s="792"/>
      <c r="AK94" s="792"/>
      <c r="AL94" s="792"/>
      <c r="AM94" s="792"/>
      <c r="AN94" s="792"/>
      <c r="AO94" s="788">
        <f>IF(Cotizador!$Q$17&gt;=2,TARIFA!R48,0)</f>
        <v>0</v>
      </c>
      <c r="AP94" s="789"/>
      <c r="AQ94" s="789"/>
      <c r="AR94" s="789"/>
      <c r="AS94" s="789"/>
      <c r="AT94" s="789"/>
      <c r="AU94" s="796"/>
      <c r="AV94" s="797">
        <f>IF(Cotizador!$Q$17&gt;=2,TARIFA!S48,0)</f>
        <v>0</v>
      </c>
      <c r="AW94" s="789"/>
      <c r="AX94" s="789"/>
      <c r="AY94" s="789"/>
      <c r="AZ94" s="789"/>
      <c r="BA94" s="789"/>
      <c r="BB94" s="789"/>
      <c r="BC94" s="798">
        <f>IF(Cotizador!$Q$17&gt;=2,TARIFA!T48,0)</f>
        <v>0</v>
      </c>
      <c r="BD94" s="789"/>
      <c r="BE94" s="789"/>
      <c r="BF94" s="789"/>
      <c r="BG94" s="789"/>
      <c r="BH94" s="789"/>
      <c r="BI94" s="796"/>
      <c r="BJ94" s="797">
        <f>IF(Cotizador!$Q$17&gt;=2,TARIFA!U48,0)</f>
        <v>0</v>
      </c>
      <c r="BK94" s="789"/>
      <c r="BL94" s="789"/>
      <c r="BM94" s="789"/>
      <c r="BN94" s="789"/>
      <c r="BO94" s="789"/>
      <c r="BP94" s="790"/>
      <c r="BQ94" s="791">
        <f>IF(Cotizador!$Q$17&gt;=2,TARIFA!V48,0)</f>
        <v>0</v>
      </c>
      <c r="BR94" s="792"/>
      <c r="BS94" s="792"/>
      <c r="BT94" s="792"/>
      <c r="BU94" s="792"/>
      <c r="BV94" s="792"/>
      <c r="BW94" s="793"/>
      <c r="BX94" s="794">
        <f>IF(Cotizador!$Q$17&gt;=2,TARIFA!W48,0)</f>
        <v>0</v>
      </c>
      <c r="BY94" s="792"/>
      <c r="BZ94" s="792"/>
      <c r="CA94" s="792"/>
      <c r="CB94" s="792"/>
      <c r="CC94" s="792"/>
      <c r="CD94" s="792"/>
      <c r="CE94" s="795">
        <f>IF(Cotizador!$Q$17&gt;=2,TARIFA!X48,0)</f>
        <v>0</v>
      </c>
      <c r="CF94" s="792"/>
      <c r="CG94" s="792"/>
      <c r="CH94" s="792"/>
      <c r="CI94" s="792"/>
      <c r="CJ94" s="792"/>
      <c r="CK94" s="793"/>
      <c r="CL94" s="794">
        <f>IF(Cotizador!$Q$17&gt;=2,TARIFA!Y48,0)</f>
        <v>0</v>
      </c>
      <c r="CM94" s="792"/>
      <c r="CN94" s="792"/>
      <c r="CO94" s="792"/>
      <c r="CP94" s="792"/>
      <c r="CQ94" s="792"/>
      <c r="CR94" s="799"/>
      <c r="CS94" s="370"/>
    </row>
    <row r="95" spans="2:97" ht="23.25" customHeight="1" x14ac:dyDescent="0.35">
      <c r="B95" s="369"/>
      <c r="C95" s="776" t="s">
        <v>108</v>
      </c>
      <c r="D95" s="777"/>
      <c r="E95" s="777"/>
      <c r="F95" s="777"/>
      <c r="G95" s="777"/>
      <c r="H95" s="777"/>
      <c r="I95" s="777"/>
      <c r="J95" s="777"/>
      <c r="K95" s="777"/>
      <c r="L95" s="778"/>
      <c r="M95" s="779">
        <f>IF(Cotizador!$Q$17&gt;=2,TARIFA!N49,0)</f>
        <v>0</v>
      </c>
      <c r="N95" s="780"/>
      <c r="O95" s="780"/>
      <c r="P95" s="780"/>
      <c r="Q95" s="780"/>
      <c r="R95" s="780"/>
      <c r="S95" s="781"/>
      <c r="T95" s="782">
        <f>IF(Cotizador!$Q$17&gt;=2,TARIFA!O49,0)</f>
        <v>0</v>
      </c>
      <c r="U95" s="780"/>
      <c r="V95" s="780"/>
      <c r="W95" s="780"/>
      <c r="X95" s="780"/>
      <c r="Y95" s="780"/>
      <c r="Z95" s="780"/>
      <c r="AA95" s="783">
        <f>IF(Cotizador!$Q$17&gt;=2,TARIFA!P49,0)</f>
        <v>0</v>
      </c>
      <c r="AB95" s="780"/>
      <c r="AC95" s="780"/>
      <c r="AD95" s="780"/>
      <c r="AE95" s="780"/>
      <c r="AF95" s="780"/>
      <c r="AG95" s="781"/>
      <c r="AH95" s="782">
        <f>IF(Cotizador!$Q$17&gt;=2,TARIFA!Q49,0)</f>
        <v>0</v>
      </c>
      <c r="AI95" s="780"/>
      <c r="AJ95" s="780"/>
      <c r="AK95" s="780"/>
      <c r="AL95" s="780"/>
      <c r="AM95" s="780"/>
      <c r="AN95" s="780"/>
      <c r="AO95" s="776">
        <f>IF(Cotizador!$Q$17&gt;=2,TARIFA!R49,0)</f>
        <v>0</v>
      </c>
      <c r="AP95" s="777"/>
      <c r="AQ95" s="777"/>
      <c r="AR95" s="777"/>
      <c r="AS95" s="777"/>
      <c r="AT95" s="777"/>
      <c r="AU95" s="784"/>
      <c r="AV95" s="785">
        <f>IF(Cotizador!$Q$17&gt;=2,TARIFA!S49,0)</f>
        <v>0</v>
      </c>
      <c r="AW95" s="777"/>
      <c r="AX95" s="777"/>
      <c r="AY95" s="777"/>
      <c r="AZ95" s="777"/>
      <c r="BA95" s="777"/>
      <c r="BB95" s="777"/>
      <c r="BC95" s="786">
        <f>IF(Cotizador!$Q$17&gt;=2,TARIFA!T49,0)</f>
        <v>0</v>
      </c>
      <c r="BD95" s="777"/>
      <c r="BE95" s="777"/>
      <c r="BF95" s="777"/>
      <c r="BG95" s="777"/>
      <c r="BH95" s="777"/>
      <c r="BI95" s="784"/>
      <c r="BJ95" s="785">
        <f>IF(Cotizador!$Q$17&gt;=2,TARIFA!U49,0)</f>
        <v>0</v>
      </c>
      <c r="BK95" s="777"/>
      <c r="BL95" s="777"/>
      <c r="BM95" s="777"/>
      <c r="BN95" s="777"/>
      <c r="BO95" s="777"/>
      <c r="BP95" s="778"/>
      <c r="BQ95" s="779">
        <f>IF(Cotizador!$Q$17&gt;=2,TARIFA!V49,0)</f>
        <v>0</v>
      </c>
      <c r="BR95" s="780"/>
      <c r="BS95" s="780"/>
      <c r="BT95" s="780"/>
      <c r="BU95" s="780"/>
      <c r="BV95" s="780"/>
      <c r="BW95" s="781"/>
      <c r="BX95" s="782">
        <f>IF(Cotizador!$Q$17&gt;=2,TARIFA!W49,0)</f>
        <v>0</v>
      </c>
      <c r="BY95" s="780"/>
      <c r="BZ95" s="780"/>
      <c r="CA95" s="780"/>
      <c r="CB95" s="780"/>
      <c r="CC95" s="780"/>
      <c r="CD95" s="780"/>
      <c r="CE95" s="783">
        <f>IF(Cotizador!$Q$17&gt;=2,TARIFA!X49,0)</f>
        <v>0</v>
      </c>
      <c r="CF95" s="780"/>
      <c r="CG95" s="780"/>
      <c r="CH95" s="780"/>
      <c r="CI95" s="780"/>
      <c r="CJ95" s="780"/>
      <c r="CK95" s="781"/>
      <c r="CL95" s="782">
        <f>IF(Cotizador!$Q$17&gt;=2,TARIFA!Y49,0)</f>
        <v>0</v>
      </c>
      <c r="CM95" s="780"/>
      <c r="CN95" s="780"/>
      <c r="CO95" s="780"/>
      <c r="CP95" s="780"/>
      <c r="CQ95" s="780"/>
      <c r="CR95" s="787"/>
      <c r="CS95" s="370"/>
    </row>
    <row r="96" spans="2:97" ht="23.25" customHeight="1" x14ac:dyDescent="0.35">
      <c r="B96" s="369"/>
      <c r="C96" s="788" t="s">
        <v>109</v>
      </c>
      <c r="D96" s="789"/>
      <c r="E96" s="789"/>
      <c r="F96" s="789"/>
      <c r="G96" s="789"/>
      <c r="H96" s="789"/>
      <c r="I96" s="789"/>
      <c r="J96" s="789"/>
      <c r="K96" s="789"/>
      <c r="L96" s="790"/>
      <c r="M96" s="791">
        <f>IF(Cotizador!$Q$17&gt;=2,TARIFA!N50,0)</f>
        <v>0</v>
      </c>
      <c r="N96" s="792"/>
      <c r="O96" s="792"/>
      <c r="P96" s="792"/>
      <c r="Q96" s="792"/>
      <c r="R96" s="792"/>
      <c r="S96" s="793"/>
      <c r="T96" s="794">
        <f>IF(Cotizador!$Q$17&gt;=2,TARIFA!O50,0)</f>
        <v>0</v>
      </c>
      <c r="U96" s="792"/>
      <c r="V96" s="792"/>
      <c r="W96" s="792"/>
      <c r="X96" s="792"/>
      <c r="Y96" s="792"/>
      <c r="Z96" s="792"/>
      <c r="AA96" s="795">
        <f>IF(Cotizador!$Q$17&gt;=2,TARIFA!P50,0)</f>
        <v>0</v>
      </c>
      <c r="AB96" s="792"/>
      <c r="AC96" s="792"/>
      <c r="AD96" s="792"/>
      <c r="AE96" s="792"/>
      <c r="AF96" s="792"/>
      <c r="AG96" s="793"/>
      <c r="AH96" s="794">
        <f>IF(Cotizador!$Q$17&gt;=2,TARIFA!Q50,0)</f>
        <v>0</v>
      </c>
      <c r="AI96" s="792"/>
      <c r="AJ96" s="792"/>
      <c r="AK96" s="792"/>
      <c r="AL96" s="792"/>
      <c r="AM96" s="792"/>
      <c r="AN96" s="792"/>
      <c r="AO96" s="788">
        <f>IF(Cotizador!$Q$17&gt;=2,TARIFA!R50,0)</f>
        <v>0</v>
      </c>
      <c r="AP96" s="789"/>
      <c r="AQ96" s="789"/>
      <c r="AR96" s="789"/>
      <c r="AS96" s="789"/>
      <c r="AT96" s="789"/>
      <c r="AU96" s="796"/>
      <c r="AV96" s="797">
        <f>IF(Cotizador!$Q$17&gt;=2,TARIFA!S50,0)</f>
        <v>0</v>
      </c>
      <c r="AW96" s="789"/>
      <c r="AX96" s="789"/>
      <c r="AY96" s="789"/>
      <c r="AZ96" s="789"/>
      <c r="BA96" s="789"/>
      <c r="BB96" s="789"/>
      <c r="BC96" s="798">
        <f>IF(Cotizador!$Q$17&gt;=2,TARIFA!T50,0)</f>
        <v>0</v>
      </c>
      <c r="BD96" s="789"/>
      <c r="BE96" s="789"/>
      <c r="BF96" s="789"/>
      <c r="BG96" s="789"/>
      <c r="BH96" s="789"/>
      <c r="BI96" s="796"/>
      <c r="BJ96" s="797">
        <f>IF(Cotizador!$Q$17&gt;=2,TARIFA!U50,0)</f>
        <v>0</v>
      </c>
      <c r="BK96" s="789"/>
      <c r="BL96" s="789"/>
      <c r="BM96" s="789"/>
      <c r="BN96" s="789"/>
      <c r="BO96" s="789"/>
      <c r="BP96" s="790"/>
      <c r="BQ96" s="791">
        <f>IF(Cotizador!$Q$17&gt;=2,TARIFA!V50,0)</f>
        <v>0</v>
      </c>
      <c r="BR96" s="792"/>
      <c r="BS96" s="792"/>
      <c r="BT96" s="792"/>
      <c r="BU96" s="792"/>
      <c r="BV96" s="792"/>
      <c r="BW96" s="793"/>
      <c r="BX96" s="794">
        <f>IF(Cotizador!$Q$17&gt;=2,TARIFA!W50,0)</f>
        <v>0</v>
      </c>
      <c r="BY96" s="792"/>
      <c r="BZ96" s="792"/>
      <c r="CA96" s="792"/>
      <c r="CB96" s="792"/>
      <c r="CC96" s="792"/>
      <c r="CD96" s="792"/>
      <c r="CE96" s="795">
        <f>IF(Cotizador!$Q$17&gt;=2,TARIFA!X50,0)</f>
        <v>0</v>
      </c>
      <c r="CF96" s="792"/>
      <c r="CG96" s="792"/>
      <c r="CH96" s="792"/>
      <c r="CI96" s="792"/>
      <c r="CJ96" s="792"/>
      <c r="CK96" s="793"/>
      <c r="CL96" s="794">
        <f>IF(Cotizador!$Q$17&gt;=2,TARIFA!Y50,0)</f>
        <v>0</v>
      </c>
      <c r="CM96" s="792"/>
      <c r="CN96" s="792"/>
      <c r="CO96" s="792"/>
      <c r="CP96" s="792"/>
      <c r="CQ96" s="792"/>
      <c r="CR96" s="799"/>
      <c r="CS96" s="370"/>
    </row>
    <row r="97" spans="2:97" ht="23.25" customHeight="1" x14ac:dyDescent="0.35">
      <c r="B97" s="369"/>
      <c r="C97" s="776" t="s">
        <v>110</v>
      </c>
      <c r="D97" s="777"/>
      <c r="E97" s="777"/>
      <c r="F97" s="777"/>
      <c r="G97" s="777"/>
      <c r="H97" s="777"/>
      <c r="I97" s="777"/>
      <c r="J97" s="777"/>
      <c r="K97" s="777"/>
      <c r="L97" s="778"/>
      <c r="M97" s="779">
        <f>IF(Cotizador!$Q$17&gt;=2,TARIFA!N51,0)</f>
        <v>0</v>
      </c>
      <c r="N97" s="780"/>
      <c r="O97" s="780"/>
      <c r="P97" s="780"/>
      <c r="Q97" s="780"/>
      <c r="R97" s="780"/>
      <c r="S97" s="781"/>
      <c r="T97" s="782">
        <f>IF(Cotizador!$Q$17&gt;=2,TARIFA!O51,0)</f>
        <v>0</v>
      </c>
      <c r="U97" s="780"/>
      <c r="V97" s="780"/>
      <c r="W97" s="780"/>
      <c r="X97" s="780"/>
      <c r="Y97" s="780"/>
      <c r="Z97" s="780"/>
      <c r="AA97" s="783">
        <f>IF(Cotizador!$Q$17&gt;=2,TARIFA!P51,0)</f>
        <v>0</v>
      </c>
      <c r="AB97" s="780"/>
      <c r="AC97" s="780"/>
      <c r="AD97" s="780"/>
      <c r="AE97" s="780"/>
      <c r="AF97" s="780"/>
      <c r="AG97" s="781"/>
      <c r="AH97" s="782">
        <f>IF(Cotizador!$Q$17&gt;=2,TARIFA!Q51,0)</f>
        <v>0</v>
      </c>
      <c r="AI97" s="780"/>
      <c r="AJ97" s="780"/>
      <c r="AK97" s="780"/>
      <c r="AL97" s="780"/>
      <c r="AM97" s="780"/>
      <c r="AN97" s="780"/>
      <c r="AO97" s="776">
        <f>IF(Cotizador!$Q$17&gt;=2,TARIFA!R51,0)</f>
        <v>0</v>
      </c>
      <c r="AP97" s="777"/>
      <c r="AQ97" s="777"/>
      <c r="AR97" s="777"/>
      <c r="AS97" s="777"/>
      <c r="AT97" s="777"/>
      <c r="AU97" s="784"/>
      <c r="AV97" s="785">
        <f>IF(Cotizador!$Q$17&gt;=2,TARIFA!S51,0)</f>
        <v>0</v>
      </c>
      <c r="AW97" s="777"/>
      <c r="AX97" s="777"/>
      <c r="AY97" s="777"/>
      <c r="AZ97" s="777"/>
      <c r="BA97" s="777"/>
      <c r="BB97" s="777"/>
      <c r="BC97" s="786">
        <f>IF(Cotizador!$Q$17&gt;=2,TARIFA!T51,0)</f>
        <v>0</v>
      </c>
      <c r="BD97" s="777"/>
      <c r="BE97" s="777"/>
      <c r="BF97" s="777"/>
      <c r="BG97" s="777"/>
      <c r="BH97" s="777"/>
      <c r="BI97" s="784"/>
      <c r="BJ97" s="785">
        <f>IF(Cotizador!$Q$17&gt;=2,TARIFA!U51,0)</f>
        <v>0</v>
      </c>
      <c r="BK97" s="777"/>
      <c r="BL97" s="777"/>
      <c r="BM97" s="777"/>
      <c r="BN97" s="777"/>
      <c r="BO97" s="777"/>
      <c r="BP97" s="778"/>
      <c r="BQ97" s="779">
        <f>IF(Cotizador!$Q$17&gt;=2,TARIFA!V51,0)</f>
        <v>0</v>
      </c>
      <c r="BR97" s="780"/>
      <c r="BS97" s="780"/>
      <c r="BT97" s="780"/>
      <c r="BU97" s="780"/>
      <c r="BV97" s="780"/>
      <c r="BW97" s="781"/>
      <c r="BX97" s="782">
        <f>IF(Cotizador!$Q$17&gt;=2,TARIFA!W51,0)</f>
        <v>0</v>
      </c>
      <c r="BY97" s="780"/>
      <c r="BZ97" s="780"/>
      <c r="CA97" s="780"/>
      <c r="CB97" s="780"/>
      <c r="CC97" s="780"/>
      <c r="CD97" s="780"/>
      <c r="CE97" s="783">
        <f>IF(Cotizador!$Q$17&gt;=2,TARIFA!X51,0)</f>
        <v>0</v>
      </c>
      <c r="CF97" s="780"/>
      <c r="CG97" s="780"/>
      <c r="CH97" s="780"/>
      <c r="CI97" s="780"/>
      <c r="CJ97" s="780"/>
      <c r="CK97" s="781"/>
      <c r="CL97" s="782">
        <f>IF(Cotizador!$Q$17&gt;=2,TARIFA!Y51,0)</f>
        <v>0</v>
      </c>
      <c r="CM97" s="780"/>
      <c r="CN97" s="780"/>
      <c r="CO97" s="780"/>
      <c r="CP97" s="780"/>
      <c r="CQ97" s="780"/>
      <c r="CR97" s="787"/>
      <c r="CS97" s="370"/>
    </row>
    <row r="98" spans="2:97" ht="23.25" customHeight="1" x14ac:dyDescent="0.35">
      <c r="B98" s="369"/>
      <c r="C98" s="788" t="s">
        <v>111</v>
      </c>
      <c r="D98" s="789"/>
      <c r="E98" s="789"/>
      <c r="F98" s="789"/>
      <c r="G98" s="789"/>
      <c r="H98" s="789"/>
      <c r="I98" s="789"/>
      <c r="J98" s="789"/>
      <c r="K98" s="789"/>
      <c r="L98" s="790"/>
      <c r="M98" s="791">
        <f>IF(Cotizador!$Q$17&gt;=2,TARIFA!N52,0)</f>
        <v>0</v>
      </c>
      <c r="N98" s="792"/>
      <c r="O98" s="792"/>
      <c r="P98" s="792"/>
      <c r="Q98" s="792"/>
      <c r="R98" s="792"/>
      <c r="S98" s="793"/>
      <c r="T98" s="794">
        <f>IF(Cotizador!$Q$17&gt;=2,TARIFA!O52,0)</f>
        <v>0</v>
      </c>
      <c r="U98" s="792"/>
      <c r="V98" s="792"/>
      <c r="W98" s="792"/>
      <c r="X98" s="792"/>
      <c r="Y98" s="792"/>
      <c r="Z98" s="792"/>
      <c r="AA98" s="795">
        <f>IF(Cotizador!$Q$17&gt;=2,TARIFA!P52,0)</f>
        <v>0</v>
      </c>
      <c r="AB98" s="792"/>
      <c r="AC98" s="792"/>
      <c r="AD98" s="792"/>
      <c r="AE98" s="792"/>
      <c r="AF98" s="792"/>
      <c r="AG98" s="793"/>
      <c r="AH98" s="794">
        <f>IF(Cotizador!$Q$17&gt;=2,TARIFA!Q52,0)</f>
        <v>0</v>
      </c>
      <c r="AI98" s="792"/>
      <c r="AJ98" s="792"/>
      <c r="AK98" s="792"/>
      <c r="AL98" s="792"/>
      <c r="AM98" s="792"/>
      <c r="AN98" s="792"/>
      <c r="AO98" s="788">
        <f>IF(Cotizador!$Q$17&gt;=2,TARIFA!R52,0)</f>
        <v>0</v>
      </c>
      <c r="AP98" s="789"/>
      <c r="AQ98" s="789"/>
      <c r="AR98" s="789"/>
      <c r="AS98" s="789"/>
      <c r="AT98" s="789"/>
      <c r="AU98" s="796"/>
      <c r="AV98" s="797">
        <f>IF(Cotizador!$Q$17&gt;=2,TARIFA!S52,0)</f>
        <v>0</v>
      </c>
      <c r="AW98" s="789"/>
      <c r="AX98" s="789"/>
      <c r="AY98" s="789"/>
      <c r="AZ98" s="789"/>
      <c r="BA98" s="789"/>
      <c r="BB98" s="789"/>
      <c r="BC98" s="798">
        <f>IF(Cotizador!$Q$17&gt;=2,TARIFA!T52,0)</f>
        <v>0</v>
      </c>
      <c r="BD98" s="789"/>
      <c r="BE98" s="789"/>
      <c r="BF98" s="789"/>
      <c r="BG98" s="789"/>
      <c r="BH98" s="789"/>
      <c r="BI98" s="796"/>
      <c r="BJ98" s="797">
        <f>IF(Cotizador!$Q$17&gt;=2,TARIFA!U52,0)</f>
        <v>0</v>
      </c>
      <c r="BK98" s="789"/>
      <c r="BL98" s="789"/>
      <c r="BM98" s="789"/>
      <c r="BN98" s="789"/>
      <c r="BO98" s="789"/>
      <c r="BP98" s="790"/>
      <c r="BQ98" s="791">
        <f>IF(Cotizador!$Q$17&gt;=2,TARIFA!V52,0)</f>
        <v>0</v>
      </c>
      <c r="BR98" s="792"/>
      <c r="BS98" s="792"/>
      <c r="BT98" s="792"/>
      <c r="BU98" s="792"/>
      <c r="BV98" s="792"/>
      <c r="BW98" s="793"/>
      <c r="BX98" s="794">
        <f>IF(Cotizador!$Q$17&gt;=2,TARIFA!W52,0)</f>
        <v>0</v>
      </c>
      <c r="BY98" s="792"/>
      <c r="BZ98" s="792"/>
      <c r="CA98" s="792"/>
      <c r="CB98" s="792"/>
      <c r="CC98" s="792"/>
      <c r="CD98" s="792"/>
      <c r="CE98" s="795">
        <f>IF(Cotizador!$Q$17&gt;=2,TARIFA!X52,0)</f>
        <v>0</v>
      </c>
      <c r="CF98" s="792"/>
      <c r="CG98" s="792"/>
      <c r="CH98" s="792"/>
      <c r="CI98" s="792"/>
      <c r="CJ98" s="792"/>
      <c r="CK98" s="793"/>
      <c r="CL98" s="794">
        <f>IF(Cotizador!$Q$17&gt;=2,TARIFA!Y52,0)</f>
        <v>0</v>
      </c>
      <c r="CM98" s="792"/>
      <c r="CN98" s="792"/>
      <c r="CO98" s="792"/>
      <c r="CP98" s="792"/>
      <c r="CQ98" s="792"/>
      <c r="CR98" s="799"/>
      <c r="CS98" s="370"/>
    </row>
    <row r="99" spans="2:97" ht="23.25" customHeight="1" x14ac:dyDescent="0.35">
      <c r="B99" s="369"/>
      <c r="C99" s="776" t="s">
        <v>112</v>
      </c>
      <c r="D99" s="777"/>
      <c r="E99" s="777"/>
      <c r="F99" s="777"/>
      <c r="G99" s="777"/>
      <c r="H99" s="777"/>
      <c r="I99" s="777"/>
      <c r="J99" s="777"/>
      <c r="K99" s="777"/>
      <c r="L99" s="778"/>
      <c r="M99" s="779">
        <f>IF(Cotizador!$Q$17&gt;=2,TARIFA!N53,0)</f>
        <v>0</v>
      </c>
      <c r="N99" s="780"/>
      <c r="O99" s="780"/>
      <c r="P99" s="780"/>
      <c r="Q99" s="780"/>
      <c r="R99" s="780"/>
      <c r="S99" s="781"/>
      <c r="T99" s="782">
        <f>IF(Cotizador!$Q$17&gt;=2,TARIFA!O53,0)</f>
        <v>0</v>
      </c>
      <c r="U99" s="780"/>
      <c r="V99" s="780"/>
      <c r="W99" s="780"/>
      <c r="X99" s="780"/>
      <c r="Y99" s="780"/>
      <c r="Z99" s="780"/>
      <c r="AA99" s="783">
        <f>IF(Cotizador!$Q$17&gt;=2,TARIFA!P53,0)</f>
        <v>0</v>
      </c>
      <c r="AB99" s="780"/>
      <c r="AC99" s="780"/>
      <c r="AD99" s="780"/>
      <c r="AE99" s="780"/>
      <c r="AF99" s="780"/>
      <c r="AG99" s="781"/>
      <c r="AH99" s="782">
        <f>IF(Cotizador!$Q$17&gt;=2,TARIFA!Q53,0)</f>
        <v>0</v>
      </c>
      <c r="AI99" s="780"/>
      <c r="AJ99" s="780"/>
      <c r="AK99" s="780"/>
      <c r="AL99" s="780"/>
      <c r="AM99" s="780"/>
      <c r="AN99" s="780"/>
      <c r="AO99" s="776">
        <f>IF(Cotizador!$Q$17&gt;=2,TARIFA!R53,0)</f>
        <v>0</v>
      </c>
      <c r="AP99" s="777"/>
      <c r="AQ99" s="777"/>
      <c r="AR99" s="777"/>
      <c r="AS99" s="777"/>
      <c r="AT99" s="777"/>
      <c r="AU99" s="784"/>
      <c r="AV99" s="785">
        <f>IF(Cotizador!$Q$17&gt;=2,TARIFA!S53,0)</f>
        <v>0</v>
      </c>
      <c r="AW99" s="777"/>
      <c r="AX99" s="777"/>
      <c r="AY99" s="777"/>
      <c r="AZ99" s="777"/>
      <c r="BA99" s="777"/>
      <c r="BB99" s="777"/>
      <c r="BC99" s="786">
        <f>IF(Cotizador!$Q$17&gt;=2,TARIFA!T53,0)</f>
        <v>0</v>
      </c>
      <c r="BD99" s="777"/>
      <c r="BE99" s="777"/>
      <c r="BF99" s="777"/>
      <c r="BG99" s="777"/>
      <c r="BH99" s="777"/>
      <c r="BI99" s="784"/>
      <c r="BJ99" s="785">
        <f>IF(Cotizador!$Q$17&gt;=2,TARIFA!U53,0)</f>
        <v>0</v>
      </c>
      <c r="BK99" s="777"/>
      <c r="BL99" s="777"/>
      <c r="BM99" s="777"/>
      <c r="BN99" s="777"/>
      <c r="BO99" s="777"/>
      <c r="BP99" s="778"/>
      <c r="BQ99" s="779">
        <f>IF(Cotizador!$Q$17&gt;=2,TARIFA!V53,0)</f>
        <v>0</v>
      </c>
      <c r="BR99" s="780"/>
      <c r="BS99" s="780"/>
      <c r="BT99" s="780"/>
      <c r="BU99" s="780"/>
      <c r="BV99" s="780"/>
      <c r="BW99" s="781"/>
      <c r="BX99" s="782">
        <f>IF(Cotizador!$Q$17&gt;=2,TARIFA!W53,0)</f>
        <v>0</v>
      </c>
      <c r="BY99" s="780"/>
      <c r="BZ99" s="780"/>
      <c r="CA99" s="780"/>
      <c r="CB99" s="780"/>
      <c r="CC99" s="780"/>
      <c r="CD99" s="780"/>
      <c r="CE99" s="783">
        <f>IF(Cotizador!$Q$17&gt;=2,TARIFA!X53,0)</f>
        <v>0</v>
      </c>
      <c r="CF99" s="780"/>
      <c r="CG99" s="780"/>
      <c r="CH99" s="780"/>
      <c r="CI99" s="780"/>
      <c r="CJ99" s="780"/>
      <c r="CK99" s="781"/>
      <c r="CL99" s="782">
        <f>IF(Cotizador!$Q$17&gt;=2,TARIFA!Y53,0)</f>
        <v>0</v>
      </c>
      <c r="CM99" s="780"/>
      <c r="CN99" s="780"/>
      <c r="CO99" s="780"/>
      <c r="CP99" s="780"/>
      <c r="CQ99" s="780"/>
      <c r="CR99" s="787"/>
      <c r="CS99" s="370"/>
    </row>
    <row r="100" spans="2:97" ht="23.25" customHeight="1" x14ac:dyDescent="0.35">
      <c r="B100" s="369"/>
      <c r="C100" s="788" t="s">
        <v>113</v>
      </c>
      <c r="D100" s="789"/>
      <c r="E100" s="789"/>
      <c r="F100" s="789"/>
      <c r="G100" s="789"/>
      <c r="H100" s="789"/>
      <c r="I100" s="789"/>
      <c r="J100" s="789"/>
      <c r="K100" s="789"/>
      <c r="L100" s="790"/>
      <c r="M100" s="791">
        <f>IF(Cotizador!$Q$17&gt;=2,TARIFA!N54,0)</f>
        <v>0</v>
      </c>
      <c r="N100" s="792"/>
      <c r="O100" s="792"/>
      <c r="P100" s="792"/>
      <c r="Q100" s="792"/>
      <c r="R100" s="792"/>
      <c r="S100" s="793"/>
      <c r="T100" s="794">
        <f>IF(Cotizador!$Q$17&gt;=2,TARIFA!O54,0)</f>
        <v>0</v>
      </c>
      <c r="U100" s="792"/>
      <c r="V100" s="792"/>
      <c r="W100" s="792"/>
      <c r="X100" s="792"/>
      <c r="Y100" s="792"/>
      <c r="Z100" s="792"/>
      <c r="AA100" s="795">
        <f>IF(Cotizador!$Q$17&gt;=2,TARIFA!P54,0)</f>
        <v>0</v>
      </c>
      <c r="AB100" s="792"/>
      <c r="AC100" s="792"/>
      <c r="AD100" s="792"/>
      <c r="AE100" s="792"/>
      <c r="AF100" s="792"/>
      <c r="AG100" s="793"/>
      <c r="AH100" s="794">
        <f>IF(Cotizador!$Q$17&gt;=2,TARIFA!Q54,0)</f>
        <v>0</v>
      </c>
      <c r="AI100" s="792"/>
      <c r="AJ100" s="792"/>
      <c r="AK100" s="792"/>
      <c r="AL100" s="792"/>
      <c r="AM100" s="792"/>
      <c r="AN100" s="792"/>
      <c r="AO100" s="788">
        <f>IF(Cotizador!$Q$17&gt;=2,TARIFA!R54,0)</f>
        <v>0</v>
      </c>
      <c r="AP100" s="789"/>
      <c r="AQ100" s="789"/>
      <c r="AR100" s="789"/>
      <c r="AS100" s="789"/>
      <c r="AT100" s="789"/>
      <c r="AU100" s="796"/>
      <c r="AV100" s="797">
        <f>IF(Cotizador!$Q$17&gt;=2,TARIFA!S54,0)</f>
        <v>0</v>
      </c>
      <c r="AW100" s="789"/>
      <c r="AX100" s="789"/>
      <c r="AY100" s="789"/>
      <c r="AZ100" s="789"/>
      <c r="BA100" s="789"/>
      <c r="BB100" s="789"/>
      <c r="BC100" s="798">
        <f>IF(Cotizador!$Q$17&gt;=2,TARIFA!T54,0)</f>
        <v>0</v>
      </c>
      <c r="BD100" s="789"/>
      <c r="BE100" s="789"/>
      <c r="BF100" s="789"/>
      <c r="BG100" s="789"/>
      <c r="BH100" s="789"/>
      <c r="BI100" s="796"/>
      <c r="BJ100" s="797">
        <f>IF(Cotizador!$Q$17&gt;=2,TARIFA!U54,0)</f>
        <v>0</v>
      </c>
      <c r="BK100" s="789"/>
      <c r="BL100" s="789"/>
      <c r="BM100" s="789"/>
      <c r="BN100" s="789"/>
      <c r="BO100" s="789"/>
      <c r="BP100" s="790"/>
      <c r="BQ100" s="791">
        <f>IF(Cotizador!$Q$17&gt;=2,TARIFA!V54,0)</f>
        <v>0</v>
      </c>
      <c r="BR100" s="792"/>
      <c r="BS100" s="792"/>
      <c r="BT100" s="792"/>
      <c r="BU100" s="792"/>
      <c r="BV100" s="792"/>
      <c r="BW100" s="793"/>
      <c r="BX100" s="794">
        <f>IF(Cotizador!$Q$17&gt;=2,TARIFA!W54,0)</f>
        <v>0</v>
      </c>
      <c r="BY100" s="792"/>
      <c r="BZ100" s="792"/>
      <c r="CA100" s="792"/>
      <c r="CB100" s="792"/>
      <c r="CC100" s="792"/>
      <c r="CD100" s="792"/>
      <c r="CE100" s="795">
        <f>IF(Cotizador!$Q$17&gt;=2,TARIFA!X54,0)</f>
        <v>0</v>
      </c>
      <c r="CF100" s="792"/>
      <c r="CG100" s="792"/>
      <c r="CH100" s="792"/>
      <c r="CI100" s="792"/>
      <c r="CJ100" s="792"/>
      <c r="CK100" s="793"/>
      <c r="CL100" s="794">
        <f>IF(Cotizador!$Q$17&gt;=2,TARIFA!Y54,0)</f>
        <v>0</v>
      </c>
      <c r="CM100" s="792"/>
      <c r="CN100" s="792"/>
      <c r="CO100" s="792"/>
      <c r="CP100" s="792"/>
      <c r="CQ100" s="792"/>
      <c r="CR100" s="799"/>
      <c r="CS100" s="370"/>
    </row>
    <row r="101" spans="2:97" ht="23.25" customHeight="1" x14ac:dyDescent="0.35">
      <c r="B101" s="369"/>
      <c r="C101" s="776" t="s">
        <v>114</v>
      </c>
      <c r="D101" s="777"/>
      <c r="E101" s="777"/>
      <c r="F101" s="777"/>
      <c r="G101" s="777"/>
      <c r="H101" s="777"/>
      <c r="I101" s="777"/>
      <c r="J101" s="777"/>
      <c r="K101" s="777"/>
      <c r="L101" s="778"/>
      <c r="M101" s="779">
        <f>IF(Cotizador!$Q$17&gt;=2,TARIFA!N55,0)</f>
        <v>0</v>
      </c>
      <c r="N101" s="780"/>
      <c r="O101" s="780"/>
      <c r="P101" s="780"/>
      <c r="Q101" s="780"/>
      <c r="R101" s="780"/>
      <c r="S101" s="781"/>
      <c r="T101" s="782">
        <f>IF(Cotizador!$Q$17&gt;=2,TARIFA!O55,0)</f>
        <v>0</v>
      </c>
      <c r="U101" s="780"/>
      <c r="V101" s="780"/>
      <c r="W101" s="780"/>
      <c r="X101" s="780"/>
      <c r="Y101" s="780"/>
      <c r="Z101" s="780"/>
      <c r="AA101" s="783">
        <f>IF(Cotizador!$Q$17&gt;=2,TARIFA!P55,0)</f>
        <v>0</v>
      </c>
      <c r="AB101" s="780"/>
      <c r="AC101" s="780"/>
      <c r="AD101" s="780"/>
      <c r="AE101" s="780"/>
      <c r="AF101" s="780"/>
      <c r="AG101" s="781"/>
      <c r="AH101" s="782">
        <f>IF(Cotizador!$Q$17&gt;=2,TARIFA!Q55,0)</f>
        <v>0</v>
      </c>
      <c r="AI101" s="780"/>
      <c r="AJ101" s="780"/>
      <c r="AK101" s="780"/>
      <c r="AL101" s="780"/>
      <c r="AM101" s="780"/>
      <c r="AN101" s="780"/>
      <c r="AO101" s="776">
        <f>IF(Cotizador!$Q$17&gt;=2,TARIFA!R55,0)</f>
        <v>0</v>
      </c>
      <c r="AP101" s="777"/>
      <c r="AQ101" s="777"/>
      <c r="AR101" s="777"/>
      <c r="AS101" s="777"/>
      <c r="AT101" s="777"/>
      <c r="AU101" s="784"/>
      <c r="AV101" s="785">
        <f>IF(Cotizador!$Q$17&gt;=2,TARIFA!S55,0)</f>
        <v>0</v>
      </c>
      <c r="AW101" s="777"/>
      <c r="AX101" s="777"/>
      <c r="AY101" s="777"/>
      <c r="AZ101" s="777"/>
      <c r="BA101" s="777"/>
      <c r="BB101" s="777"/>
      <c r="BC101" s="786">
        <f>IF(Cotizador!$Q$17&gt;=2,TARIFA!T55,0)</f>
        <v>0</v>
      </c>
      <c r="BD101" s="777"/>
      <c r="BE101" s="777"/>
      <c r="BF101" s="777"/>
      <c r="BG101" s="777"/>
      <c r="BH101" s="777"/>
      <c r="BI101" s="784"/>
      <c r="BJ101" s="785">
        <f>IF(Cotizador!$Q$17&gt;=2,TARIFA!U55,0)</f>
        <v>0</v>
      </c>
      <c r="BK101" s="777"/>
      <c r="BL101" s="777"/>
      <c r="BM101" s="777"/>
      <c r="BN101" s="777"/>
      <c r="BO101" s="777"/>
      <c r="BP101" s="778"/>
      <c r="BQ101" s="779">
        <f>IF(Cotizador!$Q$17&gt;=2,TARIFA!V55,0)</f>
        <v>0</v>
      </c>
      <c r="BR101" s="780"/>
      <c r="BS101" s="780"/>
      <c r="BT101" s="780"/>
      <c r="BU101" s="780"/>
      <c r="BV101" s="780"/>
      <c r="BW101" s="781"/>
      <c r="BX101" s="782">
        <f>IF(Cotizador!$Q$17&gt;=2,TARIFA!W55,0)</f>
        <v>0</v>
      </c>
      <c r="BY101" s="780"/>
      <c r="BZ101" s="780"/>
      <c r="CA101" s="780"/>
      <c r="CB101" s="780"/>
      <c r="CC101" s="780"/>
      <c r="CD101" s="780"/>
      <c r="CE101" s="783">
        <f>IF(Cotizador!$Q$17&gt;=2,TARIFA!X55,0)</f>
        <v>0</v>
      </c>
      <c r="CF101" s="780"/>
      <c r="CG101" s="780"/>
      <c r="CH101" s="780"/>
      <c r="CI101" s="780"/>
      <c r="CJ101" s="780"/>
      <c r="CK101" s="781"/>
      <c r="CL101" s="782">
        <f>IF(Cotizador!$Q$17&gt;=2,TARIFA!Y55,0)</f>
        <v>0</v>
      </c>
      <c r="CM101" s="780"/>
      <c r="CN101" s="780"/>
      <c r="CO101" s="780"/>
      <c r="CP101" s="780"/>
      <c r="CQ101" s="780"/>
      <c r="CR101" s="787"/>
      <c r="CS101" s="370"/>
    </row>
    <row r="102" spans="2:97" ht="23.25" customHeight="1" x14ac:dyDescent="0.35">
      <c r="B102" s="369"/>
      <c r="C102" s="788" t="s">
        <v>115</v>
      </c>
      <c r="D102" s="789"/>
      <c r="E102" s="789"/>
      <c r="F102" s="789"/>
      <c r="G102" s="789"/>
      <c r="H102" s="789"/>
      <c r="I102" s="789"/>
      <c r="J102" s="789"/>
      <c r="K102" s="789"/>
      <c r="L102" s="790"/>
      <c r="M102" s="791">
        <f>IF(Cotizador!$Q$17&gt;=2,TARIFA!N56,0)</f>
        <v>0</v>
      </c>
      <c r="N102" s="792"/>
      <c r="O102" s="792"/>
      <c r="P102" s="792"/>
      <c r="Q102" s="792"/>
      <c r="R102" s="792"/>
      <c r="S102" s="793"/>
      <c r="T102" s="794">
        <f>IF(Cotizador!$Q$17&gt;=2,TARIFA!O56,0)</f>
        <v>0</v>
      </c>
      <c r="U102" s="792"/>
      <c r="V102" s="792"/>
      <c r="W102" s="792"/>
      <c r="X102" s="792"/>
      <c r="Y102" s="792"/>
      <c r="Z102" s="792"/>
      <c r="AA102" s="795">
        <f>IF(Cotizador!$Q$17&gt;=2,TARIFA!P56,0)</f>
        <v>0</v>
      </c>
      <c r="AB102" s="792"/>
      <c r="AC102" s="792"/>
      <c r="AD102" s="792"/>
      <c r="AE102" s="792"/>
      <c r="AF102" s="792"/>
      <c r="AG102" s="793"/>
      <c r="AH102" s="794">
        <f>IF(Cotizador!$Q$17&gt;=2,TARIFA!Q56,0)</f>
        <v>0</v>
      </c>
      <c r="AI102" s="792"/>
      <c r="AJ102" s="792"/>
      <c r="AK102" s="792"/>
      <c r="AL102" s="792"/>
      <c r="AM102" s="792"/>
      <c r="AN102" s="792"/>
      <c r="AO102" s="788">
        <f>IF(Cotizador!$Q$17&gt;=2,TARIFA!R56,0)</f>
        <v>0</v>
      </c>
      <c r="AP102" s="789"/>
      <c r="AQ102" s="789"/>
      <c r="AR102" s="789"/>
      <c r="AS102" s="789"/>
      <c r="AT102" s="789"/>
      <c r="AU102" s="796"/>
      <c r="AV102" s="797">
        <f>IF(Cotizador!$Q$17&gt;=2,TARIFA!S56,0)</f>
        <v>0</v>
      </c>
      <c r="AW102" s="789"/>
      <c r="AX102" s="789"/>
      <c r="AY102" s="789"/>
      <c r="AZ102" s="789"/>
      <c r="BA102" s="789"/>
      <c r="BB102" s="789"/>
      <c r="BC102" s="798">
        <f>IF(Cotizador!$Q$17&gt;=2,TARIFA!T56,0)</f>
        <v>0</v>
      </c>
      <c r="BD102" s="789"/>
      <c r="BE102" s="789"/>
      <c r="BF102" s="789"/>
      <c r="BG102" s="789"/>
      <c r="BH102" s="789"/>
      <c r="BI102" s="796"/>
      <c r="BJ102" s="797">
        <f>IF(Cotizador!$Q$17&gt;=2,TARIFA!U56,0)</f>
        <v>0</v>
      </c>
      <c r="BK102" s="789"/>
      <c r="BL102" s="789"/>
      <c r="BM102" s="789"/>
      <c r="BN102" s="789"/>
      <c r="BO102" s="789"/>
      <c r="BP102" s="790"/>
      <c r="BQ102" s="791">
        <f>IF(Cotizador!$Q$17&gt;=2,TARIFA!V56,0)</f>
        <v>0</v>
      </c>
      <c r="BR102" s="792"/>
      <c r="BS102" s="792"/>
      <c r="BT102" s="792"/>
      <c r="BU102" s="792"/>
      <c r="BV102" s="792"/>
      <c r="BW102" s="793"/>
      <c r="BX102" s="794">
        <f>IF(Cotizador!$Q$17&gt;=2,TARIFA!W56,0)</f>
        <v>0</v>
      </c>
      <c r="BY102" s="792"/>
      <c r="BZ102" s="792"/>
      <c r="CA102" s="792"/>
      <c r="CB102" s="792"/>
      <c r="CC102" s="792"/>
      <c r="CD102" s="792"/>
      <c r="CE102" s="795">
        <f>IF(Cotizador!$Q$17&gt;=2,TARIFA!X56,0)</f>
        <v>0</v>
      </c>
      <c r="CF102" s="792"/>
      <c r="CG102" s="792"/>
      <c r="CH102" s="792"/>
      <c r="CI102" s="792"/>
      <c r="CJ102" s="792"/>
      <c r="CK102" s="793"/>
      <c r="CL102" s="794">
        <f>IF(Cotizador!$Q$17&gt;=2,TARIFA!Y56,0)</f>
        <v>0</v>
      </c>
      <c r="CM102" s="792"/>
      <c r="CN102" s="792"/>
      <c r="CO102" s="792"/>
      <c r="CP102" s="792"/>
      <c r="CQ102" s="792"/>
      <c r="CR102" s="799"/>
      <c r="CS102" s="370"/>
    </row>
    <row r="103" spans="2:97" ht="23.25" customHeight="1" x14ac:dyDescent="0.35">
      <c r="B103" s="369"/>
      <c r="C103" s="776" t="s">
        <v>116</v>
      </c>
      <c r="D103" s="777"/>
      <c r="E103" s="777"/>
      <c r="F103" s="777"/>
      <c r="G103" s="777"/>
      <c r="H103" s="777"/>
      <c r="I103" s="777"/>
      <c r="J103" s="777"/>
      <c r="K103" s="777"/>
      <c r="L103" s="778"/>
      <c r="M103" s="779">
        <f>IF(Cotizador!$Q$17&gt;=2,TARIFA!N57,0)</f>
        <v>0</v>
      </c>
      <c r="N103" s="780"/>
      <c r="O103" s="780"/>
      <c r="P103" s="780"/>
      <c r="Q103" s="780"/>
      <c r="R103" s="780"/>
      <c r="S103" s="781"/>
      <c r="T103" s="782">
        <f>IF(Cotizador!$Q$17&gt;=2,TARIFA!O57,0)</f>
        <v>0</v>
      </c>
      <c r="U103" s="780"/>
      <c r="V103" s="780"/>
      <c r="W103" s="780"/>
      <c r="X103" s="780"/>
      <c r="Y103" s="780"/>
      <c r="Z103" s="780"/>
      <c r="AA103" s="783">
        <f>IF(Cotizador!$Q$17&gt;=2,TARIFA!P57,0)</f>
        <v>0</v>
      </c>
      <c r="AB103" s="780"/>
      <c r="AC103" s="780"/>
      <c r="AD103" s="780"/>
      <c r="AE103" s="780"/>
      <c r="AF103" s="780"/>
      <c r="AG103" s="781"/>
      <c r="AH103" s="782">
        <f>IF(Cotizador!$Q$17&gt;=2,TARIFA!Q57,0)</f>
        <v>0</v>
      </c>
      <c r="AI103" s="780"/>
      <c r="AJ103" s="780"/>
      <c r="AK103" s="780"/>
      <c r="AL103" s="780"/>
      <c r="AM103" s="780"/>
      <c r="AN103" s="780"/>
      <c r="AO103" s="776">
        <f>IF(Cotizador!$Q$17&gt;=2,TARIFA!R57,0)</f>
        <v>0</v>
      </c>
      <c r="AP103" s="777"/>
      <c r="AQ103" s="777"/>
      <c r="AR103" s="777"/>
      <c r="AS103" s="777"/>
      <c r="AT103" s="777"/>
      <c r="AU103" s="784"/>
      <c r="AV103" s="785">
        <f>IF(Cotizador!$Q$17&gt;=2,TARIFA!S57,0)</f>
        <v>0</v>
      </c>
      <c r="AW103" s="777"/>
      <c r="AX103" s="777"/>
      <c r="AY103" s="777"/>
      <c r="AZ103" s="777"/>
      <c r="BA103" s="777"/>
      <c r="BB103" s="777"/>
      <c r="BC103" s="786">
        <f>IF(Cotizador!$Q$17&gt;=2,TARIFA!T57,0)</f>
        <v>0</v>
      </c>
      <c r="BD103" s="777"/>
      <c r="BE103" s="777"/>
      <c r="BF103" s="777"/>
      <c r="BG103" s="777"/>
      <c r="BH103" s="777"/>
      <c r="BI103" s="784"/>
      <c r="BJ103" s="785">
        <f>IF(Cotizador!$Q$17&gt;=2,TARIFA!U57,0)</f>
        <v>0</v>
      </c>
      <c r="BK103" s="777"/>
      <c r="BL103" s="777"/>
      <c r="BM103" s="777"/>
      <c r="BN103" s="777"/>
      <c r="BO103" s="777"/>
      <c r="BP103" s="778"/>
      <c r="BQ103" s="779">
        <f>IF(Cotizador!$Q$17&gt;=2,TARIFA!V57,0)</f>
        <v>0</v>
      </c>
      <c r="BR103" s="780"/>
      <c r="BS103" s="780"/>
      <c r="BT103" s="780"/>
      <c r="BU103" s="780"/>
      <c r="BV103" s="780"/>
      <c r="BW103" s="781"/>
      <c r="BX103" s="782">
        <f>IF(Cotizador!$Q$17&gt;=2,TARIFA!W57,0)</f>
        <v>0</v>
      </c>
      <c r="BY103" s="780"/>
      <c r="BZ103" s="780"/>
      <c r="CA103" s="780"/>
      <c r="CB103" s="780"/>
      <c r="CC103" s="780"/>
      <c r="CD103" s="780"/>
      <c r="CE103" s="783">
        <f>IF(Cotizador!$Q$17&gt;=2,TARIFA!X57,0)</f>
        <v>0</v>
      </c>
      <c r="CF103" s="780"/>
      <c r="CG103" s="780"/>
      <c r="CH103" s="780"/>
      <c r="CI103" s="780"/>
      <c r="CJ103" s="780"/>
      <c r="CK103" s="781"/>
      <c r="CL103" s="782">
        <f>IF(Cotizador!$Q$17&gt;=2,TARIFA!Y57,0)</f>
        <v>0</v>
      </c>
      <c r="CM103" s="780"/>
      <c r="CN103" s="780"/>
      <c r="CO103" s="780"/>
      <c r="CP103" s="780"/>
      <c r="CQ103" s="780"/>
      <c r="CR103" s="787"/>
      <c r="CS103" s="370"/>
    </row>
    <row r="104" spans="2:97" ht="23.25" customHeight="1" x14ac:dyDescent="0.35">
      <c r="B104" s="369"/>
      <c r="C104" s="788" t="s">
        <v>117</v>
      </c>
      <c r="D104" s="789"/>
      <c r="E104" s="789"/>
      <c r="F104" s="789"/>
      <c r="G104" s="789"/>
      <c r="H104" s="789"/>
      <c r="I104" s="789"/>
      <c r="J104" s="789"/>
      <c r="K104" s="789"/>
      <c r="L104" s="790"/>
      <c r="M104" s="791">
        <f>IF(Cotizador!$Q$17&gt;=2,TARIFA!N58,0)</f>
        <v>0</v>
      </c>
      <c r="N104" s="792"/>
      <c r="O104" s="792"/>
      <c r="P104" s="792"/>
      <c r="Q104" s="792"/>
      <c r="R104" s="792"/>
      <c r="S104" s="793"/>
      <c r="T104" s="794">
        <f>IF(Cotizador!$Q$17&gt;=2,TARIFA!O58,0)</f>
        <v>0</v>
      </c>
      <c r="U104" s="792"/>
      <c r="V104" s="792"/>
      <c r="W104" s="792"/>
      <c r="X104" s="792"/>
      <c r="Y104" s="792"/>
      <c r="Z104" s="792"/>
      <c r="AA104" s="795">
        <f>IF(Cotizador!$Q$17&gt;=2,TARIFA!P58,0)</f>
        <v>0</v>
      </c>
      <c r="AB104" s="792"/>
      <c r="AC104" s="792"/>
      <c r="AD104" s="792"/>
      <c r="AE104" s="792"/>
      <c r="AF104" s="792"/>
      <c r="AG104" s="793"/>
      <c r="AH104" s="794">
        <f>IF(Cotizador!$Q$17&gt;=2,TARIFA!Q58,0)</f>
        <v>0</v>
      </c>
      <c r="AI104" s="792"/>
      <c r="AJ104" s="792"/>
      <c r="AK104" s="792"/>
      <c r="AL104" s="792"/>
      <c r="AM104" s="792"/>
      <c r="AN104" s="792"/>
      <c r="AO104" s="788">
        <f>IF(Cotizador!$Q$17&gt;=2,TARIFA!R58,0)</f>
        <v>0</v>
      </c>
      <c r="AP104" s="789"/>
      <c r="AQ104" s="789"/>
      <c r="AR104" s="789"/>
      <c r="AS104" s="789"/>
      <c r="AT104" s="789"/>
      <c r="AU104" s="796"/>
      <c r="AV104" s="797">
        <f>IF(Cotizador!$Q$17&gt;=2,TARIFA!S58,0)</f>
        <v>0</v>
      </c>
      <c r="AW104" s="789"/>
      <c r="AX104" s="789"/>
      <c r="AY104" s="789"/>
      <c r="AZ104" s="789"/>
      <c r="BA104" s="789"/>
      <c r="BB104" s="789"/>
      <c r="BC104" s="798">
        <f>IF(Cotizador!$Q$17&gt;=2,TARIFA!T58,0)</f>
        <v>0</v>
      </c>
      <c r="BD104" s="789"/>
      <c r="BE104" s="789"/>
      <c r="BF104" s="789"/>
      <c r="BG104" s="789"/>
      <c r="BH104" s="789"/>
      <c r="BI104" s="796"/>
      <c r="BJ104" s="797">
        <f>IF(Cotizador!$Q$17&gt;=2,TARIFA!U58,0)</f>
        <v>0</v>
      </c>
      <c r="BK104" s="789"/>
      <c r="BL104" s="789"/>
      <c r="BM104" s="789"/>
      <c r="BN104" s="789"/>
      <c r="BO104" s="789"/>
      <c r="BP104" s="790"/>
      <c r="BQ104" s="791">
        <f>IF(Cotizador!$Q$17&gt;=2,TARIFA!V58,0)</f>
        <v>0</v>
      </c>
      <c r="BR104" s="792"/>
      <c r="BS104" s="792"/>
      <c r="BT104" s="792"/>
      <c r="BU104" s="792"/>
      <c r="BV104" s="792"/>
      <c r="BW104" s="793"/>
      <c r="BX104" s="794">
        <f>IF(Cotizador!$Q$17&gt;=2,TARIFA!W58,0)</f>
        <v>0</v>
      </c>
      <c r="BY104" s="792"/>
      <c r="BZ104" s="792"/>
      <c r="CA104" s="792"/>
      <c r="CB104" s="792"/>
      <c r="CC104" s="792"/>
      <c r="CD104" s="792"/>
      <c r="CE104" s="795">
        <f>IF(Cotizador!$Q$17&gt;=2,TARIFA!X58,0)</f>
        <v>0</v>
      </c>
      <c r="CF104" s="792"/>
      <c r="CG104" s="792"/>
      <c r="CH104" s="792"/>
      <c r="CI104" s="792"/>
      <c r="CJ104" s="792"/>
      <c r="CK104" s="793"/>
      <c r="CL104" s="794">
        <f>IF(Cotizador!$Q$17&gt;=2,TARIFA!Y58,0)</f>
        <v>0</v>
      </c>
      <c r="CM104" s="792"/>
      <c r="CN104" s="792"/>
      <c r="CO104" s="792"/>
      <c r="CP104" s="792"/>
      <c r="CQ104" s="792"/>
      <c r="CR104" s="799"/>
      <c r="CS104" s="370"/>
    </row>
    <row r="105" spans="2:97" ht="23.25" customHeight="1" x14ac:dyDescent="0.35">
      <c r="B105" s="369"/>
      <c r="C105" s="776" t="s">
        <v>118</v>
      </c>
      <c r="D105" s="777"/>
      <c r="E105" s="777"/>
      <c r="F105" s="777"/>
      <c r="G105" s="777"/>
      <c r="H105" s="777"/>
      <c r="I105" s="777"/>
      <c r="J105" s="777"/>
      <c r="K105" s="777"/>
      <c r="L105" s="778"/>
      <c r="M105" s="779">
        <f>IF(Cotizador!$Q$17&gt;=2,TARIFA!N59,0)</f>
        <v>0</v>
      </c>
      <c r="N105" s="780"/>
      <c r="O105" s="780"/>
      <c r="P105" s="780"/>
      <c r="Q105" s="780"/>
      <c r="R105" s="780"/>
      <c r="S105" s="781"/>
      <c r="T105" s="782">
        <f>IF(Cotizador!$Q$17&gt;=2,TARIFA!O59,0)</f>
        <v>0</v>
      </c>
      <c r="U105" s="780"/>
      <c r="V105" s="780"/>
      <c r="W105" s="780"/>
      <c r="X105" s="780"/>
      <c r="Y105" s="780"/>
      <c r="Z105" s="780"/>
      <c r="AA105" s="783">
        <f>IF(Cotizador!$Q$17&gt;=2,TARIFA!P59,0)</f>
        <v>0</v>
      </c>
      <c r="AB105" s="780"/>
      <c r="AC105" s="780"/>
      <c r="AD105" s="780"/>
      <c r="AE105" s="780"/>
      <c r="AF105" s="780"/>
      <c r="AG105" s="781"/>
      <c r="AH105" s="782">
        <f>IF(Cotizador!$Q$17&gt;=2,TARIFA!Q59,0)</f>
        <v>0</v>
      </c>
      <c r="AI105" s="780"/>
      <c r="AJ105" s="780"/>
      <c r="AK105" s="780"/>
      <c r="AL105" s="780"/>
      <c r="AM105" s="780"/>
      <c r="AN105" s="780"/>
      <c r="AO105" s="776">
        <f>IF(Cotizador!$Q$17&gt;=2,TARIFA!R59,0)</f>
        <v>0</v>
      </c>
      <c r="AP105" s="777"/>
      <c r="AQ105" s="777"/>
      <c r="AR105" s="777"/>
      <c r="AS105" s="777"/>
      <c r="AT105" s="777"/>
      <c r="AU105" s="784"/>
      <c r="AV105" s="785">
        <f>IF(Cotizador!$Q$17&gt;=2,TARIFA!S59,0)</f>
        <v>0</v>
      </c>
      <c r="AW105" s="777"/>
      <c r="AX105" s="777"/>
      <c r="AY105" s="777"/>
      <c r="AZ105" s="777"/>
      <c r="BA105" s="777"/>
      <c r="BB105" s="777"/>
      <c r="BC105" s="786">
        <f>IF(Cotizador!$Q$17&gt;=2,TARIFA!T59,0)</f>
        <v>0</v>
      </c>
      <c r="BD105" s="777"/>
      <c r="BE105" s="777"/>
      <c r="BF105" s="777"/>
      <c r="BG105" s="777"/>
      <c r="BH105" s="777"/>
      <c r="BI105" s="784"/>
      <c r="BJ105" s="785">
        <f>IF(Cotizador!$Q$17&gt;=2,TARIFA!U59,0)</f>
        <v>0</v>
      </c>
      <c r="BK105" s="777"/>
      <c r="BL105" s="777"/>
      <c r="BM105" s="777"/>
      <c r="BN105" s="777"/>
      <c r="BO105" s="777"/>
      <c r="BP105" s="778"/>
      <c r="BQ105" s="779">
        <f>IF(Cotizador!$Q$17&gt;=2,TARIFA!V59,0)</f>
        <v>0</v>
      </c>
      <c r="BR105" s="780"/>
      <c r="BS105" s="780"/>
      <c r="BT105" s="780"/>
      <c r="BU105" s="780"/>
      <c r="BV105" s="780"/>
      <c r="BW105" s="781"/>
      <c r="BX105" s="782">
        <f>IF(Cotizador!$Q$17&gt;=2,TARIFA!W59,0)</f>
        <v>0</v>
      </c>
      <c r="BY105" s="780"/>
      <c r="BZ105" s="780"/>
      <c r="CA105" s="780"/>
      <c r="CB105" s="780"/>
      <c r="CC105" s="780"/>
      <c r="CD105" s="780"/>
      <c r="CE105" s="783">
        <f>IF(Cotizador!$Q$17&gt;=2,TARIFA!X59,0)</f>
        <v>0</v>
      </c>
      <c r="CF105" s="780"/>
      <c r="CG105" s="780"/>
      <c r="CH105" s="780"/>
      <c r="CI105" s="780"/>
      <c r="CJ105" s="780"/>
      <c r="CK105" s="781"/>
      <c r="CL105" s="782">
        <f>IF(Cotizador!$Q$17&gt;=2,TARIFA!Y59,0)</f>
        <v>0</v>
      </c>
      <c r="CM105" s="780"/>
      <c r="CN105" s="780"/>
      <c r="CO105" s="780"/>
      <c r="CP105" s="780"/>
      <c r="CQ105" s="780"/>
      <c r="CR105" s="787"/>
      <c r="CS105" s="370"/>
    </row>
    <row r="106" spans="2:97" ht="23.25" customHeight="1" x14ac:dyDescent="0.35">
      <c r="B106" s="369"/>
      <c r="C106" s="788" t="s">
        <v>119</v>
      </c>
      <c r="D106" s="789"/>
      <c r="E106" s="789"/>
      <c r="F106" s="789"/>
      <c r="G106" s="789"/>
      <c r="H106" s="789"/>
      <c r="I106" s="789"/>
      <c r="J106" s="789"/>
      <c r="K106" s="789"/>
      <c r="L106" s="790"/>
      <c r="M106" s="791">
        <f>IF(Cotizador!$Q$17&gt;=2,TARIFA!N60,0)</f>
        <v>0</v>
      </c>
      <c r="N106" s="792"/>
      <c r="O106" s="792"/>
      <c r="P106" s="792"/>
      <c r="Q106" s="792"/>
      <c r="R106" s="792"/>
      <c r="S106" s="793"/>
      <c r="T106" s="794">
        <f>IF(Cotizador!$Q$17&gt;=2,TARIFA!O60,0)</f>
        <v>0</v>
      </c>
      <c r="U106" s="792"/>
      <c r="V106" s="792"/>
      <c r="W106" s="792"/>
      <c r="X106" s="792"/>
      <c r="Y106" s="792"/>
      <c r="Z106" s="792"/>
      <c r="AA106" s="795">
        <f>IF(Cotizador!$Q$17&gt;=2,TARIFA!P60,0)</f>
        <v>0</v>
      </c>
      <c r="AB106" s="792"/>
      <c r="AC106" s="792"/>
      <c r="AD106" s="792"/>
      <c r="AE106" s="792"/>
      <c r="AF106" s="792"/>
      <c r="AG106" s="793"/>
      <c r="AH106" s="794">
        <f>IF(Cotizador!$Q$17&gt;=2,TARIFA!Q60,0)</f>
        <v>0</v>
      </c>
      <c r="AI106" s="792"/>
      <c r="AJ106" s="792"/>
      <c r="AK106" s="792"/>
      <c r="AL106" s="792"/>
      <c r="AM106" s="792"/>
      <c r="AN106" s="792"/>
      <c r="AO106" s="788">
        <f>IF(Cotizador!$Q$17&gt;=2,TARIFA!R60,0)</f>
        <v>0</v>
      </c>
      <c r="AP106" s="789"/>
      <c r="AQ106" s="789"/>
      <c r="AR106" s="789"/>
      <c r="AS106" s="789"/>
      <c r="AT106" s="789"/>
      <c r="AU106" s="796"/>
      <c r="AV106" s="797">
        <f>IF(Cotizador!$Q$17&gt;=2,TARIFA!S60,0)</f>
        <v>0</v>
      </c>
      <c r="AW106" s="789"/>
      <c r="AX106" s="789"/>
      <c r="AY106" s="789"/>
      <c r="AZ106" s="789"/>
      <c r="BA106" s="789"/>
      <c r="BB106" s="789"/>
      <c r="BC106" s="798">
        <f>IF(Cotizador!$Q$17&gt;=2,TARIFA!T60,0)</f>
        <v>0</v>
      </c>
      <c r="BD106" s="789"/>
      <c r="BE106" s="789"/>
      <c r="BF106" s="789"/>
      <c r="BG106" s="789"/>
      <c r="BH106" s="789"/>
      <c r="BI106" s="796"/>
      <c r="BJ106" s="797">
        <f>IF(Cotizador!$Q$17&gt;=2,TARIFA!U60,0)</f>
        <v>0</v>
      </c>
      <c r="BK106" s="789"/>
      <c r="BL106" s="789"/>
      <c r="BM106" s="789"/>
      <c r="BN106" s="789"/>
      <c r="BO106" s="789"/>
      <c r="BP106" s="790"/>
      <c r="BQ106" s="791">
        <f>IF(Cotizador!$Q$17&gt;=2,TARIFA!V60,0)</f>
        <v>0</v>
      </c>
      <c r="BR106" s="792"/>
      <c r="BS106" s="792"/>
      <c r="BT106" s="792"/>
      <c r="BU106" s="792"/>
      <c r="BV106" s="792"/>
      <c r="BW106" s="793"/>
      <c r="BX106" s="794">
        <f>IF(Cotizador!$Q$17&gt;=2,TARIFA!W60,0)</f>
        <v>0</v>
      </c>
      <c r="BY106" s="792"/>
      <c r="BZ106" s="792"/>
      <c r="CA106" s="792"/>
      <c r="CB106" s="792"/>
      <c r="CC106" s="792"/>
      <c r="CD106" s="792"/>
      <c r="CE106" s="795">
        <f>IF(Cotizador!$Q$17&gt;=2,TARIFA!X60,0)</f>
        <v>0</v>
      </c>
      <c r="CF106" s="792"/>
      <c r="CG106" s="792"/>
      <c r="CH106" s="792"/>
      <c r="CI106" s="792"/>
      <c r="CJ106" s="792"/>
      <c r="CK106" s="793"/>
      <c r="CL106" s="794">
        <f>IF(Cotizador!$Q$17&gt;=2,TARIFA!Y60,0)</f>
        <v>0</v>
      </c>
      <c r="CM106" s="792"/>
      <c r="CN106" s="792"/>
      <c r="CO106" s="792"/>
      <c r="CP106" s="792"/>
      <c r="CQ106" s="792"/>
      <c r="CR106" s="799"/>
      <c r="CS106" s="370"/>
    </row>
    <row r="107" spans="2:97" ht="23.25" customHeight="1" x14ac:dyDescent="0.35">
      <c r="B107" s="369"/>
      <c r="C107" s="776" t="s">
        <v>120</v>
      </c>
      <c r="D107" s="777"/>
      <c r="E107" s="777"/>
      <c r="F107" s="777"/>
      <c r="G107" s="777"/>
      <c r="H107" s="777"/>
      <c r="I107" s="777"/>
      <c r="J107" s="777"/>
      <c r="K107" s="777"/>
      <c r="L107" s="778"/>
      <c r="M107" s="779">
        <f>IF(Cotizador!$Q$17&gt;=2,TARIFA!N61,0)</f>
        <v>0</v>
      </c>
      <c r="N107" s="780"/>
      <c r="O107" s="780"/>
      <c r="P107" s="780"/>
      <c r="Q107" s="780"/>
      <c r="R107" s="780"/>
      <c r="S107" s="781"/>
      <c r="T107" s="782">
        <f>IF(Cotizador!$Q$17&gt;=2,TARIFA!O61,0)</f>
        <v>0</v>
      </c>
      <c r="U107" s="780"/>
      <c r="V107" s="780"/>
      <c r="W107" s="780"/>
      <c r="X107" s="780"/>
      <c r="Y107" s="780"/>
      <c r="Z107" s="780"/>
      <c r="AA107" s="783">
        <f>IF(Cotizador!$Q$17&gt;=2,TARIFA!P61,0)</f>
        <v>0</v>
      </c>
      <c r="AB107" s="780"/>
      <c r="AC107" s="780"/>
      <c r="AD107" s="780"/>
      <c r="AE107" s="780"/>
      <c r="AF107" s="780"/>
      <c r="AG107" s="781"/>
      <c r="AH107" s="782">
        <f>IF(Cotizador!$Q$17&gt;=2,TARIFA!Q61,0)</f>
        <v>0</v>
      </c>
      <c r="AI107" s="780"/>
      <c r="AJ107" s="780"/>
      <c r="AK107" s="780"/>
      <c r="AL107" s="780"/>
      <c r="AM107" s="780"/>
      <c r="AN107" s="780"/>
      <c r="AO107" s="776">
        <f>IF(Cotizador!$Q$17&gt;=2,TARIFA!R61,0)</f>
        <v>0</v>
      </c>
      <c r="AP107" s="777"/>
      <c r="AQ107" s="777"/>
      <c r="AR107" s="777"/>
      <c r="AS107" s="777"/>
      <c r="AT107" s="777"/>
      <c r="AU107" s="784"/>
      <c r="AV107" s="785">
        <f>IF(Cotizador!$Q$17&gt;=2,TARIFA!S61,0)</f>
        <v>0</v>
      </c>
      <c r="AW107" s="777"/>
      <c r="AX107" s="777"/>
      <c r="AY107" s="777"/>
      <c r="AZ107" s="777"/>
      <c r="BA107" s="777"/>
      <c r="BB107" s="777"/>
      <c r="BC107" s="786">
        <f>IF(Cotizador!$Q$17&gt;=2,TARIFA!T61,0)</f>
        <v>0</v>
      </c>
      <c r="BD107" s="777"/>
      <c r="BE107" s="777"/>
      <c r="BF107" s="777"/>
      <c r="BG107" s="777"/>
      <c r="BH107" s="777"/>
      <c r="BI107" s="784"/>
      <c r="BJ107" s="785">
        <f>IF(Cotizador!$Q$17&gt;=2,TARIFA!U61,0)</f>
        <v>0</v>
      </c>
      <c r="BK107" s="777"/>
      <c r="BL107" s="777"/>
      <c r="BM107" s="777"/>
      <c r="BN107" s="777"/>
      <c r="BO107" s="777"/>
      <c r="BP107" s="778"/>
      <c r="BQ107" s="779">
        <f>IF(Cotizador!$Q$17&gt;=2,TARIFA!V61,0)</f>
        <v>0</v>
      </c>
      <c r="BR107" s="780"/>
      <c r="BS107" s="780"/>
      <c r="BT107" s="780"/>
      <c r="BU107" s="780"/>
      <c r="BV107" s="780"/>
      <c r="BW107" s="781"/>
      <c r="BX107" s="782">
        <f>IF(Cotizador!$Q$17&gt;=2,TARIFA!W61,0)</f>
        <v>0</v>
      </c>
      <c r="BY107" s="780"/>
      <c r="BZ107" s="780"/>
      <c r="CA107" s="780"/>
      <c r="CB107" s="780"/>
      <c r="CC107" s="780"/>
      <c r="CD107" s="780"/>
      <c r="CE107" s="783">
        <f>IF(Cotizador!$Q$17&gt;=2,TARIFA!X61,0)</f>
        <v>0</v>
      </c>
      <c r="CF107" s="780"/>
      <c r="CG107" s="780"/>
      <c r="CH107" s="780"/>
      <c r="CI107" s="780"/>
      <c r="CJ107" s="780"/>
      <c r="CK107" s="781"/>
      <c r="CL107" s="782">
        <f>IF(Cotizador!$Q$17&gt;=2,TARIFA!Y61,0)</f>
        <v>0</v>
      </c>
      <c r="CM107" s="780"/>
      <c r="CN107" s="780"/>
      <c r="CO107" s="780"/>
      <c r="CP107" s="780"/>
      <c r="CQ107" s="780"/>
      <c r="CR107" s="787"/>
      <c r="CS107" s="370"/>
    </row>
    <row r="108" spans="2:97" ht="23.25" customHeight="1" x14ac:dyDescent="0.35">
      <c r="B108" s="369"/>
      <c r="C108" s="788" t="s">
        <v>164</v>
      </c>
      <c r="D108" s="789"/>
      <c r="E108" s="789"/>
      <c r="F108" s="789"/>
      <c r="G108" s="789"/>
      <c r="H108" s="789"/>
      <c r="I108" s="789"/>
      <c r="J108" s="789"/>
      <c r="K108" s="789"/>
      <c r="L108" s="790"/>
      <c r="M108" s="791">
        <f>IF(Cotizador!$Q$17&gt;=2,TARIFA!N62,0)</f>
        <v>0</v>
      </c>
      <c r="N108" s="792"/>
      <c r="O108" s="792"/>
      <c r="P108" s="792"/>
      <c r="Q108" s="792"/>
      <c r="R108" s="792"/>
      <c r="S108" s="793"/>
      <c r="T108" s="794">
        <f>IF(Cotizador!$Q$17&gt;=2,TARIFA!O62,0)</f>
        <v>0</v>
      </c>
      <c r="U108" s="792"/>
      <c r="V108" s="792"/>
      <c r="W108" s="792"/>
      <c r="X108" s="792"/>
      <c r="Y108" s="792"/>
      <c r="Z108" s="792"/>
      <c r="AA108" s="795">
        <f>IF(Cotizador!$Q$17&gt;=2,TARIFA!P62,0)</f>
        <v>0</v>
      </c>
      <c r="AB108" s="792"/>
      <c r="AC108" s="792"/>
      <c r="AD108" s="792"/>
      <c r="AE108" s="792"/>
      <c r="AF108" s="792"/>
      <c r="AG108" s="793"/>
      <c r="AH108" s="794">
        <f>IF(Cotizador!$Q$17&gt;=2,TARIFA!Q62,0)</f>
        <v>0</v>
      </c>
      <c r="AI108" s="792"/>
      <c r="AJ108" s="792"/>
      <c r="AK108" s="792"/>
      <c r="AL108" s="792"/>
      <c r="AM108" s="792"/>
      <c r="AN108" s="792"/>
      <c r="AO108" s="788">
        <f>IF(Cotizador!$Q$17&gt;=2,TARIFA!R62,0)</f>
        <v>0</v>
      </c>
      <c r="AP108" s="789"/>
      <c r="AQ108" s="789"/>
      <c r="AR108" s="789"/>
      <c r="AS108" s="789"/>
      <c r="AT108" s="789"/>
      <c r="AU108" s="796"/>
      <c r="AV108" s="797">
        <f>IF(Cotizador!$Q$17&gt;=2,TARIFA!S62,0)</f>
        <v>0</v>
      </c>
      <c r="AW108" s="789"/>
      <c r="AX108" s="789"/>
      <c r="AY108" s="789"/>
      <c r="AZ108" s="789"/>
      <c r="BA108" s="789"/>
      <c r="BB108" s="789"/>
      <c r="BC108" s="798">
        <f>IF(Cotizador!$Q$17&gt;=2,TARIFA!T62,0)</f>
        <v>0</v>
      </c>
      <c r="BD108" s="789"/>
      <c r="BE108" s="789"/>
      <c r="BF108" s="789"/>
      <c r="BG108" s="789"/>
      <c r="BH108" s="789"/>
      <c r="BI108" s="796"/>
      <c r="BJ108" s="797">
        <f>IF(Cotizador!$Q$17&gt;=2,TARIFA!U62,0)</f>
        <v>0</v>
      </c>
      <c r="BK108" s="789"/>
      <c r="BL108" s="789"/>
      <c r="BM108" s="789"/>
      <c r="BN108" s="789"/>
      <c r="BO108" s="789"/>
      <c r="BP108" s="790"/>
      <c r="BQ108" s="791">
        <f>IF(Cotizador!$Q$17&gt;=2,TARIFA!V62,0)</f>
        <v>0</v>
      </c>
      <c r="BR108" s="792"/>
      <c r="BS108" s="792"/>
      <c r="BT108" s="792"/>
      <c r="BU108" s="792"/>
      <c r="BV108" s="792"/>
      <c r="BW108" s="793"/>
      <c r="BX108" s="794">
        <f>IF(Cotizador!$Q$17&gt;=2,TARIFA!W62,0)</f>
        <v>0</v>
      </c>
      <c r="BY108" s="792"/>
      <c r="BZ108" s="792"/>
      <c r="CA108" s="792"/>
      <c r="CB108" s="792"/>
      <c r="CC108" s="792"/>
      <c r="CD108" s="792"/>
      <c r="CE108" s="795">
        <f>IF(Cotizador!$Q$17&gt;=2,TARIFA!X62,0)</f>
        <v>0</v>
      </c>
      <c r="CF108" s="792"/>
      <c r="CG108" s="792"/>
      <c r="CH108" s="792"/>
      <c r="CI108" s="792"/>
      <c r="CJ108" s="792"/>
      <c r="CK108" s="793"/>
      <c r="CL108" s="794">
        <f>IF(Cotizador!$Q$17&gt;=2,TARIFA!Y62,0)</f>
        <v>0</v>
      </c>
      <c r="CM108" s="792"/>
      <c r="CN108" s="792"/>
      <c r="CO108" s="792"/>
      <c r="CP108" s="792"/>
      <c r="CQ108" s="792"/>
      <c r="CR108" s="799"/>
      <c r="CS108" s="370"/>
    </row>
    <row r="109" spans="2:97" ht="23.25" customHeight="1" x14ac:dyDescent="0.35">
      <c r="B109" s="369"/>
      <c r="C109" s="758" t="s">
        <v>264</v>
      </c>
      <c r="D109" s="759"/>
      <c r="E109" s="759"/>
      <c r="F109" s="759"/>
      <c r="G109" s="759"/>
      <c r="H109" s="759"/>
      <c r="I109" s="759"/>
      <c r="J109" s="759"/>
      <c r="K109" s="759"/>
      <c r="L109" s="760"/>
      <c r="M109" s="761">
        <f>IF(Cotizador!$Q$17&gt;=2,TARIFA!N63,0)</f>
        <v>0</v>
      </c>
      <c r="N109" s="762"/>
      <c r="O109" s="762"/>
      <c r="P109" s="762"/>
      <c r="Q109" s="762"/>
      <c r="R109" s="762"/>
      <c r="S109" s="763"/>
      <c r="T109" s="764">
        <f>IF(Cotizador!$Q$17&gt;=2,TARIFA!O63,0)</f>
        <v>0</v>
      </c>
      <c r="U109" s="762"/>
      <c r="V109" s="762"/>
      <c r="W109" s="762"/>
      <c r="X109" s="762"/>
      <c r="Y109" s="762"/>
      <c r="Z109" s="762"/>
      <c r="AA109" s="765">
        <f>IF(Cotizador!$Q$17&gt;=2,TARIFA!P63,0)</f>
        <v>0</v>
      </c>
      <c r="AB109" s="762"/>
      <c r="AC109" s="762"/>
      <c r="AD109" s="762"/>
      <c r="AE109" s="762"/>
      <c r="AF109" s="762"/>
      <c r="AG109" s="763"/>
      <c r="AH109" s="764">
        <f>IF(Cotizador!$Q$17&gt;=2,TARIFA!Q63,0)</f>
        <v>0</v>
      </c>
      <c r="AI109" s="762"/>
      <c r="AJ109" s="762"/>
      <c r="AK109" s="762"/>
      <c r="AL109" s="762"/>
      <c r="AM109" s="762"/>
      <c r="AN109" s="762"/>
      <c r="AO109" s="758">
        <f>IF(Cotizador!$Q$17&gt;=2,TARIFA!R63,0)</f>
        <v>0</v>
      </c>
      <c r="AP109" s="759"/>
      <c r="AQ109" s="759"/>
      <c r="AR109" s="759"/>
      <c r="AS109" s="759"/>
      <c r="AT109" s="759"/>
      <c r="AU109" s="766"/>
      <c r="AV109" s="767">
        <f>IF(Cotizador!$Q$17&gt;=2,TARIFA!S63,0)</f>
        <v>0</v>
      </c>
      <c r="AW109" s="759"/>
      <c r="AX109" s="759"/>
      <c r="AY109" s="759"/>
      <c r="AZ109" s="759"/>
      <c r="BA109" s="759"/>
      <c r="BB109" s="759"/>
      <c r="BC109" s="768">
        <f>IF(Cotizador!$Q$17&gt;=2,TARIFA!T63,0)</f>
        <v>0</v>
      </c>
      <c r="BD109" s="759"/>
      <c r="BE109" s="759"/>
      <c r="BF109" s="759"/>
      <c r="BG109" s="759"/>
      <c r="BH109" s="759"/>
      <c r="BI109" s="766"/>
      <c r="BJ109" s="767">
        <f>IF(Cotizador!$Q$17&gt;=2,TARIFA!U63,0)</f>
        <v>0</v>
      </c>
      <c r="BK109" s="759"/>
      <c r="BL109" s="759"/>
      <c r="BM109" s="759"/>
      <c r="BN109" s="759"/>
      <c r="BO109" s="759"/>
      <c r="BP109" s="760"/>
      <c r="BQ109" s="761">
        <f>IF(Cotizador!$Q$17&gt;=2,TARIFA!V63,0)</f>
        <v>0</v>
      </c>
      <c r="BR109" s="762"/>
      <c r="BS109" s="762"/>
      <c r="BT109" s="762"/>
      <c r="BU109" s="762"/>
      <c r="BV109" s="762"/>
      <c r="BW109" s="763"/>
      <c r="BX109" s="764">
        <f>IF(Cotizador!$Q$17&gt;=2,TARIFA!W63,0)</f>
        <v>0</v>
      </c>
      <c r="BY109" s="762"/>
      <c r="BZ109" s="762"/>
      <c r="CA109" s="762"/>
      <c r="CB109" s="762"/>
      <c r="CC109" s="762"/>
      <c r="CD109" s="762"/>
      <c r="CE109" s="765">
        <f>IF(Cotizador!$Q$17&gt;=2,TARIFA!X63,0)</f>
        <v>0</v>
      </c>
      <c r="CF109" s="762"/>
      <c r="CG109" s="762"/>
      <c r="CH109" s="762"/>
      <c r="CI109" s="762"/>
      <c r="CJ109" s="762"/>
      <c r="CK109" s="763"/>
      <c r="CL109" s="764">
        <f>IF(Cotizador!$Q$17&gt;=2,TARIFA!Y63,0)</f>
        <v>0</v>
      </c>
      <c r="CM109" s="762"/>
      <c r="CN109" s="762"/>
      <c r="CO109" s="762"/>
      <c r="CP109" s="762"/>
      <c r="CQ109" s="762"/>
      <c r="CR109" s="769"/>
      <c r="CS109" s="370"/>
    </row>
    <row r="110" spans="2:97" ht="23.25" customHeight="1" x14ac:dyDescent="0.35">
      <c r="B110" s="369"/>
      <c r="C110" s="735" t="s">
        <v>304</v>
      </c>
      <c r="D110" s="736"/>
      <c r="E110" s="736"/>
      <c r="F110" s="736"/>
      <c r="G110" s="736"/>
      <c r="H110" s="736"/>
      <c r="I110" s="736"/>
      <c r="J110" s="736"/>
      <c r="K110" s="736"/>
      <c r="L110" s="736"/>
      <c r="M110" s="736"/>
      <c r="N110" s="736"/>
      <c r="O110" s="736"/>
      <c r="P110" s="736"/>
      <c r="Q110" s="736"/>
      <c r="R110" s="736"/>
      <c r="S110" s="736"/>
      <c r="T110" s="736"/>
      <c r="U110" s="736"/>
      <c r="V110" s="736"/>
      <c r="W110" s="736"/>
      <c r="X110" s="736"/>
      <c r="Y110" s="736"/>
      <c r="Z110" s="736"/>
      <c r="AA110" s="736"/>
      <c r="AB110" s="736"/>
      <c r="AC110" s="736"/>
      <c r="AD110" s="736"/>
      <c r="AE110" s="736"/>
      <c r="AF110" s="736"/>
      <c r="AG110" s="736"/>
      <c r="AH110" s="736"/>
      <c r="AI110" s="736"/>
      <c r="AJ110" s="736"/>
      <c r="AK110" s="736"/>
      <c r="AL110" s="736"/>
      <c r="AM110" s="736"/>
      <c r="AN110" s="737"/>
      <c r="AO110" s="770">
        <f>SUM(AO89:AU109)</f>
        <v>0</v>
      </c>
      <c r="AP110" s="771"/>
      <c r="AQ110" s="771"/>
      <c r="AR110" s="771"/>
      <c r="AS110" s="771"/>
      <c r="AT110" s="771"/>
      <c r="AU110" s="771"/>
      <c r="AV110" s="771">
        <f>SUM(AV89:BB109)</f>
        <v>0</v>
      </c>
      <c r="AW110" s="771"/>
      <c r="AX110" s="771"/>
      <c r="AY110" s="771"/>
      <c r="AZ110" s="771"/>
      <c r="BA110" s="771"/>
      <c r="BB110" s="771"/>
      <c r="BC110" s="771">
        <f>SUM(BC89:BI109)</f>
        <v>0</v>
      </c>
      <c r="BD110" s="771"/>
      <c r="BE110" s="771"/>
      <c r="BF110" s="771"/>
      <c r="BG110" s="771"/>
      <c r="BH110" s="771"/>
      <c r="BI110" s="771"/>
      <c r="BJ110" s="771">
        <f>SUM(BJ89:BP109)</f>
        <v>0</v>
      </c>
      <c r="BK110" s="771"/>
      <c r="BL110" s="771"/>
      <c r="BM110" s="771"/>
      <c r="BN110" s="771"/>
      <c r="BO110" s="771"/>
      <c r="BP110" s="772"/>
      <c r="BQ110" s="773">
        <f>SUM(BQ89:BW109)</f>
        <v>0</v>
      </c>
      <c r="BR110" s="774"/>
      <c r="BS110" s="774"/>
      <c r="BT110" s="774"/>
      <c r="BU110" s="774"/>
      <c r="BV110" s="774"/>
      <c r="BW110" s="774"/>
      <c r="BX110" s="774">
        <f>SUM(BX89:CD109)</f>
        <v>0</v>
      </c>
      <c r="BY110" s="774"/>
      <c r="BZ110" s="774"/>
      <c r="CA110" s="774"/>
      <c r="CB110" s="774"/>
      <c r="CC110" s="774"/>
      <c r="CD110" s="774"/>
      <c r="CE110" s="774">
        <f>SUM(CE89:CK109)</f>
        <v>0</v>
      </c>
      <c r="CF110" s="774"/>
      <c r="CG110" s="774"/>
      <c r="CH110" s="774"/>
      <c r="CI110" s="774"/>
      <c r="CJ110" s="774"/>
      <c r="CK110" s="774"/>
      <c r="CL110" s="774">
        <f>SUM(CL89:CR109)</f>
        <v>0</v>
      </c>
      <c r="CM110" s="774"/>
      <c r="CN110" s="774"/>
      <c r="CO110" s="774"/>
      <c r="CP110" s="774"/>
      <c r="CQ110" s="774"/>
      <c r="CR110" s="775"/>
      <c r="CS110" s="370"/>
    </row>
    <row r="111" spans="2:97" ht="23.25" customHeight="1" x14ac:dyDescent="0.35">
      <c r="B111" s="369"/>
      <c r="C111" s="735" t="s">
        <v>304</v>
      </c>
      <c r="D111" s="736"/>
      <c r="E111" s="736"/>
      <c r="F111" s="736"/>
      <c r="G111" s="736"/>
      <c r="H111" s="736"/>
      <c r="I111" s="736"/>
      <c r="J111" s="736"/>
      <c r="K111" s="736"/>
      <c r="L111" s="736"/>
      <c r="M111" s="736"/>
      <c r="N111" s="736"/>
      <c r="O111" s="736"/>
      <c r="P111" s="736"/>
      <c r="Q111" s="736"/>
      <c r="R111" s="736"/>
      <c r="S111" s="736"/>
      <c r="T111" s="736"/>
      <c r="U111" s="736"/>
      <c r="V111" s="736"/>
      <c r="W111" s="736"/>
      <c r="X111" s="736"/>
      <c r="Y111" s="736"/>
      <c r="Z111" s="736"/>
      <c r="AA111" s="736"/>
      <c r="AB111" s="736"/>
      <c r="AC111" s="736"/>
      <c r="AD111" s="736"/>
      <c r="AE111" s="736"/>
      <c r="AF111" s="736"/>
      <c r="AG111" s="736"/>
      <c r="AH111" s="736"/>
      <c r="AI111" s="736"/>
      <c r="AJ111" s="736"/>
      <c r="AK111" s="736"/>
      <c r="AL111" s="736"/>
      <c r="AM111" s="736"/>
      <c r="AN111" s="737"/>
      <c r="AO111" s="738">
        <f>AO110+AV110</f>
        <v>0</v>
      </c>
      <c r="AP111" s="739"/>
      <c r="AQ111" s="739"/>
      <c r="AR111" s="739"/>
      <c r="AS111" s="739"/>
      <c r="AT111" s="739"/>
      <c r="AU111" s="739"/>
      <c r="AV111" s="739"/>
      <c r="AW111" s="739"/>
      <c r="AX111" s="739"/>
      <c r="AY111" s="739"/>
      <c r="AZ111" s="739"/>
      <c r="BA111" s="739"/>
      <c r="BB111" s="739"/>
      <c r="BC111" s="739">
        <f>BC110+BJ110</f>
        <v>0</v>
      </c>
      <c r="BD111" s="739"/>
      <c r="BE111" s="739"/>
      <c r="BF111" s="739"/>
      <c r="BG111" s="739"/>
      <c r="BH111" s="739"/>
      <c r="BI111" s="739"/>
      <c r="BJ111" s="739"/>
      <c r="BK111" s="739"/>
      <c r="BL111" s="739"/>
      <c r="BM111" s="739"/>
      <c r="BN111" s="739"/>
      <c r="BO111" s="739"/>
      <c r="BP111" s="740"/>
      <c r="BQ111" s="741">
        <f>BQ110+BX110</f>
        <v>0</v>
      </c>
      <c r="BR111" s="742"/>
      <c r="BS111" s="742"/>
      <c r="BT111" s="742"/>
      <c r="BU111" s="742"/>
      <c r="BV111" s="742"/>
      <c r="BW111" s="742"/>
      <c r="BX111" s="742"/>
      <c r="BY111" s="742"/>
      <c r="BZ111" s="742"/>
      <c r="CA111" s="742"/>
      <c r="CB111" s="742"/>
      <c r="CC111" s="742"/>
      <c r="CD111" s="742"/>
      <c r="CE111" s="742">
        <f>CE110+CL110</f>
        <v>0</v>
      </c>
      <c r="CF111" s="742"/>
      <c r="CG111" s="742"/>
      <c r="CH111" s="742"/>
      <c r="CI111" s="742"/>
      <c r="CJ111" s="742"/>
      <c r="CK111" s="742"/>
      <c r="CL111" s="742"/>
      <c r="CM111" s="742"/>
      <c r="CN111" s="742"/>
      <c r="CO111" s="742"/>
      <c r="CP111" s="742"/>
      <c r="CQ111" s="742"/>
      <c r="CR111" s="743"/>
      <c r="CS111" s="370"/>
    </row>
    <row r="112" spans="2:97" ht="23.25" customHeight="1" thickBot="1" x14ac:dyDescent="0.4">
      <c r="B112" s="369"/>
      <c r="C112" s="744" t="s">
        <v>305</v>
      </c>
      <c r="D112" s="745"/>
      <c r="E112" s="745"/>
      <c r="F112" s="745"/>
      <c r="G112" s="745"/>
      <c r="H112" s="745"/>
      <c r="I112" s="745"/>
      <c r="J112" s="745"/>
      <c r="K112" s="745"/>
      <c r="L112" s="745"/>
      <c r="M112" s="745"/>
      <c r="N112" s="745"/>
      <c r="O112" s="745"/>
      <c r="P112" s="745"/>
      <c r="Q112" s="745"/>
      <c r="R112" s="745"/>
      <c r="S112" s="745"/>
      <c r="T112" s="745"/>
      <c r="U112" s="745"/>
      <c r="V112" s="745"/>
      <c r="W112" s="745"/>
      <c r="X112" s="745"/>
      <c r="Y112" s="745"/>
      <c r="Z112" s="745"/>
      <c r="AA112" s="745"/>
      <c r="AB112" s="745"/>
      <c r="AC112" s="745"/>
      <c r="AD112" s="745"/>
      <c r="AE112" s="745"/>
      <c r="AF112" s="745"/>
      <c r="AG112" s="745"/>
      <c r="AH112" s="745"/>
      <c r="AI112" s="745"/>
      <c r="AJ112" s="745"/>
      <c r="AK112" s="745"/>
      <c r="AL112" s="745"/>
      <c r="AM112" s="745"/>
      <c r="AN112" s="746"/>
      <c r="AO112" s="747">
        <f>AO111+BC111</f>
        <v>0</v>
      </c>
      <c r="AP112" s="748"/>
      <c r="AQ112" s="748"/>
      <c r="AR112" s="748"/>
      <c r="AS112" s="748"/>
      <c r="AT112" s="748"/>
      <c r="AU112" s="748"/>
      <c r="AV112" s="748"/>
      <c r="AW112" s="748"/>
      <c r="AX112" s="748"/>
      <c r="AY112" s="748"/>
      <c r="AZ112" s="748"/>
      <c r="BA112" s="748"/>
      <c r="BB112" s="748"/>
      <c r="BC112" s="748"/>
      <c r="BD112" s="748"/>
      <c r="BE112" s="748"/>
      <c r="BF112" s="748"/>
      <c r="BG112" s="748"/>
      <c r="BH112" s="748"/>
      <c r="BI112" s="748"/>
      <c r="BJ112" s="748"/>
      <c r="BK112" s="748"/>
      <c r="BL112" s="748"/>
      <c r="BM112" s="748"/>
      <c r="BN112" s="748"/>
      <c r="BO112" s="748"/>
      <c r="BP112" s="749"/>
      <c r="BQ112" s="750">
        <f>BQ111+CE111</f>
        <v>0</v>
      </c>
      <c r="BR112" s="751"/>
      <c r="BS112" s="751"/>
      <c r="BT112" s="751"/>
      <c r="BU112" s="751"/>
      <c r="BV112" s="751"/>
      <c r="BW112" s="751"/>
      <c r="BX112" s="751"/>
      <c r="BY112" s="751"/>
      <c r="BZ112" s="751"/>
      <c r="CA112" s="751"/>
      <c r="CB112" s="751"/>
      <c r="CC112" s="751"/>
      <c r="CD112" s="751"/>
      <c r="CE112" s="751"/>
      <c r="CF112" s="751"/>
      <c r="CG112" s="751"/>
      <c r="CH112" s="751"/>
      <c r="CI112" s="751"/>
      <c r="CJ112" s="751"/>
      <c r="CK112" s="751"/>
      <c r="CL112" s="751"/>
      <c r="CM112" s="751"/>
      <c r="CN112" s="751"/>
      <c r="CO112" s="751"/>
      <c r="CP112" s="751"/>
      <c r="CQ112" s="751"/>
      <c r="CR112" s="752"/>
      <c r="CS112" s="370"/>
    </row>
    <row r="113" spans="2:97" ht="23.25" customHeight="1" x14ac:dyDescent="0.35">
      <c r="B113" s="371"/>
      <c r="C113" s="372"/>
      <c r="D113" s="372"/>
      <c r="E113" s="372"/>
      <c r="F113" s="372"/>
      <c r="G113" s="372"/>
      <c r="H113" s="372"/>
      <c r="I113" s="372"/>
      <c r="J113" s="372"/>
      <c r="K113" s="372"/>
      <c r="L113" s="372"/>
      <c r="M113" s="372"/>
      <c r="N113" s="372"/>
      <c r="O113" s="372"/>
      <c r="P113" s="372"/>
      <c r="Q113" s="372"/>
      <c r="R113" s="372"/>
      <c r="S113" s="372"/>
      <c r="T113" s="372"/>
      <c r="U113" s="372"/>
      <c r="V113" s="372"/>
      <c r="W113" s="372"/>
      <c r="X113" s="372"/>
      <c r="Y113" s="372"/>
      <c r="Z113" s="372"/>
      <c r="AA113" s="372"/>
      <c r="AB113" s="372"/>
      <c r="AC113" s="372"/>
      <c r="AD113" s="372"/>
      <c r="AE113" s="372"/>
      <c r="AF113" s="372"/>
      <c r="AG113" s="372"/>
      <c r="AH113" s="372"/>
      <c r="AI113" s="372"/>
      <c r="AJ113" s="372"/>
      <c r="AK113" s="372"/>
      <c r="AL113" s="372"/>
      <c r="AM113" s="372"/>
      <c r="AN113" s="372"/>
      <c r="AO113" s="372"/>
      <c r="AP113" s="372"/>
      <c r="AQ113" s="372"/>
      <c r="AR113" s="372"/>
      <c r="AS113" s="372"/>
      <c r="AT113" s="372"/>
      <c r="AU113" s="372"/>
      <c r="AV113" s="372"/>
      <c r="AW113" s="372"/>
      <c r="AX113" s="372"/>
      <c r="AY113" s="372"/>
      <c r="AZ113" s="372"/>
      <c r="BA113" s="372"/>
      <c r="BB113" s="372"/>
      <c r="BC113" s="372"/>
      <c r="BD113" s="372"/>
      <c r="BE113" s="372"/>
      <c r="BF113" s="372"/>
      <c r="BG113" s="372"/>
      <c r="BH113" s="372"/>
      <c r="BI113" s="372"/>
      <c r="BJ113" s="372"/>
      <c r="BK113" s="372"/>
      <c r="BL113" s="372"/>
      <c r="BM113" s="372"/>
      <c r="BN113" s="372"/>
      <c r="BO113" s="372"/>
      <c r="BP113" s="372"/>
      <c r="BQ113" s="372"/>
      <c r="BR113" s="372"/>
      <c r="BS113" s="372"/>
      <c r="BT113" s="372"/>
      <c r="BU113" s="372"/>
      <c r="BV113" s="372"/>
      <c r="BW113" s="372"/>
      <c r="BX113" s="372"/>
      <c r="BY113" s="372"/>
      <c r="BZ113" s="372"/>
      <c r="CA113" s="372"/>
      <c r="CB113" s="372"/>
      <c r="CC113" s="372"/>
      <c r="CD113" s="372"/>
      <c r="CE113" s="372"/>
      <c r="CF113" s="372"/>
      <c r="CG113" s="372"/>
      <c r="CH113" s="372"/>
      <c r="CI113" s="372"/>
      <c r="CJ113" s="372"/>
      <c r="CK113" s="372"/>
      <c r="CL113" s="372"/>
      <c r="CM113" s="372"/>
      <c r="CN113" s="372"/>
      <c r="CO113" s="372"/>
      <c r="CP113" s="372"/>
      <c r="CQ113" s="372"/>
      <c r="CR113" s="372"/>
      <c r="CS113" s="373"/>
    </row>
    <row r="114" spans="2:97" ht="23.25" customHeight="1" x14ac:dyDescent="0.35">
      <c r="B114" s="368"/>
      <c r="C114" s="368"/>
      <c r="D114" s="368"/>
      <c r="E114" s="368"/>
      <c r="F114" s="368"/>
      <c r="G114" s="368"/>
      <c r="H114" s="368"/>
      <c r="I114" s="368"/>
      <c r="J114" s="368"/>
      <c r="K114" s="368"/>
      <c r="L114" s="368"/>
      <c r="M114" s="368"/>
      <c r="N114" s="368"/>
      <c r="O114" s="368"/>
      <c r="P114" s="368"/>
      <c r="Q114" s="368"/>
      <c r="R114" s="368"/>
      <c r="S114" s="368"/>
      <c r="T114" s="368"/>
      <c r="U114" s="368"/>
      <c r="V114" s="368"/>
      <c r="W114" s="368"/>
      <c r="X114" s="368"/>
      <c r="Y114" s="368"/>
      <c r="Z114" s="368"/>
      <c r="AA114" s="368"/>
      <c r="AB114" s="368"/>
      <c r="AC114" s="368"/>
      <c r="AD114" s="368"/>
      <c r="AE114" s="368"/>
      <c r="AF114" s="368"/>
      <c r="AG114" s="368"/>
      <c r="AH114" s="368"/>
      <c r="AI114" s="368"/>
      <c r="AJ114" s="368"/>
      <c r="AK114" s="368"/>
      <c r="AL114" s="368"/>
      <c r="AM114" s="368"/>
      <c r="AN114" s="368"/>
      <c r="AO114" s="368"/>
      <c r="AP114" s="368"/>
      <c r="AQ114" s="368"/>
      <c r="AR114" s="368"/>
      <c r="AS114" s="368"/>
      <c r="AT114" s="368"/>
      <c r="AU114" s="368"/>
      <c r="AV114" s="368"/>
      <c r="AW114" s="368"/>
      <c r="AX114" s="368"/>
      <c r="AY114" s="368"/>
      <c r="AZ114" s="368"/>
      <c r="BA114" s="368"/>
      <c r="BB114" s="368"/>
      <c r="BC114" s="368"/>
      <c r="BD114" s="368"/>
      <c r="BE114" s="368"/>
      <c r="BF114" s="368"/>
      <c r="BG114" s="368"/>
      <c r="BH114" s="368"/>
      <c r="BI114" s="368"/>
      <c r="BJ114" s="368"/>
      <c r="BK114" s="368"/>
      <c r="BL114" s="368"/>
      <c r="BM114" s="368"/>
      <c r="BN114" s="368"/>
      <c r="BO114" s="368"/>
      <c r="BP114" s="368"/>
      <c r="BQ114" s="368"/>
      <c r="BR114" s="368"/>
      <c r="BS114" s="368"/>
      <c r="BT114" s="368"/>
      <c r="BU114" s="368"/>
      <c r="BV114" s="368"/>
      <c r="BW114" s="368"/>
      <c r="BX114" s="368"/>
      <c r="BY114" s="368"/>
      <c r="BZ114" s="368"/>
      <c r="CA114" s="368"/>
      <c r="CB114" s="368"/>
      <c r="CC114" s="368"/>
      <c r="CD114" s="368"/>
      <c r="CE114" s="368"/>
      <c r="CF114" s="368"/>
      <c r="CG114" s="368"/>
      <c r="CH114" s="368"/>
      <c r="CI114" s="368"/>
      <c r="CJ114" s="368"/>
      <c r="CK114" s="368"/>
      <c r="CL114" s="368"/>
      <c r="CM114" s="368"/>
      <c r="CN114" s="368"/>
      <c r="CO114" s="368"/>
      <c r="CP114" s="368"/>
      <c r="CQ114" s="368"/>
      <c r="CR114" s="368"/>
      <c r="CS114" s="368"/>
    </row>
    <row r="115" spans="2:97" ht="23.25" customHeight="1" x14ac:dyDescent="0.35">
      <c r="B115" s="368"/>
      <c r="C115" s="753" t="s">
        <v>310</v>
      </c>
      <c r="D115" s="753"/>
      <c r="E115" s="753"/>
      <c r="F115" s="753"/>
      <c r="G115" s="753"/>
      <c r="H115" s="753"/>
      <c r="I115" s="753"/>
      <c r="J115" s="753"/>
      <c r="K115" s="753"/>
      <c r="L115" s="753"/>
      <c r="M115" s="753"/>
      <c r="N115" s="753"/>
      <c r="O115" s="753"/>
      <c r="P115" s="753"/>
      <c r="Q115" s="753"/>
      <c r="R115" s="753"/>
      <c r="S115" s="753"/>
      <c r="T115" s="753"/>
      <c r="U115" s="754" t="s">
        <v>311</v>
      </c>
      <c r="V115" s="755"/>
      <c r="W115" s="755"/>
      <c r="X115" s="755"/>
      <c r="Y115" s="755"/>
      <c r="Z115" s="755"/>
      <c r="AA115" s="755"/>
      <c r="AB115" s="755"/>
      <c r="AC115" s="756"/>
      <c r="AD115" s="368"/>
      <c r="AE115" s="368"/>
      <c r="AF115" s="368"/>
      <c r="BC115" s="368"/>
      <c r="BD115" s="368"/>
      <c r="BE115" s="368"/>
      <c r="BF115" s="368"/>
      <c r="BG115" s="368"/>
      <c r="BH115" s="729" t="s">
        <v>312</v>
      </c>
      <c r="BI115" s="729"/>
      <c r="BJ115" s="729"/>
      <c r="BK115" s="729"/>
      <c r="BL115" s="729"/>
      <c r="BM115" s="729"/>
      <c r="BN115" s="729"/>
      <c r="BO115" s="729"/>
      <c r="BP115" s="729"/>
      <c r="BQ115" s="729"/>
      <c r="BR115" s="729"/>
      <c r="BS115" s="729"/>
      <c r="BT115" s="729"/>
      <c r="BU115" s="729"/>
      <c r="BV115" s="729"/>
      <c r="BW115" s="729"/>
      <c r="BX115" s="729"/>
      <c r="BY115" s="729"/>
      <c r="BZ115" s="729"/>
      <c r="CA115" s="729"/>
      <c r="CB115" s="729"/>
      <c r="CC115" s="729"/>
      <c r="CD115" s="729"/>
      <c r="CE115" s="729"/>
      <c r="CF115" s="368"/>
      <c r="CG115" s="368"/>
      <c r="CH115" s="368"/>
      <c r="CI115" s="715">
        <f>IFERROR(BQ83,0)</f>
        <v>0</v>
      </c>
      <c r="CJ115" s="715"/>
      <c r="CK115" s="715"/>
      <c r="CL115" s="715"/>
      <c r="CM115" s="715"/>
      <c r="CN115" s="715"/>
      <c r="CO115" s="715"/>
      <c r="CP115" s="715"/>
      <c r="CQ115" s="715"/>
      <c r="CR115" s="715"/>
      <c r="CS115" s="368"/>
    </row>
    <row r="116" spans="2:97" ht="23.25" customHeight="1" x14ac:dyDescent="0.35">
      <c r="B116" s="368"/>
      <c r="C116" s="753" t="s">
        <v>313</v>
      </c>
      <c r="D116" s="753"/>
      <c r="E116" s="753"/>
      <c r="F116" s="753"/>
      <c r="G116" s="753"/>
      <c r="H116" s="753"/>
      <c r="I116" s="753"/>
      <c r="J116" s="753"/>
      <c r="K116" s="753"/>
      <c r="L116" s="753"/>
      <c r="M116" s="753"/>
      <c r="N116" s="753"/>
      <c r="O116" s="753"/>
      <c r="P116" s="753"/>
      <c r="Q116" s="753"/>
      <c r="R116" s="753"/>
      <c r="S116" s="753"/>
      <c r="T116" s="753"/>
      <c r="U116" s="757">
        <f>TARIFA!AC4</f>
        <v>0</v>
      </c>
      <c r="V116" s="755"/>
      <c r="W116" s="755"/>
      <c r="X116" s="755"/>
      <c r="Y116" s="755"/>
      <c r="Z116" s="755"/>
      <c r="AA116" s="755"/>
      <c r="AB116" s="755"/>
      <c r="AC116" s="756"/>
      <c r="AD116" s="368"/>
      <c r="AE116" s="368"/>
      <c r="AF116" s="368"/>
      <c r="BC116" s="368"/>
      <c r="BD116" s="368"/>
      <c r="BE116" s="368"/>
      <c r="BF116" s="368"/>
      <c r="BG116" s="368"/>
      <c r="BH116" s="729" t="s">
        <v>314</v>
      </c>
      <c r="BI116" s="729"/>
      <c r="BJ116" s="729"/>
      <c r="BK116" s="729"/>
      <c r="BL116" s="729"/>
      <c r="BM116" s="729"/>
      <c r="BN116" s="729"/>
      <c r="BO116" s="729"/>
      <c r="BP116" s="729"/>
      <c r="BQ116" s="729"/>
      <c r="BR116" s="729"/>
      <c r="BS116" s="729"/>
      <c r="BT116" s="729"/>
      <c r="BU116" s="729"/>
      <c r="BV116" s="729"/>
      <c r="BW116" s="729"/>
      <c r="BX116" s="729"/>
      <c r="BY116" s="729"/>
      <c r="BZ116" s="729"/>
      <c r="CA116" s="729"/>
      <c r="CB116" s="729"/>
      <c r="CC116" s="729"/>
      <c r="CD116" s="729"/>
      <c r="CE116" s="729"/>
      <c r="CF116" s="368"/>
      <c r="CG116" s="368"/>
      <c r="CH116" s="368"/>
      <c r="CI116" s="715">
        <f>IFERROR(BQ112,0)</f>
        <v>0</v>
      </c>
      <c r="CJ116" s="715"/>
      <c r="CK116" s="715"/>
      <c r="CL116" s="715"/>
      <c r="CM116" s="715"/>
      <c r="CN116" s="715"/>
      <c r="CO116" s="715"/>
      <c r="CP116" s="715"/>
      <c r="CQ116" s="715"/>
      <c r="CR116" s="715"/>
      <c r="CS116" s="368"/>
    </row>
    <row r="117" spans="2:97" ht="23.25" customHeight="1" x14ac:dyDescent="0.35">
      <c r="B117" s="368"/>
      <c r="C117" s="753" t="s">
        <v>315</v>
      </c>
      <c r="D117" s="753"/>
      <c r="E117" s="753"/>
      <c r="F117" s="753"/>
      <c r="G117" s="753"/>
      <c r="H117" s="753"/>
      <c r="I117" s="753"/>
      <c r="J117" s="753"/>
      <c r="K117" s="753"/>
      <c r="L117" s="753"/>
      <c r="M117" s="753"/>
      <c r="N117" s="753"/>
      <c r="O117" s="753"/>
      <c r="P117" s="753"/>
      <c r="Q117" s="753"/>
      <c r="R117" s="753"/>
      <c r="S117" s="753"/>
      <c r="T117" s="753"/>
      <c r="U117" s="754" t="e">
        <f>VLOOKUP(U116,'FACT COB BASICA'!Q4:S8,3,FALSE)</f>
        <v>#N/A</v>
      </c>
      <c r="V117" s="755"/>
      <c r="W117" s="755"/>
      <c r="X117" s="755"/>
      <c r="Y117" s="755"/>
      <c r="Z117" s="755"/>
      <c r="AA117" s="755"/>
      <c r="AB117" s="755"/>
      <c r="AC117" s="756"/>
      <c r="AD117" s="368"/>
      <c r="AE117" s="368"/>
      <c r="AF117" s="368"/>
      <c r="BC117" s="368"/>
      <c r="BD117" s="368"/>
      <c r="BE117" s="368"/>
      <c r="BF117" s="368"/>
      <c r="BG117" s="368"/>
      <c r="BH117" s="730" t="s">
        <v>319</v>
      </c>
      <c r="BI117" s="730"/>
      <c r="BJ117" s="730"/>
      <c r="BK117" s="730"/>
      <c r="BL117" s="730"/>
      <c r="BM117" s="730"/>
      <c r="BN117" s="730"/>
      <c r="BO117" s="730"/>
      <c r="BP117" s="730"/>
      <c r="BQ117" s="730"/>
      <c r="BR117" s="730"/>
      <c r="BS117" s="730"/>
      <c r="BT117" s="730"/>
      <c r="BU117" s="730"/>
      <c r="BV117" s="730"/>
      <c r="BW117" s="730"/>
      <c r="BX117" s="730"/>
      <c r="BY117" s="730"/>
      <c r="BZ117" s="730"/>
      <c r="CA117" s="730"/>
      <c r="CB117" s="730"/>
      <c r="CC117" s="730"/>
      <c r="CD117" s="730"/>
      <c r="CE117" s="730"/>
      <c r="CF117" s="379"/>
      <c r="CG117" s="379"/>
      <c r="CH117" s="379"/>
      <c r="CI117" s="716">
        <f>SUM(CI115:CR116)</f>
        <v>0</v>
      </c>
      <c r="CJ117" s="716"/>
      <c r="CK117" s="716"/>
      <c r="CL117" s="716"/>
      <c r="CM117" s="716"/>
      <c r="CN117" s="716"/>
      <c r="CO117" s="716"/>
      <c r="CP117" s="716"/>
      <c r="CQ117" s="716"/>
      <c r="CR117" s="716"/>
      <c r="CS117" s="368"/>
    </row>
    <row r="118" spans="2:97" ht="23.25" customHeight="1" x14ac:dyDescent="0.35">
      <c r="B118" s="368"/>
      <c r="C118" s="368"/>
      <c r="D118" s="368"/>
      <c r="E118" s="368"/>
      <c r="F118" s="368"/>
      <c r="G118" s="368"/>
      <c r="H118" s="368"/>
      <c r="I118" s="368"/>
      <c r="J118" s="368"/>
      <c r="K118" s="368"/>
      <c r="L118" s="368"/>
      <c r="M118" s="368"/>
      <c r="N118" s="368"/>
      <c r="O118" s="368"/>
      <c r="P118" s="368"/>
      <c r="Q118" s="368"/>
      <c r="R118" s="368"/>
      <c r="S118" s="368"/>
      <c r="T118" s="368"/>
      <c r="U118" s="368"/>
      <c r="V118" s="368"/>
      <c r="W118" s="368"/>
      <c r="X118" s="368"/>
      <c r="Y118" s="368"/>
      <c r="Z118" s="368"/>
      <c r="AA118" s="368"/>
      <c r="AB118" s="368"/>
      <c r="AC118" s="368"/>
      <c r="AD118" s="368"/>
      <c r="AE118" s="368"/>
      <c r="AF118" s="368"/>
      <c r="BC118" s="368"/>
      <c r="BD118" s="368"/>
      <c r="BE118" s="368"/>
      <c r="BF118" s="368"/>
      <c r="BG118" s="368"/>
      <c r="BH118" s="729" t="e">
        <f>CONCATENATE("(+) Recargo por pago fraccionado (",TARIFA!AC5*100,"%)")</f>
        <v>#N/A</v>
      </c>
      <c r="BI118" s="729"/>
      <c r="BJ118" s="729"/>
      <c r="BK118" s="729"/>
      <c r="BL118" s="729"/>
      <c r="BM118" s="729"/>
      <c r="BN118" s="729"/>
      <c r="BO118" s="729"/>
      <c r="BP118" s="729"/>
      <c r="BQ118" s="729"/>
      <c r="BR118" s="729"/>
      <c r="BS118" s="729"/>
      <c r="BT118" s="729"/>
      <c r="BU118" s="729"/>
      <c r="BV118" s="729"/>
      <c r="BW118" s="729"/>
      <c r="BX118" s="729"/>
      <c r="BY118" s="729"/>
      <c r="BZ118" s="729"/>
      <c r="CA118" s="729"/>
      <c r="CB118" s="729"/>
      <c r="CC118" s="729"/>
      <c r="CD118" s="729"/>
      <c r="CE118" s="729"/>
      <c r="CF118" s="368"/>
      <c r="CG118" s="368"/>
      <c r="CH118" s="368"/>
      <c r="CI118" s="726" t="e">
        <f>TARIFA!AC9</f>
        <v>#N/A</v>
      </c>
      <c r="CJ118" s="726"/>
      <c r="CK118" s="726"/>
      <c r="CL118" s="726"/>
      <c r="CM118" s="726"/>
      <c r="CN118" s="726"/>
      <c r="CO118" s="726"/>
      <c r="CP118" s="726"/>
      <c r="CQ118" s="726"/>
      <c r="CR118" s="726"/>
      <c r="CS118" s="368"/>
    </row>
    <row r="119" spans="2:97" ht="23.25" customHeight="1" x14ac:dyDescent="0.35">
      <c r="B119" s="368"/>
      <c r="C119" s="368"/>
      <c r="D119" s="368"/>
      <c r="E119" s="368"/>
      <c r="F119" s="368"/>
      <c r="G119" s="368"/>
      <c r="H119" s="368"/>
      <c r="I119" s="368"/>
      <c r="J119" s="368"/>
      <c r="K119" s="368"/>
      <c r="L119" s="368"/>
      <c r="M119" s="368"/>
      <c r="N119" s="368"/>
      <c r="O119" s="368"/>
      <c r="P119" s="368"/>
      <c r="Q119" s="368"/>
      <c r="R119" s="368"/>
      <c r="S119" s="368"/>
      <c r="T119" s="368"/>
      <c r="U119" s="368"/>
      <c r="V119" s="368"/>
      <c r="W119" s="368"/>
      <c r="X119" s="368"/>
      <c r="Y119" s="368"/>
      <c r="Z119" s="368"/>
      <c r="AA119" s="368"/>
      <c r="AB119" s="368"/>
      <c r="AC119" s="368"/>
      <c r="AD119" s="368"/>
      <c r="AE119" s="368"/>
      <c r="AF119" s="368"/>
      <c r="BC119" s="368"/>
      <c r="BD119" s="368"/>
      <c r="BE119" s="368"/>
      <c r="BF119" s="368"/>
      <c r="BG119" s="368"/>
      <c r="BH119" s="729" t="s">
        <v>321</v>
      </c>
      <c r="BI119" s="729"/>
      <c r="BJ119" s="729"/>
      <c r="BK119" s="729"/>
      <c r="BL119" s="729"/>
      <c r="BM119" s="729"/>
      <c r="BN119" s="729"/>
      <c r="BO119" s="729"/>
      <c r="BP119" s="729"/>
      <c r="BQ119" s="729"/>
      <c r="BR119" s="729"/>
      <c r="BS119" s="729"/>
      <c r="BT119" s="729"/>
      <c r="BU119" s="729"/>
      <c r="BV119" s="729"/>
      <c r="BW119" s="729"/>
      <c r="BX119" s="729"/>
      <c r="BY119" s="729"/>
      <c r="BZ119" s="729"/>
      <c r="CA119" s="729"/>
      <c r="CB119" s="729"/>
      <c r="CC119" s="729"/>
      <c r="CD119" s="729"/>
      <c r="CE119" s="729"/>
      <c r="CF119" s="368"/>
      <c r="CG119" s="368"/>
      <c r="CH119" s="368"/>
      <c r="CI119" s="726">
        <f>TARIFA!AC10</f>
        <v>500</v>
      </c>
      <c r="CJ119" s="726"/>
      <c r="CK119" s="726"/>
      <c r="CL119" s="726"/>
      <c r="CM119" s="726"/>
      <c r="CN119" s="726"/>
      <c r="CO119" s="726"/>
      <c r="CP119" s="726"/>
      <c r="CQ119" s="726"/>
      <c r="CR119" s="726"/>
      <c r="CS119" s="368"/>
    </row>
    <row r="120" spans="2:97" ht="23.25" customHeight="1" x14ac:dyDescent="0.35">
      <c r="B120" s="368"/>
      <c r="C120" s="368"/>
      <c r="D120" s="368"/>
      <c r="E120" s="368"/>
      <c r="F120" s="368"/>
      <c r="G120" s="368"/>
      <c r="H120" s="368"/>
      <c r="I120" s="368"/>
      <c r="J120" s="368"/>
      <c r="K120" s="368"/>
      <c r="L120" s="368"/>
      <c r="M120" s="368"/>
      <c r="N120" s="368"/>
      <c r="O120" s="368"/>
      <c r="P120" s="368"/>
      <c r="Q120" s="368"/>
      <c r="R120" s="368"/>
      <c r="S120" s="368"/>
      <c r="T120" s="368"/>
      <c r="U120" s="368"/>
      <c r="V120" s="368"/>
      <c r="W120" s="368"/>
      <c r="X120" s="368"/>
      <c r="Y120" s="368"/>
      <c r="Z120" s="368"/>
      <c r="AA120" s="368"/>
      <c r="AB120" s="368"/>
      <c r="AC120" s="368"/>
      <c r="AD120" s="368"/>
      <c r="AE120" s="368"/>
      <c r="AF120" s="368"/>
      <c r="BC120" s="368"/>
      <c r="BD120" s="368"/>
      <c r="BE120" s="368"/>
      <c r="BF120" s="368"/>
      <c r="BG120" s="368"/>
      <c r="BH120" s="730" t="s">
        <v>322</v>
      </c>
      <c r="BI120" s="730"/>
      <c r="BJ120" s="730"/>
      <c r="BK120" s="730"/>
      <c r="BL120" s="730"/>
      <c r="BM120" s="730"/>
      <c r="BN120" s="730"/>
      <c r="BO120" s="730"/>
      <c r="BP120" s="730"/>
      <c r="BQ120" s="730"/>
      <c r="BR120" s="730"/>
      <c r="BS120" s="730"/>
      <c r="BT120" s="730"/>
      <c r="BU120" s="730"/>
      <c r="BV120" s="730"/>
      <c r="BW120" s="730"/>
      <c r="BX120" s="730"/>
      <c r="BY120" s="730"/>
      <c r="BZ120" s="730"/>
      <c r="CA120" s="730"/>
      <c r="CB120" s="730"/>
      <c r="CC120" s="730"/>
      <c r="CD120" s="730"/>
      <c r="CE120" s="730"/>
      <c r="CF120" s="379"/>
      <c r="CG120" s="379"/>
      <c r="CH120" s="379"/>
      <c r="CI120" s="716" t="e">
        <f>SUM(CI117:CR119)</f>
        <v>#N/A</v>
      </c>
      <c r="CJ120" s="716"/>
      <c r="CK120" s="716"/>
      <c r="CL120" s="716"/>
      <c r="CM120" s="716"/>
      <c r="CN120" s="716"/>
      <c r="CO120" s="716"/>
      <c r="CP120" s="716"/>
      <c r="CQ120" s="716"/>
      <c r="CR120" s="716"/>
      <c r="CS120" s="368"/>
    </row>
    <row r="121" spans="2:97" ht="23.25" customHeight="1" x14ac:dyDescent="0.35">
      <c r="B121" s="368"/>
      <c r="C121" s="717" t="s">
        <v>320</v>
      </c>
      <c r="D121" s="718"/>
      <c r="E121" s="718"/>
      <c r="F121" s="718"/>
      <c r="G121" s="718"/>
      <c r="H121" s="718"/>
      <c r="I121" s="718"/>
      <c r="J121" s="718"/>
      <c r="K121" s="718"/>
      <c r="L121" s="718"/>
      <c r="M121" s="718"/>
      <c r="N121" s="718"/>
      <c r="O121" s="718"/>
      <c r="P121" s="718"/>
      <c r="Q121" s="718"/>
      <c r="R121" s="718"/>
      <c r="S121" s="718"/>
      <c r="T121" s="718"/>
      <c r="U121" s="718"/>
      <c r="V121" s="718"/>
      <c r="W121" s="718"/>
      <c r="X121" s="718"/>
      <c r="Y121" s="718"/>
      <c r="Z121" s="718"/>
      <c r="AA121" s="719"/>
      <c r="AB121" s="368"/>
      <c r="AC121" s="368"/>
      <c r="AD121" s="368"/>
      <c r="AE121" s="368"/>
      <c r="AF121" s="368"/>
      <c r="BC121" s="368"/>
      <c r="BD121" s="368"/>
      <c r="BE121" s="368"/>
      <c r="BF121" s="368"/>
      <c r="BG121" s="368"/>
      <c r="BH121" s="729" t="s">
        <v>323</v>
      </c>
      <c r="BI121" s="729"/>
      <c r="BJ121" s="729"/>
      <c r="BK121" s="729"/>
      <c r="BL121" s="729"/>
      <c r="BM121" s="729"/>
      <c r="BN121" s="729"/>
      <c r="BO121" s="729"/>
      <c r="BP121" s="729"/>
      <c r="BQ121" s="729"/>
      <c r="BR121" s="729"/>
      <c r="BS121" s="729"/>
      <c r="BT121" s="729"/>
      <c r="BU121" s="729"/>
      <c r="BV121" s="729"/>
      <c r="BW121" s="729"/>
      <c r="BX121" s="729"/>
      <c r="BY121" s="729"/>
      <c r="BZ121" s="729"/>
      <c r="CA121" s="729"/>
      <c r="CB121" s="729"/>
      <c r="CC121" s="729"/>
      <c r="CD121" s="729"/>
      <c r="CE121" s="729"/>
      <c r="CF121" s="368"/>
      <c r="CG121" s="368"/>
      <c r="CH121" s="368"/>
      <c r="CI121" s="726" t="e">
        <f>TARIFA!AC11</f>
        <v>#N/A</v>
      </c>
      <c r="CJ121" s="726"/>
      <c r="CK121" s="726"/>
      <c r="CL121" s="726"/>
      <c r="CM121" s="726"/>
      <c r="CN121" s="726"/>
      <c r="CO121" s="726"/>
      <c r="CP121" s="726"/>
      <c r="CQ121" s="726"/>
      <c r="CR121" s="726"/>
      <c r="CS121" s="368"/>
    </row>
    <row r="122" spans="2:97" ht="23.25" customHeight="1" x14ac:dyDescent="0.35">
      <c r="B122" s="368"/>
      <c r="C122" s="720"/>
      <c r="D122" s="721"/>
      <c r="E122" s="721"/>
      <c r="F122" s="721"/>
      <c r="G122" s="721"/>
      <c r="H122" s="721"/>
      <c r="I122" s="721"/>
      <c r="J122" s="721"/>
      <c r="K122" s="721"/>
      <c r="L122" s="721"/>
      <c r="M122" s="721"/>
      <c r="N122" s="721"/>
      <c r="O122" s="721"/>
      <c r="P122" s="721"/>
      <c r="Q122" s="721"/>
      <c r="R122" s="721"/>
      <c r="S122" s="721"/>
      <c r="T122" s="721"/>
      <c r="U122" s="721"/>
      <c r="V122" s="721"/>
      <c r="W122" s="721"/>
      <c r="X122" s="721"/>
      <c r="Y122" s="721"/>
      <c r="Z122" s="721"/>
      <c r="AA122" s="722"/>
      <c r="AB122" s="368"/>
      <c r="AC122" s="368"/>
      <c r="AD122" s="368"/>
      <c r="AE122" s="368"/>
      <c r="AF122" s="368"/>
      <c r="BC122" s="368"/>
      <c r="BD122" s="368"/>
      <c r="BE122" s="368"/>
      <c r="BF122" s="368"/>
      <c r="BG122" s="368"/>
      <c r="BH122" s="730" t="s">
        <v>324</v>
      </c>
      <c r="BI122" s="730"/>
      <c r="BJ122" s="730"/>
      <c r="BK122" s="730"/>
      <c r="BL122" s="730"/>
      <c r="BM122" s="730"/>
      <c r="BN122" s="730"/>
      <c r="BO122" s="730"/>
      <c r="BP122" s="730"/>
      <c r="BQ122" s="730"/>
      <c r="BR122" s="730"/>
      <c r="BS122" s="730"/>
      <c r="BT122" s="730"/>
      <c r="BU122" s="730"/>
      <c r="BV122" s="730"/>
      <c r="BW122" s="730"/>
      <c r="BX122" s="730"/>
      <c r="BY122" s="730"/>
      <c r="BZ122" s="730"/>
      <c r="CA122" s="730"/>
      <c r="CB122" s="730"/>
      <c r="CC122" s="730"/>
      <c r="CD122" s="730"/>
      <c r="CE122" s="730"/>
      <c r="CF122" s="379"/>
      <c r="CG122" s="380"/>
      <c r="CH122" s="380"/>
      <c r="CI122" s="727" t="e">
        <f>SUM(CI120:CR121)</f>
        <v>#N/A</v>
      </c>
      <c r="CJ122" s="727"/>
      <c r="CK122" s="727"/>
      <c r="CL122" s="727"/>
      <c r="CM122" s="727"/>
      <c r="CN122" s="727"/>
      <c r="CO122" s="727"/>
      <c r="CP122" s="727"/>
      <c r="CQ122" s="727"/>
      <c r="CR122" s="727"/>
      <c r="CS122" s="368"/>
    </row>
    <row r="123" spans="2:97" ht="23.25" customHeight="1" x14ac:dyDescent="0.35">
      <c r="B123" s="368"/>
      <c r="C123" s="720"/>
      <c r="D123" s="721"/>
      <c r="E123" s="721"/>
      <c r="F123" s="721"/>
      <c r="G123" s="721"/>
      <c r="H123" s="721"/>
      <c r="I123" s="721"/>
      <c r="J123" s="721"/>
      <c r="K123" s="721"/>
      <c r="L123" s="721"/>
      <c r="M123" s="721"/>
      <c r="N123" s="721"/>
      <c r="O123" s="721"/>
      <c r="P123" s="721"/>
      <c r="Q123" s="721"/>
      <c r="R123" s="721"/>
      <c r="S123" s="721"/>
      <c r="T123" s="721"/>
      <c r="U123" s="721"/>
      <c r="V123" s="721"/>
      <c r="W123" s="721"/>
      <c r="X123" s="721"/>
      <c r="Y123" s="721"/>
      <c r="Z123" s="721"/>
      <c r="AA123" s="722"/>
      <c r="AB123" s="368"/>
      <c r="AC123" s="368"/>
      <c r="AD123" s="368"/>
      <c r="AE123" s="368"/>
      <c r="AF123" s="368"/>
      <c r="BC123" s="368"/>
      <c r="BD123" s="368"/>
      <c r="BE123" s="368"/>
      <c r="BF123" s="368"/>
      <c r="BG123" s="368"/>
      <c r="BH123" s="368"/>
      <c r="BI123" s="368"/>
      <c r="BJ123" s="368"/>
      <c r="BK123" s="368"/>
      <c r="BL123" s="368"/>
      <c r="BM123" s="368"/>
      <c r="BN123" s="368"/>
      <c r="BO123" s="368"/>
      <c r="BP123" s="368"/>
      <c r="BQ123" s="368"/>
      <c r="BR123" s="368"/>
      <c r="BS123" s="368"/>
      <c r="BT123" s="368"/>
      <c r="BU123" s="368"/>
      <c r="BV123" s="368"/>
      <c r="BW123" s="368"/>
      <c r="BX123" s="368"/>
      <c r="BY123" s="368"/>
      <c r="BZ123" s="368"/>
      <c r="CA123" s="368"/>
      <c r="CB123" s="368"/>
      <c r="CC123" s="368"/>
      <c r="CD123" s="368"/>
      <c r="CE123" s="368"/>
      <c r="CF123" s="368"/>
      <c r="CG123" s="368"/>
      <c r="CH123" s="368"/>
      <c r="CI123" s="368"/>
      <c r="CJ123" s="368"/>
      <c r="CK123" s="368"/>
      <c r="CL123" s="368"/>
      <c r="CM123" s="368"/>
      <c r="CN123" s="368"/>
      <c r="CO123" s="368"/>
      <c r="CP123" s="368"/>
      <c r="CQ123" s="368"/>
      <c r="CR123" s="368"/>
      <c r="CS123" s="368"/>
    </row>
    <row r="124" spans="2:97" ht="23.25" customHeight="1" x14ac:dyDescent="0.35">
      <c r="B124" s="368"/>
      <c r="C124" s="720"/>
      <c r="D124" s="721"/>
      <c r="E124" s="721"/>
      <c r="F124" s="721"/>
      <c r="G124" s="721"/>
      <c r="H124" s="721"/>
      <c r="I124" s="721"/>
      <c r="J124" s="721"/>
      <c r="K124" s="721"/>
      <c r="L124" s="721"/>
      <c r="M124" s="721"/>
      <c r="N124" s="721"/>
      <c r="O124" s="721"/>
      <c r="P124" s="721"/>
      <c r="Q124" s="721"/>
      <c r="R124" s="721"/>
      <c r="S124" s="721"/>
      <c r="T124" s="721"/>
      <c r="U124" s="721"/>
      <c r="V124" s="721"/>
      <c r="W124" s="721"/>
      <c r="X124" s="721"/>
      <c r="Y124" s="721"/>
      <c r="Z124" s="721"/>
      <c r="AA124" s="722"/>
      <c r="AB124" s="368"/>
      <c r="AC124" s="368"/>
      <c r="AD124" s="368"/>
      <c r="AE124" s="368"/>
      <c r="AF124" s="368"/>
      <c r="BC124" s="368"/>
      <c r="BD124" s="368"/>
      <c r="BE124" s="368"/>
      <c r="BF124" s="368"/>
      <c r="BG124" s="368"/>
      <c r="BH124" s="381"/>
      <c r="BI124" s="381"/>
      <c r="BJ124" s="368"/>
      <c r="BK124" s="368"/>
      <c r="BL124" s="368"/>
      <c r="BM124" s="368"/>
      <c r="BN124" s="368"/>
      <c r="BO124" s="368"/>
      <c r="BP124" s="368"/>
      <c r="BQ124" s="368"/>
      <c r="BR124" s="368"/>
      <c r="BS124" s="368"/>
      <c r="BT124" s="368"/>
      <c r="BU124" s="368"/>
      <c r="BV124" s="368"/>
      <c r="BW124" s="368"/>
      <c r="BX124" s="368"/>
      <c r="BY124" s="368"/>
      <c r="BZ124" s="368"/>
      <c r="CA124" s="368"/>
      <c r="CB124" s="368"/>
      <c r="CC124" s="368"/>
      <c r="CD124" s="368"/>
      <c r="CE124" s="368"/>
      <c r="CF124" s="368"/>
      <c r="CG124" s="368"/>
      <c r="CH124" s="368"/>
      <c r="CI124" s="368"/>
      <c r="CJ124" s="368"/>
      <c r="CK124" s="368"/>
      <c r="CL124" s="368"/>
      <c r="CM124" s="368"/>
      <c r="CN124" s="368"/>
      <c r="CO124" s="368"/>
      <c r="CP124" s="368"/>
      <c r="CQ124" s="368"/>
      <c r="CR124" s="368"/>
      <c r="CS124" s="368"/>
    </row>
    <row r="125" spans="2:97" ht="23.25" customHeight="1" x14ac:dyDescent="0.35">
      <c r="B125" s="368"/>
      <c r="C125" s="720"/>
      <c r="D125" s="721"/>
      <c r="E125" s="721"/>
      <c r="F125" s="721"/>
      <c r="G125" s="721"/>
      <c r="H125" s="721"/>
      <c r="I125" s="721"/>
      <c r="J125" s="721"/>
      <c r="K125" s="721"/>
      <c r="L125" s="721"/>
      <c r="M125" s="721"/>
      <c r="N125" s="721"/>
      <c r="O125" s="721"/>
      <c r="P125" s="721"/>
      <c r="Q125" s="721"/>
      <c r="R125" s="721"/>
      <c r="S125" s="721"/>
      <c r="T125" s="721"/>
      <c r="U125" s="721"/>
      <c r="V125" s="721"/>
      <c r="W125" s="721"/>
      <c r="X125" s="721"/>
      <c r="Y125" s="721"/>
      <c r="Z125" s="721"/>
      <c r="AA125" s="722"/>
      <c r="AB125" s="368"/>
      <c r="AC125" s="368"/>
      <c r="AD125" s="368"/>
      <c r="AE125" s="368"/>
      <c r="AF125" s="368"/>
      <c r="BC125" s="368"/>
      <c r="BD125" s="368"/>
      <c r="BE125" s="368"/>
      <c r="BF125" s="368"/>
      <c r="BG125" s="368"/>
      <c r="BH125" s="731" t="s">
        <v>325</v>
      </c>
      <c r="BI125" s="732"/>
      <c r="BJ125" s="732"/>
      <c r="BK125" s="732"/>
      <c r="BL125" s="732"/>
      <c r="BM125" s="732"/>
      <c r="BN125" s="732"/>
      <c r="BO125" s="732"/>
      <c r="BP125" s="732"/>
      <c r="BQ125" s="732"/>
      <c r="BR125" s="732"/>
      <c r="BS125" s="732"/>
      <c r="BT125" s="732"/>
      <c r="BU125" s="732"/>
      <c r="BV125" s="732"/>
      <c r="BW125" s="732"/>
      <c r="BX125" s="732"/>
      <c r="BY125" s="732"/>
      <c r="BZ125" s="732"/>
      <c r="CA125" s="732"/>
      <c r="CB125" s="732"/>
      <c r="CC125" s="732"/>
      <c r="CD125" s="732"/>
      <c r="CE125" s="732"/>
      <c r="CF125" s="732"/>
      <c r="CG125" s="732"/>
      <c r="CH125" s="732"/>
      <c r="CI125" s="732"/>
      <c r="CJ125" s="732"/>
      <c r="CK125" s="732"/>
      <c r="CL125" s="732"/>
      <c r="CM125" s="732"/>
      <c r="CN125" s="732"/>
      <c r="CO125" s="732"/>
      <c r="CP125" s="732"/>
      <c r="CQ125" s="732"/>
      <c r="CR125" s="733"/>
      <c r="CS125" s="368"/>
    </row>
    <row r="126" spans="2:97" ht="23.25" customHeight="1" x14ac:dyDescent="0.35">
      <c r="B126" s="368"/>
      <c r="C126" s="720"/>
      <c r="D126" s="721"/>
      <c r="E126" s="721"/>
      <c r="F126" s="721"/>
      <c r="G126" s="721"/>
      <c r="H126" s="721"/>
      <c r="I126" s="721"/>
      <c r="J126" s="721"/>
      <c r="K126" s="721"/>
      <c r="L126" s="721"/>
      <c r="M126" s="721"/>
      <c r="N126" s="721"/>
      <c r="O126" s="721"/>
      <c r="P126" s="721"/>
      <c r="Q126" s="721"/>
      <c r="R126" s="721"/>
      <c r="S126" s="721"/>
      <c r="T126" s="721"/>
      <c r="U126" s="721"/>
      <c r="V126" s="721"/>
      <c r="W126" s="721"/>
      <c r="X126" s="721"/>
      <c r="Y126" s="721"/>
      <c r="Z126" s="721"/>
      <c r="AA126" s="722"/>
      <c r="AB126" s="368"/>
      <c r="AC126" s="368"/>
      <c r="AD126" s="368"/>
      <c r="AE126" s="368"/>
      <c r="AF126" s="368"/>
      <c r="AG126" s="368"/>
      <c r="AH126" s="368"/>
      <c r="AI126" s="368"/>
      <c r="AJ126" s="368"/>
      <c r="AK126" s="368"/>
      <c r="AL126" s="368"/>
      <c r="AM126" s="368"/>
      <c r="AN126" s="368"/>
      <c r="AO126" s="368"/>
      <c r="AP126" s="368"/>
      <c r="AQ126" s="368"/>
      <c r="AR126" s="368"/>
      <c r="AS126" s="368"/>
      <c r="AT126" s="368"/>
      <c r="AU126" s="368"/>
      <c r="AV126" s="368"/>
      <c r="AW126" s="368"/>
      <c r="AX126" s="368"/>
      <c r="AY126" s="368"/>
      <c r="AZ126" s="368"/>
      <c r="BA126" s="368"/>
      <c r="BB126" s="368"/>
      <c r="BC126" s="368"/>
      <c r="BD126" s="368"/>
      <c r="BE126" s="368"/>
      <c r="BF126" s="368"/>
      <c r="BG126" s="368"/>
      <c r="BH126" s="368"/>
      <c r="BI126" s="368"/>
      <c r="BJ126" s="368"/>
      <c r="BK126" s="368"/>
      <c r="BL126" s="368"/>
      <c r="BM126" s="368"/>
      <c r="BN126" s="368"/>
      <c r="BO126" s="368"/>
      <c r="BP126" s="368"/>
      <c r="BQ126" s="368"/>
      <c r="BR126" s="368"/>
      <c r="BS126" s="368"/>
      <c r="BT126" s="368"/>
      <c r="BU126" s="368"/>
      <c r="BV126" s="368"/>
      <c r="BW126" s="368"/>
      <c r="BX126" s="368"/>
      <c r="BY126" s="368"/>
      <c r="BZ126" s="368"/>
      <c r="CA126" s="368"/>
      <c r="CB126" s="368"/>
      <c r="CC126" s="368"/>
      <c r="CD126" s="368"/>
      <c r="CE126" s="368"/>
      <c r="CF126" s="368"/>
      <c r="CG126" s="368"/>
      <c r="CH126" s="368"/>
      <c r="CI126" s="368"/>
      <c r="CJ126" s="368"/>
      <c r="CK126" s="368"/>
      <c r="CL126" s="368"/>
      <c r="CM126" s="368"/>
      <c r="CN126" s="368"/>
      <c r="CO126" s="368"/>
      <c r="CP126" s="368"/>
      <c r="CQ126" s="368"/>
      <c r="CR126" s="368"/>
      <c r="CS126" s="368"/>
    </row>
    <row r="127" spans="2:97" ht="23.25" customHeight="1" x14ac:dyDescent="0.35">
      <c r="B127" s="368"/>
      <c r="C127" s="720"/>
      <c r="D127" s="721"/>
      <c r="E127" s="721"/>
      <c r="F127" s="721"/>
      <c r="G127" s="721"/>
      <c r="H127" s="721"/>
      <c r="I127" s="721"/>
      <c r="J127" s="721"/>
      <c r="K127" s="721"/>
      <c r="L127" s="721"/>
      <c r="M127" s="721"/>
      <c r="N127" s="721"/>
      <c r="O127" s="721"/>
      <c r="P127" s="721"/>
      <c r="Q127" s="721"/>
      <c r="R127" s="721"/>
      <c r="S127" s="721"/>
      <c r="T127" s="721"/>
      <c r="U127" s="721"/>
      <c r="V127" s="721"/>
      <c r="W127" s="721"/>
      <c r="X127" s="721"/>
      <c r="Y127" s="721"/>
      <c r="Z127" s="721"/>
      <c r="AA127" s="722"/>
      <c r="AB127" s="368"/>
      <c r="AC127" s="368"/>
      <c r="AD127" s="368"/>
      <c r="AE127" s="368"/>
      <c r="AF127" s="368"/>
      <c r="AG127" s="368"/>
      <c r="AH127" s="368"/>
      <c r="AI127" s="368"/>
      <c r="AJ127" s="368"/>
      <c r="AK127" s="368"/>
      <c r="AL127" s="368"/>
      <c r="AM127" s="368"/>
      <c r="AN127" s="368"/>
      <c r="AO127" s="368"/>
      <c r="AP127" s="368"/>
      <c r="AQ127" s="368"/>
      <c r="AR127" s="368"/>
      <c r="AS127" s="368"/>
      <c r="AT127" s="368"/>
      <c r="AU127" s="368"/>
      <c r="AV127" s="368"/>
      <c r="AW127" s="368"/>
      <c r="AX127" s="368"/>
      <c r="AY127" s="368"/>
      <c r="AZ127" s="368"/>
      <c r="BA127" s="368"/>
      <c r="BB127" s="368"/>
      <c r="BC127" s="368"/>
      <c r="BD127" s="368"/>
      <c r="BE127" s="381"/>
      <c r="BF127" s="381"/>
      <c r="BG127" s="381"/>
      <c r="BH127" s="734" t="s">
        <v>326</v>
      </c>
      <c r="BI127" s="734"/>
      <c r="BJ127" s="734"/>
      <c r="BK127" s="734"/>
      <c r="BL127" s="734"/>
      <c r="BM127" s="734"/>
      <c r="BN127" s="734"/>
      <c r="BO127" s="734"/>
      <c r="BP127" s="734"/>
      <c r="BQ127" s="734"/>
      <c r="BR127" s="734"/>
      <c r="BS127" s="734"/>
      <c r="BT127" s="734"/>
      <c r="BU127" s="734"/>
      <c r="BV127" s="734"/>
      <c r="BW127" s="734"/>
      <c r="BX127" s="734"/>
      <c r="BY127" s="734"/>
      <c r="BZ127" s="734"/>
      <c r="CA127" s="734"/>
      <c r="CB127" s="734"/>
      <c r="CC127" s="734"/>
      <c r="CD127" s="734"/>
      <c r="CE127" s="734"/>
      <c r="CF127" s="734"/>
      <c r="CG127" s="368"/>
      <c r="CH127" s="368"/>
      <c r="CI127" s="728" t="e">
        <f>IF(U117=1,CI122,((CI120-CI119)/U117+CI119)*1.16)</f>
        <v>#N/A</v>
      </c>
      <c r="CJ127" s="728"/>
      <c r="CK127" s="728"/>
      <c r="CL127" s="728"/>
      <c r="CM127" s="728"/>
      <c r="CN127" s="728"/>
      <c r="CO127" s="728"/>
      <c r="CP127" s="728"/>
      <c r="CQ127" s="728"/>
      <c r="CR127" s="728"/>
      <c r="CS127" s="368"/>
    </row>
    <row r="128" spans="2:97" ht="23.25" customHeight="1" x14ac:dyDescent="0.35">
      <c r="B128" s="368"/>
      <c r="C128" s="720"/>
      <c r="D128" s="721"/>
      <c r="E128" s="721"/>
      <c r="F128" s="721"/>
      <c r="G128" s="721"/>
      <c r="H128" s="721"/>
      <c r="I128" s="721"/>
      <c r="J128" s="721"/>
      <c r="K128" s="721"/>
      <c r="L128" s="721"/>
      <c r="M128" s="721"/>
      <c r="N128" s="721"/>
      <c r="O128" s="721"/>
      <c r="P128" s="721"/>
      <c r="Q128" s="721"/>
      <c r="R128" s="721"/>
      <c r="S128" s="721"/>
      <c r="T128" s="721"/>
      <c r="U128" s="721"/>
      <c r="V128" s="721"/>
      <c r="W128" s="721"/>
      <c r="X128" s="721"/>
      <c r="Y128" s="721"/>
      <c r="Z128" s="721"/>
      <c r="AA128" s="722"/>
      <c r="AB128" s="368"/>
      <c r="AC128" s="368"/>
      <c r="AD128" s="368"/>
      <c r="AE128" s="368"/>
      <c r="AF128" s="368"/>
      <c r="AG128" s="368"/>
      <c r="AH128" s="368"/>
      <c r="AI128" s="368"/>
      <c r="AJ128" s="368"/>
      <c r="AK128" s="368"/>
      <c r="AL128" s="368"/>
      <c r="AM128" s="368"/>
      <c r="AN128" s="368"/>
      <c r="AO128" s="368"/>
      <c r="AP128" s="368"/>
      <c r="AQ128" s="368"/>
      <c r="AR128" s="368"/>
      <c r="AS128" s="368"/>
      <c r="AT128" s="368"/>
      <c r="AU128" s="368"/>
      <c r="AV128" s="368"/>
      <c r="AW128" s="368"/>
      <c r="AX128" s="368"/>
      <c r="AY128" s="368"/>
      <c r="AZ128" s="368"/>
      <c r="BA128" s="368"/>
      <c r="BB128" s="368"/>
      <c r="BC128" s="368"/>
      <c r="BD128" s="368"/>
      <c r="BE128" s="368"/>
      <c r="BF128" s="368"/>
      <c r="BG128" s="368"/>
      <c r="BH128" s="734" t="e">
        <f>"Recibos subsecuentes ("&amp;U117-1&amp;")"</f>
        <v>#N/A</v>
      </c>
      <c r="BI128" s="734"/>
      <c r="BJ128" s="734"/>
      <c r="BK128" s="734"/>
      <c r="BL128" s="734"/>
      <c r="BM128" s="734"/>
      <c r="BN128" s="734"/>
      <c r="BO128" s="734"/>
      <c r="BP128" s="734"/>
      <c r="BQ128" s="734"/>
      <c r="BR128" s="734"/>
      <c r="BS128" s="734"/>
      <c r="BT128" s="734"/>
      <c r="BU128" s="734"/>
      <c r="BV128" s="734"/>
      <c r="BW128" s="734"/>
      <c r="BX128" s="734"/>
      <c r="BY128" s="734"/>
      <c r="BZ128" s="734"/>
      <c r="CA128" s="734"/>
      <c r="CB128" s="734"/>
      <c r="CC128" s="734"/>
      <c r="CD128" s="734"/>
      <c r="CE128" s="734"/>
      <c r="CF128" s="734"/>
      <c r="CG128" s="368"/>
      <c r="CH128" s="368"/>
      <c r="CI128" s="726" t="e">
        <f>IF(U117=1,0,((CI120-CI119)/U117)*1.16)</f>
        <v>#N/A</v>
      </c>
      <c r="CJ128" s="726"/>
      <c r="CK128" s="726"/>
      <c r="CL128" s="726"/>
      <c r="CM128" s="726"/>
      <c r="CN128" s="726"/>
      <c r="CO128" s="726"/>
      <c r="CP128" s="726"/>
      <c r="CQ128" s="726"/>
      <c r="CR128" s="726"/>
      <c r="CS128" s="368"/>
    </row>
    <row r="129" spans="2:97" ht="23.25" customHeight="1" x14ac:dyDescent="0.35">
      <c r="B129" s="368"/>
      <c r="C129" s="720"/>
      <c r="D129" s="721"/>
      <c r="E129" s="721"/>
      <c r="F129" s="721"/>
      <c r="G129" s="721"/>
      <c r="H129" s="721"/>
      <c r="I129" s="721"/>
      <c r="J129" s="721"/>
      <c r="K129" s="721"/>
      <c r="L129" s="721"/>
      <c r="M129" s="721"/>
      <c r="N129" s="721"/>
      <c r="O129" s="721"/>
      <c r="P129" s="721"/>
      <c r="Q129" s="721"/>
      <c r="R129" s="721"/>
      <c r="S129" s="721"/>
      <c r="T129" s="721"/>
      <c r="U129" s="721"/>
      <c r="V129" s="721"/>
      <c r="W129" s="721"/>
      <c r="X129" s="721"/>
      <c r="Y129" s="721"/>
      <c r="Z129" s="721"/>
      <c r="AA129" s="722"/>
      <c r="AB129" s="368"/>
      <c r="AC129" s="368"/>
      <c r="AD129" s="368"/>
      <c r="AE129" s="368"/>
      <c r="AF129" s="368"/>
      <c r="AG129" s="368"/>
      <c r="AH129" s="368"/>
      <c r="AI129" s="368"/>
      <c r="AJ129" s="368"/>
      <c r="AK129" s="368"/>
      <c r="AL129" s="368"/>
      <c r="AM129" s="368"/>
      <c r="AN129" s="368"/>
      <c r="AO129" s="368"/>
      <c r="AP129" s="368"/>
      <c r="AQ129" s="368"/>
      <c r="AR129" s="368"/>
      <c r="AS129" s="368"/>
      <c r="AT129" s="368"/>
      <c r="AU129" s="368"/>
      <c r="AV129" s="368"/>
      <c r="AW129" s="368"/>
      <c r="AX129" s="368"/>
      <c r="AY129" s="368"/>
      <c r="AZ129" s="368"/>
      <c r="BA129" s="368"/>
      <c r="BB129" s="368"/>
      <c r="BC129" s="368"/>
      <c r="BD129" s="368"/>
      <c r="BE129" s="368"/>
      <c r="BF129" s="368"/>
      <c r="BG129" s="368"/>
      <c r="CS129" s="368"/>
    </row>
    <row r="130" spans="2:97" ht="23.25" customHeight="1" x14ac:dyDescent="0.35">
      <c r="B130" s="368"/>
      <c r="C130" s="720"/>
      <c r="D130" s="721"/>
      <c r="E130" s="721"/>
      <c r="F130" s="721"/>
      <c r="G130" s="721"/>
      <c r="H130" s="721"/>
      <c r="I130" s="721"/>
      <c r="J130" s="721"/>
      <c r="K130" s="721"/>
      <c r="L130" s="721"/>
      <c r="M130" s="721"/>
      <c r="N130" s="721"/>
      <c r="O130" s="721"/>
      <c r="P130" s="721"/>
      <c r="Q130" s="721"/>
      <c r="R130" s="721"/>
      <c r="S130" s="721"/>
      <c r="T130" s="721"/>
      <c r="U130" s="721"/>
      <c r="V130" s="721"/>
      <c r="W130" s="721"/>
      <c r="X130" s="721"/>
      <c r="Y130" s="721"/>
      <c r="Z130" s="721"/>
      <c r="AA130" s="722"/>
      <c r="AB130" s="368"/>
      <c r="AC130" s="368"/>
      <c r="AD130" s="368"/>
      <c r="AE130" s="368"/>
      <c r="AF130" s="368"/>
      <c r="AG130" s="368"/>
      <c r="AH130" s="368"/>
      <c r="AI130" s="368"/>
      <c r="AJ130" s="368"/>
      <c r="AK130" s="368"/>
      <c r="AL130" s="368"/>
      <c r="AM130" s="368"/>
      <c r="AN130" s="368"/>
      <c r="AO130" s="368"/>
      <c r="AP130" s="368"/>
      <c r="AQ130" s="368"/>
      <c r="AR130" s="368"/>
      <c r="AS130" s="368"/>
      <c r="AT130" s="368"/>
      <c r="AU130" s="368"/>
      <c r="AV130" s="368"/>
      <c r="AW130" s="368"/>
      <c r="AX130" s="368"/>
      <c r="AY130" s="368"/>
      <c r="AZ130" s="368"/>
      <c r="BA130" s="368"/>
      <c r="BB130" s="368"/>
      <c r="BC130" s="368"/>
      <c r="BD130" s="368"/>
      <c r="BE130" s="368"/>
      <c r="BF130" s="368"/>
      <c r="BG130" s="368"/>
      <c r="CS130" s="368"/>
    </row>
    <row r="131" spans="2:97" ht="23.25" customHeight="1" x14ac:dyDescent="0.35">
      <c r="B131" s="368"/>
      <c r="C131" s="723"/>
      <c r="D131" s="724"/>
      <c r="E131" s="724"/>
      <c r="F131" s="724"/>
      <c r="G131" s="724"/>
      <c r="H131" s="724"/>
      <c r="I131" s="724"/>
      <c r="J131" s="724"/>
      <c r="K131" s="724"/>
      <c r="L131" s="724"/>
      <c r="M131" s="724"/>
      <c r="N131" s="724"/>
      <c r="O131" s="724"/>
      <c r="P131" s="724"/>
      <c r="Q131" s="724"/>
      <c r="R131" s="724"/>
      <c r="S131" s="724"/>
      <c r="T131" s="724"/>
      <c r="U131" s="724"/>
      <c r="V131" s="724"/>
      <c r="W131" s="724"/>
      <c r="X131" s="724"/>
      <c r="Y131" s="724"/>
      <c r="Z131" s="724"/>
      <c r="AA131" s="725"/>
      <c r="AB131" s="368"/>
      <c r="AC131" s="368"/>
      <c r="AD131" s="368"/>
      <c r="AE131" s="368"/>
      <c r="AF131" s="368"/>
      <c r="AG131" s="368"/>
      <c r="AH131" s="368"/>
      <c r="AI131" s="368"/>
      <c r="AJ131" s="368"/>
      <c r="AK131" s="368"/>
      <c r="AL131" s="368"/>
      <c r="AM131" s="368"/>
      <c r="AN131" s="368"/>
      <c r="AO131" s="368"/>
      <c r="AP131" s="368"/>
      <c r="AQ131" s="368"/>
      <c r="AR131" s="368"/>
      <c r="AS131" s="368"/>
      <c r="AT131" s="368"/>
      <c r="AU131" s="368"/>
      <c r="AV131" s="368"/>
      <c r="AW131" s="368"/>
      <c r="AX131" s="368"/>
      <c r="AY131" s="368"/>
      <c r="AZ131" s="368"/>
      <c r="BA131" s="368"/>
      <c r="BB131" s="368"/>
      <c r="BC131" s="368"/>
      <c r="BD131" s="368"/>
      <c r="BE131" s="368"/>
      <c r="BF131" s="368"/>
      <c r="BG131" s="368"/>
      <c r="CS131" s="368"/>
    </row>
    <row r="132" spans="2:97" ht="23.25" customHeight="1" x14ac:dyDescent="0.35">
      <c r="B132" s="368"/>
      <c r="C132" s="368"/>
      <c r="D132" s="368"/>
      <c r="E132" s="368"/>
      <c r="F132" s="368"/>
      <c r="G132" s="368"/>
      <c r="H132" s="368"/>
      <c r="I132" s="368"/>
      <c r="J132" s="368"/>
      <c r="K132" s="368"/>
      <c r="L132" s="368"/>
      <c r="M132" s="368"/>
      <c r="N132" s="368"/>
      <c r="O132" s="368"/>
      <c r="P132" s="368"/>
      <c r="Q132" s="368"/>
      <c r="R132" s="368"/>
      <c r="S132" s="368"/>
      <c r="T132" s="368"/>
      <c r="U132" s="368"/>
      <c r="V132" s="368"/>
      <c r="W132" s="368"/>
      <c r="X132" s="368"/>
      <c r="Y132" s="368"/>
      <c r="Z132" s="368"/>
      <c r="AA132" s="368"/>
      <c r="AB132" s="368"/>
      <c r="AC132" s="368"/>
      <c r="AD132" s="368"/>
      <c r="AE132" s="368"/>
      <c r="AF132" s="368"/>
      <c r="AG132" s="368"/>
      <c r="AH132" s="368"/>
      <c r="AI132" s="368"/>
      <c r="AJ132" s="368"/>
      <c r="AK132" s="368"/>
      <c r="AL132" s="368"/>
      <c r="AM132" s="368"/>
      <c r="AN132" s="368"/>
      <c r="AO132" s="368"/>
      <c r="AP132" s="368"/>
      <c r="AQ132" s="368"/>
      <c r="AR132" s="368"/>
      <c r="AS132" s="368"/>
      <c r="AT132" s="368"/>
      <c r="AU132" s="368"/>
      <c r="AV132" s="368"/>
      <c r="AW132" s="368"/>
      <c r="AX132" s="368"/>
      <c r="AY132" s="368"/>
      <c r="AZ132" s="368"/>
      <c r="BA132" s="368"/>
      <c r="BB132" s="368"/>
      <c r="BC132" s="368"/>
      <c r="BD132" s="368"/>
      <c r="BE132" s="368"/>
      <c r="BF132" s="368"/>
      <c r="BG132" s="368"/>
      <c r="BH132" s="368"/>
      <c r="BI132" s="368"/>
      <c r="BJ132" s="368"/>
      <c r="BK132" s="368"/>
      <c r="BL132" s="368"/>
      <c r="BM132" s="368"/>
      <c r="BN132" s="368"/>
      <c r="BO132" s="368"/>
      <c r="BP132" s="368"/>
      <c r="BQ132" s="368"/>
      <c r="BR132" s="368"/>
      <c r="BS132" s="368"/>
      <c r="BT132" s="368"/>
      <c r="BU132" s="368"/>
      <c r="BV132" s="368"/>
      <c r="BW132" s="368"/>
      <c r="BX132" s="368"/>
      <c r="BY132" s="368"/>
      <c r="BZ132" s="368"/>
      <c r="CA132" s="368"/>
      <c r="CB132" s="368"/>
      <c r="CC132" s="368"/>
      <c r="CD132" s="368"/>
      <c r="CE132" s="368"/>
      <c r="CF132" s="368"/>
      <c r="CG132" s="368"/>
      <c r="CH132" s="368"/>
      <c r="CI132" s="368"/>
      <c r="CJ132" s="368"/>
      <c r="CK132" s="368"/>
      <c r="CL132" s="368"/>
      <c r="CM132" s="368"/>
      <c r="CN132" s="368"/>
      <c r="CO132" s="368"/>
      <c r="CP132" s="368"/>
      <c r="CQ132" s="368"/>
      <c r="CR132" s="368"/>
      <c r="CS132" s="368"/>
    </row>
    <row r="133" spans="2:97" ht="23.25" customHeight="1" x14ac:dyDescent="0.35">
      <c r="B133" s="833" t="s">
        <v>177</v>
      </c>
      <c r="C133" s="834"/>
      <c r="D133" s="834"/>
      <c r="E133" s="834"/>
      <c r="F133" s="834"/>
      <c r="G133" s="834"/>
      <c r="H133" s="834"/>
      <c r="I133" s="834"/>
      <c r="J133" s="834"/>
      <c r="K133" s="834"/>
      <c r="L133" s="834"/>
      <c r="M133" s="834"/>
      <c r="N133" s="834"/>
      <c r="O133" s="834"/>
      <c r="P133" s="834"/>
      <c r="Q133" s="834"/>
      <c r="R133" s="834"/>
      <c r="S133" s="834"/>
      <c r="T133" s="834"/>
      <c r="U133" s="834"/>
      <c r="V133" s="834"/>
      <c r="W133" s="834"/>
      <c r="X133" s="834"/>
      <c r="Y133" s="834"/>
      <c r="Z133" s="834"/>
      <c r="AA133" s="834"/>
      <c r="AB133" s="834"/>
      <c r="AC133" s="834"/>
      <c r="AD133" s="834"/>
      <c r="AE133" s="834"/>
      <c r="AF133" s="834"/>
      <c r="AG133" s="834"/>
      <c r="AH133" s="834"/>
      <c r="AI133" s="834"/>
      <c r="AJ133" s="834"/>
      <c r="AK133" s="834"/>
      <c r="AL133" s="834"/>
      <c r="AM133" s="834"/>
      <c r="AN133" s="834"/>
      <c r="AO133" s="834"/>
      <c r="AP133" s="834"/>
      <c r="AQ133" s="834"/>
      <c r="AR133" s="834"/>
      <c r="AS133" s="834"/>
      <c r="AT133" s="834"/>
      <c r="AU133" s="834"/>
      <c r="AV133" s="834"/>
      <c r="AW133" s="834"/>
      <c r="AX133" s="834"/>
      <c r="AY133" s="834"/>
      <c r="AZ133" s="834"/>
      <c r="BA133" s="834"/>
      <c r="BB133" s="834"/>
      <c r="BC133" s="834"/>
      <c r="BD133" s="834"/>
      <c r="BE133" s="834"/>
      <c r="BF133" s="834"/>
      <c r="BG133" s="834"/>
      <c r="BH133" s="834"/>
      <c r="BI133" s="834"/>
      <c r="BJ133" s="834"/>
      <c r="BK133" s="834"/>
      <c r="BL133" s="834"/>
      <c r="BM133" s="834"/>
      <c r="BN133" s="834"/>
      <c r="BO133" s="834"/>
      <c r="BP133" s="834"/>
      <c r="BQ133" s="834"/>
      <c r="BR133" s="834"/>
      <c r="BS133" s="834"/>
      <c r="BT133" s="834"/>
      <c r="BU133" s="834"/>
      <c r="BV133" s="834"/>
      <c r="BW133" s="834"/>
      <c r="BX133" s="834"/>
      <c r="BY133" s="834"/>
      <c r="BZ133" s="834"/>
      <c r="CA133" s="834"/>
      <c r="CB133" s="834"/>
      <c r="CC133" s="834"/>
      <c r="CD133" s="834"/>
      <c r="CE133" s="834"/>
      <c r="CF133" s="834"/>
      <c r="CG133" s="834"/>
      <c r="CH133" s="834"/>
      <c r="CI133" s="834"/>
      <c r="CJ133" s="834"/>
      <c r="CK133" s="834"/>
      <c r="CL133" s="834"/>
      <c r="CM133" s="834"/>
      <c r="CN133" s="834"/>
      <c r="CO133" s="834"/>
      <c r="CP133" s="834"/>
      <c r="CQ133" s="834"/>
      <c r="CR133" s="834"/>
      <c r="CS133" s="835"/>
    </row>
    <row r="134" spans="2:97" ht="23.25" customHeight="1" x14ac:dyDescent="0.35">
      <c r="B134" s="892"/>
      <c r="C134" s="892"/>
      <c r="D134" s="892"/>
      <c r="E134" s="892"/>
      <c r="F134" s="892"/>
      <c r="G134" s="892"/>
      <c r="H134" s="892"/>
      <c r="I134" s="892"/>
      <c r="J134" s="892"/>
      <c r="K134" s="892"/>
      <c r="L134" s="892"/>
      <c r="M134" s="892"/>
      <c r="N134" s="892"/>
      <c r="O134" s="892"/>
      <c r="P134" s="368"/>
      <c r="Q134" s="368"/>
      <c r="R134" s="368"/>
      <c r="S134" s="368"/>
      <c r="T134" s="368"/>
      <c r="U134" s="368"/>
      <c r="V134" s="368"/>
      <c r="W134" s="368"/>
      <c r="X134" s="368"/>
      <c r="Y134" s="368"/>
      <c r="Z134" s="368"/>
      <c r="AA134" s="368"/>
      <c r="AB134" s="368"/>
      <c r="AC134" s="368"/>
      <c r="AD134" s="368"/>
      <c r="AE134" s="368"/>
      <c r="AF134" s="368"/>
      <c r="AG134" s="368"/>
      <c r="AH134" s="368"/>
      <c r="AI134" s="368"/>
      <c r="AJ134" s="368"/>
      <c r="AK134" s="368"/>
      <c r="AL134" s="368"/>
      <c r="AM134" s="368"/>
      <c r="AN134" s="368"/>
      <c r="AO134" s="368"/>
      <c r="AP134" s="368"/>
      <c r="AQ134" s="368"/>
      <c r="AR134" s="368"/>
      <c r="AS134" s="368"/>
      <c r="AT134" s="368"/>
      <c r="AU134" s="368"/>
      <c r="AV134" s="368"/>
      <c r="AW134" s="368"/>
      <c r="AX134" s="368"/>
      <c r="AY134" s="368"/>
      <c r="AZ134" s="368"/>
      <c r="BA134" s="368"/>
      <c r="BB134" s="368"/>
      <c r="BC134" s="368"/>
      <c r="BD134" s="368"/>
      <c r="BE134" s="368"/>
      <c r="BF134" s="368"/>
      <c r="BG134" s="368"/>
      <c r="BH134" s="368"/>
      <c r="BI134" s="368"/>
      <c r="BJ134" s="368"/>
      <c r="BK134" s="368"/>
      <c r="BL134" s="368"/>
      <c r="BM134" s="368"/>
      <c r="BN134" s="368"/>
      <c r="BO134" s="368"/>
      <c r="BP134" s="368"/>
      <c r="BQ134" s="368"/>
      <c r="BR134" s="368"/>
      <c r="BS134" s="368"/>
      <c r="BT134" s="368"/>
      <c r="BU134" s="368"/>
      <c r="BV134" s="368"/>
      <c r="BW134" s="368"/>
      <c r="BX134" s="368"/>
      <c r="BY134" s="368"/>
      <c r="BZ134" s="368"/>
      <c r="CA134" s="368"/>
      <c r="CB134" s="368"/>
      <c r="CC134" s="368"/>
      <c r="CD134" s="368"/>
      <c r="CE134" s="368"/>
      <c r="CF134" s="368"/>
      <c r="CG134" s="368"/>
      <c r="CH134" s="368"/>
      <c r="CI134" s="368"/>
      <c r="CJ134" s="368"/>
      <c r="CK134" s="368"/>
      <c r="CL134" s="368"/>
      <c r="CM134" s="368"/>
      <c r="CN134" s="368"/>
      <c r="CO134" s="368"/>
      <c r="CP134" s="368"/>
      <c r="CQ134" s="368"/>
      <c r="CR134" s="368"/>
      <c r="CS134" s="368"/>
    </row>
    <row r="135" spans="2:97" ht="23.25" customHeight="1" x14ac:dyDescent="0.35">
      <c r="B135" s="714" t="s">
        <v>178</v>
      </c>
      <c r="C135" s="714"/>
      <c r="D135" s="714"/>
      <c r="E135" s="714"/>
      <c r="F135" s="714"/>
      <c r="G135" s="714"/>
      <c r="H135" s="714"/>
      <c r="I135" s="714"/>
      <c r="J135" s="714"/>
      <c r="K135" s="714"/>
      <c r="L135" s="714"/>
      <c r="M135" s="714"/>
      <c r="N135" s="714"/>
      <c r="O135" s="714"/>
      <c r="P135" s="714"/>
      <c r="Q135" s="714"/>
      <c r="R135" s="714"/>
      <c r="S135" s="714"/>
      <c r="T135" s="714"/>
      <c r="U135" s="714"/>
      <c r="V135" s="714"/>
      <c r="W135" s="714"/>
      <c r="X135" s="714"/>
      <c r="Y135" s="714"/>
      <c r="Z135" s="714"/>
      <c r="AA135" s="714"/>
      <c r="AB135" s="714"/>
      <c r="AC135" s="714"/>
      <c r="AD135" s="714"/>
      <c r="AE135" s="714"/>
      <c r="AF135" s="714"/>
      <c r="AG135" s="714"/>
      <c r="AH135" s="714"/>
      <c r="AI135" s="714"/>
      <c r="AJ135" s="714"/>
      <c r="AK135" s="714"/>
      <c r="AL135" s="714"/>
      <c r="AM135" s="714"/>
      <c r="AN135" s="714"/>
      <c r="AO135" s="714"/>
      <c r="AP135" s="714"/>
      <c r="AQ135" s="714"/>
      <c r="AR135" s="714"/>
      <c r="AS135" s="714"/>
      <c r="AT135" s="714"/>
      <c r="AU135" s="714"/>
      <c r="AV135" s="714"/>
      <c r="AW135" s="714"/>
      <c r="AX135" s="714"/>
      <c r="AY135" s="714"/>
      <c r="AZ135" s="714"/>
      <c r="BA135" s="714"/>
      <c r="BB135" s="714"/>
      <c r="BC135" s="714"/>
      <c r="BD135" s="714"/>
      <c r="BE135" s="714"/>
      <c r="BF135" s="714"/>
      <c r="BG135" s="714"/>
      <c r="BH135" s="714"/>
      <c r="BI135" s="714"/>
      <c r="BJ135" s="714"/>
      <c r="BK135" s="714"/>
      <c r="BL135" s="714"/>
      <c r="BM135" s="714"/>
      <c r="BN135" s="714"/>
      <c r="BO135" s="714"/>
      <c r="BP135" s="714"/>
      <c r="BQ135" s="714"/>
      <c r="BR135" s="714"/>
      <c r="BS135" s="714"/>
      <c r="BT135" s="714"/>
      <c r="BU135" s="714"/>
      <c r="BV135" s="714"/>
      <c r="BW135" s="714"/>
      <c r="BX135" s="714"/>
      <c r="BY135" s="714"/>
      <c r="BZ135" s="714"/>
      <c r="CA135" s="714"/>
      <c r="CB135" s="714"/>
      <c r="CC135" s="714"/>
      <c r="CD135" s="714"/>
      <c r="CE135" s="714"/>
      <c r="CF135" s="714"/>
      <c r="CG135" s="714"/>
      <c r="CH135" s="714"/>
      <c r="CI135" s="714"/>
      <c r="CJ135" s="714"/>
      <c r="CK135" s="714"/>
      <c r="CL135" s="714"/>
      <c r="CM135" s="714"/>
      <c r="CN135" s="714"/>
      <c r="CO135" s="714"/>
      <c r="CP135" s="714"/>
      <c r="CQ135" s="714"/>
      <c r="CR135" s="714"/>
      <c r="CS135" s="714"/>
    </row>
    <row r="136" spans="2:97" ht="23.25" customHeight="1" x14ac:dyDescent="0.35">
      <c r="B136" s="714" t="s">
        <v>179</v>
      </c>
      <c r="C136" s="714"/>
      <c r="D136" s="714"/>
      <c r="E136" s="714"/>
      <c r="F136" s="714"/>
      <c r="G136" s="714"/>
      <c r="H136" s="714"/>
      <c r="I136" s="714"/>
      <c r="J136" s="714"/>
      <c r="K136" s="714"/>
      <c r="L136" s="714"/>
      <c r="M136" s="714"/>
      <c r="N136" s="714"/>
      <c r="O136" s="714"/>
      <c r="P136" s="714"/>
      <c r="Q136" s="714"/>
      <c r="R136" s="714"/>
      <c r="S136" s="714"/>
      <c r="T136" s="714"/>
      <c r="U136" s="714"/>
      <c r="V136" s="714"/>
      <c r="W136" s="714"/>
      <c r="X136" s="714"/>
      <c r="Y136" s="714"/>
      <c r="Z136" s="714"/>
      <c r="AA136" s="714"/>
      <c r="AB136" s="714"/>
      <c r="AC136" s="714"/>
      <c r="AD136" s="714"/>
      <c r="AE136" s="714"/>
      <c r="AF136" s="714"/>
      <c r="AG136" s="714"/>
      <c r="AH136" s="714"/>
      <c r="AI136" s="714"/>
      <c r="AJ136" s="714"/>
      <c r="AK136" s="714"/>
      <c r="AL136" s="714"/>
      <c r="AM136" s="714"/>
      <c r="AN136" s="714"/>
      <c r="AO136" s="714"/>
      <c r="AP136" s="714"/>
      <c r="AQ136" s="714"/>
      <c r="AR136" s="714"/>
      <c r="AS136" s="714"/>
      <c r="AT136" s="714"/>
      <c r="AU136" s="714"/>
      <c r="AV136" s="714"/>
      <c r="AW136" s="714"/>
      <c r="AX136" s="714"/>
      <c r="AY136" s="714"/>
      <c r="AZ136" s="714"/>
      <c r="BA136" s="714"/>
      <c r="BB136" s="714"/>
      <c r="BC136" s="714"/>
      <c r="BD136" s="714"/>
      <c r="BE136" s="714"/>
      <c r="BF136" s="714"/>
      <c r="BG136" s="714"/>
      <c r="BH136" s="714"/>
      <c r="BI136" s="714"/>
      <c r="BJ136" s="714"/>
      <c r="BK136" s="714"/>
      <c r="BL136" s="714"/>
      <c r="BM136" s="714"/>
      <c r="BN136" s="714"/>
      <c r="BO136" s="714"/>
      <c r="BP136" s="714"/>
      <c r="BQ136" s="714"/>
      <c r="BR136" s="714"/>
      <c r="BS136" s="714"/>
      <c r="BT136" s="714"/>
      <c r="BU136" s="714"/>
      <c r="BV136" s="714"/>
      <c r="BW136" s="714"/>
      <c r="BX136" s="714"/>
      <c r="BY136" s="714"/>
      <c r="BZ136" s="714"/>
      <c r="CA136" s="714"/>
      <c r="CB136" s="714"/>
      <c r="CC136" s="714"/>
      <c r="CD136" s="714"/>
      <c r="CE136" s="714"/>
      <c r="CF136" s="714"/>
      <c r="CG136" s="714"/>
      <c r="CH136" s="714"/>
      <c r="CI136" s="714"/>
      <c r="CJ136" s="714"/>
      <c r="CK136" s="714"/>
      <c r="CL136" s="714"/>
      <c r="CM136" s="714"/>
      <c r="CN136" s="714"/>
      <c r="CO136" s="714"/>
      <c r="CP136" s="714"/>
      <c r="CQ136" s="714"/>
      <c r="CR136" s="714"/>
      <c r="CS136" s="714"/>
    </row>
    <row r="137" spans="2:97" ht="23.25" customHeight="1" x14ac:dyDescent="0.35">
      <c r="B137" s="714" t="s">
        <v>180</v>
      </c>
      <c r="C137" s="714"/>
      <c r="D137" s="714"/>
      <c r="E137" s="714"/>
      <c r="F137" s="714"/>
      <c r="G137" s="714"/>
      <c r="H137" s="714"/>
      <c r="I137" s="714"/>
      <c r="J137" s="714"/>
      <c r="K137" s="714"/>
      <c r="L137" s="714"/>
      <c r="M137" s="714"/>
      <c r="N137" s="714"/>
      <c r="O137" s="714"/>
      <c r="P137" s="714"/>
      <c r="Q137" s="714"/>
      <c r="R137" s="714"/>
      <c r="S137" s="714"/>
      <c r="T137" s="714"/>
      <c r="U137" s="714"/>
      <c r="V137" s="714"/>
      <c r="W137" s="714"/>
      <c r="X137" s="714"/>
      <c r="Y137" s="714"/>
      <c r="Z137" s="714"/>
      <c r="AA137" s="714"/>
      <c r="AB137" s="714"/>
      <c r="AC137" s="714"/>
      <c r="AD137" s="714"/>
      <c r="AE137" s="714"/>
      <c r="AF137" s="714"/>
      <c r="AG137" s="714"/>
      <c r="AH137" s="714"/>
      <c r="AI137" s="714"/>
      <c r="AJ137" s="714"/>
      <c r="AK137" s="714"/>
      <c r="AL137" s="714"/>
      <c r="AM137" s="714"/>
      <c r="AN137" s="714"/>
      <c r="AO137" s="714"/>
      <c r="AP137" s="714"/>
      <c r="AQ137" s="714"/>
      <c r="AR137" s="714"/>
      <c r="AS137" s="714"/>
      <c r="AT137" s="714"/>
      <c r="AU137" s="714"/>
      <c r="AV137" s="714"/>
      <c r="AW137" s="714"/>
      <c r="AX137" s="714"/>
      <c r="AY137" s="714"/>
      <c r="AZ137" s="714"/>
      <c r="BA137" s="714"/>
      <c r="BB137" s="714"/>
      <c r="BC137" s="714"/>
      <c r="BD137" s="714"/>
      <c r="BE137" s="714"/>
      <c r="BF137" s="714"/>
      <c r="BG137" s="714"/>
      <c r="BH137" s="714"/>
      <c r="BI137" s="714"/>
      <c r="BJ137" s="714"/>
      <c r="BK137" s="714"/>
      <c r="BL137" s="714"/>
      <c r="BM137" s="714"/>
      <c r="BN137" s="714"/>
      <c r="BO137" s="714"/>
      <c r="BP137" s="714"/>
      <c r="BQ137" s="714"/>
      <c r="BR137" s="714"/>
      <c r="BS137" s="714"/>
      <c r="BT137" s="714"/>
      <c r="BU137" s="714"/>
      <c r="BV137" s="714"/>
      <c r="BW137" s="714"/>
      <c r="BX137" s="714"/>
      <c r="BY137" s="714"/>
      <c r="BZ137" s="714"/>
      <c r="CA137" s="714"/>
      <c r="CB137" s="714"/>
      <c r="CC137" s="714"/>
      <c r="CD137" s="714"/>
      <c r="CE137" s="714"/>
      <c r="CF137" s="714"/>
      <c r="CG137" s="714"/>
      <c r="CH137" s="714"/>
      <c r="CI137" s="714"/>
      <c r="CJ137" s="714"/>
      <c r="CK137" s="714"/>
      <c r="CL137" s="714"/>
      <c r="CM137" s="714"/>
      <c r="CN137" s="714"/>
      <c r="CO137" s="714"/>
      <c r="CP137" s="714"/>
      <c r="CQ137" s="714"/>
      <c r="CR137" s="714"/>
      <c r="CS137" s="714"/>
    </row>
    <row r="138" spans="2:97" ht="23.25" customHeight="1" x14ac:dyDescent="0.35">
      <c r="B138" s="714" t="s">
        <v>181</v>
      </c>
      <c r="C138" s="714"/>
      <c r="D138" s="714"/>
      <c r="E138" s="714"/>
      <c r="F138" s="714"/>
      <c r="G138" s="714"/>
      <c r="H138" s="714"/>
      <c r="I138" s="714"/>
      <c r="J138" s="714"/>
      <c r="K138" s="714"/>
      <c r="L138" s="714"/>
      <c r="M138" s="714"/>
      <c r="N138" s="714"/>
      <c r="O138" s="714"/>
      <c r="P138" s="714"/>
      <c r="Q138" s="714"/>
      <c r="R138" s="714"/>
      <c r="S138" s="714"/>
      <c r="T138" s="714"/>
      <c r="U138" s="714"/>
      <c r="V138" s="714"/>
      <c r="W138" s="714"/>
      <c r="X138" s="714"/>
      <c r="Y138" s="714"/>
      <c r="Z138" s="714"/>
      <c r="AA138" s="714"/>
      <c r="AB138" s="714"/>
      <c r="AC138" s="714"/>
      <c r="AD138" s="714"/>
      <c r="AE138" s="714"/>
      <c r="AF138" s="714"/>
      <c r="AG138" s="714"/>
      <c r="AH138" s="714"/>
      <c r="AI138" s="714"/>
      <c r="AJ138" s="714"/>
      <c r="AK138" s="714"/>
      <c r="AL138" s="714"/>
      <c r="AM138" s="714"/>
      <c r="AN138" s="714"/>
      <c r="AO138" s="714"/>
      <c r="AP138" s="714"/>
      <c r="AQ138" s="714"/>
      <c r="AR138" s="714"/>
      <c r="AS138" s="714"/>
      <c r="AT138" s="714"/>
      <c r="AU138" s="714"/>
      <c r="AV138" s="714"/>
      <c r="AW138" s="714"/>
      <c r="AX138" s="714"/>
      <c r="AY138" s="714"/>
      <c r="AZ138" s="714"/>
      <c r="BA138" s="714"/>
      <c r="BB138" s="714"/>
      <c r="BC138" s="714"/>
      <c r="BD138" s="714"/>
      <c r="BE138" s="714"/>
      <c r="BF138" s="714"/>
      <c r="BG138" s="714"/>
      <c r="BH138" s="714"/>
      <c r="BI138" s="714"/>
      <c r="BJ138" s="714"/>
      <c r="BK138" s="714"/>
      <c r="BL138" s="714"/>
      <c r="BM138" s="714"/>
      <c r="BN138" s="714"/>
      <c r="BO138" s="714"/>
      <c r="BP138" s="714"/>
      <c r="BQ138" s="714"/>
      <c r="BR138" s="714"/>
      <c r="BS138" s="714"/>
      <c r="BT138" s="714"/>
      <c r="BU138" s="714"/>
      <c r="BV138" s="714"/>
      <c r="BW138" s="714"/>
      <c r="BX138" s="714"/>
      <c r="BY138" s="714"/>
      <c r="BZ138" s="714"/>
      <c r="CA138" s="714"/>
      <c r="CB138" s="714"/>
      <c r="CC138" s="714"/>
      <c r="CD138" s="714"/>
      <c r="CE138" s="714"/>
      <c r="CF138" s="714"/>
      <c r="CG138" s="714"/>
      <c r="CH138" s="714"/>
      <c r="CI138" s="714"/>
      <c r="CJ138" s="714"/>
      <c r="CK138" s="714"/>
      <c r="CL138" s="714"/>
      <c r="CM138" s="714"/>
      <c r="CN138" s="714"/>
      <c r="CO138" s="714"/>
      <c r="CP138" s="714"/>
      <c r="CQ138" s="714"/>
      <c r="CR138" s="714"/>
      <c r="CS138" s="714"/>
    </row>
    <row r="139" spans="2:97" ht="23.25" customHeight="1" x14ac:dyDescent="0.35">
      <c r="B139" s="714"/>
      <c r="C139" s="714"/>
      <c r="D139" s="714"/>
      <c r="E139" s="714"/>
      <c r="F139" s="714"/>
      <c r="G139" s="714"/>
      <c r="H139" s="714"/>
      <c r="I139" s="714"/>
      <c r="J139" s="714"/>
      <c r="K139" s="714"/>
      <c r="L139" s="714"/>
      <c r="M139" s="714"/>
      <c r="N139" s="714"/>
      <c r="O139" s="714"/>
      <c r="P139" s="714"/>
      <c r="Q139" s="714"/>
      <c r="R139" s="714"/>
      <c r="S139" s="714"/>
      <c r="T139" s="714"/>
      <c r="U139" s="714"/>
      <c r="V139" s="714"/>
      <c r="W139" s="714"/>
      <c r="X139" s="714"/>
      <c r="Y139" s="714"/>
      <c r="Z139" s="714"/>
      <c r="AA139" s="714"/>
      <c r="AB139" s="714"/>
      <c r="AC139" s="714"/>
      <c r="AD139" s="714"/>
      <c r="AE139" s="714"/>
      <c r="AF139" s="714"/>
      <c r="AG139" s="714"/>
      <c r="AH139" s="714"/>
      <c r="AI139" s="714"/>
      <c r="AJ139" s="714"/>
      <c r="AK139" s="714"/>
      <c r="AL139" s="714"/>
      <c r="AM139" s="714"/>
      <c r="AN139" s="714"/>
      <c r="AO139" s="714"/>
      <c r="AP139" s="714"/>
      <c r="AQ139" s="714"/>
      <c r="AR139" s="714"/>
      <c r="AS139" s="714"/>
      <c r="AT139" s="714"/>
      <c r="AU139" s="714"/>
      <c r="AV139" s="714"/>
      <c r="AW139" s="714"/>
      <c r="AX139" s="714"/>
      <c r="AY139" s="714"/>
      <c r="AZ139" s="714"/>
      <c r="BA139" s="714"/>
      <c r="BB139" s="714"/>
      <c r="BC139" s="714"/>
      <c r="BD139" s="714"/>
      <c r="BE139" s="714"/>
      <c r="BF139" s="714"/>
      <c r="BG139" s="714"/>
      <c r="BH139" s="714"/>
      <c r="BI139" s="714"/>
      <c r="BJ139" s="714"/>
      <c r="BK139" s="714"/>
      <c r="BL139" s="714"/>
      <c r="BM139" s="714"/>
      <c r="BN139" s="714"/>
      <c r="BO139" s="714"/>
      <c r="BP139" s="714"/>
      <c r="BQ139" s="714"/>
      <c r="BR139" s="714"/>
      <c r="BS139" s="714"/>
      <c r="BT139" s="714"/>
      <c r="BU139" s="714"/>
      <c r="BV139" s="714"/>
      <c r="BW139" s="714"/>
      <c r="BX139" s="714"/>
      <c r="BY139" s="714"/>
      <c r="BZ139" s="714"/>
      <c r="CA139" s="714"/>
      <c r="CB139" s="714"/>
      <c r="CC139" s="714"/>
      <c r="CD139" s="714"/>
      <c r="CE139" s="714"/>
      <c r="CF139" s="714"/>
      <c r="CG139" s="714"/>
      <c r="CH139" s="714"/>
      <c r="CI139" s="714"/>
      <c r="CJ139" s="714"/>
      <c r="CK139" s="714"/>
      <c r="CL139" s="714"/>
      <c r="CM139" s="714"/>
      <c r="CN139" s="714"/>
      <c r="CO139" s="714"/>
      <c r="CP139" s="714"/>
      <c r="CQ139" s="714"/>
      <c r="CR139" s="714"/>
      <c r="CS139" s="714"/>
    </row>
    <row r="140" spans="2:97" ht="23.25" customHeight="1" x14ac:dyDescent="0.35">
      <c r="B140" s="714" t="s">
        <v>327</v>
      </c>
      <c r="C140" s="714"/>
      <c r="D140" s="714"/>
      <c r="E140" s="714"/>
      <c r="F140" s="714"/>
      <c r="G140" s="714"/>
      <c r="H140" s="714"/>
      <c r="I140" s="714"/>
      <c r="J140" s="714"/>
      <c r="K140" s="714"/>
      <c r="L140" s="714"/>
      <c r="M140" s="714"/>
      <c r="N140" s="714"/>
      <c r="O140" s="714"/>
      <c r="P140" s="714"/>
      <c r="Q140" s="714"/>
      <c r="R140" s="714"/>
      <c r="S140" s="714"/>
      <c r="T140" s="714"/>
      <c r="U140" s="714"/>
      <c r="V140" s="714"/>
      <c r="W140" s="714"/>
      <c r="X140" s="714"/>
      <c r="Y140" s="714"/>
      <c r="Z140" s="714"/>
      <c r="AA140" s="714"/>
      <c r="AB140" s="714"/>
      <c r="AC140" s="714"/>
      <c r="AD140" s="714"/>
      <c r="AE140" s="714"/>
      <c r="AF140" s="714"/>
      <c r="AG140" s="714"/>
      <c r="AH140" s="714"/>
      <c r="AI140" s="714"/>
      <c r="AJ140" s="714"/>
      <c r="AK140" s="714"/>
      <c r="AL140" s="714"/>
      <c r="AM140" s="714"/>
      <c r="AN140" s="714"/>
      <c r="AO140" s="714"/>
      <c r="AP140" s="714"/>
      <c r="AQ140" s="714"/>
      <c r="AR140" s="714"/>
      <c r="AS140" s="714"/>
      <c r="AT140" s="714"/>
      <c r="AU140" s="714"/>
      <c r="AV140" s="714"/>
      <c r="AW140" s="714"/>
      <c r="AX140" s="714"/>
      <c r="AY140" s="714"/>
      <c r="AZ140" s="714"/>
      <c r="BA140" s="714"/>
      <c r="BB140" s="714"/>
      <c r="BC140" s="714"/>
      <c r="BD140" s="714"/>
      <c r="BE140" s="714"/>
      <c r="BF140" s="714"/>
      <c r="BG140" s="714"/>
      <c r="BH140" s="714"/>
      <c r="BI140" s="714"/>
      <c r="BJ140" s="714"/>
      <c r="BK140" s="714"/>
      <c r="BL140" s="714"/>
      <c r="BM140" s="714"/>
      <c r="BN140" s="714"/>
      <c r="BO140" s="714"/>
      <c r="BP140" s="714"/>
      <c r="BQ140" s="714"/>
      <c r="BR140" s="714"/>
      <c r="BS140" s="714"/>
      <c r="BT140" s="714"/>
      <c r="BU140" s="714"/>
      <c r="BV140" s="714"/>
      <c r="BW140" s="714"/>
      <c r="BX140" s="714"/>
      <c r="BY140" s="714"/>
      <c r="BZ140" s="714"/>
      <c r="CA140" s="714"/>
      <c r="CB140" s="714"/>
      <c r="CC140" s="714"/>
      <c r="CD140" s="714"/>
      <c r="CE140" s="714"/>
      <c r="CF140" s="714"/>
      <c r="CG140" s="714"/>
      <c r="CH140" s="714"/>
      <c r="CI140" s="714"/>
      <c r="CJ140" s="714"/>
      <c r="CK140" s="714"/>
      <c r="CL140" s="714"/>
      <c r="CM140" s="714"/>
      <c r="CN140" s="714"/>
      <c r="CO140" s="714"/>
      <c r="CP140" s="714"/>
      <c r="CQ140" s="714"/>
      <c r="CR140" s="714"/>
      <c r="CS140" s="714"/>
    </row>
    <row r="141" spans="2:97" ht="23.25" customHeight="1" x14ac:dyDescent="0.35">
      <c r="B141" s="714" t="s">
        <v>490</v>
      </c>
      <c r="C141" s="714"/>
      <c r="D141" s="714"/>
      <c r="E141" s="714"/>
      <c r="F141" s="714"/>
      <c r="G141" s="714"/>
      <c r="H141" s="714"/>
      <c r="I141" s="714"/>
      <c r="J141" s="714"/>
      <c r="K141" s="714"/>
      <c r="L141" s="714"/>
      <c r="M141" s="714"/>
      <c r="N141" s="714"/>
      <c r="O141" s="714"/>
      <c r="P141" s="714"/>
      <c r="Q141" s="714"/>
      <c r="R141" s="714"/>
      <c r="S141" s="714"/>
      <c r="T141" s="714"/>
      <c r="U141" s="714"/>
      <c r="V141" s="714"/>
      <c r="W141" s="714"/>
      <c r="X141" s="714"/>
      <c r="Y141" s="714"/>
      <c r="Z141" s="714"/>
      <c r="AA141" s="714"/>
      <c r="AB141" s="714"/>
      <c r="AC141" s="714"/>
      <c r="AD141" s="714"/>
      <c r="AE141" s="714"/>
      <c r="AF141" s="714"/>
      <c r="AG141" s="714"/>
      <c r="AH141" s="714"/>
      <c r="AI141" s="714"/>
      <c r="AJ141" s="714"/>
      <c r="AK141" s="714"/>
      <c r="AL141" s="714"/>
      <c r="AM141" s="714"/>
      <c r="AN141" s="714"/>
      <c r="AO141" s="714"/>
      <c r="AP141" s="714"/>
      <c r="AQ141" s="714"/>
      <c r="AR141" s="714"/>
      <c r="AS141" s="714"/>
      <c r="AT141" s="714"/>
      <c r="AU141" s="714"/>
      <c r="AV141" s="714"/>
      <c r="AW141" s="714"/>
      <c r="AX141" s="714"/>
      <c r="AY141" s="714"/>
      <c r="AZ141" s="714"/>
      <c r="BA141" s="714"/>
      <c r="BB141" s="714"/>
      <c r="BC141" s="714"/>
      <c r="BD141" s="714"/>
      <c r="BE141" s="714"/>
      <c r="BF141" s="714"/>
      <c r="BG141" s="714"/>
      <c r="BH141" s="714"/>
      <c r="BI141" s="714"/>
      <c r="BJ141" s="714"/>
      <c r="BK141" s="714"/>
      <c r="BL141" s="714"/>
      <c r="BM141" s="714"/>
      <c r="BN141" s="714"/>
      <c r="BO141" s="714"/>
      <c r="BP141" s="714"/>
      <c r="BQ141" s="714"/>
      <c r="BR141" s="714"/>
      <c r="BS141" s="714"/>
      <c r="BT141" s="714"/>
      <c r="BU141" s="714"/>
      <c r="BV141" s="714"/>
      <c r="BW141" s="714"/>
      <c r="BX141" s="714"/>
      <c r="BY141" s="714"/>
      <c r="BZ141" s="714"/>
      <c r="CA141" s="714"/>
      <c r="CB141" s="714"/>
      <c r="CC141" s="714"/>
      <c r="CD141" s="714"/>
      <c r="CE141" s="714"/>
      <c r="CF141" s="714"/>
      <c r="CG141" s="714"/>
      <c r="CH141" s="714"/>
      <c r="CI141" s="714"/>
      <c r="CJ141" s="714"/>
      <c r="CK141" s="714"/>
      <c r="CL141" s="714"/>
      <c r="CM141" s="714"/>
      <c r="CN141" s="714"/>
      <c r="CO141" s="714"/>
      <c r="CP141" s="714"/>
      <c r="CQ141" s="714"/>
      <c r="CR141" s="714"/>
      <c r="CS141" s="714"/>
    </row>
    <row r="142" spans="2:97" ht="23.25" customHeight="1" x14ac:dyDescent="0.35">
      <c r="B142" s="714"/>
      <c r="C142" s="714"/>
      <c r="D142" s="714"/>
      <c r="E142" s="714"/>
      <c r="F142" s="714"/>
      <c r="G142" s="714"/>
      <c r="H142" s="714"/>
      <c r="I142" s="714"/>
      <c r="J142" s="714"/>
      <c r="K142" s="714"/>
      <c r="L142" s="714"/>
      <c r="M142" s="714"/>
      <c r="N142" s="714"/>
      <c r="O142" s="714"/>
      <c r="P142" s="714"/>
      <c r="Q142" s="714"/>
      <c r="R142" s="714"/>
      <c r="S142" s="714"/>
      <c r="T142" s="714"/>
      <c r="U142" s="714"/>
      <c r="V142" s="714"/>
      <c r="W142" s="714"/>
      <c r="X142" s="714"/>
      <c r="Y142" s="714"/>
      <c r="Z142" s="714"/>
      <c r="AA142" s="714"/>
      <c r="AB142" s="714"/>
      <c r="AC142" s="714"/>
      <c r="AD142" s="714"/>
      <c r="AE142" s="714"/>
      <c r="AF142" s="714"/>
      <c r="AG142" s="714"/>
      <c r="AH142" s="714"/>
      <c r="AI142" s="714"/>
      <c r="AJ142" s="714"/>
      <c r="AK142" s="714"/>
      <c r="AL142" s="714"/>
      <c r="AM142" s="714"/>
      <c r="AN142" s="714"/>
      <c r="AO142" s="714"/>
      <c r="AP142" s="714"/>
      <c r="AQ142" s="714"/>
      <c r="AR142" s="714"/>
      <c r="AS142" s="714"/>
      <c r="AT142" s="714"/>
      <c r="AU142" s="714"/>
      <c r="AV142" s="714"/>
      <c r="AW142" s="714"/>
      <c r="AX142" s="714"/>
      <c r="AY142" s="714"/>
      <c r="AZ142" s="714"/>
      <c r="BA142" s="714"/>
      <c r="BB142" s="714"/>
      <c r="BC142" s="714"/>
      <c r="BD142" s="714"/>
      <c r="BE142" s="714"/>
      <c r="BF142" s="714"/>
      <c r="BG142" s="714"/>
      <c r="BH142" s="714"/>
      <c r="BI142" s="714"/>
      <c r="BJ142" s="714"/>
      <c r="BK142" s="714"/>
      <c r="BL142" s="714"/>
      <c r="BM142" s="714"/>
      <c r="BN142" s="714"/>
      <c r="BO142" s="714"/>
      <c r="BP142" s="714"/>
      <c r="BQ142" s="714"/>
      <c r="BR142" s="714"/>
      <c r="BS142" s="714"/>
      <c r="BT142" s="714"/>
      <c r="BU142" s="714"/>
      <c r="BV142" s="714"/>
      <c r="BW142" s="714"/>
      <c r="BX142" s="714"/>
      <c r="BY142" s="714"/>
      <c r="BZ142" s="714"/>
      <c r="CA142" s="714"/>
      <c r="CB142" s="714"/>
      <c r="CC142" s="714"/>
      <c r="CD142" s="714"/>
      <c r="CE142" s="714"/>
      <c r="CF142" s="714"/>
      <c r="CG142" s="714"/>
      <c r="CH142" s="714"/>
      <c r="CI142" s="714"/>
      <c r="CJ142" s="714"/>
      <c r="CK142" s="714"/>
      <c r="CL142" s="714"/>
      <c r="CM142" s="714"/>
      <c r="CN142" s="714"/>
      <c r="CO142" s="714"/>
      <c r="CP142" s="714"/>
      <c r="CQ142" s="714"/>
      <c r="CR142" s="714"/>
      <c r="CS142" s="714"/>
    </row>
    <row r="143" spans="2:97" ht="23.25" customHeight="1" x14ac:dyDescent="0.35">
      <c r="B143" s="714"/>
      <c r="C143" s="714"/>
      <c r="D143" s="714"/>
      <c r="E143" s="714"/>
      <c r="F143" s="714"/>
      <c r="G143" s="714"/>
      <c r="H143" s="714"/>
      <c r="I143" s="714"/>
      <c r="J143" s="714"/>
      <c r="K143" s="714"/>
      <c r="L143" s="714"/>
      <c r="M143" s="714"/>
      <c r="N143" s="714"/>
      <c r="O143" s="714"/>
      <c r="P143" s="714"/>
      <c r="Q143" s="714"/>
      <c r="R143" s="714"/>
      <c r="S143" s="714"/>
      <c r="T143" s="714"/>
      <c r="U143" s="714"/>
      <c r="V143" s="714"/>
      <c r="W143" s="714"/>
      <c r="X143" s="714"/>
      <c r="Y143" s="714"/>
      <c r="Z143" s="714"/>
      <c r="AA143" s="714"/>
      <c r="AB143" s="714"/>
      <c r="AC143" s="714"/>
      <c r="AD143" s="714"/>
      <c r="AE143" s="714"/>
      <c r="AF143" s="714"/>
      <c r="AG143" s="714"/>
      <c r="AH143" s="714"/>
      <c r="AI143" s="714"/>
      <c r="AJ143" s="714"/>
      <c r="AK143" s="714"/>
      <c r="AL143" s="714"/>
      <c r="AM143" s="714"/>
      <c r="AN143" s="714"/>
      <c r="AO143" s="714"/>
      <c r="AP143" s="714"/>
      <c r="AQ143" s="714"/>
      <c r="AR143" s="714"/>
      <c r="AS143" s="714"/>
      <c r="AT143" s="714"/>
      <c r="AU143" s="714"/>
      <c r="AV143" s="714"/>
      <c r="AW143" s="714"/>
      <c r="AX143" s="714"/>
      <c r="AY143" s="714"/>
      <c r="AZ143" s="714"/>
      <c r="BA143" s="714"/>
      <c r="BB143" s="714"/>
      <c r="BC143" s="714"/>
      <c r="BD143" s="714"/>
      <c r="BE143" s="714"/>
      <c r="BF143" s="714"/>
      <c r="BG143" s="714"/>
      <c r="BH143" s="714"/>
      <c r="BI143" s="714"/>
      <c r="BJ143" s="714"/>
      <c r="BK143" s="714"/>
      <c r="BL143" s="714"/>
      <c r="BM143" s="714"/>
      <c r="BN143" s="714"/>
      <c r="BO143" s="714"/>
      <c r="BP143" s="714"/>
      <c r="BQ143" s="714"/>
      <c r="BR143" s="714"/>
      <c r="BS143" s="714"/>
      <c r="BT143" s="714"/>
      <c r="BU143" s="714"/>
      <c r="BV143" s="714"/>
      <c r="BW143" s="714"/>
      <c r="BX143" s="714"/>
      <c r="BY143" s="714"/>
      <c r="BZ143" s="714"/>
      <c r="CA143" s="714"/>
      <c r="CB143" s="714"/>
      <c r="CC143" s="714"/>
      <c r="CD143" s="714"/>
      <c r="CE143" s="714"/>
      <c r="CF143" s="714"/>
      <c r="CG143" s="714"/>
      <c r="CH143" s="714"/>
      <c r="CI143" s="714"/>
      <c r="CJ143" s="714"/>
      <c r="CK143" s="714"/>
      <c r="CL143" s="714"/>
      <c r="CM143" s="714"/>
      <c r="CN143" s="714"/>
      <c r="CO143" s="714"/>
      <c r="CP143" s="714"/>
      <c r="CQ143" s="714"/>
      <c r="CR143" s="714"/>
      <c r="CS143" s="714"/>
    </row>
    <row r="144" spans="2:97" ht="23.25" customHeight="1" x14ac:dyDescent="0.35">
      <c r="B144" s="714"/>
      <c r="C144" s="714"/>
      <c r="D144" s="714"/>
      <c r="E144" s="714"/>
      <c r="F144" s="714"/>
      <c r="G144" s="714"/>
      <c r="H144" s="714"/>
      <c r="I144" s="714"/>
      <c r="J144" s="714"/>
      <c r="K144" s="714"/>
      <c r="L144" s="714"/>
      <c r="M144" s="714"/>
      <c r="N144" s="714"/>
      <c r="O144" s="714"/>
      <c r="P144" s="714"/>
      <c r="Q144" s="714"/>
      <c r="R144" s="714"/>
      <c r="S144" s="714"/>
      <c r="T144" s="714"/>
      <c r="U144" s="714"/>
      <c r="V144" s="714"/>
      <c r="W144" s="714"/>
      <c r="X144" s="714"/>
      <c r="Y144" s="714"/>
      <c r="Z144" s="714"/>
      <c r="AA144" s="714"/>
      <c r="AB144" s="714"/>
      <c r="AC144" s="714"/>
      <c r="AD144" s="714"/>
      <c r="AE144" s="714"/>
      <c r="AF144" s="714"/>
      <c r="AG144" s="714"/>
      <c r="AH144" s="714"/>
      <c r="AI144" s="714"/>
      <c r="AJ144" s="714"/>
      <c r="AK144" s="714"/>
      <c r="AL144" s="714"/>
      <c r="AM144" s="714"/>
      <c r="AN144" s="714"/>
      <c r="AO144" s="714"/>
      <c r="AP144" s="714"/>
      <c r="AQ144" s="714"/>
      <c r="AR144" s="714"/>
      <c r="AS144" s="714"/>
      <c r="AT144" s="714"/>
      <c r="AU144" s="714"/>
      <c r="AV144" s="714"/>
      <c r="AW144" s="714"/>
      <c r="AX144" s="714"/>
      <c r="AY144" s="714"/>
      <c r="AZ144" s="714"/>
      <c r="BA144" s="714"/>
      <c r="BB144" s="714"/>
      <c r="BC144" s="714"/>
      <c r="BD144" s="714"/>
      <c r="BE144" s="714"/>
      <c r="BF144" s="714"/>
      <c r="BG144" s="714"/>
      <c r="BH144" s="714"/>
      <c r="BI144" s="714"/>
      <c r="BJ144" s="714"/>
      <c r="BK144" s="714"/>
      <c r="BL144" s="714"/>
      <c r="BM144" s="714"/>
      <c r="BN144" s="714"/>
      <c r="BO144" s="714"/>
      <c r="BP144" s="714"/>
      <c r="BQ144" s="714"/>
      <c r="BR144" s="714"/>
      <c r="BS144" s="714"/>
      <c r="BT144" s="714"/>
      <c r="BU144" s="714"/>
      <c r="BV144" s="714"/>
      <c r="BW144" s="714"/>
      <c r="BX144" s="714"/>
      <c r="BY144" s="714"/>
      <c r="BZ144" s="714"/>
      <c r="CA144" s="714"/>
      <c r="CB144" s="714"/>
      <c r="CC144" s="714"/>
      <c r="CD144" s="714"/>
      <c r="CE144" s="714"/>
      <c r="CF144" s="714"/>
      <c r="CG144" s="714"/>
      <c r="CH144" s="714"/>
      <c r="CI144" s="714"/>
      <c r="CJ144" s="714"/>
      <c r="CK144" s="714"/>
      <c r="CL144" s="714"/>
      <c r="CM144" s="714"/>
      <c r="CN144" s="714"/>
      <c r="CO144" s="714"/>
      <c r="CP144" s="714"/>
      <c r="CQ144" s="714"/>
      <c r="CR144" s="714"/>
      <c r="CS144" s="714"/>
    </row>
    <row r="145" spans="1:98" ht="23.25" customHeight="1" x14ac:dyDescent="0.35">
      <c r="B145" s="372"/>
      <c r="C145" s="372"/>
      <c r="D145" s="372"/>
      <c r="E145" s="372"/>
      <c r="F145" s="372"/>
      <c r="G145" s="372"/>
      <c r="H145" s="372"/>
      <c r="I145" s="372"/>
      <c r="J145" s="372"/>
      <c r="K145" s="372"/>
      <c r="L145" s="372"/>
      <c r="M145" s="372"/>
      <c r="N145" s="372"/>
      <c r="O145" s="372"/>
      <c r="P145" s="372"/>
      <c r="Q145" s="372"/>
      <c r="R145" s="372"/>
      <c r="S145" s="372"/>
      <c r="T145" s="372"/>
      <c r="U145" s="372"/>
      <c r="V145" s="372"/>
      <c r="W145" s="372"/>
      <c r="X145" s="372"/>
      <c r="Y145" s="372"/>
      <c r="Z145" s="372"/>
      <c r="AA145" s="372"/>
      <c r="AB145" s="372"/>
      <c r="AC145" s="372"/>
      <c r="AD145" s="372"/>
      <c r="AE145" s="372"/>
      <c r="AF145" s="372"/>
      <c r="AG145" s="372"/>
      <c r="AH145" s="372"/>
      <c r="AI145" s="372"/>
      <c r="AJ145" s="372"/>
      <c r="AK145" s="372"/>
      <c r="AL145" s="372"/>
      <c r="AM145" s="372"/>
      <c r="AN145" s="372"/>
      <c r="AO145" s="372"/>
      <c r="AP145" s="372"/>
      <c r="AQ145" s="372"/>
      <c r="AR145" s="372"/>
      <c r="AS145" s="372"/>
      <c r="AT145" s="372"/>
      <c r="AU145" s="372"/>
      <c r="AV145" s="372"/>
      <c r="AW145" s="372"/>
      <c r="AX145" s="372"/>
      <c r="AY145" s="372"/>
      <c r="AZ145" s="372"/>
      <c r="BA145" s="372"/>
      <c r="BB145" s="372"/>
      <c r="BC145" s="372"/>
      <c r="BD145" s="372"/>
      <c r="BE145" s="372"/>
      <c r="BF145" s="372"/>
      <c r="BG145" s="372"/>
      <c r="BH145" s="372"/>
      <c r="BI145" s="372"/>
      <c r="BJ145" s="372"/>
      <c r="BK145" s="372"/>
      <c r="BL145" s="372"/>
      <c r="BM145" s="372"/>
      <c r="BN145" s="372"/>
      <c r="BO145" s="372"/>
      <c r="BP145" s="372"/>
      <c r="BQ145" s="372"/>
      <c r="BR145" s="372"/>
      <c r="BS145" s="372"/>
      <c r="BT145" s="372"/>
      <c r="BU145" s="372"/>
      <c r="BV145" s="372"/>
      <c r="BW145" s="372"/>
      <c r="BX145" s="372"/>
      <c r="BY145" s="372"/>
      <c r="BZ145" s="372"/>
      <c r="CA145" s="372"/>
      <c r="CB145" s="372"/>
      <c r="CC145" s="372"/>
      <c r="CD145" s="372"/>
      <c r="CE145" s="372"/>
      <c r="CF145" s="372"/>
      <c r="CG145" s="372"/>
      <c r="CH145" s="372"/>
      <c r="CI145" s="372"/>
      <c r="CJ145" s="372"/>
      <c r="CK145" s="372"/>
      <c r="CL145" s="372"/>
      <c r="CM145" s="372"/>
      <c r="CN145" s="372"/>
      <c r="CO145" s="372"/>
      <c r="CP145" s="372"/>
      <c r="CQ145" s="372"/>
      <c r="CR145" s="372"/>
      <c r="CS145" s="372"/>
    </row>
    <row r="146" spans="1:98" ht="23.25" customHeight="1" x14ac:dyDescent="0.35">
      <c r="B146" s="368"/>
      <c r="C146" s="368"/>
      <c r="D146" s="368"/>
      <c r="E146" s="368"/>
      <c r="F146" s="368"/>
      <c r="G146" s="368"/>
      <c r="H146" s="368"/>
      <c r="I146" s="368"/>
      <c r="J146" s="368"/>
      <c r="K146" s="368"/>
      <c r="L146" s="368"/>
      <c r="M146" s="368"/>
      <c r="N146" s="368"/>
      <c r="O146" s="368"/>
      <c r="P146" s="368"/>
      <c r="Q146" s="368"/>
      <c r="R146" s="368"/>
      <c r="S146" s="368"/>
      <c r="T146" s="368"/>
      <c r="U146" s="368"/>
      <c r="V146" s="368"/>
      <c r="W146" s="368"/>
      <c r="X146" s="368"/>
      <c r="Y146" s="368"/>
      <c r="Z146" s="368"/>
      <c r="AA146" s="368"/>
      <c r="AB146" s="368"/>
      <c r="AC146" s="368"/>
      <c r="AD146" s="368"/>
      <c r="AE146" s="368"/>
      <c r="AF146" s="368"/>
      <c r="AG146" s="368"/>
      <c r="AH146" s="368"/>
      <c r="AI146" s="368"/>
      <c r="AJ146" s="368"/>
      <c r="AK146" s="368"/>
      <c r="AL146" s="368"/>
      <c r="AM146" s="368"/>
      <c r="AN146" s="368"/>
      <c r="AO146" s="368"/>
      <c r="AP146" s="368"/>
      <c r="AQ146" s="368"/>
      <c r="AR146" s="368"/>
      <c r="AS146" s="368"/>
      <c r="AT146" s="368"/>
      <c r="AU146" s="368"/>
      <c r="AV146" s="368"/>
      <c r="AW146" s="368"/>
      <c r="AX146" s="368"/>
      <c r="AY146" s="368"/>
      <c r="AZ146" s="368"/>
      <c r="BA146" s="368"/>
      <c r="BB146" s="368"/>
      <c r="BC146" s="368"/>
      <c r="BD146" s="368"/>
      <c r="BE146" s="368"/>
      <c r="BF146" s="368"/>
      <c r="BG146" s="368"/>
      <c r="BH146" s="368"/>
      <c r="BI146" s="368"/>
      <c r="BJ146" s="368"/>
      <c r="BK146" s="368"/>
      <c r="BL146" s="368"/>
      <c r="BM146" s="368"/>
      <c r="BN146" s="368"/>
      <c r="BO146" s="368"/>
      <c r="BP146" s="368"/>
      <c r="BQ146" s="368"/>
      <c r="BR146" s="368"/>
      <c r="BS146" s="368"/>
      <c r="BT146" s="368"/>
      <c r="BU146" s="368"/>
      <c r="BV146" s="368"/>
      <c r="BW146" s="368"/>
      <c r="BX146" s="368"/>
      <c r="BY146" s="368"/>
      <c r="BZ146" s="368"/>
      <c r="CA146" s="368"/>
      <c r="CB146" s="368"/>
      <c r="CC146" s="368"/>
      <c r="CD146" s="368"/>
      <c r="CE146" s="368"/>
      <c r="CF146" s="368"/>
      <c r="CG146" s="368"/>
      <c r="CH146" s="368"/>
      <c r="CI146" s="368"/>
      <c r="CJ146" s="368"/>
      <c r="CK146" s="368"/>
      <c r="CL146" s="368"/>
      <c r="CM146" s="368"/>
      <c r="CN146" s="368"/>
      <c r="CO146" s="368"/>
      <c r="CP146" s="368"/>
      <c r="CQ146" s="368"/>
      <c r="CR146" s="368"/>
      <c r="CS146" s="368"/>
    </row>
    <row r="147" spans="1:98" ht="23.25" customHeight="1" x14ac:dyDescent="0.35">
      <c r="B147" s="368"/>
      <c r="C147" s="368"/>
      <c r="D147" s="368"/>
      <c r="E147" s="368"/>
      <c r="F147" s="368"/>
      <c r="G147" s="368"/>
      <c r="H147" s="368"/>
      <c r="I147" s="368"/>
      <c r="J147" s="368"/>
      <c r="K147" s="368"/>
      <c r="L147" s="368"/>
      <c r="M147" s="368"/>
      <c r="N147" s="368"/>
      <c r="O147" s="368"/>
      <c r="P147" s="368"/>
      <c r="Q147" s="368"/>
      <c r="R147" s="368"/>
      <c r="S147" s="368"/>
      <c r="T147" s="368"/>
      <c r="U147" s="368"/>
      <c r="V147" s="368"/>
      <c r="W147" s="368"/>
      <c r="X147" s="368"/>
      <c r="Y147" s="368"/>
      <c r="Z147" s="368"/>
      <c r="AA147" s="368"/>
      <c r="AB147" s="368"/>
      <c r="AC147" s="368"/>
      <c r="AD147" s="368"/>
      <c r="AE147" s="368"/>
      <c r="AF147" s="368"/>
      <c r="AG147" s="368"/>
      <c r="AH147" s="368"/>
      <c r="AI147" s="368"/>
      <c r="AJ147" s="368"/>
      <c r="AK147" s="368"/>
      <c r="AL147" s="368"/>
      <c r="AM147" s="368"/>
      <c r="AN147" s="368"/>
      <c r="AO147" s="368"/>
      <c r="AP147" s="368"/>
      <c r="AQ147" s="368"/>
      <c r="AR147" s="368"/>
      <c r="AS147" s="368"/>
      <c r="AT147" s="368"/>
      <c r="AU147" s="368"/>
      <c r="AV147" s="368"/>
      <c r="AW147" s="368"/>
      <c r="AX147" s="368"/>
      <c r="AY147" s="368"/>
      <c r="AZ147" s="368"/>
      <c r="BA147" s="368"/>
      <c r="BB147" s="368"/>
      <c r="BC147" s="368"/>
      <c r="BD147" s="368"/>
      <c r="BE147" s="368"/>
      <c r="BF147" s="368"/>
      <c r="BG147" s="368"/>
      <c r="BH147" s="368"/>
      <c r="BI147" s="368"/>
      <c r="BJ147" s="368"/>
      <c r="BK147" s="368"/>
      <c r="BL147" s="368"/>
      <c r="BM147" s="368"/>
      <c r="BN147" s="368"/>
      <c r="BO147" s="368"/>
      <c r="BP147" s="368"/>
      <c r="BQ147" s="368"/>
      <c r="BR147" s="368"/>
      <c r="BS147" s="368"/>
      <c r="BT147" s="368"/>
      <c r="BU147" s="368"/>
      <c r="BV147" s="368"/>
      <c r="BW147" s="368"/>
      <c r="BX147" s="368"/>
      <c r="BY147" s="368"/>
      <c r="BZ147" s="368"/>
      <c r="CA147" s="368"/>
      <c r="CB147" s="368"/>
      <c r="CC147" s="368"/>
      <c r="CD147" s="368"/>
      <c r="CE147" s="368"/>
      <c r="CF147" s="368"/>
      <c r="CG147" s="368"/>
      <c r="CH147" s="368"/>
      <c r="CI147" s="368"/>
      <c r="CJ147" s="368"/>
      <c r="CK147" s="368"/>
      <c r="CL147" s="368"/>
      <c r="CM147" s="368"/>
      <c r="CN147" s="368"/>
      <c r="CO147" s="368"/>
      <c r="CP147" s="368"/>
      <c r="CQ147" s="368"/>
      <c r="CR147" s="368"/>
      <c r="CS147" s="368"/>
    </row>
    <row r="148" spans="1:98" ht="23.25" customHeight="1" x14ac:dyDescent="0.35">
      <c r="B148" s="368"/>
      <c r="C148" s="368"/>
      <c r="D148" s="368"/>
      <c r="E148" s="368"/>
      <c r="F148" s="368"/>
      <c r="G148" s="368"/>
      <c r="H148" s="368"/>
      <c r="I148" s="368"/>
      <c r="J148" s="368"/>
      <c r="K148" s="368"/>
      <c r="L148" s="368"/>
      <c r="M148" s="368"/>
      <c r="N148" s="368"/>
      <c r="O148" s="368"/>
      <c r="P148" s="368"/>
      <c r="Q148" s="368"/>
      <c r="R148" s="368"/>
      <c r="S148" s="368"/>
      <c r="T148" s="368"/>
      <c r="U148" s="368"/>
      <c r="V148" s="368"/>
      <c r="W148" s="368"/>
      <c r="X148" s="368"/>
      <c r="Y148" s="368"/>
      <c r="Z148" s="368"/>
      <c r="AA148" s="368"/>
      <c r="AB148" s="368"/>
      <c r="AC148" s="368"/>
      <c r="AD148" s="368"/>
      <c r="AE148" s="368"/>
      <c r="AF148" s="368"/>
      <c r="AG148" s="368"/>
      <c r="AH148" s="368"/>
      <c r="AI148" s="368"/>
      <c r="AJ148" s="368"/>
      <c r="AK148" s="368"/>
      <c r="AL148" s="368"/>
      <c r="AM148" s="368"/>
      <c r="AN148" s="368"/>
      <c r="AO148" s="368"/>
      <c r="AP148" s="368"/>
      <c r="AQ148" s="368"/>
      <c r="AR148" s="368"/>
      <c r="AS148" s="368"/>
      <c r="AT148" s="368"/>
      <c r="AU148" s="368"/>
      <c r="AV148" s="368"/>
      <c r="AW148" s="368"/>
      <c r="AX148" s="368"/>
      <c r="AY148" s="368"/>
      <c r="AZ148" s="368"/>
      <c r="BA148" s="368"/>
      <c r="BB148" s="368"/>
      <c r="BC148" s="368"/>
      <c r="BD148" s="368"/>
      <c r="BE148" s="368"/>
      <c r="BF148" s="368"/>
      <c r="BG148" s="368"/>
      <c r="BH148" s="368"/>
      <c r="BI148" s="368"/>
      <c r="BJ148" s="368"/>
      <c r="BK148" s="368"/>
      <c r="BL148" s="368"/>
      <c r="BM148" s="368"/>
      <c r="BN148" s="368"/>
      <c r="BO148" s="368"/>
      <c r="BP148" s="368"/>
      <c r="BQ148" s="368"/>
      <c r="BR148" s="368"/>
      <c r="BS148" s="368"/>
      <c r="BT148" s="368"/>
      <c r="BU148" s="368"/>
      <c r="BV148" s="368"/>
      <c r="BW148" s="368"/>
      <c r="BX148" s="368"/>
      <c r="BY148" s="368"/>
      <c r="BZ148" s="368"/>
      <c r="CA148" s="368"/>
      <c r="CB148" s="368"/>
      <c r="CC148" s="368"/>
      <c r="CD148" s="368"/>
      <c r="CE148" s="368"/>
      <c r="CF148" s="368"/>
      <c r="CG148" s="368"/>
      <c r="CH148" s="368"/>
      <c r="CI148" s="368"/>
      <c r="CJ148" s="368"/>
      <c r="CK148" s="368"/>
      <c r="CL148" s="368"/>
      <c r="CM148" s="368"/>
      <c r="CN148" s="368"/>
      <c r="CO148" s="368"/>
      <c r="CP148" s="368"/>
      <c r="CQ148" s="368"/>
      <c r="CR148" s="368"/>
      <c r="CS148" s="368"/>
    </row>
    <row r="149" spans="1:98" ht="23.25" customHeight="1" x14ac:dyDescent="0.35">
      <c r="B149" s="891" t="str">
        <f>Cotizador!B47</f>
        <v>Medikuz Bx+ 2023. Versión: 29/06/2023 v1.2</v>
      </c>
      <c r="C149" s="891"/>
      <c r="D149" s="891"/>
      <c r="E149" s="891"/>
      <c r="F149" s="891"/>
      <c r="G149" s="891"/>
      <c r="H149" s="891"/>
      <c r="I149" s="891"/>
      <c r="J149" s="891"/>
      <c r="K149" s="891"/>
      <c r="L149" s="891"/>
      <c r="M149" s="891"/>
      <c r="N149" s="891"/>
      <c r="O149" s="891"/>
      <c r="P149" s="891"/>
      <c r="Q149" s="891"/>
      <c r="R149" s="891"/>
      <c r="S149" s="891"/>
      <c r="T149" s="891"/>
      <c r="U149" s="891"/>
      <c r="V149" s="891"/>
      <c r="W149" s="891"/>
      <c r="X149" s="891"/>
      <c r="Y149" s="891"/>
      <c r="Z149" s="891"/>
      <c r="AA149" s="891"/>
      <c r="AB149" s="891"/>
      <c r="AC149" s="891"/>
      <c r="AD149" s="891"/>
      <c r="AE149" s="891"/>
      <c r="AF149" s="891"/>
      <c r="AG149" s="891"/>
      <c r="AH149" s="891"/>
      <c r="AI149" s="891"/>
      <c r="AJ149" s="891"/>
      <c r="AK149" s="891"/>
      <c r="AL149" s="891"/>
      <c r="AM149" s="891"/>
      <c r="AN149" s="891"/>
      <c r="AO149" s="891"/>
      <c r="AP149" s="891"/>
      <c r="AQ149" s="891"/>
      <c r="AR149" s="891"/>
      <c r="AS149" s="891"/>
      <c r="AT149" s="891"/>
      <c r="AU149" s="891"/>
      <c r="AV149" s="891"/>
      <c r="AW149" s="891"/>
      <c r="AX149" s="891"/>
      <c r="AY149" s="891"/>
      <c r="AZ149" s="891"/>
      <c r="BA149" s="891"/>
      <c r="BB149" s="891"/>
      <c r="BC149" s="891"/>
      <c r="BD149" s="891"/>
      <c r="BE149" s="891"/>
      <c r="BF149" s="891"/>
      <c r="BG149" s="891"/>
      <c r="BH149" s="891"/>
      <c r="BI149" s="891"/>
      <c r="BJ149" s="891"/>
      <c r="BK149" s="891"/>
      <c r="BL149" s="891"/>
      <c r="BM149" s="891"/>
      <c r="BN149" s="891"/>
      <c r="BO149" s="891"/>
      <c r="BP149" s="891"/>
      <c r="BQ149" s="891"/>
      <c r="BR149" s="891"/>
      <c r="BS149" s="891"/>
      <c r="BT149" s="891"/>
      <c r="BU149" s="891"/>
      <c r="BV149" s="891"/>
      <c r="BW149" s="891"/>
      <c r="BX149" s="891"/>
      <c r="BY149" s="891"/>
      <c r="BZ149" s="891"/>
      <c r="CA149" s="891"/>
      <c r="CB149" s="891"/>
      <c r="CC149" s="891"/>
      <c r="CD149" s="891"/>
      <c r="CE149" s="891"/>
      <c r="CF149" s="891"/>
      <c r="CG149" s="891"/>
      <c r="CH149" s="891"/>
      <c r="CI149" s="891"/>
      <c r="CJ149" s="891"/>
      <c r="CK149" s="891"/>
      <c r="CL149" s="891"/>
      <c r="CM149" s="891"/>
      <c r="CN149" s="891"/>
      <c r="CO149" s="891"/>
      <c r="CP149" s="891"/>
      <c r="CQ149" s="891"/>
      <c r="CR149" s="891"/>
      <c r="CS149" s="368"/>
    </row>
    <row r="150" spans="1:98" ht="23.25" customHeight="1" x14ac:dyDescent="0.35"/>
    <row r="151" spans="1:98" ht="19.5" customHeight="1" x14ac:dyDescent="0.35">
      <c r="A151" s="221"/>
      <c r="B151" s="221"/>
      <c r="C151" s="221"/>
      <c r="D151" s="221"/>
      <c r="E151" s="221"/>
      <c r="F151" s="221"/>
      <c r="G151" s="221"/>
      <c r="H151" s="221"/>
      <c r="I151" s="221"/>
      <c r="J151" s="221"/>
      <c r="K151" s="221"/>
      <c r="L151" s="221"/>
      <c r="M151" s="221"/>
      <c r="N151" s="221"/>
      <c r="O151" s="221"/>
      <c r="P151" s="221"/>
      <c r="Q151" s="221"/>
      <c r="R151" s="221"/>
      <c r="S151" s="221"/>
      <c r="T151" s="221"/>
      <c r="U151" s="221"/>
      <c r="V151" s="221"/>
      <c r="W151" s="221"/>
      <c r="X151" s="221"/>
      <c r="Y151" s="221"/>
      <c r="Z151" s="221"/>
      <c r="AA151" s="221"/>
      <c r="AB151" s="221"/>
      <c r="AC151" s="221"/>
      <c r="AD151" s="221"/>
      <c r="AE151" s="221"/>
      <c r="AF151" s="221"/>
      <c r="AG151" s="221"/>
      <c r="AH151" s="221"/>
      <c r="AI151" s="221"/>
      <c r="AJ151" s="221"/>
      <c r="AK151" s="221"/>
      <c r="AL151" s="221"/>
      <c r="AM151" s="221"/>
      <c r="AN151" s="221"/>
      <c r="AO151" s="221"/>
      <c r="AP151" s="221"/>
      <c r="AQ151" s="221"/>
      <c r="AR151" s="221"/>
      <c r="AS151" s="221"/>
      <c r="AT151" s="221"/>
      <c r="AU151" s="221"/>
      <c r="AV151" s="221"/>
      <c r="AW151" s="221"/>
      <c r="AX151" s="221"/>
      <c r="AY151" s="221"/>
      <c r="AZ151" s="221"/>
      <c r="BA151" s="221"/>
      <c r="BB151" s="221"/>
      <c r="BC151" s="221"/>
      <c r="BD151" s="221"/>
      <c r="BE151" s="221"/>
      <c r="BF151" s="221"/>
      <c r="BG151" s="221"/>
      <c r="BH151" s="221"/>
      <c r="BI151" s="221"/>
      <c r="BJ151" s="221"/>
      <c r="BK151" s="221"/>
      <c r="BL151" s="221"/>
      <c r="BM151" s="221"/>
      <c r="BN151" s="221"/>
      <c r="BO151" s="221"/>
      <c r="BP151" s="221"/>
      <c r="BQ151" s="221"/>
      <c r="BR151" s="221"/>
      <c r="BS151" s="221"/>
      <c r="BT151" s="221"/>
      <c r="BU151" s="221"/>
      <c r="BV151" s="221"/>
      <c r="BW151" s="221"/>
      <c r="BX151" s="221"/>
      <c r="BY151" s="221"/>
      <c r="BZ151" s="221"/>
      <c r="CA151" s="221"/>
      <c r="CB151" s="221"/>
      <c r="CC151" s="221"/>
      <c r="CD151" s="221"/>
      <c r="CE151" s="221"/>
      <c r="CF151" s="221"/>
      <c r="CG151" s="221"/>
      <c r="CH151" s="221"/>
      <c r="CI151" s="221"/>
      <c r="CJ151" s="221"/>
      <c r="CK151" s="221"/>
      <c r="CL151" s="221"/>
      <c r="CM151" s="221"/>
      <c r="CN151" s="221"/>
      <c r="CO151" s="221"/>
      <c r="CP151" s="221"/>
      <c r="CQ151" s="221"/>
      <c r="CR151" s="221"/>
      <c r="CS151" s="221"/>
      <c r="CT151" s="221"/>
    </row>
    <row r="152" spans="1:98" ht="19.5" customHeight="1" x14ac:dyDescent="0.35">
      <c r="C152" s="713" t="e">
        <f>IF(CI122&gt;3000000,"La Prima Total supera $3,000,000, enviar a Suscripción para su validación","")</f>
        <v>#N/A</v>
      </c>
      <c r="D152" s="713"/>
      <c r="E152" s="713"/>
      <c r="F152" s="713"/>
      <c r="G152" s="713"/>
      <c r="H152" s="713"/>
      <c r="I152" s="713"/>
      <c r="J152" s="713"/>
      <c r="K152" s="713"/>
      <c r="L152" s="713"/>
      <c r="M152" s="713"/>
      <c r="N152" s="713"/>
      <c r="O152" s="713"/>
      <c r="P152" s="713"/>
      <c r="Q152" s="713"/>
      <c r="R152" s="713"/>
      <c r="S152" s="713"/>
      <c r="T152" s="713"/>
      <c r="U152" s="713"/>
      <c r="V152" s="713"/>
      <c r="W152" s="713"/>
      <c r="X152" s="713"/>
      <c r="Y152" s="713"/>
      <c r="Z152" s="713"/>
      <c r="AA152" s="713"/>
      <c r="AB152" s="713"/>
      <c r="AC152" s="713"/>
      <c r="AD152" s="713"/>
      <c r="AE152" s="713"/>
      <c r="AF152" s="713"/>
      <c r="AG152" s="713"/>
      <c r="AH152" s="713"/>
      <c r="AI152" s="713"/>
      <c r="AJ152" s="713"/>
      <c r="AK152" s="713"/>
      <c r="AL152" s="713"/>
      <c r="AM152" s="713"/>
      <c r="AN152" s="713"/>
      <c r="AO152" s="713"/>
      <c r="AP152" s="713"/>
      <c r="AQ152" s="713"/>
      <c r="AR152" s="713"/>
      <c r="AS152" s="713"/>
      <c r="AT152" s="713"/>
      <c r="AU152" s="713"/>
      <c r="AV152" s="713"/>
      <c r="AW152" s="713"/>
      <c r="AX152" s="713"/>
      <c r="AY152" s="713"/>
      <c r="AZ152" s="713"/>
      <c r="BA152" s="713"/>
      <c r="BB152" s="713"/>
      <c r="BC152" s="713"/>
      <c r="BD152" s="713"/>
      <c r="BE152" s="713"/>
      <c r="BF152" s="713"/>
      <c r="BG152" s="713"/>
      <c r="BH152" s="713"/>
      <c r="BI152" s="713"/>
      <c r="BJ152" s="713"/>
      <c r="BK152" s="713"/>
      <c r="BL152" s="713"/>
      <c r="BM152" s="713"/>
      <c r="BN152" s="713"/>
      <c r="BO152" s="713"/>
      <c r="BP152" s="713"/>
      <c r="BQ152" s="713"/>
      <c r="BR152" s="713"/>
      <c r="BS152" s="713"/>
      <c r="BT152" s="713"/>
      <c r="BU152" s="713"/>
      <c r="BV152" s="713"/>
      <c r="BW152" s="713"/>
      <c r="BX152" s="713"/>
      <c r="BY152" s="713"/>
      <c r="BZ152" s="713"/>
      <c r="CA152" s="713"/>
      <c r="CB152" s="713"/>
      <c r="CC152" s="713"/>
    </row>
    <row r="153" spans="1:98" ht="19.5" customHeight="1" x14ac:dyDescent="0.35">
      <c r="C153" s="713"/>
      <c r="D153" s="713"/>
      <c r="E153" s="713"/>
      <c r="F153" s="713"/>
      <c r="G153" s="713"/>
      <c r="H153" s="713"/>
      <c r="I153" s="713"/>
      <c r="J153" s="713"/>
      <c r="K153" s="713"/>
      <c r="L153" s="713"/>
      <c r="M153" s="713"/>
      <c r="N153" s="713"/>
      <c r="O153" s="713"/>
      <c r="P153" s="713"/>
      <c r="Q153" s="713"/>
      <c r="R153" s="713"/>
      <c r="S153" s="713"/>
      <c r="T153" s="713"/>
      <c r="U153" s="713"/>
      <c r="V153" s="713"/>
      <c r="W153" s="713"/>
      <c r="X153" s="713"/>
      <c r="Y153" s="713"/>
      <c r="Z153" s="713"/>
      <c r="AA153" s="713"/>
      <c r="AB153" s="713"/>
      <c r="AC153" s="713"/>
      <c r="AD153" s="713"/>
      <c r="AE153" s="713"/>
      <c r="AF153" s="713"/>
      <c r="AG153" s="713"/>
      <c r="AH153" s="713"/>
      <c r="AI153" s="713"/>
      <c r="AJ153" s="713"/>
      <c r="AK153" s="713"/>
      <c r="AL153" s="713"/>
      <c r="AM153" s="713"/>
      <c r="AN153" s="713"/>
      <c r="AO153" s="713"/>
      <c r="AP153" s="713"/>
      <c r="AQ153" s="713"/>
      <c r="AR153" s="713"/>
      <c r="AS153" s="713"/>
      <c r="AT153" s="713"/>
      <c r="AU153" s="713"/>
      <c r="AV153" s="713"/>
      <c r="AW153" s="713"/>
      <c r="AX153" s="713"/>
      <c r="AY153" s="713"/>
      <c r="AZ153" s="713"/>
      <c r="BA153" s="713"/>
      <c r="BB153" s="713"/>
      <c r="BC153" s="713"/>
      <c r="BD153" s="713"/>
      <c r="BE153" s="713"/>
      <c r="BF153" s="713"/>
      <c r="BG153" s="713"/>
      <c r="BH153" s="713"/>
      <c r="BI153" s="713"/>
      <c r="BJ153" s="713"/>
      <c r="BK153" s="713"/>
      <c r="BL153" s="713"/>
      <c r="BM153" s="713"/>
      <c r="BN153" s="713"/>
      <c r="BO153" s="713"/>
      <c r="BP153" s="713"/>
      <c r="BQ153" s="713"/>
      <c r="BR153" s="713"/>
      <c r="BS153" s="713"/>
      <c r="BT153" s="713"/>
      <c r="BU153" s="713"/>
      <c r="BV153" s="713"/>
      <c r="BW153" s="713"/>
      <c r="BX153" s="713"/>
      <c r="BY153" s="713"/>
      <c r="BZ153" s="713"/>
      <c r="CA153" s="713"/>
      <c r="CB153" s="713"/>
      <c r="CC153" s="713"/>
    </row>
    <row r="154" spans="1:98" ht="19.5" customHeight="1" x14ac:dyDescent="0.35">
      <c r="C154" s="713"/>
      <c r="D154" s="713"/>
      <c r="E154" s="713"/>
      <c r="F154" s="713"/>
      <c r="G154" s="713"/>
      <c r="H154" s="713"/>
      <c r="I154" s="713"/>
      <c r="J154" s="713"/>
      <c r="K154" s="713"/>
      <c r="L154" s="713"/>
      <c r="M154" s="713"/>
      <c r="N154" s="713"/>
      <c r="O154" s="713"/>
      <c r="P154" s="713"/>
      <c r="Q154" s="713"/>
      <c r="R154" s="713"/>
      <c r="S154" s="713"/>
      <c r="T154" s="713"/>
      <c r="U154" s="713"/>
      <c r="V154" s="713"/>
      <c r="W154" s="713"/>
      <c r="X154" s="713"/>
      <c r="Y154" s="713"/>
      <c r="Z154" s="713"/>
      <c r="AA154" s="713"/>
      <c r="AB154" s="713"/>
      <c r="AC154" s="713"/>
      <c r="AD154" s="713"/>
      <c r="AE154" s="713"/>
      <c r="AF154" s="713"/>
      <c r="AG154" s="713"/>
      <c r="AH154" s="713"/>
      <c r="AI154" s="713"/>
      <c r="AJ154" s="713"/>
      <c r="AK154" s="713"/>
      <c r="AL154" s="713"/>
      <c r="AM154" s="713"/>
      <c r="AN154" s="713"/>
      <c r="AO154" s="713"/>
      <c r="AP154" s="713"/>
      <c r="AQ154" s="713"/>
      <c r="AR154" s="713"/>
      <c r="AS154" s="713"/>
      <c r="AT154" s="713"/>
      <c r="AU154" s="713"/>
      <c r="AV154" s="713"/>
      <c r="AW154" s="713"/>
      <c r="AX154" s="713"/>
      <c r="AY154" s="713"/>
      <c r="AZ154" s="713"/>
      <c r="BA154" s="713"/>
      <c r="BB154" s="713"/>
      <c r="BC154" s="713"/>
      <c r="BD154" s="713"/>
      <c r="BE154" s="713"/>
      <c r="BF154" s="713"/>
      <c r="BG154" s="713"/>
      <c r="BH154" s="713"/>
      <c r="BI154" s="713"/>
      <c r="BJ154" s="713"/>
      <c r="BK154" s="713"/>
      <c r="BL154" s="713"/>
      <c r="BM154" s="713"/>
      <c r="BN154" s="713"/>
      <c r="BO154" s="713"/>
      <c r="BP154" s="713"/>
      <c r="BQ154" s="713"/>
      <c r="BR154" s="713"/>
      <c r="BS154" s="713"/>
      <c r="BT154" s="713"/>
      <c r="BU154" s="713"/>
      <c r="BV154" s="713"/>
      <c r="BW154" s="713"/>
      <c r="BX154" s="713"/>
      <c r="BY154" s="713"/>
      <c r="BZ154" s="713"/>
      <c r="CA154" s="713"/>
      <c r="CB154" s="713"/>
      <c r="CC154" s="713"/>
    </row>
    <row r="155" spans="1:98" ht="19.5" customHeight="1" x14ac:dyDescent="0.35">
      <c r="C155" s="713"/>
      <c r="D155" s="713"/>
      <c r="E155" s="713"/>
      <c r="F155" s="713"/>
      <c r="G155" s="713"/>
      <c r="H155" s="713"/>
      <c r="I155" s="713"/>
      <c r="J155" s="713"/>
      <c r="K155" s="713"/>
      <c r="L155" s="713"/>
      <c r="M155" s="713"/>
      <c r="N155" s="713"/>
      <c r="O155" s="713"/>
      <c r="P155" s="713"/>
      <c r="Q155" s="713"/>
      <c r="R155" s="713"/>
      <c r="S155" s="713"/>
      <c r="T155" s="713"/>
      <c r="U155" s="713"/>
      <c r="V155" s="713"/>
      <c r="W155" s="713"/>
      <c r="X155" s="713"/>
      <c r="Y155" s="713"/>
      <c r="Z155" s="713"/>
      <c r="AA155" s="713"/>
      <c r="AB155" s="713"/>
      <c r="AC155" s="713"/>
      <c r="AD155" s="713"/>
      <c r="AE155" s="713"/>
      <c r="AF155" s="713"/>
      <c r="AG155" s="713"/>
      <c r="AH155" s="713"/>
      <c r="AI155" s="713"/>
      <c r="AJ155" s="713"/>
      <c r="AK155" s="713"/>
      <c r="AL155" s="713"/>
      <c r="AM155" s="713"/>
      <c r="AN155" s="713"/>
      <c r="AO155" s="713"/>
      <c r="AP155" s="713"/>
      <c r="AQ155" s="713"/>
      <c r="AR155" s="713"/>
      <c r="AS155" s="713"/>
      <c r="AT155" s="713"/>
      <c r="AU155" s="713"/>
      <c r="AV155" s="713"/>
      <c r="AW155" s="713"/>
      <c r="AX155" s="713"/>
      <c r="AY155" s="713"/>
      <c r="AZ155" s="713"/>
      <c r="BA155" s="713"/>
      <c r="BB155" s="713"/>
      <c r="BC155" s="713"/>
      <c r="BD155" s="713"/>
      <c r="BE155" s="713"/>
      <c r="BF155" s="713"/>
      <c r="BG155" s="713"/>
      <c r="BH155" s="713"/>
      <c r="BI155" s="713"/>
      <c r="BJ155" s="713"/>
      <c r="BK155" s="713"/>
      <c r="BL155" s="713"/>
      <c r="BM155" s="713"/>
      <c r="BN155" s="713"/>
      <c r="BO155" s="713"/>
      <c r="BP155" s="713"/>
      <c r="BQ155" s="713"/>
      <c r="BR155" s="713"/>
      <c r="BS155" s="713"/>
      <c r="BT155" s="713"/>
      <c r="BU155" s="713"/>
      <c r="BV155" s="713"/>
      <c r="BW155" s="713"/>
      <c r="BX155" s="713"/>
      <c r="BY155" s="713"/>
      <c r="BZ155" s="713"/>
      <c r="CA155" s="713"/>
      <c r="CB155" s="713"/>
      <c r="CC155" s="713"/>
    </row>
    <row r="156" spans="1:98" ht="19.5" customHeight="1" x14ac:dyDescent="0.35"/>
    <row r="157" spans="1:98" ht="19.5" customHeight="1" x14ac:dyDescent="0.35"/>
    <row r="158" spans="1:98" ht="19.5" customHeight="1" x14ac:dyDescent="0.35"/>
    <row r="159" spans="1:98" ht="19.5" customHeight="1" x14ac:dyDescent="0.35"/>
    <row r="160" spans="1:98" ht="19.5" customHeight="1" x14ac:dyDescent="0.35"/>
    <row r="161" ht="19.5" customHeight="1" x14ac:dyDescent="0.35"/>
    <row r="162" ht="19.5" customHeight="1" x14ac:dyDescent="0.35"/>
    <row r="163" ht="19.5" customHeight="1" x14ac:dyDescent="0.35"/>
  </sheetData>
  <sheetProtection algorithmName="SHA-512" hashValue="J0C5WYJ7Gd8UQWeRHMTGvrrInjkPf1nH6FJ4KlnHgHAz0d95p9sSh0q9wxHjCJ3Mb5llVxN0bnJ2ZOYX/kKEbg==" saltValue="IsuNWGGzNNW3w6UilIrQUA==" spinCount="100000" sheet="1" objects="1" scenarios="1" selectLockedCells="1"/>
  <mergeCells count="777">
    <mergeCell ref="AB1:CS1"/>
    <mergeCell ref="AB2:CS2"/>
    <mergeCell ref="BU4:CM4"/>
    <mergeCell ref="CN4:CS4"/>
    <mergeCell ref="BU5:CM5"/>
    <mergeCell ref="CN5:CS5"/>
    <mergeCell ref="C15:R15"/>
    <mergeCell ref="C16:R16"/>
    <mergeCell ref="S16:BQ16"/>
    <mergeCell ref="B11:CS11"/>
    <mergeCell ref="C13:R13"/>
    <mergeCell ref="C14:R14"/>
    <mergeCell ref="B8:J8"/>
    <mergeCell ref="K8:S8"/>
    <mergeCell ref="BG8:BT8"/>
    <mergeCell ref="BU8:CS8"/>
    <mergeCell ref="B9:J9"/>
    <mergeCell ref="K9:S9"/>
    <mergeCell ref="BG9:BT9"/>
    <mergeCell ref="BU9:CS9"/>
    <mergeCell ref="BU6:CM6"/>
    <mergeCell ref="CN6:CS6"/>
    <mergeCell ref="S13:CR13"/>
    <mergeCell ref="S14:CR14"/>
    <mergeCell ref="X22:AU22"/>
    <mergeCell ref="AV22:BI22"/>
    <mergeCell ref="BJ22:BW22"/>
    <mergeCell ref="X23:AU23"/>
    <mergeCell ref="AV23:BI23"/>
    <mergeCell ref="BJ23:BW23"/>
    <mergeCell ref="B18:CS18"/>
    <mergeCell ref="AV20:BI20"/>
    <mergeCell ref="BJ20:BW20"/>
    <mergeCell ref="X21:AU21"/>
    <mergeCell ref="AV21:BI21"/>
    <mergeCell ref="BJ21:BW21"/>
    <mergeCell ref="X26:AU26"/>
    <mergeCell ref="AV26:BI26"/>
    <mergeCell ref="BJ26:BW26"/>
    <mergeCell ref="X27:AU27"/>
    <mergeCell ref="AV27:BI27"/>
    <mergeCell ref="BJ27:BW27"/>
    <mergeCell ref="X24:AU24"/>
    <mergeCell ref="AV24:BI24"/>
    <mergeCell ref="BJ24:BW24"/>
    <mergeCell ref="X25:AU25"/>
    <mergeCell ref="AV25:BI25"/>
    <mergeCell ref="BJ25:BW25"/>
    <mergeCell ref="X34:AU34"/>
    <mergeCell ref="AV34:BI34"/>
    <mergeCell ref="BJ34:BW34"/>
    <mergeCell ref="X36:AU36"/>
    <mergeCell ref="AV36:BI36"/>
    <mergeCell ref="BJ36:BW36"/>
    <mergeCell ref="X35:BW35"/>
    <mergeCell ref="X28:AU28"/>
    <mergeCell ref="AV28:BI28"/>
    <mergeCell ref="BJ28:BW28"/>
    <mergeCell ref="B30:CS30"/>
    <mergeCell ref="X32:AU33"/>
    <mergeCell ref="AV33:BI33"/>
    <mergeCell ref="BJ33:BW33"/>
    <mergeCell ref="AV32:BW32"/>
    <mergeCell ref="X40:AU40"/>
    <mergeCell ref="AV40:BI40"/>
    <mergeCell ref="BJ40:BW40"/>
    <mergeCell ref="X41:AU41"/>
    <mergeCell ref="AV41:BI41"/>
    <mergeCell ref="BJ41:BW41"/>
    <mergeCell ref="X39:BW39"/>
    <mergeCell ref="X37:AU37"/>
    <mergeCell ref="AV37:BI37"/>
    <mergeCell ref="BJ37:BW37"/>
    <mergeCell ref="X38:AU38"/>
    <mergeCell ref="AV38:BI38"/>
    <mergeCell ref="BJ38:BW38"/>
    <mergeCell ref="X44:AU44"/>
    <mergeCell ref="AV44:BI44"/>
    <mergeCell ref="BJ44:BW44"/>
    <mergeCell ref="X45:AU45"/>
    <mergeCell ref="AV45:BI45"/>
    <mergeCell ref="BJ45:BW45"/>
    <mergeCell ref="X42:AU42"/>
    <mergeCell ref="AV42:BI42"/>
    <mergeCell ref="BJ42:BW42"/>
    <mergeCell ref="X43:AU43"/>
    <mergeCell ref="AV43:BI43"/>
    <mergeCell ref="BJ43:BW43"/>
    <mergeCell ref="X47:AU47"/>
    <mergeCell ref="AV47:BI47"/>
    <mergeCell ref="BJ47:BW47"/>
    <mergeCell ref="X48:AU48"/>
    <mergeCell ref="AV48:BI48"/>
    <mergeCell ref="BJ48:BW48"/>
    <mergeCell ref="X46:AU46"/>
    <mergeCell ref="AV46:BI46"/>
    <mergeCell ref="BJ46:BW46"/>
    <mergeCell ref="X51:AU51"/>
    <mergeCell ref="AV51:BI51"/>
    <mergeCell ref="BJ51:BW51"/>
    <mergeCell ref="B54:CS54"/>
    <mergeCell ref="C56:CR56"/>
    <mergeCell ref="X49:AU49"/>
    <mergeCell ref="AV49:BI49"/>
    <mergeCell ref="BJ49:BW49"/>
    <mergeCell ref="X50:AU50"/>
    <mergeCell ref="AV50:BI50"/>
    <mergeCell ref="BJ50:BW50"/>
    <mergeCell ref="X52:AU52"/>
    <mergeCell ref="AV52:BI52"/>
    <mergeCell ref="BJ52:BW52"/>
    <mergeCell ref="C57:L59"/>
    <mergeCell ref="M57:AN57"/>
    <mergeCell ref="AO57:BP57"/>
    <mergeCell ref="BQ57:CR57"/>
    <mergeCell ref="M58:Z58"/>
    <mergeCell ref="AA58:AN58"/>
    <mergeCell ref="AO58:BB58"/>
    <mergeCell ref="BC58:BP58"/>
    <mergeCell ref="BQ58:CD58"/>
    <mergeCell ref="CE58:CR58"/>
    <mergeCell ref="BC59:BI59"/>
    <mergeCell ref="BJ59:BP59"/>
    <mergeCell ref="BQ59:BW59"/>
    <mergeCell ref="BX59:CD59"/>
    <mergeCell ref="CE59:CK59"/>
    <mergeCell ref="CL59:CR59"/>
    <mergeCell ref="M59:S59"/>
    <mergeCell ref="T59:Z59"/>
    <mergeCell ref="AA59:AG59"/>
    <mergeCell ref="AH59:AN59"/>
    <mergeCell ref="AO59:AU59"/>
    <mergeCell ref="AV59:BB59"/>
    <mergeCell ref="CL60:CR60"/>
    <mergeCell ref="C61:L61"/>
    <mergeCell ref="M61:S61"/>
    <mergeCell ref="T61:Z61"/>
    <mergeCell ref="AA61:AG61"/>
    <mergeCell ref="AH61:AN61"/>
    <mergeCell ref="AO61:AU61"/>
    <mergeCell ref="AV61:BB61"/>
    <mergeCell ref="BC61:BI61"/>
    <mergeCell ref="BJ61:BP61"/>
    <mergeCell ref="AV60:BB60"/>
    <mergeCell ref="BC60:BI60"/>
    <mergeCell ref="BJ60:BP60"/>
    <mergeCell ref="BQ60:BW60"/>
    <mergeCell ref="BX60:CD60"/>
    <mergeCell ref="CE60:CK60"/>
    <mergeCell ref="C60:L60"/>
    <mergeCell ref="M60:S60"/>
    <mergeCell ref="T60:Z60"/>
    <mergeCell ref="AA60:AG60"/>
    <mergeCell ref="AH60:AN60"/>
    <mergeCell ref="AO60:AU60"/>
    <mergeCell ref="BQ61:BW61"/>
    <mergeCell ref="BX61:CD61"/>
    <mergeCell ref="CE61:CK61"/>
    <mergeCell ref="CL61:CR61"/>
    <mergeCell ref="C62:L62"/>
    <mergeCell ref="M62:S62"/>
    <mergeCell ref="T62:Z62"/>
    <mergeCell ref="AA62:AG62"/>
    <mergeCell ref="AH62:AN62"/>
    <mergeCell ref="AO62:AU62"/>
    <mergeCell ref="CL62:CR62"/>
    <mergeCell ref="AV62:BB62"/>
    <mergeCell ref="BC62:BI62"/>
    <mergeCell ref="BJ62:BP62"/>
    <mergeCell ref="BQ62:BW62"/>
    <mergeCell ref="BX62:CD62"/>
    <mergeCell ref="CE62:CK62"/>
    <mergeCell ref="CL63:CR63"/>
    <mergeCell ref="C64:L64"/>
    <mergeCell ref="M64:S64"/>
    <mergeCell ref="T64:Z64"/>
    <mergeCell ref="AA64:AG64"/>
    <mergeCell ref="AH64:AN64"/>
    <mergeCell ref="AO64:AU64"/>
    <mergeCell ref="CL64:CR64"/>
    <mergeCell ref="AV64:BB64"/>
    <mergeCell ref="BC64:BI64"/>
    <mergeCell ref="BJ64:BP64"/>
    <mergeCell ref="BQ64:BW64"/>
    <mergeCell ref="BX64:CD64"/>
    <mergeCell ref="CE64:CK64"/>
    <mergeCell ref="C63:L63"/>
    <mergeCell ref="M63:S63"/>
    <mergeCell ref="T63:Z63"/>
    <mergeCell ref="AA63:AG63"/>
    <mergeCell ref="AH63:AN63"/>
    <mergeCell ref="AO63:AU63"/>
    <mergeCell ref="AV63:BB63"/>
    <mergeCell ref="BC63:BI63"/>
    <mergeCell ref="BJ63:BP63"/>
    <mergeCell ref="AA65:AG65"/>
    <mergeCell ref="AH65:AN65"/>
    <mergeCell ref="AO65:AU65"/>
    <mergeCell ref="AV65:BB65"/>
    <mergeCell ref="BC65:BI65"/>
    <mergeCell ref="BJ65:BP65"/>
    <mergeCell ref="BQ63:BW63"/>
    <mergeCell ref="BX63:CD63"/>
    <mergeCell ref="CE63:CK63"/>
    <mergeCell ref="AO67:AU67"/>
    <mergeCell ref="AV67:BB67"/>
    <mergeCell ref="BC67:BI67"/>
    <mergeCell ref="BJ67:BP67"/>
    <mergeCell ref="BQ65:BW65"/>
    <mergeCell ref="BX65:CD65"/>
    <mergeCell ref="CE65:CK65"/>
    <mergeCell ref="CL65:CR65"/>
    <mergeCell ref="C66:L66"/>
    <mergeCell ref="M66:S66"/>
    <mergeCell ref="T66:Z66"/>
    <mergeCell ref="AA66:AG66"/>
    <mergeCell ref="AH66:AN66"/>
    <mergeCell ref="AO66:AU66"/>
    <mergeCell ref="CL66:CR66"/>
    <mergeCell ref="AV66:BB66"/>
    <mergeCell ref="BC66:BI66"/>
    <mergeCell ref="BJ66:BP66"/>
    <mergeCell ref="BQ66:BW66"/>
    <mergeCell ref="BX66:CD66"/>
    <mergeCell ref="CE66:CK66"/>
    <mergeCell ref="C65:L65"/>
    <mergeCell ref="M65:S65"/>
    <mergeCell ref="T65:Z65"/>
    <mergeCell ref="BC69:BI69"/>
    <mergeCell ref="BJ69:BP69"/>
    <mergeCell ref="BQ67:BW67"/>
    <mergeCell ref="BX67:CD67"/>
    <mergeCell ref="CE67:CK67"/>
    <mergeCell ref="CL67:CR67"/>
    <mergeCell ref="C68:L68"/>
    <mergeCell ref="M68:S68"/>
    <mergeCell ref="T68:Z68"/>
    <mergeCell ref="AA68:AG68"/>
    <mergeCell ref="AH68:AN68"/>
    <mergeCell ref="AO68:AU68"/>
    <mergeCell ref="CL68:CR68"/>
    <mergeCell ref="AV68:BB68"/>
    <mergeCell ref="BC68:BI68"/>
    <mergeCell ref="BJ68:BP68"/>
    <mergeCell ref="BQ68:BW68"/>
    <mergeCell ref="BX68:CD68"/>
    <mergeCell ref="CE68:CK68"/>
    <mergeCell ref="C67:L67"/>
    <mergeCell ref="M67:S67"/>
    <mergeCell ref="T67:Z67"/>
    <mergeCell ref="AA67:AG67"/>
    <mergeCell ref="AH67:AN67"/>
    <mergeCell ref="BQ69:BW69"/>
    <mergeCell ref="BX69:CD69"/>
    <mergeCell ref="CE69:CK69"/>
    <mergeCell ref="CL69:CR69"/>
    <mergeCell ref="C70:L70"/>
    <mergeCell ref="M70:S70"/>
    <mergeCell ref="T70:Z70"/>
    <mergeCell ref="AA70:AG70"/>
    <mergeCell ref="AH70:AN70"/>
    <mergeCell ref="AO70:AU70"/>
    <mergeCell ref="CL70:CR70"/>
    <mergeCell ref="AV70:BB70"/>
    <mergeCell ref="BC70:BI70"/>
    <mergeCell ref="BJ70:BP70"/>
    <mergeCell ref="BQ70:BW70"/>
    <mergeCell ref="BX70:CD70"/>
    <mergeCell ref="CE70:CK70"/>
    <mergeCell ref="C69:L69"/>
    <mergeCell ref="M69:S69"/>
    <mergeCell ref="T69:Z69"/>
    <mergeCell ref="AA69:AG69"/>
    <mergeCell ref="AH69:AN69"/>
    <mergeCell ref="AO69:AU69"/>
    <mergeCell ref="AV69:BB69"/>
    <mergeCell ref="CL71:CR71"/>
    <mergeCell ref="C72:L72"/>
    <mergeCell ref="M72:S72"/>
    <mergeCell ref="T72:Z72"/>
    <mergeCell ref="AA72:AG72"/>
    <mergeCell ref="AH72:AN72"/>
    <mergeCell ref="AO72:AU72"/>
    <mergeCell ref="CL72:CR72"/>
    <mergeCell ref="AV72:BB72"/>
    <mergeCell ref="BC72:BI72"/>
    <mergeCell ref="BJ72:BP72"/>
    <mergeCell ref="BQ72:BW72"/>
    <mergeCell ref="BX72:CD72"/>
    <mergeCell ref="CE72:CK72"/>
    <mergeCell ref="C71:L71"/>
    <mergeCell ref="M71:S71"/>
    <mergeCell ref="T71:Z71"/>
    <mergeCell ref="AA71:AG71"/>
    <mergeCell ref="AH71:AN71"/>
    <mergeCell ref="AO71:AU71"/>
    <mergeCell ref="AV71:BB71"/>
    <mergeCell ref="BC71:BI71"/>
    <mergeCell ref="BJ71:BP71"/>
    <mergeCell ref="AA73:AG73"/>
    <mergeCell ref="AH73:AN73"/>
    <mergeCell ref="AO73:AU73"/>
    <mergeCell ref="AV73:BB73"/>
    <mergeCell ref="BC73:BI73"/>
    <mergeCell ref="BJ73:BP73"/>
    <mergeCell ref="BQ71:BW71"/>
    <mergeCell ref="BX71:CD71"/>
    <mergeCell ref="CE71:CK71"/>
    <mergeCell ref="AO75:AU75"/>
    <mergeCell ref="AV75:BB75"/>
    <mergeCell ref="BC75:BI75"/>
    <mergeCell ref="BJ75:BP75"/>
    <mergeCell ref="BQ73:BW73"/>
    <mergeCell ref="BX73:CD73"/>
    <mergeCell ref="CE73:CK73"/>
    <mergeCell ref="CL73:CR73"/>
    <mergeCell ref="C74:L74"/>
    <mergeCell ref="M74:S74"/>
    <mergeCell ref="T74:Z74"/>
    <mergeCell ref="AA74:AG74"/>
    <mergeCell ref="AH74:AN74"/>
    <mergeCell ref="AO74:AU74"/>
    <mergeCell ref="CL74:CR74"/>
    <mergeCell ref="AV74:BB74"/>
    <mergeCell ref="BC74:BI74"/>
    <mergeCell ref="BJ74:BP74"/>
    <mergeCell ref="BQ74:BW74"/>
    <mergeCell ref="BX74:CD74"/>
    <mergeCell ref="CE74:CK74"/>
    <mergeCell ref="C73:L73"/>
    <mergeCell ref="M73:S73"/>
    <mergeCell ref="T73:Z73"/>
    <mergeCell ref="BC77:BI77"/>
    <mergeCell ref="BJ77:BP77"/>
    <mergeCell ref="BQ75:BW75"/>
    <mergeCell ref="BX75:CD75"/>
    <mergeCell ref="CE75:CK75"/>
    <mergeCell ref="CL75:CR75"/>
    <mergeCell ref="C76:L76"/>
    <mergeCell ref="M76:S76"/>
    <mergeCell ref="T76:Z76"/>
    <mergeCell ref="AA76:AG76"/>
    <mergeCell ref="AH76:AN76"/>
    <mergeCell ref="AO76:AU76"/>
    <mergeCell ref="CL76:CR76"/>
    <mergeCell ref="AV76:BB76"/>
    <mergeCell ref="BC76:BI76"/>
    <mergeCell ref="BJ76:BP76"/>
    <mergeCell ref="BQ76:BW76"/>
    <mergeCell ref="BX76:CD76"/>
    <mergeCell ref="CE76:CK76"/>
    <mergeCell ref="C75:L75"/>
    <mergeCell ref="M75:S75"/>
    <mergeCell ref="T75:Z75"/>
    <mergeCell ref="AA75:AG75"/>
    <mergeCell ref="AH75:AN75"/>
    <mergeCell ref="BQ77:BW77"/>
    <mergeCell ref="BX77:CD77"/>
    <mergeCell ref="CE77:CK77"/>
    <mergeCell ref="CL77:CR77"/>
    <mergeCell ref="C78:L78"/>
    <mergeCell ref="M78:S78"/>
    <mergeCell ref="T78:Z78"/>
    <mergeCell ref="AA78:AG78"/>
    <mergeCell ref="AH78:AN78"/>
    <mergeCell ref="AO78:AU78"/>
    <mergeCell ref="CL78:CR78"/>
    <mergeCell ref="AV78:BB78"/>
    <mergeCell ref="BC78:BI78"/>
    <mergeCell ref="BJ78:BP78"/>
    <mergeCell ref="BQ78:BW78"/>
    <mergeCell ref="BX78:CD78"/>
    <mergeCell ref="CE78:CK78"/>
    <mergeCell ref="C77:L77"/>
    <mergeCell ref="M77:S77"/>
    <mergeCell ref="T77:Z77"/>
    <mergeCell ref="AA77:AG77"/>
    <mergeCell ref="AH77:AN77"/>
    <mergeCell ref="AO77:AU77"/>
    <mergeCell ref="AV77:BB77"/>
    <mergeCell ref="BQ79:BW79"/>
    <mergeCell ref="BX79:CD79"/>
    <mergeCell ref="CE79:CK79"/>
    <mergeCell ref="CL79:CR79"/>
    <mergeCell ref="C80:L80"/>
    <mergeCell ref="M80:S80"/>
    <mergeCell ref="T80:Z80"/>
    <mergeCell ref="AA80:AG80"/>
    <mergeCell ref="AH80:AN80"/>
    <mergeCell ref="AO80:AU80"/>
    <mergeCell ref="C79:L79"/>
    <mergeCell ref="M79:S79"/>
    <mergeCell ref="T79:Z79"/>
    <mergeCell ref="AA79:AG79"/>
    <mergeCell ref="AH79:AN79"/>
    <mergeCell ref="AO79:AU79"/>
    <mergeCell ref="AV79:BB79"/>
    <mergeCell ref="BC79:BI79"/>
    <mergeCell ref="BJ79:BP79"/>
    <mergeCell ref="C82:AN82"/>
    <mergeCell ref="AO82:BB82"/>
    <mergeCell ref="BC82:BP82"/>
    <mergeCell ref="BQ82:CD82"/>
    <mergeCell ref="CE82:CR82"/>
    <mergeCell ref="C83:AN83"/>
    <mergeCell ref="AO83:BP83"/>
    <mergeCell ref="BQ83:CR83"/>
    <mergeCell ref="CL80:CR80"/>
    <mergeCell ref="C81:AN81"/>
    <mergeCell ref="AO81:AU81"/>
    <mergeCell ref="AV81:BB81"/>
    <mergeCell ref="BC81:BI81"/>
    <mergeCell ref="BJ81:BP81"/>
    <mergeCell ref="BQ81:BW81"/>
    <mergeCell ref="BX81:CD81"/>
    <mergeCell ref="CE81:CK81"/>
    <mergeCell ref="CL81:CR81"/>
    <mergeCell ref="AV80:BB80"/>
    <mergeCell ref="BC80:BI80"/>
    <mergeCell ref="BJ80:BP80"/>
    <mergeCell ref="BQ80:BW80"/>
    <mergeCell ref="BX80:CD80"/>
    <mergeCell ref="CE80:CK80"/>
    <mergeCell ref="C85:CR85"/>
    <mergeCell ref="C86:L88"/>
    <mergeCell ref="M86:AN86"/>
    <mergeCell ref="AO86:BP86"/>
    <mergeCell ref="BQ86:CR86"/>
    <mergeCell ref="M87:Z87"/>
    <mergeCell ref="AA87:AN87"/>
    <mergeCell ref="AO87:BB87"/>
    <mergeCell ref="BC87:BP87"/>
    <mergeCell ref="BQ87:CD87"/>
    <mergeCell ref="CE88:CK88"/>
    <mergeCell ref="CL88:CR88"/>
    <mergeCell ref="C89:L89"/>
    <mergeCell ref="M89:S89"/>
    <mergeCell ref="T89:Z89"/>
    <mergeCell ref="AA89:AG89"/>
    <mergeCell ref="AH89:AN89"/>
    <mergeCell ref="AO89:AU89"/>
    <mergeCell ref="AV89:BB89"/>
    <mergeCell ref="CE87:CR87"/>
    <mergeCell ref="M88:S88"/>
    <mergeCell ref="T88:Z88"/>
    <mergeCell ref="AA88:AG88"/>
    <mergeCell ref="AH88:AN88"/>
    <mergeCell ref="AO88:AU88"/>
    <mergeCell ref="AV88:BB88"/>
    <mergeCell ref="BC88:BI88"/>
    <mergeCell ref="BJ88:BP88"/>
    <mergeCell ref="BQ88:BW88"/>
    <mergeCell ref="BC89:BI89"/>
    <mergeCell ref="BJ89:BP89"/>
    <mergeCell ref="BQ89:BW89"/>
    <mergeCell ref="BX89:CD89"/>
    <mergeCell ref="CE89:CK89"/>
    <mergeCell ref="CL89:CR89"/>
    <mergeCell ref="BX88:CD88"/>
    <mergeCell ref="CL90:CR90"/>
    <mergeCell ref="C91:L91"/>
    <mergeCell ref="M91:S91"/>
    <mergeCell ref="T91:Z91"/>
    <mergeCell ref="AA91:AG91"/>
    <mergeCell ref="AH91:AN91"/>
    <mergeCell ref="AO91:AU91"/>
    <mergeCell ref="AV91:BB91"/>
    <mergeCell ref="BC91:BI91"/>
    <mergeCell ref="BJ91:BP91"/>
    <mergeCell ref="AV90:BB90"/>
    <mergeCell ref="BC90:BI90"/>
    <mergeCell ref="BJ90:BP90"/>
    <mergeCell ref="BQ90:BW90"/>
    <mergeCell ref="BX90:CD90"/>
    <mergeCell ref="CE90:CK90"/>
    <mergeCell ref="C90:L90"/>
    <mergeCell ref="M90:S90"/>
    <mergeCell ref="T90:Z90"/>
    <mergeCell ref="AA90:AG90"/>
    <mergeCell ref="AH90:AN90"/>
    <mergeCell ref="AO90:AU90"/>
    <mergeCell ref="BQ91:BW91"/>
    <mergeCell ref="BX91:CD91"/>
    <mergeCell ref="CE91:CK91"/>
    <mergeCell ref="CL91:CR91"/>
    <mergeCell ref="C92:L92"/>
    <mergeCell ref="M92:S92"/>
    <mergeCell ref="T92:Z92"/>
    <mergeCell ref="AA92:AG92"/>
    <mergeCell ref="AH92:AN92"/>
    <mergeCell ref="AO92:AU92"/>
    <mergeCell ref="CL92:CR92"/>
    <mergeCell ref="AV92:BB92"/>
    <mergeCell ref="BC92:BI92"/>
    <mergeCell ref="BJ92:BP92"/>
    <mergeCell ref="BQ92:BW92"/>
    <mergeCell ref="BX92:CD92"/>
    <mergeCell ref="CE92:CK92"/>
    <mergeCell ref="CL93:CR93"/>
    <mergeCell ref="C94:L94"/>
    <mergeCell ref="M94:S94"/>
    <mergeCell ref="T94:Z94"/>
    <mergeCell ref="AA94:AG94"/>
    <mergeCell ref="AH94:AN94"/>
    <mergeCell ref="AO94:AU94"/>
    <mergeCell ref="CL94:CR94"/>
    <mergeCell ref="AV94:BB94"/>
    <mergeCell ref="BC94:BI94"/>
    <mergeCell ref="BJ94:BP94"/>
    <mergeCell ref="BQ94:BW94"/>
    <mergeCell ref="BX94:CD94"/>
    <mergeCell ref="CE94:CK94"/>
    <mergeCell ref="C93:L93"/>
    <mergeCell ref="M93:S93"/>
    <mergeCell ref="T93:Z93"/>
    <mergeCell ref="AA93:AG93"/>
    <mergeCell ref="AH93:AN93"/>
    <mergeCell ref="AO93:AU93"/>
    <mergeCell ref="AV93:BB93"/>
    <mergeCell ref="BC93:BI93"/>
    <mergeCell ref="BJ93:BP93"/>
    <mergeCell ref="AA95:AG95"/>
    <mergeCell ref="AH95:AN95"/>
    <mergeCell ref="AO95:AU95"/>
    <mergeCell ref="AV95:BB95"/>
    <mergeCell ref="BC95:BI95"/>
    <mergeCell ref="BJ95:BP95"/>
    <mergeCell ref="BQ93:BW93"/>
    <mergeCell ref="BX93:CD93"/>
    <mergeCell ref="CE93:CK93"/>
    <mergeCell ref="AO97:AU97"/>
    <mergeCell ref="AV97:BB97"/>
    <mergeCell ref="BC97:BI97"/>
    <mergeCell ref="BJ97:BP97"/>
    <mergeCell ref="BQ95:BW95"/>
    <mergeCell ref="BX95:CD95"/>
    <mergeCell ref="CE95:CK95"/>
    <mergeCell ref="CL95:CR95"/>
    <mergeCell ref="C96:L96"/>
    <mergeCell ref="M96:S96"/>
    <mergeCell ref="T96:Z96"/>
    <mergeCell ref="AA96:AG96"/>
    <mergeCell ref="AH96:AN96"/>
    <mergeCell ref="AO96:AU96"/>
    <mergeCell ref="CL96:CR96"/>
    <mergeCell ref="AV96:BB96"/>
    <mergeCell ref="BC96:BI96"/>
    <mergeCell ref="BJ96:BP96"/>
    <mergeCell ref="BQ96:BW96"/>
    <mergeCell ref="BX96:CD96"/>
    <mergeCell ref="CE96:CK96"/>
    <mergeCell ref="C95:L95"/>
    <mergeCell ref="M95:S95"/>
    <mergeCell ref="T95:Z95"/>
    <mergeCell ref="BC99:BI99"/>
    <mergeCell ref="BJ99:BP99"/>
    <mergeCell ref="BQ97:BW97"/>
    <mergeCell ref="BX97:CD97"/>
    <mergeCell ref="CE97:CK97"/>
    <mergeCell ref="CL97:CR97"/>
    <mergeCell ref="C98:L98"/>
    <mergeCell ref="M98:S98"/>
    <mergeCell ref="T98:Z98"/>
    <mergeCell ref="AA98:AG98"/>
    <mergeCell ref="AH98:AN98"/>
    <mergeCell ref="AO98:AU98"/>
    <mergeCell ref="CL98:CR98"/>
    <mergeCell ref="AV98:BB98"/>
    <mergeCell ref="BC98:BI98"/>
    <mergeCell ref="BJ98:BP98"/>
    <mergeCell ref="BQ98:BW98"/>
    <mergeCell ref="BX98:CD98"/>
    <mergeCell ref="CE98:CK98"/>
    <mergeCell ref="C97:L97"/>
    <mergeCell ref="M97:S97"/>
    <mergeCell ref="T97:Z97"/>
    <mergeCell ref="AA97:AG97"/>
    <mergeCell ref="AH97:AN97"/>
    <mergeCell ref="BQ99:BW99"/>
    <mergeCell ref="BX99:CD99"/>
    <mergeCell ref="CE99:CK99"/>
    <mergeCell ref="CL99:CR99"/>
    <mergeCell ref="C100:L100"/>
    <mergeCell ref="M100:S100"/>
    <mergeCell ref="T100:Z100"/>
    <mergeCell ref="AA100:AG100"/>
    <mergeCell ref="AH100:AN100"/>
    <mergeCell ref="AO100:AU100"/>
    <mergeCell ref="CL100:CR100"/>
    <mergeCell ref="AV100:BB100"/>
    <mergeCell ref="BC100:BI100"/>
    <mergeCell ref="BJ100:BP100"/>
    <mergeCell ref="BQ100:BW100"/>
    <mergeCell ref="BX100:CD100"/>
    <mergeCell ref="CE100:CK100"/>
    <mergeCell ref="C99:L99"/>
    <mergeCell ref="M99:S99"/>
    <mergeCell ref="T99:Z99"/>
    <mergeCell ref="AA99:AG99"/>
    <mergeCell ref="AH99:AN99"/>
    <mergeCell ref="AO99:AU99"/>
    <mergeCell ref="AV99:BB99"/>
    <mergeCell ref="CL101:CR101"/>
    <mergeCell ref="C102:L102"/>
    <mergeCell ref="M102:S102"/>
    <mergeCell ref="T102:Z102"/>
    <mergeCell ref="AA102:AG102"/>
    <mergeCell ref="AH102:AN102"/>
    <mergeCell ref="AO102:AU102"/>
    <mergeCell ref="CL102:CR102"/>
    <mergeCell ref="AV102:BB102"/>
    <mergeCell ref="BC102:BI102"/>
    <mergeCell ref="BJ102:BP102"/>
    <mergeCell ref="BQ102:BW102"/>
    <mergeCell ref="BX102:CD102"/>
    <mergeCell ref="CE102:CK102"/>
    <mergeCell ref="C101:L101"/>
    <mergeCell ref="M101:S101"/>
    <mergeCell ref="T101:Z101"/>
    <mergeCell ref="AA101:AG101"/>
    <mergeCell ref="AH101:AN101"/>
    <mergeCell ref="AO101:AU101"/>
    <mergeCell ref="AV101:BB101"/>
    <mergeCell ref="BC101:BI101"/>
    <mergeCell ref="BJ101:BP101"/>
    <mergeCell ref="AA103:AG103"/>
    <mergeCell ref="AH103:AN103"/>
    <mergeCell ref="AO103:AU103"/>
    <mergeCell ref="AV103:BB103"/>
    <mergeCell ref="BC103:BI103"/>
    <mergeCell ref="BJ103:BP103"/>
    <mergeCell ref="BQ101:BW101"/>
    <mergeCell ref="BX101:CD101"/>
    <mergeCell ref="CE101:CK101"/>
    <mergeCell ref="AO105:AU105"/>
    <mergeCell ref="AV105:BB105"/>
    <mergeCell ref="BC105:BI105"/>
    <mergeCell ref="BJ105:BP105"/>
    <mergeCell ref="BQ103:BW103"/>
    <mergeCell ref="BX103:CD103"/>
    <mergeCell ref="CE103:CK103"/>
    <mergeCell ref="CL103:CR103"/>
    <mergeCell ref="C104:L104"/>
    <mergeCell ref="M104:S104"/>
    <mergeCell ref="T104:Z104"/>
    <mergeCell ref="AA104:AG104"/>
    <mergeCell ref="AH104:AN104"/>
    <mergeCell ref="AO104:AU104"/>
    <mergeCell ref="CL104:CR104"/>
    <mergeCell ref="AV104:BB104"/>
    <mergeCell ref="BC104:BI104"/>
    <mergeCell ref="BJ104:BP104"/>
    <mergeCell ref="BQ104:BW104"/>
    <mergeCell ref="BX104:CD104"/>
    <mergeCell ref="CE104:CK104"/>
    <mergeCell ref="C103:L103"/>
    <mergeCell ref="M103:S103"/>
    <mergeCell ref="T103:Z103"/>
    <mergeCell ref="BC107:BI107"/>
    <mergeCell ref="BJ107:BP107"/>
    <mergeCell ref="BQ105:BW105"/>
    <mergeCell ref="BX105:CD105"/>
    <mergeCell ref="CE105:CK105"/>
    <mergeCell ref="CL105:CR105"/>
    <mergeCell ref="C106:L106"/>
    <mergeCell ref="M106:S106"/>
    <mergeCell ref="T106:Z106"/>
    <mergeCell ref="AA106:AG106"/>
    <mergeCell ref="AH106:AN106"/>
    <mergeCell ref="AO106:AU106"/>
    <mergeCell ref="CL106:CR106"/>
    <mergeCell ref="AV106:BB106"/>
    <mergeCell ref="BC106:BI106"/>
    <mergeCell ref="BJ106:BP106"/>
    <mergeCell ref="BQ106:BW106"/>
    <mergeCell ref="BX106:CD106"/>
    <mergeCell ref="CE106:CK106"/>
    <mergeCell ref="C105:L105"/>
    <mergeCell ref="M105:S105"/>
    <mergeCell ref="T105:Z105"/>
    <mergeCell ref="AA105:AG105"/>
    <mergeCell ref="AH105:AN105"/>
    <mergeCell ref="BQ107:BW107"/>
    <mergeCell ref="BX107:CD107"/>
    <mergeCell ref="CE107:CK107"/>
    <mergeCell ref="CL107:CR107"/>
    <mergeCell ref="C108:L108"/>
    <mergeCell ref="M108:S108"/>
    <mergeCell ref="T108:Z108"/>
    <mergeCell ref="AA108:AG108"/>
    <mergeCell ref="AH108:AN108"/>
    <mergeCell ref="AO108:AU108"/>
    <mergeCell ref="CL108:CR108"/>
    <mergeCell ref="AV108:BB108"/>
    <mergeCell ref="BC108:BI108"/>
    <mergeCell ref="BJ108:BP108"/>
    <mergeCell ref="BQ108:BW108"/>
    <mergeCell ref="BX108:CD108"/>
    <mergeCell ref="CE108:CK108"/>
    <mergeCell ref="C107:L107"/>
    <mergeCell ref="M107:S107"/>
    <mergeCell ref="T107:Z107"/>
    <mergeCell ref="AA107:AG107"/>
    <mergeCell ref="AH107:AN107"/>
    <mergeCell ref="AO107:AU107"/>
    <mergeCell ref="AV107:BB107"/>
    <mergeCell ref="BQ109:BW109"/>
    <mergeCell ref="BX109:CD109"/>
    <mergeCell ref="CE109:CK109"/>
    <mergeCell ref="CL109:CR109"/>
    <mergeCell ref="C110:AN110"/>
    <mergeCell ref="AO110:AU110"/>
    <mergeCell ref="AV110:BB110"/>
    <mergeCell ref="BC110:BI110"/>
    <mergeCell ref="BJ110:BP110"/>
    <mergeCell ref="BQ110:BW110"/>
    <mergeCell ref="C109:L109"/>
    <mergeCell ref="M109:S109"/>
    <mergeCell ref="T109:Z109"/>
    <mergeCell ref="AA109:AG109"/>
    <mergeCell ref="AH109:AN109"/>
    <mergeCell ref="AO109:AU109"/>
    <mergeCell ref="AV109:BB109"/>
    <mergeCell ref="BC109:BI109"/>
    <mergeCell ref="BJ109:BP109"/>
    <mergeCell ref="U115:AC115"/>
    <mergeCell ref="BH115:CE115"/>
    <mergeCell ref="CI115:CR115"/>
    <mergeCell ref="C112:AN112"/>
    <mergeCell ref="AO112:BP112"/>
    <mergeCell ref="BQ112:CR112"/>
    <mergeCell ref="BX110:CD110"/>
    <mergeCell ref="CE110:CK110"/>
    <mergeCell ref="CL110:CR110"/>
    <mergeCell ref="C111:AN111"/>
    <mergeCell ref="AO111:BB111"/>
    <mergeCell ref="BC111:BP111"/>
    <mergeCell ref="BQ111:CD111"/>
    <mergeCell ref="CE111:CR111"/>
    <mergeCell ref="B149:CR149"/>
    <mergeCell ref="BH127:CF127"/>
    <mergeCell ref="CI127:CR127"/>
    <mergeCell ref="BH128:CF128"/>
    <mergeCell ref="CI128:CR128"/>
    <mergeCell ref="B133:CS133"/>
    <mergeCell ref="B134:O134"/>
    <mergeCell ref="C121:AA131"/>
    <mergeCell ref="BH121:CE121"/>
    <mergeCell ref="CI121:CR121"/>
    <mergeCell ref="BH122:CE122"/>
    <mergeCell ref="CI122:CR122"/>
    <mergeCell ref="BH125:CR125"/>
    <mergeCell ref="B141:CS144"/>
    <mergeCell ref="C152:CC155"/>
    <mergeCell ref="S15:CR15"/>
    <mergeCell ref="BT16:CB16"/>
    <mergeCell ref="CD16:CR16"/>
    <mergeCell ref="B135:CS135"/>
    <mergeCell ref="BH119:CE119"/>
    <mergeCell ref="CI119:CR119"/>
    <mergeCell ref="BH120:CE120"/>
    <mergeCell ref="CI120:CR120"/>
    <mergeCell ref="BH117:CE117"/>
    <mergeCell ref="CI117:CR117"/>
    <mergeCell ref="BH118:CE118"/>
    <mergeCell ref="CI118:CR118"/>
    <mergeCell ref="C116:T116"/>
    <mergeCell ref="U116:AC116"/>
    <mergeCell ref="BH116:CE116"/>
    <mergeCell ref="CI116:CR116"/>
    <mergeCell ref="C117:T117"/>
    <mergeCell ref="U117:AC117"/>
    <mergeCell ref="C115:T115"/>
    <mergeCell ref="B136:CS136"/>
    <mergeCell ref="B137:CS137"/>
    <mergeCell ref="B138:CS139"/>
    <mergeCell ref="B140:CS140"/>
  </mergeCells>
  <conditionalFormatting sqref="C152:CC155">
    <cfRule type="expression" dxfId="11" priority="1">
      <formula>C152&lt;&gt;""</formula>
    </cfRule>
  </conditionalFormatting>
  <printOptions horizontalCentered="1"/>
  <pageMargins left="0.47244094488188981" right="0.47244094488188981" top="0.47244094488188981" bottom="0.47244094488188981" header="0" footer="0.59055118110236227"/>
  <pageSetup scale="34" fitToWidth="0" fitToHeight="0" orientation="portrait" r:id="rId1"/>
  <headerFooter scaleWithDoc="0" alignWithMargins="0">
    <oddFooter xml:space="preserve">&amp;C&amp;"-,Negrita"&amp;8&amp;K333E48Página &amp;P de &amp;N&amp;R&amp;8         </oddFooter>
  </headerFooter>
  <rowBreaks count="1" manualBreakCount="1">
    <brk id="84"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41985" r:id="rId4" name="Group Box 1">
              <controlPr defaultSize="0" autoFill="0" autoPict="0">
                <anchor moveWithCells="1">
                  <from>
                    <xdr:col>22</xdr:col>
                    <xdr:colOff>0</xdr:colOff>
                    <xdr:row>50</xdr:row>
                    <xdr:rowOff>0</xdr:rowOff>
                  </from>
                  <to>
                    <xdr:col>22</xdr:col>
                    <xdr:colOff>0</xdr:colOff>
                    <xdr:row>52</xdr:row>
                    <xdr:rowOff>0</xdr:rowOff>
                  </to>
                </anchor>
              </controlPr>
            </control>
          </mc:Choice>
        </mc:AlternateContent>
        <mc:AlternateContent xmlns:mc="http://schemas.openxmlformats.org/markup-compatibility/2006">
          <mc:Choice Requires="x14">
            <control shapeId="41986" r:id="rId5" name="Group Box 2">
              <controlPr defaultSize="0" autoFill="0" autoPict="0">
                <anchor moveWithCells="1">
                  <from>
                    <xdr:col>22</xdr:col>
                    <xdr:colOff>0</xdr:colOff>
                    <xdr:row>50</xdr:row>
                    <xdr:rowOff>0</xdr:rowOff>
                  </from>
                  <to>
                    <xdr:col>22</xdr:col>
                    <xdr:colOff>0</xdr:colOff>
                    <xdr:row>52</xdr:row>
                    <xdr:rowOff>171450</xdr:rowOff>
                  </to>
                </anchor>
              </controlPr>
            </control>
          </mc:Choice>
        </mc:AlternateContent>
        <mc:AlternateContent xmlns:mc="http://schemas.openxmlformats.org/markup-compatibility/2006">
          <mc:Choice Requires="x14">
            <control shapeId="41987" r:id="rId6" name="Group Box 3">
              <controlPr defaultSize="0" autoFill="0" autoPict="0">
                <anchor moveWithCells="1">
                  <from>
                    <xdr:col>22</xdr:col>
                    <xdr:colOff>0</xdr:colOff>
                    <xdr:row>50</xdr:row>
                    <xdr:rowOff>0</xdr:rowOff>
                  </from>
                  <to>
                    <xdr:col>22</xdr:col>
                    <xdr:colOff>0</xdr:colOff>
                    <xdr:row>52</xdr:row>
                    <xdr:rowOff>171450</xdr:rowOff>
                  </to>
                </anchor>
              </controlPr>
            </control>
          </mc:Choice>
        </mc:AlternateContent>
        <mc:AlternateContent xmlns:mc="http://schemas.openxmlformats.org/markup-compatibility/2006">
          <mc:Choice Requires="x14">
            <control shapeId="41988" r:id="rId7" name="Group Box 4">
              <controlPr defaultSize="0" autoFill="0" autoPict="0">
                <anchor moveWithCells="1">
                  <from>
                    <xdr:col>22</xdr:col>
                    <xdr:colOff>0</xdr:colOff>
                    <xdr:row>50</xdr:row>
                    <xdr:rowOff>0</xdr:rowOff>
                  </from>
                  <to>
                    <xdr:col>22</xdr:col>
                    <xdr:colOff>0</xdr:colOff>
                    <xdr:row>52</xdr:row>
                    <xdr:rowOff>171450</xdr:rowOff>
                  </to>
                </anchor>
              </controlPr>
            </control>
          </mc:Choice>
        </mc:AlternateContent>
        <mc:AlternateContent xmlns:mc="http://schemas.openxmlformats.org/markup-compatibility/2006">
          <mc:Choice Requires="x14">
            <control shapeId="41989" r:id="rId8" name="Group Box 5">
              <controlPr defaultSize="0" autoFill="0" autoPict="0">
                <anchor moveWithCells="1">
                  <from>
                    <xdr:col>22</xdr:col>
                    <xdr:colOff>0</xdr:colOff>
                    <xdr:row>50</xdr:row>
                    <xdr:rowOff>0</xdr:rowOff>
                  </from>
                  <to>
                    <xdr:col>22</xdr:col>
                    <xdr:colOff>0</xdr:colOff>
                    <xdr:row>52</xdr:row>
                    <xdr:rowOff>171450</xdr:rowOff>
                  </to>
                </anchor>
              </controlPr>
            </control>
          </mc:Choice>
        </mc:AlternateContent>
        <mc:AlternateContent xmlns:mc="http://schemas.openxmlformats.org/markup-compatibility/2006">
          <mc:Choice Requires="x14">
            <control shapeId="41990"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41991" r:id="rId10" name="Group Box 7">
              <controlPr defaultSize="0" autoFill="0" autoPict="0">
                <anchor moveWithCells="1">
                  <from>
                    <xdr:col>25</xdr:col>
                    <xdr:colOff>76200</xdr:colOff>
                    <xdr:row>50</xdr:row>
                    <xdr:rowOff>0</xdr:rowOff>
                  </from>
                  <to>
                    <xdr:col>25</xdr:col>
                    <xdr:colOff>76200</xdr:colOff>
                    <xdr:row>52</xdr:row>
                    <xdr:rowOff>0</xdr:rowOff>
                  </to>
                </anchor>
              </controlPr>
            </control>
          </mc:Choice>
        </mc:AlternateContent>
        <mc:AlternateContent xmlns:mc="http://schemas.openxmlformats.org/markup-compatibility/2006">
          <mc:Choice Requires="x14">
            <control shapeId="41992" r:id="rId11" name="Group Box 8">
              <controlPr defaultSize="0" autoFill="0" autoPict="0">
                <anchor moveWithCells="1">
                  <from>
                    <xdr:col>26</xdr:col>
                    <xdr:colOff>0</xdr:colOff>
                    <xdr:row>50</xdr:row>
                    <xdr:rowOff>0</xdr:rowOff>
                  </from>
                  <to>
                    <xdr:col>26</xdr:col>
                    <xdr:colOff>0</xdr:colOff>
                    <xdr:row>52</xdr:row>
                    <xdr:rowOff>171450</xdr:rowOff>
                  </to>
                </anchor>
              </controlPr>
            </control>
          </mc:Choice>
        </mc:AlternateContent>
        <mc:AlternateContent xmlns:mc="http://schemas.openxmlformats.org/markup-compatibility/2006">
          <mc:Choice Requires="x14">
            <control shapeId="41993" r:id="rId12" name="Group Box 9">
              <controlPr defaultSize="0" autoFill="0" autoPict="0">
                <anchor moveWithCells="1">
                  <from>
                    <xdr:col>26</xdr:col>
                    <xdr:colOff>0</xdr:colOff>
                    <xdr:row>50</xdr:row>
                    <xdr:rowOff>0</xdr:rowOff>
                  </from>
                  <to>
                    <xdr:col>26</xdr:col>
                    <xdr:colOff>0</xdr:colOff>
                    <xdr:row>52</xdr:row>
                    <xdr:rowOff>171450</xdr:rowOff>
                  </to>
                </anchor>
              </controlPr>
            </control>
          </mc:Choice>
        </mc:AlternateContent>
        <mc:AlternateContent xmlns:mc="http://schemas.openxmlformats.org/markup-compatibility/2006">
          <mc:Choice Requires="x14">
            <control shapeId="41994" r:id="rId13" name="Group Box 10">
              <controlPr defaultSize="0" autoFill="0" autoPict="0">
                <anchor moveWithCells="1">
                  <from>
                    <xdr:col>26</xdr:col>
                    <xdr:colOff>0</xdr:colOff>
                    <xdr:row>50</xdr:row>
                    <xdr:rowOff>0</xdr:rowOff>
                  </from>
                  <to>
                    <xdr:col>26</xdr:col>
                    <xdr:colOff>0</xdr:colOff>
                    <xdr:row>52</xdr:row>
                    <xdr:rowOff>171450</xdr:rowOff>
                  </to>
                </anchor>
              </controlPr>
            </control>
          </mc:Choice>
        </mc:AlternateContent>
        <mc:AlternateContent xmlns:mc="http://schemas.openxmlformats.org/markup-compatibility/2006">
          <mc:Choice Requires="x14">
            <control shapeId="41995" r:id="rId14" name="Group Box 11">
              <controlPr defaultSize="0" autoFill="0" autoPict="0">
                <anchor moveWithCells="1">
                  <from>
                    <xdr:col>26</xdr:col>
                    <xdr:colOff>0</xdr:colOff>
                    <xdr:row>50</xdr:row>
                    <xdr:rowOff>0</xdr:rowOff>
                  </from>
                  <to>
                    <xdr:col>26</xdr:col>
                    <xdr:colOff>0</xdr:colOff>
                    <xdr:row>52</xdr:row>
                    <xdr:rowOff>171450</xdr:rowOff>
                  </to>
                </anchor>
              </controlPr>
            </control>
          </mc:Choice>
        </mc:AlternateContent>
        <mc:AlternateContent xmlns:mc="http://schemas.openxmlformats.org/markup-compatibility/2006">
          <mc:Choice Requires="x14">
            <control shapeId="41996"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41997" r:id="rId16" name="Group Box 13">
              <controlPr defaultSize="0" autoFill="0" autoPict="0">
                <anchor moveWithCells="1">
                  <from>
                    <xdr:col>41</xdr:col>
                    <xdr:colOff>76200</xdr:colOff>
                    <xdr:row>50</xdr:row>
                    <xdr:rowOff>0</xdr:rowOff>
                  </from>
                  <to>
                    <xdr:col>41</xdr:col>
                    <xdr:colOff>76200</xdr:colOff>
                    <xdr:row>52</xdr:row>
                    <xdr:rowOff>0</xdr:rowOff>
                  </to>
                </anchor>
              </controlPr>
            </control>
          </mc:Choice>
        </mc:AlternateContent>
        <mc:AlternateContent xmlns:mc="http://schemas.openxmlformats.org/markup-compatibility/2006">
          <mc:Choice Requires="x14">
            <control shapeId="41998" r:id="rId17" name="Group Box 14">
              <controlPr defaultSize="0" autoFill="0" autoPict="0">
                <anchor moveWithCells="1">
                  <from>
                    <xdr:col>42</xdr:col>
                    <xdr:colOff>0</xdr:colOff>
                    <xdr:row>50</xdr:row>
                    <xdr:rowOff>0</xdr:rowOff>
                  </from>
                  <to>
                    <xdr:col>42</xdr:col>
                    <xdr:colOff>0</xdr:colOff>
                    <xdr:row>52</xdr:row>
                    <xdr:rowOff>171450</xdr:rowOff>
                  </to>
                </anchor>
              </controlPr>
            </control>
          </mc:Choice>
        </mc:AlternateContent>
        <mc:AlternateContent xmlns:mc="http://schemas.openxmlformats.org/markup-compatibility/2006">
          <mc:Choice Requires="x14">
            <control shapeId="41999" r:id="rId18" name="Group Box 15">
              <controlPr defaultSize="0" autoFill="0" autoPict="0">
                <anchor moveWithCells="1">
                  <from>
                    <xdr:col>42</xdr:col>
                    <xdr:colOff>0</xdr:colOff>
                    <xdr:row>50</xdr:row>
                    <xdr:rowOff>0</xdr:rowOff>
                  </from>
                  <to>
                    <xdr:col>42</xdr:col>
                    <xdr:colOff>0</xdr:colOff>
                    <xdr:row>52</xdr:row>
                    <xdr:rowOff>171450</xdr:rowOff>
                  </to>
                </anchor>
              </controlPr>
            </control>
          </mc:Choice>
        </mc:AlternateContent>
        <mc:AlternateContent xmlns:mc="http://schemas.openxmlformats.org/markup-compatibility/2006">
          <mc:Choice Requires="x14">
            <control shapeId="42000" r:id="rId19" name="Group Box 16">
              <controlPr defaultSize="0" autoFill="0" autoPict="0">
                <anchor moveWithCells="1">
                  <from>
                    <xdr:col>42</xdr:col>
                    <xdr:colOff>0</xdr:colOff>
                    <xdr:row>50</xdr:row>
                    <xdr:rowOff>0</xdr:rowOff>
                  </from>
                  <to>
                    <xdr:col>42</xdr:col>
                    <xdr:colOff>0</xdr:colOff>
                    <xdr:row>52</xdr:row>
                    <xdr:rowOff>171450</xdr:rowOff>
                  </to>
                </anchor>
              </controlPr>
            </control>
          </mc:Choice>
        </mc:AlternateContent>
        <mc:AlternateContent xmlns:mc="http://schemas.openxmlformats.org/markup-compatibility/2006">
          <mc:Choice Requires="x14">
            <control shapeId="42001" r:id="rId20" name="Group Box 17">
              <controlPr defaultSize="0" autoFill="0" autoPict="0">
                <anchor moveWithCells="1">
                  <from>
                    <xdr:col>42</xdr:col>
                    <xdr:colOff>0</xdr:colOff>
                    <xdr:row>50</xdr:row>
                    <xdr:rowOff>0</xdr:rowOff>
                  </from>
                  <to>
                    <xdr:col>42</xdr:col>
                    <xdr:colOff>0</xdr:colOff>
                    <xdr:row>52</xdr:row>
                    <xdr:rowOff>171450</xdr:rowOff>
                  </to>
                </anchor>
              </controlPr>
            </control>
          </mc:Choice>
        </mc:AlternateContent>
        <mc:AlternateContent xmlns:mc="http://schemas.openxmlformats.org/markup-compatibility/2006">
          <mc:Choice Requires="x14">
            <control shapeId="42002"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mc:AlternateContent xmlns:mc="http://schemas.openxmlformats.org/markup-compatibility/2006">
          <mc:Choice Requires="x14">
            <control shapeId="42003" r:id="rId22" name="Group Box 19">
              <controlPr defaultSize="0" autoFill="0" autoPict="0">
                <anchor moveWithCells="1">
                  <from>
                    <xdr:col>28</xdr:col>
                    <xdr:colOff>0</xdr:colOff>
                    <xdr:row>50</xdr:row>
                    <xdr:rowOff>0</xdr:rowOff>
                  </from>
                  <to>
                    <xdr:col>28</xdr:col>
                    <xdr:colOff>0</xdr:colOff>
                    <xdr:row>52</xdr:row>
                    <xdr:rowOff>165100</xdr:rowOff>
                  </to>
                </anchor>
              </controlPr>
            </control>
          </mc:Choice>
        </mc:AlternateContent>
        <mc:AlternateContent xmlns:mc="http://schemas.openxmlformats.org/markup-compatibility/2006">
          <mc:Choice Requires="x14">
            <control shapeId="42004" r:id="rId23" name="Group Box 20">
              <controlPr defaultSize="0" autoFill="0" autoPict="0">
                <anchor moveWithCells="1">
                  <from>
                    <xdr:col>28</xdr:col>
                    <xdr:colOff>0</xdr:colOff>
                    <xdr:row>50</xdr:row>
                    <xdr:rowOff>0</xdr:rowOff>
                  </from>
                  <to>
                    <xdr:col>28</xdr:col>
                    <xdr:colOff>0</xdr:colOff>
                    <xdr:row>52</xdr:row>
                    <xdr:rowOff>165100</xdr:rowOff>
                  </to>
                </anchor>
              </controlPr>
            </control>
          </mc:Choice>
        </mc:AlternateContent>
        <mc:AlternateContent xmlns:mc="http://schemas.openxmlformats.org/markup-compatibility/2006">
          <mc:Choice Requires="x14">
            <control shapeId="42005" r:id="rId24" name="Group Box 21">
              <controlPr defaultSize="0" autoFill="0" autoPict="0">
                <anchor moveWithCells="1">
                  <from>
                    <xdr:col>28</xdr:col>
                    <xdr:colOff>0</xdr:colOff>
                    <xdr:row>50</xdr:row>
                    <xdr:rowOff>0</xdr:rowOff>
                  </from>
                  <to>
                    <xdr:col>28</xdr:col>
                    <xdr:colOff>0</xdr:colOff>
                    <xdr:row>52</xdr:row>
                    <xdr:rowOff>165100</xdr:rowOff>
                  </to>
                </anchor>
              </controlPr>
            </control>
          </mc:Choice>
        </mc:AlternateContent>
        <mc:AlternateContent xmlns:mc="http://schemas.openxmlformats.org/markup-compatibility/2006">
          <mc:Choice Requires="x14">
            <control shapeId="42006" r:id="rId25" name="Group Box 22">
              <controlPr defaultSize="0" autoFill="0" autoPict="0">
                <anchor moveWithCells="1">
                  <from>
                    <xdr:col>28</xdr:col>
                    <xdr:colOff>0</xdr:colOff>
                    <xdr:row>50</xdr:row>
                    <xdr:rowOff>0</xdr:rowOff>
                  </from>
                  <to>
                    <xdr:col>28</xdr:col>
                    <xdr:colOff>0</xdr:colOff>
                    <xdr:row>52</xdr:row>
                    <xdr:rowOff>165100</xdr:rowOff>
                  </to>
                </anchor>
              </controlPr>
            </control>
          </mc:Choice>
        </mc:AlternateContent>
        <mc:AlternateContent xmlns:mc="http://schemas.openxmlformats.org/markup-compatibility/2006">
          <mc:Choice Requires="x14">
            <control shapeId="42007" r:id="rId26" name="Group Box 23">
              <controlPr defaultSize="0" autoFill="0" autoPict="0">
                <anchor moveWithCells="1">
                  <from>
                    <xdr:col>28</xdr:col>
                    <xdr:colOff>0</xdr:colOff>
                    <xdr:row>50</xdr:row>
                    <xdr:rowOff>0</xdr:rowOff>
                  </from>
                  <to>
                    <xdr:col>28</xdr:col>
                    <xdr:colOff>0</xdr:colOff>
                    <xdr:row>53</xdr:row>
                    <xdr:rowOff>76200</xdr:rowOff>
                  </to>
                </anchor>
              </controlPr>
            </control>
          </mc:Choice>
        </mc:AlternateContent>
        <mc:AlternateContent xmlns:mc="http://schemas.openxmlformats.org/markup-compatibility/2006">
          <mc:Choice Requires="x14">
            <control shapeId="42008" r:id="rId27" name="Group Box 24">
              <controlPr defaultSize="0" autoFill="0" autoPict="0">
                <anchor moveWithCells="1">
                  <from>
                    <xdr:col>32</xdr:col>
                    <xdr:colOff>0</xdr:colOff>
                    <xdr:row>50</xdr:row>
                    <xdr:rowOff>0</xdr:rowOff>
                  </from>
                  <to>
                    <xdr:col>32</xdr:col>
                    <xdr:colOff>0</xdr:colOff>
                    <xdr:row>52</xdr:row>
                    <xdr:rowOff>165100</xdr:rowOff>
                  </to>
                </anchor>
              </controlPr>
            </control>
          </mc:Choice>
        </mc:AlternateContent>
        <mc:AlternateContent xmlns:mc="http://schemas.openxmlformats.org/markup-compatibility/2006">
          <mc:Choice Requires="x14">
            <control shapeId="42009" r:id="rId28" name="Group Box 25">
              <controlPr defaultSize="0" autoFill="0" autoPict="0">
                <anchor moveWithCells="1">
                  <from>
                    <xdr:col>32</xdr:col>
                    <xdr:colOff>0</xdr:colOff>
                    <xdr:row>50</xdr:row>
                    <xdr:rowOff>0</xdr:rowOff>
                  </from>
                  <to>
                    <xdr:col>32</xdr:col>
                    <xdr:colOff>0</xdr:colOff>
                    <xdr:row>52</xdr:row>
                    <xdr:rowOff>165100</xdr:rowOff>
                  </to>
                </anchor>
              </controlPr>
            </control>
          </mc:Choice>
        </mc:AlternateContent>
        <mc:AlternateContent xmlns:mc="http://schemas.openxmlformats.org/markup-compatibility/2006">
          <mc:Choice Requires="x14">
            <control shapeId="42010" r:id="rId29" name="Group Box 26">
              <controlPr defaultSize="0" autoFill="0" autoPict="0">
                <anchor moveWithCells="1">
                  <from>
                    <xdr:col>32</xdr:col>
                    <xdr:colOff>0</xdr:colOff>
                    <xdr:row>50</xdr:row>
                    <xdr:rowOff>0</xdr:rowOff>
                  </from>
                  <to>
                    <xdr:col>32</xdr:col>
                    <xdr:colOff>0</xdr:colOff>
                    <xdr:row>52</xdr:row>
                    <xdr:rowOff>165100</xdr:rowOff>
                  </to>
                </anchor>
              </controlPr>
            </control>
          </mc:Choice>
        </mc:AlternateContent>
        <mc:AlternateContent xmlns:mc="http://schemas.openxmlformats.org/markup-compatibility/2006">
          <mc:Choice Requires="x14">
            <control shapeId="42011" r:id="rId30" name="Group Box 27">
              <controlPr defaultSize="0" autoFill="0" autoPict="0">
                <anchor moveWithCells="1">
                  <from>
                    <xdr:col>32</xdr:col>
                    <xdr:colOff>0</xdr:colOff>
                    <xdr:row>50</xdr:row>
                    <xdr:rowOff>0</xdr:rowOff>
                  </from>
                  <to>
                    <xdr:col>32</xdr:col>
                    <xdr:colOff>0</xdr:colOff>
                    <xdr:row>52</xdr:row>
                    <xdr:rowOff>165100</xdr:rowOff>
                  </to>
                </anchor>
              </controlPr>
            </control>
          </mc:Choice>
        </mc:AlternateContent>
        <mc:AlternateContent xmlns:mc="http://schemas.openxmlformats.org/markup-compatibility/2006">
          <mc:Choice Requires="x14">
            <control shapeId="42012" r:id="rId31" name="Group Box 28">
              <controlPr defaultSize="0" autoFill="0" autoPict="0">
                <anchor moveWithCells="1">
                  <from>
                    <xdr:col>32</xdr:col>
                    <xdr:colOff>0</xdr:colOff>
                    <xdr:row>50</xdr:row>
                    <xdr:rowOff>0</xdr:rowOff>
                  </from>
                  <to>
                    <xdr:col>32</xdr:col>
                    <xdr:colOff>0</xdr:colOff>
                    <xdr:row>53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4"/>
  <dimension ref="A1:DK134"/>
  <sheetViews>
    <sheetView showGridLines="0" showRowColHeaders="0" showWhiteSpace="0" topLeftCell="A102" zoomScale="60" zoomScaleNormal="60" zoomScalePageLayoutView="50" workbookViewId="0">
      <selection activeCell="B120" sqref="B120:CR120"/>
    </sheetView>
  </sheetViews>
  <sheetFormatPr baseColWidth="10" defaultColWidth="0" defaultRowHeight="19.5" customHeight="1" zeroHeight="1" x14ac:dyDescent="0.35"/>
  <cols>
    <col min="1" max="98" width="2.81640625" style="217" customWidth="1"/>
    <col min="99" max="109" width="2.81640625" style="217" hidden="1" customWidth="1"/>
    <col min="110" max="110" width="4.7265625" style="217" hidden="1" customWidth="1"/>
    <col min="111" max="114" width="2.81640625" style="217" hidden="1" customWidth="1"/>
    <col min="115" max="115" width="4.7265625" style="217" hidden="1" customWidth="1"/>
    <col min="116" max="16384" width="2.81640625" style="217" hidden="1"/>
  </cols>
  <sheetData>
    <row r="1" spans="2:97" ht="30" x14ac:dyDescent="0.35">
      <c r="AB1" s="870"/>
      <c r="AC1" s="870"/>
      <c r="AD1" s="870"/>
      <c r="AE1" s="870"/>
      <c r="AF1" s="870"/>
      <c r="AG1" s="870"/>
      <c r="AH1" s="870"/>
      <c r="AI1" s="870"/>
      <c r="AJ1" s="870"/>
      <c r="AK1" s="870"/>
      <c r="AL1" s="870"/>
      <c r="AM1" s="870"/>
      <c r="AN1" s="870"/>
      <c r="AO1" s="870"/>
      <c r="AP1" s="870"/>
      <c r="AQ1" s="870"/>
      <c r="AR1" s="870"/>
      <c r="AS1" s="870"/>
      <c r="AT1" s="870"/>
      <c r="AU1" s="870"/>
      <c r="AV1" s="870"/>
      <c r="AW1" s="870"/>
      <c r="AX1" s="870"/>
      <c r="AY1" s="870"/>
      <c r="AZ1" s="870"/>
      <c r="BA1" s="870"/>
      <c r="BB1" s="870"/>
      <c r="BC1" s="870"/>
      <c r="BD1" s="870"/>
      <c r="BE1" s="870"/>
      <c r="BF1" s="870"/>
      <c r="BG1" s="870"/>
      <c r="BH1" s="870"/>
      <c r="BI1" s="870"/>
      <c r="BJ1" s="870"/>
      <c r="BK1" s="870"/>
      <c r="BL1" s="870"/>
      <c r="BM1" s="870"/>
      <c r="BN1" s="870"/>
      <c r="BO1" s="870"/>
      <c r="BP1" s="870"/>
      <c r="BQ1" s="870"/>
      <c r="BR1" s="870"/>
      <c r="BS1" s="870"/>
      <c r="BT1" s="870"/>
      <c r="BU1" s="870"/>
      <c r="BV1" s="870"/>
      <c r="BW1" s="870"/>
      <c r="BX1" s="870"/>
      <c r="BY1" s="870"/>
      <c r="BZ1" s="870"/>
      <c r="CA1" s="870"/>
      <c r="CB1" s="870"/>
      <c r="CC1" s="870"/>
      <c r="CD1" s="870"/>
      <c r="CE1" s="870"/>
      <c r="CF1" s="870"/>
      <c r="CG1" s="870"/>
      <c r="CH1" s="870"/>
      <c r="CI1" s="870"/>
      <c r="CJ1" s="870"/>
      <c r="CK1" s="870"/>
      <c r="CL1" s="870"/>
      <c r="CM1" s="870"/>
      <c r="CN1" s="870"/>
      <c r="CO1" s="870"/>
      <c r="CP1" s="870"/>
      <c r="CQ1" s="870"/>
      <c r="CR1" s="870"/>
      <c r="CS1" s="870"/>
    </row>
    <row r="2" spans="2:97" ht="55.5" customHeight="1" x14ac:dyDescent="0.35">
      <c r="AB2" s="871"/>
      <c r="AC2" s="871"/>
      <c r="AD2" s="871"/>
      <c r="AE2" s="871"/>
      <c r="AF2" s="871"/>
      <c r="AG2" s="871"/>
      <c r="AH2" s="871"/>
      <c r="AI2" s="871"/>
      <c r="AJ2" s="871"/>
      <c r="AK2" s="871"/>
      <c r="AL2" s="871"/>
      <c r="AM2" s="871"/>
      <c r="AN2" s="871"/>
      <c r="AO2" s="871"/>
      <c r="AP2" s="871"/>
      <c r="AQ2" s="871"/>
      <c r="AR2" s="871"/>
      <c r="AS2" s="871"/>
      <c r="AT2" s="871"/>
      <c r="AU2" s="871"/>
      <c r="AV2" s="871"/>
      <c r="AW2" s="871"/>
      <c r="AX2" s="871"/>
      <c r="AY2" s="871"/>
      <c r="AZ2" s="871"/>
      <c r="BA2" s="871"/>
      <c r="BB2" s="871"/>
      <c r="BC2" s="871"/>
      <c r="BD2" s="871"/>
      <c r="BE2" s="871"/>
      <c r="BF2" s="871"/>
      <c r="BG2" s="871"/>
      <c r="BH2" s="871"/>
      <c r="BI2" s="871"/>
      <c r="BJ2" s="871"/>
      <c r="BK2" s="871"/>
      <c r="BL2" s="871"/>
      <c r="BM2" s="871"/>
      <c r="BN2" s="871"/>
      <c r="BO2" s="871"/>
      <c r="BP2" s="871"/>
      <c r="BQ2" s="871"/>
      <c r="BR2" s="871"/>
      <c r="BS2" s="871"/>
      <c r="BT2" s="871"/>
      <c r="BU2" s="871"/>
      <c r="BV2" s="871"/>
      <c r="BW2" s="871"/>
      <c r="BX2" s="871"/>
      <c r="BY2" s="871"/>
      <c r="BZ2" s="871"/>
      <c r="CA2" s="871"/>
      <c r="CB2" s="871"/>
      <c r="CC2" s="871"/>
      <c r="CD2" s="871"/>
      <c r="CE2" s="871"/>
      <c r="CF2" s="871"/>
      <c r="CG2" s="871"/>
      <c r="CH2" s="871"/>
      <c r="CI2" s="871"/>
      <c r="CJ2" s="871"/>
      <c r="CK2" s="871"/>
      <c r="CL2" s="871"/>
      <c r="CM2" s="871"/>
      <c r="CN2" s="871"/>
      <c r="CO2" s="871"/>
      <c r="CP2" s="871"/>
      <c r="CQ2" s="871"/>
      <c r="CR2" s="871"/>
      <c r="CS2" s="871"/>
    </row>
    <row r="3" spans="2:97" ht="19.5" customHeight="1" x14ac:dyDescent="0.35"/>
    <row r="4" spans="2:97" ht="23.25" customHeight="1" x14ac:dyDescent="0.35">
      <c r="B4" s="368"/>
      <c r="C4" s="368"/>
      <c r="D4" s="368"/>
      <c r="E4" s="368"/>
      <c r="F4" s="368"/>
      <c r="G4" s="368"/>
      <c r="H4" s="368"/>
      <c r="I4" s="368"/>
      <c r="J4" s="368"/>
      <c r="K4" s="368"/>
      <c r="L4" s="368"/>
      <c r="M4" s="368"/>
      <c r="N4" s="368"/>
      <c r="O4" s="368"/>
      <c r="P4" s="368"/>
      <c r="Q4" s="368"/>
      <c r="R4" s="368"/>
      <c r="S4" s="368"/>
      <c r="T4" s="368"/>
      <c r="U4" s="368"/>
      <c r="V4" s="368"/>
      <c r="W4" s="368"/>
      <c r="X4" s="368"/>
      <c r="Y4" s="368"/>
      <c r="Z4" s="368"/>
      <c r="AA4" s="368"/>
      <c r="AB4" s="368"/>
      <c r="AC4" s="368"/>
      <c r="AD4" s="368"/>
      <c r="AE4" s="368"/>
      <c r="AF4" s="368"/>
      <c r="AG4" s="368"/>
      <c r="AH4" s="368"/>
      <c r="AI4" s="368"/>
      <c r="AJ4" s="368"/>
      <c r="AK4" s="368"/>
      <c r="AL4" s="368"/>
      <c r="AM4" s="368"/>
      <c r="AN4" s="368"/>
      <c r="AO4" s="368"/>
      <c r="AP4" s="368"/>
      <c r="AQ4" s="368"/>
      <c r="AR4" s="368"/>
      <c r="AS4" s="368"/>
      <c r="AT4" s="368"/>
      <c r="AU4" s="368"/>
      <c r="AV4" s="368"/>
      <c r="AW4" s="368"/>
      <c r="AX4" s="368"/>
      <c r="AY4" s="368"/>
      <c r="AZ4" s="368"/>
      <c r="BA4" s="368"/>
      <c r="BB4" s="368"/>
      <c r="BC4" s="368"/>
      <c r="BD4" s="368"/>
      <c r="BE4" s="368"/>
      <c r="BF4" s="368"/>
      <c r="BG4" s="368"/>
      <c r="BH4" s="368"/>
      <c r="BI4" s="368"/>
      <c r="BJ4" s="368"/>
      <c r="BK4" s="368"/>
      <c r="BL4" s="368"/>
      <c r="BM4" s="368"/>
      <c r="BN4" s="368"/>
      <c r="BO4" s="368"/>
      <c r="BP4" s="368"/>
      <c r="BQ4" s="368"/>
      <c r="BR4" s="368"/>
      <c r="BS4" s="368"/>
      <c r="BT4" s="368"/>
      <c r="BU4" s="874" t="s">
        <v>166</v>
      </c>
      <c r="BV4" s="874"/>
      <c r="BW4" s="874"/>
      <c r="BX4" s="874"/>
      <c r="BY4" s="874"/>
      <c r="BZ4" s="874"/>
      <c r="CA4" s="874"/>
      <c r="CB4" s="874"/>
      <c r="CC4" s="874"/>
      <c r="CD4" s="874"/>
      <c r="CE4" s="874"/>
      <c r="CF4" s="874"/>
      <c r="CG4" s="874"/>
      <c r="CH4" s="874"/>
      <c r="CI4" s="874"/>
      <c r="CJ4" s="874"/>
      <c r="CK4" s="874"/>
      <c r="CL4" s="874"/>
      <c r="CM4" s="874"/>
      <c r="CN4" s="879">
        <f ca="1">Cotizador!D4</f>
        <v>45331</v>
      </c>
      <c r="CO4" s="879"/>
      <c r="CP4" s="879"/>
      <c r="CQ4" s="879"/>
      <c r="CR4" s="879"/>
      <c r="CS4" s="879"/>
    </row>
    <row r="5" spans="2:97" ht="23.25" customHeight="1" x14ac:dyDescent="0.35">
      <c r="B5" s="368"/>
      <c r="C5" s="368"/>
      <c r="D5" s="368"/>
      <c r="E5" s="368"/>
      <c r="F5" s="368"/>
      <c r="G5" s="368"/>
      <c r="H5" s="368"/>
      <c r="I5" s="368"/>
      <c r="J5" s="368"/>
      <c r="K5" s="368"/>
      <c r="L5" s="368"/>
      <c r="M5" s="368"/>
      <c r="N5" s="368"/>
      <c r="O5" s="368"/>
      <c r="P5" s="368"/>
      <c r="Q5" s="368"/>
      <c r="R5" s="368"/>
      <c r="S5" s="368"/>
      <c r="T5" s="368"/>
      <c r="U5" s="368"/>
      <c r="V5" s="368"/>
      <c r="W5" s="368"/>
      <c r="X5" s="368"/>
      <c r="Y5" s="368"/>
      <c r="Z5" s="368"/>
      <c r="AA5" s="368"/>
      <c r="AB5" s="368"/>
      <c r="AC5" s="368"/>
      <c r="AD5" s="368"/>
      <c r="AE5" s="368"/>
      <c r="AF5" s="368"/>
      <c r="AG5" s="368"/>
      <c r="AH5" s="368"/>
      <c r="AI5" s="368"/>
      <c r="AJ5" s="368"/>
      <c r="AK5" s="368"/>
      <c r="AL5" s="368"/>
      <c r="AM5" s="368"/>
      <c r="AN5" s="368"/>
      <c r="AO5" s="368"/>
      <c r="AP5" s="368"/>
      <c r="AQ5" s="368"/>
      <c r="AR5" s="368"/>
      <c r="AS5" s="368"/>
      <c r="AT5" s="368"/>
      <c r="AU5" s="368"/>
      <c r="AV5" s="368"/>
      <c r="AW5" s="368"/>
      <c r="AX5" s="368"/>
      <c r="AY5" s="368"/>
      <c r="AZ5" s="368"/>
      <c r="BA5" s="368"/>
      <c r="BB5" s="368"/>
      <c r="BC5" s="368"/>
      <c r="BD5" s="368"/>
      <c r="BE5" s="368"/>
      <c r="BF5" s="368"/>
      <c r="BG5" s="368"/>
      <c r="BH5" s="368"/>
      <c r="BI5" s="368"/>
      <c r="BJ5" s="368"/>
      <c r="BK5" s="368"/>
      <c r="BL5" s="368"/>
      <c r="BM5" s="368"/>
      <c r="BN5" s="368"/>
      <c r="BO5" s="368"/>
      <c r="BP5" s="368"/>
      <c r="BQ5" s="368"/>
      <c r="BR5" s="368"/>
      <c r="BS5" s="368"/>
      <c r="BT5" s="368"/>
      <c r="BU5" s="874" t="s">
        <v>167</v>
      </c>
      <c r="BV5" s="874"/>
      <c r="BW5" s="874"/>
      <c r="BX5" s="874"/>
      <c r="BY5" s="874"/>
      <c r="BZ5" s="874"/>
      <c r="CA5" s="874"/>
      <c r="CB5" s="874"/>
      <c r="CC5" s="874"/>
      <c r="CD5" s="874"/>
      <c r="CE5" s="874"/>
      <c r="CF5" s="874"/>
      <c r="CG5" s="874"/>
      <c r="CH5" s="874"/>
      <c r="CI5" s="874"/>
      <c r="CJ5" s="874"/>
      <c r="CK5" s="874"/>
      <c r="CL5" s="874"/>
      <c r="CM5" s="874"/>
      <c r="CN5" s="879">
        <f ca="1">CN4+30</f>
        <v>45361</v>
      </c>
      <c r="CO5" s="879"/>
      <c r="CP5" s="879"/>
      <c r="CQ5" s="879"/>
      <c r="CR5" s="879"/>
      <c r="CS5" s="879"/>
    </row>
    <row r="6" spans="2:97" ht="23.25" customHeight="1" x14ac:dyDescent="0.35">
      <c r="B6" s="368"/>
      <c r="C6" s="368"/>
      <c r="D6" s="368"/>
      <c r="E6" s="368"/>
      <c r="F6" s="368"/>
      <c r="G6" s="368"/>
      <c r="H6" s="368"/>
      <c r="I6" s="368"/>
      <c r="J6" s="368"/>
      <c r="K6" s="368"/>
      <c r="L6" s="368"/>
      <c r="M6" s="368"/>
      <c r="N6" s="368"/>
      <c r="O6" s="368"/>
      <c r="P6" s="368"/>
      <c r="Q6" s="368"/>
      <c r="R6" s="368"/>
      <c r="S6" s="368"/>
      <c r="T6" s="368"/>
      <c r="U6" s="368"/>
      <c r="V6" s="368"/>
      <c r="W6" s="368"/>
      <c r="X6" s="368"/>
      <c r="Y6" s="368"/>
      <c r="Z6" s="368"/>
      <c r="AA6" s="368"/>
      <c r="AB6" s="368"/>
      <c r="AC6" s="368"/>
      <c r="AD6" s="368"/>
      <c r="AE6" s="368"/>
      <c r="AF6" s="368"/>
      <c r="AG6" s="368"/>
      <c r="AH6" s="368"/>
      <c r="AI6" s="368"/>
      <c r="AJ6" s="368"/>
      <c r="AK6" s="368"/>
      <c r="AL6" s="368"/>
      <c r="AM6" s="368"/>
      <c r="AN6" s="368"/>
      <c r="AO6" s="368"/>
      <c r="AP6" s="368"/>
      <c r="AQ6" s="368"/>
      <c r="AR6" s="368"/>
      <c r="AS6" s="368"/>
      <c r="AT6" s="368"/>
      <c r="AU6" s="368"/>
      <c r="AV6" s="368"/>
      <c r="AW6" s="368"/>
      <c r="AX6" s="368"/>
      <c r="AY6" s="368"/>
      <c r="AZ6" s="368"/>
      <c r="BA6" s="368"/>
      <c r="BB6" s="368"/>
      <c r="BC6" s="368"/>
      <c r="BD6" s="368"/>
      <c r="BE6" s="368"/>
      <c r="BF6" s="368"/>
      <c r="BG6" s="368"/>
      <c r="BH6" s="368"/>
      <c r="BI6" s="368"/>
      <c r="BJ6" s="368"/>
      <c r="BK6" s="368"/>
      <c r="BL6" s="368"/>
      <c r="BM6" s="368"/>
      <c r="BN6" s="368"/>
      <c r="BO6" s="368"/>
      <c r="BP6" s="368"/>
      <c r="BQ6" s="368"/>
      <c r="BR6" s="368"/>
      <c r="BS6" s="368"/>
      <c r="BT6" s="368"/>
      <c r="BU6" s="874" t="s">
        <v>419</v>
      </c>
      <c r="BV6" s="874"/>
      <c r="BW6" s="874"/>
      <c r="BX6" s="874"/>
      <c r="BY6" s="874"/>
      <c r="BZ6" s="874"/>
      <c r="CA6" s="874"/>
      <c r="CB6" s="874"/>
      <c r="CC6" s="874"/>
      <c r="CD6" s="874"/>
      <c r="CE6" s="874"/>
      <c r="CF6" s="874"/>
      <c r="CG6" s="874"/>
      <c r="CH6" s="874"/>
      <c r="CI6" s="874"/>
      <c r="CJ6" s="874"/>
      <c r="CK6" s="874"/>
      <c r="CL6" s="874"/>
      <c r="CM6" s="874"/>
      <c r="CN6" s="879">
        <f>Cotizador!L4</f>
        <v>0</v>
      </c>
      <c r="CO6" s="879"/>
      <c r="CP6" s="879"/>
      <c r="CQ6" s="879"/>
      <c r="CR6" s="879"/>
      <c r="CS6" s="879"/>
    </row>
    <row r="7" spans="2:97" ht="23.25" customHeight="1" x14ac:dyDescent="0.35"/>
    <row r="8" spans="2:97" ht="23.25" customHeight="1" x14ac:dyDescent="0.35">
      <c r="B8" s="874" t="s">
        <v>290</v>
      </c>
      <c r="C8" s="874"/>
      <c r="D8" s="874"/>
      <c r="E8" s="874"/>
      <c r="F8" s="874"/>
      <c r="G8" s="874"/>
      <c r="H8" s="874"/>
      <c r="I8" s="874"/>
      <c r="J8" s="874"/>
      <c r="K8" s="876">
        <f>Cotizador!D5</f>
        <v>0</v>
      </c>
      <c r="L8" s="876"/>
      <c r="M8" s="876"/>
      <c r="N8" s="876"/>
      <c r="O8" s="876"/>
      <c r="P8" s="876"/>
      <c r="Q8" s="876"/>
      <c r="R8" s="876"/>
      <c r="S8" s="876"/>
      <c r="X8" s="368"/>
      <c r="Y8" s="368"/>
      <c r="Z8" s="368"/>
      <c r="AA8" s="368"/>
      <c r="AB8" s="368"/>
      <c r="AC8" s="368"/>
      <c r="AD8" s="368"/>
      <c r="AE8" s="368"/>
      <c r="AF8" s="368"/>
      <c r="AG8" s="368"/>
      <c r="AH8" s="368"/>
      <c r="AI8" s="368"/>
      <c r="AJ8" s="368"/>
      <c r="AK8" s="368"/>
      <c r="AL8" s="368"/>
      <c r="AM8" s="368"/>
      <c r="AN8" s="368"/>
      <c r="AO8" s="368"/>
      <c r="AP8" s="368"/>
      <c r="AQ8" s="368"/>
      <c r="AR8" s="368"/>
      <c r="AS8" s="368"/>
      <c r="AT8" s="368"/>
      <c r="AU8" s="368"/>
      <c r="AV8" s="368"/>
      <c r="AW8" s="368"/>
      <c r="AX8" s="368"/>
      <c r="AY8" s="368"/>
      <c r="AZ8" s="368"/>
      <c r="BA8" s="368"/>
      <c r="BB8" s="368"/>
      <c r="BC8" s="368"/>
      <c r="BD8" s="368"/>
      <c r="BE8" s="368"/>
      <c r="BF8" s="368"/>
      <c r="BG8" s="878" t="s">
        <v>168</v>
      </c>
      <c r="BH8" s="878"/>
      <c r="BI8" s="878"/>
      <c r="BJ8" s="878"/>
      <c r="BK8" s="878"/>
      <c r="BL8" s="878"/>
      <c r="BM8" s="878"/>
      <c r="BN8" s="878"/>
      <c r="BO8" s="878"/>
      <c r="BP8" s="878"/>
      <c r="BQ8" s="878"/>
      <c r="BR8" s="878"/>
      <c r="BS8" s="878"/>
      <c r="BT8" s="878"/>
      <c r="BU8" s="876" t="str">
        <f>CONCATENATE(Cotizador!D9," / ",Cotizador!Q9)</f>
        <v xml:space="preserve"> / </v>
      </c>
      <c r="BV8" s="876"/>
      <c r="BW8" s="876"/>
      <c r="BX8" s="876"/>
      <c r="BY8" s="876"/>
      <c r="BZ8" s="876"/>
      <c r="CA8" s="876"/>
      <c r="CB8" s="876"/>
      <c r="CC8" s="876"/>
      <c r="CD8" s="876"/>
      <c r="CE8" s="876"/>
      <c r="CF8" s="876"/>
      <c r="CG8" s="876"/>
      <c r="CH8" s="876"/>
      <c r="CI8" s="876"/>
      <c r="CJ8" s="876"/>
      <c r="CK8" s="876"/>
      <c r="CL8" s="876"/>
      <c r="CM8" s="876"/>
      <c r="CN8" s="876"/>
      <c r="CO8" s="876"/>
      <c r="CP8" s="876"/>
      <c r="CQ8" s="876"/>
      <c r="CR8" s="876"/>
      <c r="CS8" s="876"/>
    </row>
    <row r="9" spans="2:97" ht="23.25" customHeight="1" x14ac:dyDescent="0.35">
      <c r="B9" s="874" t="s">
        <v>357</v>
      </c>
      <c r="C9" s="874"/>
      <c r="D9" s="874"/>
      <c r="E9" s="874"/>
      <c r="F9" s="874"/>
      <c r="G9" s="874"/>
      <c r="H9" s="874"/>
      <c r="I9" s="874"/>
      <c r="J9" s="874"/>
      <c r="K9" s="876" t="str">
        <f>Cotizador!L5</f>
        <v>Nueva</v>
      </c>
      <c r="L9" s="876"/>
      <c r="M9" s="876"/>
      <c r="N9" s="876"/>
      <c r="O9" s="876"/>
      <c r="P9" s="876"/>
      <c r="Q9" s="876"/>
      <c r="R9" s="876"/>
      <c r="S9" s="876"/>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8"/>
      <c r="BC9" s="368"/>
      <c r="BD9" s="368"/>
      <c r="BE9" s="368"/>
      <c r="BF9" s="368"/>
      <c r="BG9" s="878" t="s">
        <v>292</v>
      </c>
      <c r="BH9" s="878"/>
      <c r="BI9" s="878"/>
      <c r="BJ9" s="878"/>
      <c r="BK9" s="878"/>
      <c r="BL9" s="878"/>
      <c r="BM9" s="878"/>
      <c r="BN9" s="878"/>
      <c r="BO9" s="878"/>
      <c r="BP9" s="878"/>
      <c r="BQ9" s="878"/>
      <c r="BR9" s="878"/>
      <c r="BS9" s="878"/>
      <c r="BT9" s="878"/>
      <c r="BU9" s="877" t="str">
        <f>Cotizador!W9</f>
        <v/>
      </c>
      <c r="BV9" s="876"/>
      <c r="BW9" s="876"/>
      <c r="BX9" s="876"/>
      <c r="BY9" s="876"/>
      <c r="BZ9" s="876"/>
      <c r="CA9" s="876"/>
      <c r="CB9" s="876"/>
      <c r="CC9" s="876"/>
      <c r="CD9" s="876"/>
      <c r="CE9" s="876"/>
      <c r="CF9" s="876"/>
      <c r="CG9" s="876"/>
      <c r="CH9" s="876"/>
      <c r="CI9" s="876"/>
      <c r="CJ9" s="876"/>
      <c r="CK9" s="876"/>
      <c r="CL9" s="876"/>
      <c r="CM9" s="876"/>
      <c r="CN9" s="876"/>
      <c r="CO9" s="876"/>
      <c r="CP9" s="876"/>
      <c r="CQ9" s="876"/>
      <c r="CR9" s="876"/>
      <c r="CS9" s="876"/>
    </row>
    <row r="10" spans="2:97" ht="23.25" customHeight="1" x14ac:dyDescent="0.35">
      <c r="B10" s="368"/>
      <c r="C10" s="368"/>
      <c r="D10" s="368"/>
      <c r="E10" s="368"/>
      <c r="F10" s="368"/>
      <c r="G10" s="368"/>
      <c r="H10" s="368"/>
      <c r="I10" s="368"/>
      <c r="J10" s="368"/>
      <c r="K10" s="368"/>
      <c r="L10" s="368"/>
      <c r="M10" s="368"/>
      <c r="N10" s="368"/>
      <c r="O10" s="368"/>
      <c r="P10" s="368"/>
      <c r="Q10" s="368"/>
      <c r="R10" s="368"/>
      <c r="S10" s="368"/>
      <c r="T10" s="368"/>
      <c r="U10" s="368"/>
      <c r="V10" s="368"/>
      <c r="W10" s="368"/>
      <c r="X10" s="368"/>
      <c r="Y10" s="368"/>
      <c r="Z10" s="368"/>
      <c r="AA10" s="368"/>
      <c r="AB10" s="368"/>
      <c r="AC10" s="368"/>
      <c r="AD10" s="368"/>
      <c r="AE10" s="368"/>
      <c r="AF10" s="368"/>
      <c r="AG10" s="368"/>
      <c r="AH10" s="368"/>
      <c r="AI10" s="368"/>
      <c r="AJ10" s="368"/>
      <c r="AK10" s="368"/>
      <c r="AL10" s="368"/>
      <c r="AM10" s="368"/>
      <c r="AN10" s="368"/>
      <c r="AO10" s="368"/>
      <c r="AP10" s="368"/>
      <c r="AQ10" s="368"/>
      <c r="AR10" s="368"/>
      <c r="AS10" s="368"/>
      <c r="AT10" s="368"/>
      <c r="AU10" s="368"/>
      <c r="AV10" s="368"/>
      <c r="AW10" s="368"/>
      <c r="AX10" s="368"/>
      <c r="AY10" s="368"/>
      <c r="AZ10" s="368"/>
      <c r="BA10" s="368"/>
      <c r="BB10" s="368"/>
      <c r="BC10" s="368"/>
      <c r="BD10" s="368"/>
      <c r="BE10" s="368"/>
      <c r="BF10" s="368"/>
      <c r="BG10" s="368"/>
      <c r="BH10" s="368"/>
      <c r="BI10" s="368"/>
      <c r="BJ10" s="368"/>
      <c r="BK10" s="368"/>
      <c r="BL10" s="368"/>
      <c r="BM10" s="368"/>
      <c r="BN10" s="368"/>
      <c r="BO10" s="368"/>
      <c r="BP10" s="368"/>
      <c r="BQ10" s="368"/>
      <c r="BR10" s="368"/>
      <c r="BS10" s="368"/>
      <c r="BT10" s="368"/>
      <c r="BU10" s="368"/>
      <c r="BV10" s="368"/>
      <c r="BW10" s="368"/>
      <c r="BX10" s="368"/>
      <c r="BY10" s="368"/>
      <c r="BZ10" s="368"/>
      <c r="CA10" s="368"/>
      <c r="CB10" s="368"/>
      <c r="CC10" s="368"/>
      <c r="CD10" s="368"/>
      <c r="CE10" s="368"/>
      <c r="CF10" s="368"/>
      <c r="CG10" s="368"/>
      <c r="CH10" s="368"/>
      <c r="CI10" s="368"/>
      <c r="CJ10" s="368"/>
      <c r="CK10" s="368"/>
      <c r="CL10" s="368"/>
      <c r="CM10" s="368"/>
      <c r="CN10" s="368"/>
      <c r="CO10" s="368"/>
      <c r="CP10" s="368"/>
      <c r="CQ10" s="368"/>
      <c r="CR10" s="368"/>
      <c r="CS10" s="368"/>
    </row>
    <row r="11" spans="2:97" ht="23.25" customHeight="1" x14ac:dyDescent="0.35">
      <c r="B11" s="833" t="s">
        <v>291</v>
      </c>
      <c r="C11" s="834"/>
      <c r="D11" s="834"/>
      <c r="E11" s="834"/>
      <c r="F11" s="834"/>
      <c r="G11" s="834"/>
      <c r="H11" s="834"/>
      <c r="I11" s="834"/>
      <c r="J11" s="834"/>
      <c r="K11" s="834"/>
      <c r="L11" s="834"/>
      <c r="M11" s="834"/>
      <c r="N11" s="834"/>
      <c r="O11" s="834"/>
      <c r="P11" s="834"/>
      <c r="Q11" s="834"/>
      <c r="R11" s="834"/>
      <c r="S11" s="834"/>
      <c r="T11" s="834"/>
      <c r="U11" s="834"/>
      <c r="V11" s="834"/>
      <c r="W11" s="834"/>
      <c r="X11" s="834"/>
      <c r="Y11" s="834"/>
      <c r="Z11" s="834"/>
      <c r="AA11" s="834"/>
      <c r="AB11" s="834"/>
      <c r="AC11" s="834"/>
      <c r="AD11" s="834"/>
      <c r="AE11" s="834"/>
      <c r="AF11" s="834"/>
      <c r="AG11" s="834"/>
      <c r="AH11" s="834"/>
      <c r="AI11" s="834"/>
      <c r="AJ11" s="834"/>
      <c r="AK11" s="834"/>
      <c r="AL11" s="834"/>
      <c r="AM11" s="834"/>
      <c r="AN11" s="834"/>
      <c r="AO11" s="834"/>
      <c r="AP11" s="834"/>
      <c r="AQ11" s="834"/>
      <c r="AR11" s="834"/>
      <c r="AS11" s="834"/>
      <c r="AT11" s="834"/>
      <c r="AU11" s="834"/>
      <c r="AV11" s="834"/>
      <c r="AW11" s="834"/>
      <c r="AX11" s="834"/>
      <c r="AY11" s="834"/>
      <c r="AZ11" s="834"/>
      <c r="BA11" s="834"/>
      <c r="BB11" s="834"/>
      <c r="BC11" s="834"/>
      <c r="BD11" s="834"/>
      <c r="BE11" s="834"/>
      <c r="BF11" s="834"/>
      <c r="BG11" s="834"/>
      <c r="BH11" s="834"/>
      <c r="BI11" s="834"/>
      <c r="BJ11" s="834"/>
      <c r="BK11" s="834"/>
      <c r="BL11" s="834"/>
      <c r="BM11" s="834"/>
      <c r="BN11" s="834"/>
      <c r="BO11" s="834"/>
      <c r="BP11" s="834"/>
      <c r="BQ11" s="834"/>
      <c r="BR11" s="834"/>
      <c r="BS11" s="834"/>
      <c r="BT11" s="834"/>
      <c r="BU11" s="834"/>
      <c r="BV11" s="834"/>
      <c r="BW11" s="834"/>
      <c r="BX11" s="834"/>
      <c r="BY11" s="834"/>
      <c r="BZ11" s="834"/>
      <c r="CA11" s="834"/>
      <c r="CB11" s="834"/>
      <c r="CC11" s="834"/>
      <c r="CD11" s="834"/>
      <c r="CE11" s="834"/>
      <c r="CF11" s="834"/>
      <c r="CG11" s="834"/>
      <c r="CH11" s="834"/>
      <c r="CI11" s="834"/>
      <c r="CJ11" s="834"/>
      <c r="CK11" s="834"/>
      <c r="CL11" s="834"/>
      <c r="CM11" s="834"/>
      <c r="CN11" s="834"/>
      <c r="CO11" s="834"/>
      <c r="CP11" s="834"/>
      <c r="CQ11" s="834"/>
      <c r="CR11" s="834"/>
      <c r="CS11" s="835"/>
    </row>
    <row r="12" spans="2:97" ht="23.25" customHeight="1" x14ac:dyDescent="0.35">
      <c r="B12" s="369"/>
      <c r="C12" s="368"/>
      <c r="D12" s="368"/>
      <c r="E12" s="368"/>
      <c r="F12" s="368"/>
      <c r="G12" s="368"/>
      <c r="H12" s="368"/>
      <c r="I12" s="368"/>
      <c r="J12" s="368"/>
      <c r="K12" s="368"/>
      <c r="L12" s="368"/>
      <c r="M12" s="368"/>
      <c r="N12" s="368"/>
      <c r="O12" s="368"/>
      <c r="P12" s="368"/>
      <c r="Q12" s="368"/>
      <c r="R12" s="368"/>
      <c r="S12" s="368"/>
      <c r="T12" s="368"/>
      <c r="U12" s="368"/>
      <c r="V12" s="368"/>
      <c r="W12" s="368"/>
      <c r="X12" s="368"/>
      <c r="Y12" s="368"/>
      <c r="Z12" s="368"/>
      <c r="AA12" s="368"/>
      <c r="AB12" s="368"/>
      <c r="AC12" s="368"/>
      <c r="AD12" s="368"/>
      <c r="AE12" s="368"/>
      <c r="AF12" s="368"/>
      <c r="AG12" s="368"/>
      <c r="AH12" s="368"/>
      <c r="AI12" s="368"/>
      <c r="AJ12" s="368"/>
      <c r="AK12" s="368"/>
      <c r="AL12" s="368"/>
      <c r="AM12" s="368"/>
      <c r="AN12" s="368"/>
      <c r="AO12" s="368"/>
      <c r="AP12" s="368"/>
      <c r="AQ12" s="368"/>
      <c r="AR12" s="368"/>
      <c r="AS12" s="368"/>
      <c r="AT12" s="368"/>
      <c r="AU12" s="368"/>
      <c r="AV12" s="368"/>
      <c r="AW12" s="368"/>
      <c r="AX12" s="368"/>
      <c r="AY12" s="368"/>
      <c r="AZ12" s="368"/>
      <c r="BA12" s="368"/>
      <c r="BB12" s="368"/>
      <c r="BC12" s="368"/>
      <c r="BD12" s="368"/>
      <c r="BE12" s="368"/>
      <c r="BF12" s="368"/>
      <c r="BG12" s="368"/>
      <c r="BH12" s="368"/>
      <c r="BI12" s="368"/>
      <c r="BJ12" s="368"/>
      <c r="BK12" s="368"/>
      <c r="BL12" s="368"/>
      <c r="BM12" s="368"/>
      <c r="BN12" s="368"/>
      <c r="BO12" s="368"/>
      <c r="BP12" s="368"/>
      <c r="BQ12" s="368"/>
      <c r="BR12" s="368"/>
      <c r="BS12" s="368"/>
      <c r="BT12" s="368"/>
      <c r="BU12" s="368"/>
      <c r="BV12" s="368"/>
      <c r="BW12" s="368"/>
      <c r="BX12" s="368"/>
      <c r="BY12" s="368"/>
      <c r="BZ12" s="368"/>
      <c r="CA12" s="368"/>
      <c r="CB12" s="368"/>
      <c r="CC12" s="368"/>
      <c r="CD12" s="368"/>
      <c r="CE12" s="368"/>
      <c r="CF12" s="368"/>
      <c r="CG12" s="368"/>
      <c r="CH12" s="368"/>
      <c r="CI12" s="368"/>
      <c r="CJ12" s="368"/>
      <c r="CK12" s="368"/>
      <c r="CL12" s="368"/>
      <c r="CM12" s="368"/>
      <c r="CN12" s="368"/>
      <c r="CO12" s="368"/>
      <c r="CP12" s="368"/>
      <c r="CQ12" s="368"/>
      <c r="CR12" s="368"/>
      <c r="CS12" s="370"/>
    </row>
    <row r="13" spans="2:97" ht="23.25" customHeight="1" x14ac:dyDescent="0.35">
      <c r="B13" s="369"/>
      <c r="C13" s="875" t="s">
        <v>328</v>
      </c>
      <c r="D13" s="875"/>
      <c r="E13" s="875"/>
      <c r="F13" s="875"/>
      <c r="G13" s="875"/>
      <c r="H13" s="875"/>
      <c r="I13" s="875"/>
      <c r="J13" s="875"/>
      <c r="K13" s="875"/>
      <c r="L13" s="875"/>
      <c r="M13" s="875"/>
      <c r="N13" s="875"/>
      <c r="O13" s="875"/>
      <c r="P13" s="875"/>
      <c r="Q13" s="875"/>
      <c r="R13" s="875"/>
      <c r="S13" s="890" t="str">
        <f>Cotizador!D13</f>
        <v/>
      </c>
      <c r="T13" s="890"/>
      <c r="U13" s="890"/>
      <c r="V13" s="890"/>
      <c r="W13" s="890"/>
      <c r="X13" s="890"/>
      <c r="Y13" s="890"/>
      <c r="Z13" s="890"/>
      <c r="AA13" s="890"/>
      <c r="AB13" s="890"/>
      <c r="AC13" s="890"/>
      <c r="AD13" s="890"/>
      <c r="AE13" s="890"/>
      <c r="AF13" s="890"/>
      <c r="AG13" s="890"/>
      <c r="AH13" s="890"/>
      <c r="AI13" s="890"/>
      <c r="AJ13" s="890"/>
      <c r="AK13" s="890"/>
      <c r="AL13" s="890"/>
      <c r="AM13" s="890"/>
      <c r="AN13" s="890"/>
      <c r="AO13" s="890"/>
      <c r="AP13" s="890"/>
      <c r="AQ13" s="890"/>
      <c r="AR13" s="890"/>
      <c r="AS13" s="890"/>
      <c r="AT13" s="890"/>
      <c r="AU13" s="890"/>
      <c r="AV13" s="890"/>
      <c r="AW13" s="890"/>
      <c r="AX13" s="890"/>
      <c r="AY13" s="890"/>
      <c r="AZ13" s="890"/>
      <c r="BA13" s="890"/>
      <c r="BB13" s="890"/>
      <c r="BC13" s="890"/>
      <c r="BD13" s="890"/>
      <c r="BE13" s="890"/>
      <c r="BF13" s="890"/>
      <c r="BG13" s="890"/>
      <c r="BH13" s="890"/>
      <c r="BI13" s="890"/>
      <c r="BJ13" s="890"/>
      <c r="BK13" s="890"/>
      <c r="BL13" s="890"/>
      <c r="BM13" s="890"/>
      <c r="BN13" s="890"/>
      <c r="BO13" s="890"/>
      <c r="BP13" s="890"/>
      <c r="BQ13" s="890"/>
      <c r="BR13" s="890"/>
      <c r="BS13" s="890"/>
      <c r="BT13" s="890"/>
      <c r="BU13" s="890"/>
      <c r="BV13" s="890"/>
      <c r="BW13" s="890"/>
      <c r="BX13" s="890"/>
      <c r="BY13" s="890"/>
      <c r="BZ13" s="890"/>
      <c r="CA13" s="890"/>
      <c r="CB13" s="890"/>
      <c r="CC13" s="890"/>
      <c r="CD13" s="890"/>
      <c r="CE13" s="890"/>
      <c r="CF13" s="890"/>
      <c r="CG13" s="890"/>
      <c r="CH13" s="890"/>
      <c r="CI13" s="890"/>
      <c r="CJ13" s="890"/>
      <c r="CK13" s="890"/>
      <c r="CL13" s="890"/>
      <c r="CM13" s="890"/>
      <c r="CN13" s="890"/>
      <c r="CO13" s="890"/>
      <c r="CP13" s="890"/>
      <c r="CQ13" s="890"/>
      <c r="CR13" s="890"/>
      <c r="CS13" s="370"/>
    </row>
    <row r="14" spans="2:97" ht="23.25" customHeight="1" x14ac:dyDescent="0.35">
      <c r="B14" s="369"/>
      <c r="C14" s="875" t="s">
        <v>169</v>
      </c>
      <c r="D14" s="875"/>
      <c r="E14" s="875"/>
      <c r="F14" s="875"/>
      <c r="G14" s="875"/>
      <c r="H14" s="875"/>
      <c r="I14" s="875"/>
      <c r="J14" s="875"/>
      <c r="K14" s="875"/>
      <c r="L14" s="875"/>
      <c r="M14" s="875"/>
      <c r="N14" s="875"/>
      <c r="O14" s="875"/>
      <c r="P14" s="875"/>
      <c r="Q14" s="875"/>
      <c r="R14" s="875"/>
      <c r="S14" s="890" t="str">
        <f>Cotizador!D15</f>
        <v/>
      </c>
      <c r="T14" s="890"/>
      <c r="U14" s="890"/>
      <c r="V14" s="890"/>
      <c r="W14" s="890"/>
      <c r="X14" s="890"/>
      <c r="Y14" s="890"/>
      <c r="Z14" s="890"/>
      <c r="AA14" s="890"/>
      <c r="AB14" s="890"/>
      <c r="AC14" s="890"/>
      <c r="AD14" s="890"/>
      <c r="AE14" s="890"/>
      <c r="AF14" s="890"/>
      <c r="AG14" s="890"/>
      <c r="AH14" s="890"/>
      <c r="AI14" s="890"/>
      <c r="AJ14" s="890"/>
      <c r="AK14" s="890"/>
      <c r="AL14" s="890"/>
      <c r="AM14" s="890"/>
      <c r="AN14" s="890"/>
      <c r="AO14" s="890"/>
      <c r="AP14" s="890"/>
      <c r="AQ14" s="890"/>
      <c r="AR14" s="890"/>
      <c r="AS14" s="890"/>
      <c r="AT14" s="890"/>
      <c r="AU14" s="890"/>
      <c r="AV14" s="890"/>
      <c r="AW14" s="890"/>
      <c r="AX14" s="890"/>
      <c r="AY14" s="890"/>
      <c r="AZ14" s="890"/>
      <c r="BA14" s="890"/>
      <c r="BB14" s="890"/>
      <c r="BC14" s="890"/>
      <c r="BD14" s="890"/>
      <c r="BE14" s="890"/>
      <c r="BF14" s="890"/>
      <c r="BG14" s="890"/>
      <c r="BH14" s="890"/>
      <c r="BI14" s="890"/>
      <c r="BJ14" s="890"/>
      <c r="BK14" s="890"/>
      <c r="BL14" s="890"/>
      <c r="BM14" s="890"/>
      <c r="BN14" s="890"/>
      <c r="BO14" s="890"/>
      <c r="BP14" s="890"/>
      <c r="BQ14" s="890"/>
      <c r="BR14" s="890"/>
      <c r="BS14" s="890"/>
      <c r="BT14" s="890"/>
      <c r="BU14" s="890"/>
      <c r="BV14" s="890"/>
      <c r="BW14" s="890"/>
      <c r="BX14" s="890"/>
      <c r="BY14" s="890"/>
      <c r="BZ14" s="890"/>
      <c r="CA14" s="890"/>
      <c r="CB14" s="890"/>
      <c r="CC14" s="890"/>
      <c r="CD14" s="890"/>
      <c r="CE14" s="890"/>
      <c r="CF14" s="890"/>
      <c r="CG14" s="890"/>
      <c r="CH14" s="890"/>
      <c r="CI14" s="890"/>
      <c r="CJ14" s="890"/>
      <c r="CK14" s="890"/>
      <c r="CL14" s="890"/>
      <c r="CM14" s="890"/>
      <c r="CN14" s="890"/>
      <c r="CO14" s="890"/>
      <c r="CP14" s="890"/>
      <c r="CQ14" s="890"/>
      <c r="CR14" s="890"/>
      <c r="CS14" s="370"/>
    </row>
    <row r="15" spans="2:97" ht="23.25" customHeight="1" x14ac:dyDescent="0.35">
      <c r="B15" s="369"/>
      <c r="C15" s="875" t="s">
        <v>170</v>
      </c>
      <c r="D15" s="875"/>
      <c r="E15" s="875"/>
      <c r="F15" s="875"/>
      <c r="G15" s="875"/>
      <c r="H15" s="875"/>
      <c r="I15" s="875"/>
      <c r="J15" s="875"/>
      <c r="K15" s="875"/>
      <c r="L15" s="875"/>
      <c r="M15" s="875"/>
      <c r="N15" s="875"/>
      <c r="O15" s="875"/>
      <c r="P15" s="875"/>
      <c r="Q15" s="875"/>
      <c r="R15" s="875"/>
      <c r="S15" s="890" t="str">
        <f>Cotizador!W15</f>
        <v/>
      </c>
      <c r="T15" s="890"/>
      <c r="U15" s="890"/>
      <c r="V15" s="890"/>
      <c r="W15" s="890"/>
      <c r="X15" s="890"/>
      <c r="Y15" s="890"/>
      <c r="Z15" s="890"/>
      <c r="AA15" s="890"/>
      <c r="AB15" s="890"/>
      <c r="AC15" s="890"/>
      <c r="AD15" s="890"/>
      <c r="AE15" s="890"/>
      <c r="AF15" s="890"/>
      <c r="AG15" s="890"/>
      <c r="AH15" s="890"/>
      <c r="AI15" s="890"/>
      <c r="AJ15" s="890"/>
      <c r="AK15" s="890"/>
      <c r="AL15" s="890"/>
      <c r="AM15" s="890"/>
      <c r="AN15" s="890"/>
      <c r="AO15" s="890"/>
      <c r="AP15" s="890"/>
      <c r="AQ15" s="890"/>
      <c r="AR15" s="890"/>
      <c r="AS15" s="890"/>
      <c r="AT15" s="890"/>
      <c r="AU15" s="890"/>
      <c r="AV15" s="890"/>
      <c r="AW15" s="890"/>
      <c r="AX15" s="890"/>
      <c r="AY15" s="890"/>
      <c r="AZ15" s="890"/>
      <c r="BA15" s="890"/>
      <c r="BB15" s="890"/>
      <c r="BC15" s="890"/>
      <c r="BD15" s="890"/>
      <c r="BE15" s="890"/>
      <c r="BF15" s="890"/>
      <c r="BG15" s="890"/>
      <c r="BH15" s="890"/>
      <c r="BI15" s="890"/>
      <c r="BJ15" s="890"/>
      <c r="BK15" s="890"/>
      <c r="BL15" s="890"/>
      <c r="BM15" s="890"/>
      <c r="BN15" s="890"/>
      <c r="BO15" s="890"/>
      <c r="BP15" s="890"/>
      <c r="BQ15" s="890"/>
      <c r="BR15" s="890"/>
      <c r="BS15" s="890"/>
      <c r="BT15" s="890"/>
      <c r="BU15" s="890"/>
      <c r="BV15" s="890"/>
      <c r="BW15" s="890"/>
      <c r="BX15" s="890"/>
      <c r="BY15" s="890"/>
      <c r="BZ15" s="890"/>
      <c r="CA15" s="890"/>
      <c r="CB15" s="890"/>
      <c r="CC15" s="890"/>
      <c r="CD15" s="890"/>
      <c r="CE15" s="890"/>
      <c r="CF15" s="890"/>
      <c r="CG15" s="890"/>
      <c r="CH15" s="890"/>
      <c r="CI15" s="890"/>
      <c r="CJ15" s="890"/>
      <c r="CK15" s="890"/>
      <c r="CL15" s="890"/>
      <c r="CM15" s="890"/>
      <c r="CN15" s="890"/>
      <c r="CO15" s="890"/>
      <c r="CP15" s="890"/>
      <c r="CQ15" s="890"/>
      <c r="CR15" s="890"/>
      <c r="CS15" s="370"/>
    </row>
    <row r="16" spans="2:97" ht="23.25" customHeight="1" x14ac:dyDescent="0.35">
      <c r="B16" s="369"/>
      <c r="C16" s="875" t="s">
        <v>422</v>
      </c>
      <c r="D16" s="875"/>
      <c r="E16" s="875"/>
      <c r="F16" s="875"/>
      <c r="G16" s="875"/>
      <c r="H16" s="875"/>
      <c r="I16" s="875"/>
      <c r="J16" s="875"/>
      <c r="K16" s="875"/>
      <c r="L16" s="875"/>
      <c r="M16" s="875"/>
      <c r="N16" s="875"/>
      <c r="O16" s="875"/>
      <c r="P16" s="875"/>
      <c r="Q16" s="875"/>
      <c r="R16" s="875"/>
      <c r="S16" s="872">
        <f>IF(Validador!C16="SIN ACTIVIDAD ESPECIAL",Validador!E17,Validador!C16)</f>
        <v>0</v>
      </c>
      <c r="T16" s="873"/>
      <c r="U16" s="873"/>
      <c r="V16" s="873"/>
      <c r="W16" s="873"/>
      <c r="X16" s="873"/>
      <c r="Y16" s="873"/>
      <c r="Z16" s="873"/>
      <c r="AA16" s="873"/>
      <c r="AB16" s="873"/>
      <c r="AC16" s="873"/>
      <c r="AD16" s="873"/>
      <c r="AE16" s="873"/>
      <c r="AF16" s="873"/>
      <c r="AG16" s="873"/>
      <c r="AH16" s="873"/>
      <c r="AI16" s="873"/>
      <c r="AJ16" s="873"/>
      <c r="AK16" s="873"/>
      <c r="AL16" s="873"/>
      <c r="AM16" s="873"/>
      <c r="AN16" s="873"/>
      <c r="AO16" s="873"/>
      <c r="AP16" s="873"/>
      <c r="AQ16" s="873"/>
      <c r="AR16" s="873"/>
      <c r="AS16" s="873"/>
      <c r="AT16" s="873"/>
      <c r="AU16" s="873"/>
      <c r="AV16" s="873"/>
      <c r="AW16" s="873"/>
      <c r="AX16" s="873"/>
      <c r="AY16" s="873"/>
      <c r="AZ16" s="873"/>
      <c r="BA16" s="873"/>
      <c r="BB16" s="873"/>
      <c r="BC16" s="873"/>
      <c r="BD16" s="873"/>
      <c r="BE16" s="873"/>
      <c r="BF16" s="873"/>
      <c r="BG16" s="873"/>
      <c r="BH16" s="873"/>
      <c r="BI16" s="873"/>
      <c r="BJ16" s="873"/>
      <c r="BK16" s="873"/>
      <c r="BL16" s="873"/>
      <c r="BM16" s="873"/>
      <c r="BN16" s="873"/>
      <c r="BO16" s="873"/>
      <c r="BP16" s="873"/>
      <c r="BQ16" s="873"/>
      <c r="BR16" s="368"/>
      <c r="BS16" s="368"/>
      <c r="BT16" s="880" t="s">
        <v>182</v>
      </c>
      <c r="BU16" s="880"/>
      <c r="BV16" s="880"/>
      <c r="BW16" s="880"/>
      <c r="BX16" s="880"/>
      <c r="BY16" s="880"/>
      <c r="BZ16" s="880"/>
      <c r="CA16" s="880"/>
      <c r="CB16" s="880"/>
      <c r="CC16" s="368"/>
      <c r="CD16" s="861" t="str">
        <f>IF(Validador!I13="Sí","Gobierno","No Gobierno")</f>
        <v>No Gobierno</v>
      </c>
      <c r="CE16" s="861"/>
      <c r="CF16" s="861"/>
      <c r="CG16" s="861"/>
      <c r="CH16" s="861"/>
      <c r="CI16" s="861"/>
      <c r="CJ16" s="861"/>
      <c r="CK16" s="861"/>
      <c r="CL16" s="861"/>
      <c r="CM16" s="861"/>
      <c r="CN16" s="861"/>
      <c r="CO16" s="861"/>
      <c r="CP16" s="861"/>
      <c r="CQ16" s="861"/>
      <c r="CR16" s="861"/>
      <c r="CS16" s="370"/>
    </row>
    <row r="17" spans="2:97" ht="23.25" customHeight="1" x14ac:dyDescent="0.35">
      <c r="B17" s="371"/>
      <c r="C17" s="372"/>
      <c r="D17" s="372"/>
      <c r="E17" s="372"/>
      <c r="F17" s="372"/>
      <c r="G17" s="372"/>
      <c r="H17" s="372"/>
      <c r="I17" s="372"/>
      <c r="J17" s="372"/>
      <c r="K17" s="372"/>
      <c r="L17" s="372"/>
      <c r="M17" s="372"/>
      <c r="N17" s="372"/>
      <c r="O17" s="372"/>
      <c r="P17" s="372"/>
      <c r="Q17" s="372"/>
      <c r="R17" s="372"/>
      <c r="S17" s="372"/>
      <c r="T17" s="372"/>
      <c r="U17" s="372"/>
      <c r="V17" s="372"/>
      <c r="W17" s="372"/>
      <c r="X17" s="372"/>
      <c r="Y17" s="372"/>
      <c r="Z17" s="372"/>
      <c r="AA17" s="372"/>
      <c r="AB17" s="372"/>
      <c r="AC17" s="372"/>
      <c r="AD17" s="372"/>
      <c r="AE17" s="372"/>
      <c r="AF17" s="372"/>
      <c r="AG17" s="372"/>
      <c r="AH17" s="372"/>
      <c r="AI17" s="372"/>
      <c r="AJ17" s="372"/>
      <c r="AK17" s="372"/>
      <c r="AL17" s="372"/>
      <c r="AM17" s="372"/>
      <c r="AN17" s="372"/>
      <c r="AO17" s="372"/>
      <c r="AP17" s="372"/>
      <c r="AQ17" s="372"/>
      <c r="AR17" s="372"/>
      <c r="AS17" s="372"/>
      <c r="AT17" s="372"/>
      <c r="AU17" s="372"/>
      <c r="AV17" s="372"/>
      <c r="AW17" s="372"/>
      <c r="AX17" s="372"/>
      <c r="AY17" s="372"/>
      <c r="AZ17" s="372"/>
      <c r="BA17" s="372"/>
      <c r="BB17" s="372"/>
      <c r="BC17" s="372"/>
      <c r="BD17" s="372"/>
      <c r="BE17" s="372"/>
      <c r="BF17" s="372"/>
      <c r="BG17" s="372"/>
      <c r="BH17" s="372"/>
      <c r="BI17" s="372"/>
      <c r="BJ17" s="372"/>
      <c r="BK17" s="372"/>
      <c r="BL17" s="372"/>
      <c r="BM17" s="372"/>
      <c r="BN17" s="372"/>
      <c r="BO17" s="372"/>
      <c r="BP17" s="372"/>
      <c r="BQ17" s="372"/>
      <c r="BR17" s="372"/>
      <c r="BS17" s="372"/>
      <c r="BT17" s="372"/>
      <c r="BU17" s="372"/>
      <c r="BV17" s="372"/>
      <c r="BW17" s="372"/>
      <c r="BX17" s="372"/>
      <c r="BY17" s="372"/>
      <c r="BZ17" s="372"/>
      <c r="CA17" s="372"/>
      <c r="CB17" s="372"/>
      <c r="CC17" s="372"/>
      <c r="CD17" s="372"/>
      <c r="CE17" s="372"/>
      <c r="CF17" s="372"/>
      <c r="CG17" s="372"/>
      <c r="CH17" s="372"/>
      <c r="CI17" s="372"/>
      <c r="CJ17" s="372"/>
      <c r="CK17" s="372"/>
      <c r="CL17" s="372"/>
      <c r="CM17" s="372"/>
      <c r="CN17" s="372"/>
      <c r="CO17" s="372"/>
      <c r="CP17" s="372"/>
      <c r="CQ17" s="372"/>
      <c r="CR17" s="372"/>
      <c r="CS17" s="373"/>
    </row>
    <row r="18" spans="2:97" ht="23.25" customHeight="1" x14ac:dyDescent="0.35">
      <c r="B18" s="833" t="s">
        <v>293</v>
      </c>
      <c r="C18" s="834"/>
      <c r="D18" s="834"/>
      <c r="E18" s="834"/>
      <c r="F18" s="834"/>
      <c r="G18" s="834"/>
      <c r="H18" s="834"/>
      <c r="I18" s="834"/>
      <c r="J18" s="834"/>
      <c r="K18" s="834"/>
      <c r="L18" s="834"/>
      <c r="M18" s="834"/>
      <c r="N18" s="834"/>
      <c r="O18" s="834"/>
      <c r="P18" s="834"/>
      <c r="Q18" s="834"/>
      <c r="R18" s="834"/>
      <c r="S18" s="834"/>
      <c r="T18" s="834"/>
      <c r="U18" s="834"/>
      <c r="V18" s="834"/>
      <c r="W18" s="834"/>
      <c r="X18" s="834"/>
      <c r="Y18" s="834"/>
      <c r="Z18" s="834"/>
      <c r="AA18" s="834"/>
      <c r="AB18" s="834"/>
      <c r="AC18" s="834"/>
      <c r="AD18" s="834"/>
      <c r="AE18" s="834"/>
      <c r="AF18" s="834"/>
      <c r="AG18" s="834"/>
      <c r="AH18" s="834"/>
      <c r="AI18" s="834"/>
      <c r="AJ18" s="834"/>
      <c r="AK18" s="834"/>
      <c r="AL18" s="834"/>
      <c r="AM18" s="834"/>
      <c r="AN18" s="834"/>
      <c r="AO18" s="834"/>
      <c r="AP18" s="834"/>
      <c r="AQ18" s="834"/>
      <c r="AR18" s="834"/>
      <c r="AS18" s="834"/>
      <c r="AT18" s="834"/>
      <c r="AU18" s="834"/>
      <c r="AV18" s="834"/>
      <c r="AW18" s="834"/>
      <c r="AX18" s="834"/>
      <c r="AY18" s="834"/>
      <c r="AZ18" s="834"/>
      <c r="BA18" s="834"/>
      <c r="BB18" s="834"/>
      <c r="BC18" s="834"/>
      <c r="BD18" s="834"/>
      <c r="BE18" s="834"/>
      <c r="BF18" s="834"/>
      <c r="BG18" s="834"/>
      <c r="BH18" s="834"/>
      <c r="BI18" s="834"/>
      <c r="BJ18" s="834"/>
      <c r="BK18" s="834"/>
      <c r="BL18" s="834"/>
      <c r="BM18" s="834"/>
      <c r="BN18" s="834"/>
      <c r="BO18" s="834"/>
      <c r="BP18" s="834"/>
      <c r="BQ18" s="834"/>
      <c r="BR18" s="834"/>
      <c r="BS18" s="834"/>
      <c r="BT18" s="834"/>
      <c r="BU18" s="834"/>
      <c r="BV18" s="834"/>
      <c r="BW18" s="834"/>
      <c r="BX18" s="834"/>
      <c r="BY18" s="834"/>
      <c r="BZ18" s="834"/>
      <c r="CA18" s="834"/>
      <c r="CB18" s="834"/>
      <c r="CC18" s="834"/>
      <c r="CD18" s="834"/>
      <c r="CE18" s="834"/>
      <c r="CF18" s="834"/>
      <c r="CG18" s="834"/>
      <c r="CH18" s="834"/>
      <c r="CI18" s="834"/>
      <c r="CJ18" s="834"/>
      <c r="CK18" s="834"/>
      <c r="CL18" s="834"/>
      <c r="CM18" s="834"/>
      <c r="CN18" s="834"/>
      <c r="CO18" s="834"/>
      <c r="CP18" s="834"/>
      <c r="CQ18" s="834"/>
      <c r="CR18" s="834"/>
      <c r="CS18" s="835"/>
    </row>
    <row r="19" spans="2:97" ht="23.25" customHeight="1" x14ac:dyDescent="0.35">
      <c r="B19" s="369"/>
      <c r="CS19" s="370"/>
    </row>
    <row r="20" spans="2:97" ht="23.25" customHeight="1" x14ac:dyDescent="0.35">
      <c r="B20" s="369"/>
      <c r="AE20" s="368"/>
      <c r="AF20" s="368"/>
      <c r="AG20" s="368"/>
      <c r="AH20" s="368"/>
      <c r="AI20" s="368"/>
      <c r="AJ20" s="368"/>
      <c r="AK20" s="368"/>
      <c r="AL20" s="368"/>
      <c r="AM20" s="368"/>
      <c r="AN20" s="368"/>
      <c r="AO20" s="368"/>
      <c r="AP20" s="368"/>
      <c r="AQ20" s="368"/>
      <c r="AR20" s="368"/>
      <c r="AS20" s="368"/>
      <c r="AT20" s="368"/>
      <c r="AU20" s="368"/>
      <c r="AV20" s="368"/>
      <c r="AW20" s="368"/>
      <c r="AX20" s="368"/>
      <c r="AY20" s="368"/>
      <c r="AZ20" s="368"/>
      <c r="BA20" s="368"/>
      <c r="BB20" s="368"/>
      <c r="BC20" s="874" t="s">
        <v>209</v>
      </c>
      <c r="BD20" s="874"/>
      <c r="BE20" s="874"/>
      <c r="BF20" s="874"/>
      <c r="BG20" s="874"/>
      <c r="BH20" s="874"/>
      <c r="BI20" s="874"/>
      <c r="BJ20" s="874"/>
      <c r="BK20" s="874"/>
      <c r="BL20" s="874"/>
      <c r="BM20" s="874"/>
      <c r="BN20" s="874"/>
      <c r="BO20" s="874"/>
      <c r="BP20" s="874"/>
      <c r="CS20" s="370"/>
    </row>
    <row r="21" spans="2:97" ht="23.25" customHeight="1" x14ac:dyDescent="0.35">
      <c r="B21" s="369"/>
      <c r="AE21" s="881" t="s">
        <v>259</v>
      </c>
      <c r="AF21" s="882"/>
      <c r="AG21" s="882"/>
      <c r="AH21" s="882"/>
      <c r="AI21" s="882"/>
      <c r="AJ21" s="882"/>
      <c r="AK21" s="882"/>
      <c r="AL21" s="882"/>
      <c r="AM21" s="882"/>
      <c r="AN21" s="882"/>
      <c r="AO21" s="882"/>
      <c r="AP21" s="882"/>
      <c r="AQ21" s="882"/>
      <c r="AR21" s="882"/>
      <c r="AS21" s="882"/>
      <c r="AT21" s="882"/>
      <c r="AU21" s="882"/>
      <c r="AV21" s="882"/>
      <c r="AW21" s="882"/>
      <c r="AX21" s="882"/>
      <c r="AY21" s="882"/>
      <c r="AZ21" s="882"/>
      <c r="BA21" s="882"/>
      <c r="BB21" s="883"/>
      <c r="BC21" s="900" t="str">
        <f>IF(Cotizador!M21&lt;&gt;"",CONCATENATE(TEXT(Cotizador!N21,"0,0")," ",Cotizador!M21),"")</f>
        <v/>
      </c>
      <c r="BD21" s="885"/>
      <c r="BE21" s="885"/>
      <c r="BF21" s="885"/>
      <c r="BG21" s="885"/>
      <c r="BH21" s="885"/>
      <c r="BI21" s="885"/>
      <c r="BJ21" s="885"/>
      <c r="BK21" s="885"/>
      <c r="BL21" s="885"/>
      <c r="BM21" s="885"/>
      <c r="BN21" s="885"/>
      <c r="BO21" s="885"/>
      <c r="BP21" s="886"/>
      <c r="CS21" s="370"/>
    </row>
    <row r="22" spans="2:97" ht="23.25" customHeight="1" x14ac:dyDescent="0.35">
      <c r="B22" s="369"/>
      <c r="AE22" s="863" t="s">
        <v>260</v>
      </c>
      <c r="AF22" s="864"/>
      <c r="AG22" s="864"/>
      <c r="AH22" s="864"/>
      <c r="AI22" s="864"/>
      <c r="AJ22" s="864"/>
      <c r="AK22" s="864"/>
      <c r="AL22" s="864"/>
      <c r="AM22" s="864"/>
      <c r="AN22" s="864"/>
      <c r="AO22" s="864"/>
      <c r="AP22" s="864"/>
      <c r="AQ22" s="864"/>
      <c r="AR22" s="864"/>
      <c r="AS22" s="864"/>
      <c r="AT22" s="864"/>
      <c r="AU22" s="864"/>
      <c r="AV22" s="864"/>
      <c r="AW22" s="864"/>
      <c r="AX22" s="864"/>
      <c r="AY22" s="864"/>
      <c r="AZ22" s="864"/>
      <c r="BA22" s="864"/>
      <c r="BB22" s="865"/>
      <c r="BC22" s="900" t="str">
        <f>IF(Cotizador!M22&lt;&gt;"",IF(Cotizador!M22="MN",TEXT(Cotizador!N22,"0,0") &amp; " MN",TEXT(Cotizador!N22,"0.00") &amp; " UMAM"),"")</f>
        <v/>
      </c>
      <c r="BD22" s="885"/>
      <c r="BE22" s="885"/>
      <c r="BF22" s="885"/>
      <c r="BG22" s="885"/>
      <c r="BH22" s="885"/>
      <c r="BI22" s="885"/>
      <c r="BJ22" s="885"/>
      <c r="BK22" s="885"/>
      <c r="BL22" s="885"/>
      <c r="BM22" s="885"/>
      <c r="BN22" s="885"/>
      <c r="BO22" s="885"/>
      <c r="BP22" s="886"/>
      <c r="CS22" s="370"/>
    </row>
    <row r="23" spans="2:97" ht="23.25" customHeight="1" x14ac:dyDescent="0.35">
      <c r="B23" s="369"/>
      <c r="AE23" s="863" t="s">
        <v>261</v>
      </c>
      <c r="AF23" s="864"/>
      <c r="AG23" s="864"/>
      <c r="AH23" s="864"/>
      <c r="AI23" s="864"/>
      <c r="AJ23" s="864"/>
      <c r="AK23" s="864"/>
      <c r="AL23" s="864"/>
      <c r="AM23" s="864"/>
      <c r="AN23" s="864"/>
      <c r="AO23" s="864"/>
      <c r="AP23" s="864"/>
      <c r="AQ23" s="864"/>
      <c r="AR23" s="864"/>
      <c r="AS23" s="864"/>
      <c r="AT23" s="864"/>
      <c r="AU23" s="864"/>
      <c r="AV23" s="864"/>
      <c r="AW23" s="864"/>
      <c r="AX23" s="864"/>
      <c r="AY23" s="864"/>
      <c r="AZ23" s="864"/>
      <c r="BA23" s="864"/>
      <c r="BB23" s="865"/>
      <c r="BC23" s="901" t="str">
        <f>IF(Cotizador!M23&lt;&gt;"",Cotizador!M23,"")</f>
        <v/>
      </c>
      <c r="BD23" s="888"/>
      <c r="BE23" s="888"/>
      <c r="BF23" s="888"/>
      <c r="BG23" s="888"/>
      <c r="BH23" s="888"/>
      <c r="BI23" s="888"/>
      <c r="BJ23" s="888"/>
      <c r="BK23" s="888"/>
      <c r="BL23" s="888"/>
      <c r="BM23" s="888"/>
      <c r="BN23" s="888"/>
      <c r="BO23" s="888"/>
      <c r="BP23" s="889"/>
      <c r="CS23" s="370"/>
    </row>
    <row r="24" spans="2:97" ht="23.25" customHeight="1" x14ac:dyDescent="0.35">
      <c r="B24" s="369"/>
      <c r="AE24" s="863" t="s">
        <v>204</v>
      </c>
      <c r="AF24" s="864"/>
      <c r="AG24" s="864"/>
      <c r="AH24" s="864"/>
      <c r="AI24" s="864"/>
      <c r="AJ24" s="864"/>
      <c r="AK24" s="864"/>
      <c r="AL24" s="864"/>
      <c r="AM24" s="864"/>
      <c r="AN24" s="864"/>
      <c r="AO24" s="864"/>
      <c r="AP24" s="864"/>
      <c r="AQ24" s="864"/>
      <c r="AR24" s="864"/>
      <c r="AS24" s="864"/>
      <c r="AT24" s="864"/>
      <c r="AU24" s="864"/>
      <c r="AV24" s="864"/>
      <c r="AW24" s="864"/>
      <c r="AX24" s="864"/>
      <c r="AY24" s="864"/>
      <c r="AZ24" s="864"/>
      <c r="BA24" s="864"/>
      <c r="BB24" s="865"/>
      <c r="BC24" s="857" t="str">
        <f>IF(BC23&lt;&gt;"",TEXT(VLOOKUP(BC23,'FACT COB BASICA'!$AU$15:$AV$21,2,FALSE),"0,0") &amp; " MN","")</f>
        <v/>
      </c>
      <c r="BD24" s="858"/>
      <c r="BE24" s="858"/>
      <c r="BF24" s="858"/>
      <c r="BG24" s="858"/>
      <c r="BH24" s="858"/>
      <c r="BI24" s="858"/>
      <c r="BJ24" s="858"/>
      <c r="BK24" s="858"/>
      <c r="BL24" s="858"/>
      <c r="BM24" s="858"/>
      <c r="BN24" s="858"/>
      <c r="BO24" s="858"/>
      <c r="BP24" s="859"/>
      <c r="CS24" s="370"/>
    </row>
    <row r="25" spans="2:97" ht="23.25" customHeight="1" x14ac:dyDescent="0.35">
      <c r="B25" s="369"/>
      <c r="AE25" s="863" t="s">
        <v>262</v>
      </c>
      <c r="AF25" s="864"/>
      <c r="AG25" s="864"/>
      <c r="AH25" s="864"/>
      <c r="AI25" s="864"/>
      <c r="AJ25" s="864"/>
      <c r="AK25" s="864"/>
      <c r="AL25" s="864"/>
      <c r="AM25" s="864"/>
      <c r="AN25" s="864"/>
      <c r="AO25" s="864"/>
      <c r="AP25" s="864"/>
      <c r="AQ25" s="864"/>
      <c r="AR25" s="864"/>
      <c r="AS25" s="864"/>
      <c r="AT25" s="864"/>
      <c r="AU25" s="864"/>
      <c r="AV25" s="864"/>
      <c r="AW25" s="864"/>
      <c r="AX25" s="864"/>
      <c r="AY25" s="864"/>
      <c r="AZ25" s="864"/>
      <c r="BA25" s="864"/>
      <c r="BB25" s="865"/>
      <c r="BC25" s="857" t="str">
        <f>IF(Cotizador!M24&lt;&gt;"",Cotizador!M24,"")</f>
        <v/>
      </c>
      <c r="BD25" s="858"/>
      <c r="BE25" s="858"/>
      <c r="BF25" s="858"/>
      <c r="BG25" s="858"/>
      <c r="BH25" s="858"/>
      <c r="BI25" s="858"/>
      <c r="BJ25" s="858"/>
      <c r="BK25" s="858"/>
      <c r="BL25" s="858"/>
      <c r="BM25" s="858"/>
      <c r="BN25" s="858"/>
      <c r="BO25" s="858"/>
      <c r="BP25" s="859"/>
      <c r="CS25" s="370"/>
    </row>
    <row r="26" spans="2:97" ht="23.25" customHeight="1" x14ac:dyDescent="0.35">
      <c r="B26" s="369"/>
      <c r="AE26" s="863" t="s">
        <v>263</v>
      </c>
      <c r="AF26" s="864"/>
      <c r="AG26" s="864"/>
      <c r="AH26" s="864"/>
      <c r="AI26" s="864"/>
      <c r="AJ26" s="864"/>
      <c r="AK26" s="864"/>
      <c r="AL26" s="864"/>
      <c r="AM26" s="864"/>
      <c r="AN26" s="864"/>
      <c r="AO26" s="864"/>
      <c r="AP26" s="864"/>
      <c r="AQ26" s="864"/>
      <c r="AR26" s="864"/>
      <c r="AS26" s="864"/>
      <c r="AT26" s="864"/>
      <c r="AU26" s="864"/>
      <c r="AV26" s="864"/>
      <c r="AW26" s="864"/>
      <c r="AX26" s="864"/>
      <c r="AY26" s="864"/>
      <c r="AZ26" s="864"/>
      <c r="BA26" s="864"/>
      <c r="BB26" s="865"/>
      <c r="BC26" s="857" t="str">
        <f>IF(Cotizador!M25&lt;&gt;"",TEXT(Cotizador!M25,"0,0") &amp; " MN","")</f>
        <v/>
      </c>
      <c r="BD26" s="858"/>
      <c r="BE26" s="858"/>
      <c r="BF26" s="858"/>
      <c r="BG26" s="858"/>
      <c r="BH26" s="858"/>
      <c r="BI26" s="858"/>
      <c r="BJ26" s="858"/>
      <c r="BK26" s="858"/>
      <c r="BL26" s="858"/>
      <c r="BM26" s="858"/>
      <c r="BN26" s="858"/>
      <c r="BO26" s="858"/>
      <c r="BP26" s="859"/>
      <c r="CS26" s="370"/>
    </row>
    <row r="27" spans="2:97" ht="23.25" customHeight="1" x14ac:dyDescent="0.35">
      <c r="B27" s="369"/>
      <c r="AE27" s="863" t="s">
        <v>270</v>
      </c>
      <c r="AF27" s="864"/>
      <c r="AG27" s="864"/>
      <c r="AH27" s="864"/>
      <c r="AI27" s="864"/>
      <c r="AJ27" s="864"/>
      <c r="AK27" s="864"/>
      <c r="AL27" s="864"/>
      <c r="AM27" s="864"/>
      <c r="AN27" s="864"/>
      <c r="AO27" s="864"/>
      <c r="AP27" s="864"/>
      <c r="AQ27" s="864"/>
      <c r="AR27" s="864"/>
      <c r="AS27" s="864"/>
      <c r="AT27" s="864"/>
      <c r="AU27" s="864"/>
      <c r="AV27" s="864"/>
      <c r="AW27" s="864"/>
      <c r="AX27" s="864"/>
      <c r="AY27" s="864"/>
      <c r="AZ27" s="864"/>
      <c r="BA27" s="864"/>
      <c r="BB27" s="865"/>
      <c r="BC27" s="857" t="str">
        <f>IF(Cotizador!M26&lt;&gt;"",Cotizador!M26,"")</f>
        <v/>
      </c>
      <c r="BD27" s="858"/>
      <c r="BE27" s="858"/>
      <c r="BF27" s="858"/>
      <c r="BG27" s="858"/>
      <c r="BH27" s="858"/>
      <c r="BI27" s="858"/>
      <c r="BJ27" s="858"/>
      <c r="BK27" s="858"/>
      <c r="BL27" s="858"/>
      <c r="BM27" s="858"/>
      <c r="BN27" s="858"/>
      <c r="BO27" s="858"/>
      <c r="BP27" s="859"/>
      <c r="CS27" s="370"/>
    </row>
    <row r="28" spans="2:97" ht="23.25" customHeight="1" x14ac:dyDescent="0.35">
      <c r="B28" s="369"/>
      <c r="AE28" s="904" t="s">
        <v>271</v>
      </c>
      <c r="AF28" s="905"/>
      <c r="AG28" s="905"/>
      <c r="AH28" s="905"/>
      <c r="AI28" s="905"/>
      <c r="AJ28" s="905"/>
      <c r="AK28" s="905"/>
      <c r="AL28" s="905"/>
      <c r="AM28" s="905"/>
      <c r="AN28" s="905"/>
      <c r="AO28" s="905"/>
      <c r="AP28" s="905"/>
      <c r="AQ28" s="905"/>
      <c r="AR28" s="905"/>
      <c r="AS28" s="905"/>
      <c r="AT28" s="905"/>
      <c r="AU28" s="905"/>
      <c r="AV28" s="905"/>
      <c r="AW28" s="905"/>
      <c r="AX28" s="905"/>
      <c r="AY28" s="905"/>
      <c r="AZ28" s="905"/>
      <c r="BA28" s="905"/>
      <c r="BB28" s="906"/>
      <c r="BC28" s="907" t="str">
        <f>IF(Cotizador!M27&lt;&gt;"",Cotizador!M27,"")</f>
        <v/>
      </c>
      <c r="BD28" s="908"/>
      <c r="BE28" s="908"/>
      <c r="BF28" s="908"/>
      <c r="BG28" s="908"/>
      <c r="BH28" s="908"/>
      <c r="BI28" s="908"/>
      <c r="BJ28" s="908"/>
      <c r="BK28" s="908"/>
      <c r="BL28" s="908"/>
      <c r="BM28" s="908"/>
      <c r="BN28" s="908"/>
      <c r="BO28" s="908"/>
      <c r="BP28" s="909"/>
      <c r="CS28" s="370"/>
    </row>
    <row r="29" spans="2:97" ht="23.25" customHeight="1" x14ac:dyDescent="0.35">
      <c r="B29" s="369"/>
      <c r="C29" s="368"/>
      <c r="D29" s="368"/>
      <c r="E29" s="368"/>
      <c r="F29" s="368"/>
      <c r="G29" s="368"/>
      <c r="H29" s="368"/>
      <c r="I29" s="368"/>
      <c r="J29" s="368"/>
      <c r="K29" s="368"/>
      <c r="L29" s="368"/>
      <c r="M29" s="368"/>
      <c r="N29" s="368"/>
      <c r="O29" s="368"/>
      <c r="P29" s="368"/>
      <c r="Q29" s="368"/>
      <c r="R29" s="368"/>
      <c r="S29" s="368"/>
      <c r="T29" s="368"/>
      <c r="U29" s="368"/>
      <c r="V29" s="368"/>
      <c r="W29" s="368"/>
      <c r="X29" s="368"/>
      <c r="Y29" s="368"/>
      <c r="Z29" s="368"/>
      <c r="AA29" s="368"/>
      <c r="AB29" s="368"/>
      <c r="AC29" s="368"/>
      <c r="AD29" s="368"/>
      <c r="AE29" s="368"/>
      <c r="AF29" s="368"/>
      <c r="AG29" s="368"/>
      <c r="AH29" s="368"/>
      <c r="AI29" s="368"/>
      <c r="AJ29" s="368"/>
      <c r="AK29" s="368"/>
      <c r="AL29" s="368"/>
      <c r="AM29" s="368"/>
      <c r="AN29" s="368"/>
      <c r="AO29" s="368"/>
      <c r="AP29" s="368"/>
      <c r="AQ29" s="368"/>
      <c r="AR29" s="368"/>
      <c r="AS29" s="368"/>
      <c r="AT29" s="368"/>
      <c r="AU29" s="368"/>
      <c r="AV29" s="368"/>
      <c r="AW29" s="368"/>
      <c r="AX29" s="368"/>
      <c r="AY29" s="368"/>
      <c r="AZ29" s="368"/>
      <c r="BA29" s="368"/>
      <c r="BB29" s="368"/>
      <c r="BC29" s="368"/>
      <c r="BD29" s="368"/>
      <c r="BE29" s="368"/>
      <c r="BF29" s="368"/>
      <c r="BG29" s="368"/>
      <c r="BH29" s="368"/>
      <c r="BI29" s="368"/>
      <c r="BJ29" s="368"/>
      <c r="BK29" s="368"/>
      <c r="BL29" s="368"/>
      <c r="BM29" s="368"/>
      <c r="BN29" s="368"/>
      <c r="BO29" s="368"/>
      <c r="BP29" s="368"/>
      <c r="BQ29" s="368"/>
      <c r="BR29" s="368"/>
      <c r="BS29" s="368"/>
      <c r="BT29" s="368"/>
      <c r="BU29" s="368"/>
      <c r="BV29" s="368"/>
      <c r="BW29" s="368"/>
      <c r="BX29" s="368"/>
      <c r="BY29" s="368"/>
      <c r="BZ29" s="368"/>
      <c r="CA29" s="368"/>
      <c r="CB29" s="368"/>
      <c r="CC29" s="368"/>
      <c r="CD29" s="368"/>
      <c r="CE29" s="368"/>
      <c r="CF29" s="368"/>
      <c r="CG29" s="368"/>
      <c r="CH29" s="368"/>
      <c r="CI29" s="368"/>
      <c r="CJ29" s="368"/>
      <c r="CK29" s="368"/>
      <c r="CL29" s="368"/>
      <c r="CM29" s="368"/>
      <c r="CN29" s="368"/>
      <c r="CO29" s="368"/>
      <c r="CP29" s="368"/>
      <c r="CQ29" s="368"/>
      <c r="CR29" s="368"/>
      <c r="CS29" s="370"/>
    </row>
    <row r="30" spans="2:97" ht="23.25" customHeight="1" x14ac:dyDescent="0.35">
      <c r="B30" s="833" t="s">
        <v>171</v>
      </c>
      <c r="C30" s="834"/>
      <c r="D30" s="834"/>
      <c r="E30" s="834"/>
      <c r="F30" s="834"/>
      <c r="G30" s="834"/>
      <c r="H30" s="834"/>
      <c r="I30" s="834"/>
      <c r="J30" s="834"/>
      <c r="K30" s="834"/>
      <c r="L30" s="834"/>
      <c r="M30" s="834"/>
      <c r="N30" s="834"/>
      <c r="O30" s="834"/>
      <c r="P30" s="834"/>
      <c r="Q30" s="834"/>
      <c r="R30" s="834"/>
      <c r="S30" s="834"/>
      <c r="T30" s="834"/>
      <c r="U30" s="834"/>
      <c r="V30" s="834"/>
      <c r="W30" s="834"/>
      <c r="X30" s="834"/>
      <c r="Y30" s="834"/>
      <c r="Z30" s="834"/>
      <c r="AA30" s="834"/>
      <c r="AB30" s="834"/>
      <c r="AC30" s="834"/>
      <c r="AD30" s="834"/>
      <c r="AE30" s="834"/>
      <c r="AF30" s="834"/>
      <c r="AG30" s="834"/>
      <c r="AH30" s="834"/>
      <c r="AI30" s="834"/>
      <c r="AJ30" s="834"/>
      <c r="AK30" s="834"/>
      <c r="AL30" s="834"/>
      <c r="AM30" s="834"/>
      <c r="AN30" s="834"/>
      <c r="AO30" s="834"/>
      <c r="AP30" s="834"/>
      <c r="AQ30" s="834"/>
      <c r="AR30" s="834"/>
      <c r="AS30" s="834"/>
      <c r="AT30" s="834"/>
      <c r="AU30" s="834"/>
      <c r="AV30" s="834"/>
      <c r="AW30" s="834"/>
      <c r="AX30" s="834"/>
      <c r="AY30" s="834"/>
      <c r="AZ30" s="834"/>
      <c r="BA30" s="834"/>
      <c r="BB30" s="834"/>
      <c r="BC30" s="834"/>
      <c r="BD30" s="834"/>
      <c r="BE30" s="834"/>
      <c r="BF30" s="834"/>
      <c r="BG30" s="834"/>
      <c r="BH30" s="834"/>
      <c r="BI30" s="834"/>
      <c r="BJ30" s="834"/>
      <c r="BK30" s="834"/>
      <c r="BL30" s="834"/>
      <c r="BM30" s="834"/>
      <c r="BN30" s="834"/>
      <c r="BO30" s="834"/>
      <c r="BP30" s="834"/>
      <c r="BQ30" s="834"/>
      <c r="BR30" s="834"/>
      <c r="BS30" s="834"/>
      <c r="BT30" s="834"/>
      <c r="BU30" s="834"/>
      <c r="BV30" s="834"/>
      <c r="BW30" s="834"/>
      <c r="BX30" s="834"/>
      <c r="BY30" s="834"/>
      <c r="BZ30" s="834"/>
      <c r="CA30" s="834"/>
      <c r="CB30" s="834"/>
      <c r="CC30" s="834"/>
      <c r="CD30" s="834"/>
      <c r="CE30" s="834"/>
      <c r="CF30" s="834"/>
      <c r="CG30" s="834"/>
      <c r="CH30" s="834"/>
      <c r="CI30" s="834"/>
      <c r="CJ30" s="834"/>
      <c r="CK30" s="834"/>
      <c r="CL30" s="834"/>
      <c r="CM30" s="834"/>
      <c r="CN30" s="834"/>
      <c r="CO30" s="834"/>
      <c r="CP30" s="834"/>
      <c r="CQ30" s="834"/>
      <c r="CR30" s="834"/>
      <c r="CS30" s="835"/>
    </row>
    <row r="31" spans="2:97" ht="23.25" customHeight="1" x14ac:dyDescent="0.35">
      <c r="B31" s="374"/>
      <c r="C31" s="375"/>
      <c r="D31" s="375"/>
      <c r="E31" s="375"/>
      <c r="F31" s="375"/>
      <c r="G31" s="375"/>
      <c r="H31" s="375"/>
      <c r="I31" s="375"/>
      <c r="J31" s="375"/>
      <c r="K31" s="375"/>
      <c r="L31" s="375"/>
      <c r="M31" s="375"/>
      <c r="N31" s="375"/>
      <c r="O31" s="375"/>
      <c r="P31" s="375"/>
      <c r="Q31" s="375"/>
      <c r="R31" s="375"/>
      <c r="S31" s="375"/>
      <c r="T31" s="375"/>
      <c r="U31" s="375"/>
      <c r="V31" s="375"/>
      <c r="W31" s="375"/>
      <c r="X31" s="375"/>
      <c r="Y31" s="375"/>
      <c r="Z31" s="375"/>
      <c r="AA31" s="368"/>
      <c r="AB31" s="368"/>
      <c r="AC31" s="368"/>
      <c r="AD31" s="368"/>
      <c r="AE31" s="368"/>
      <c r="AF31" s="368"/>
      <c r="AG31" s="368"/>
      <c r="AH31" s="368"/>
      <c r="AI31" s="368"/>
      <c r="AJ31" s="368"/>
      <c r="AK31" s="368"/>
      <c r="AL31" s="368"/>
      <c r="AM31" s="368"/>
      <c r="AN31" s="368"/>
      <c r="AO31" s="368"/>
      <c r="AP31" s="368"/>
      <c r="AQ31" s="368"/>
      <c r="AR31" s="368"/>
      <c r="AS31" s="368"/>
      <c r="AT31" s="368"/>
      <c r="AU31" s="368"/>
      <c r="AV31" s="368"/>
      <c r="AW31" s="368"/>
      <c r="AX31" s="368"/>
      <c r="AY31" s="368"/>
      <c r="AZ31" s="368"/>
      <c r="BA31" s="368"/>
      <c r="BB31" s="368"/>
      <c r="BC31" s="368"/>
      <c r="BD31" s="368"/>
      <c r="BE31" s="368"/>
      <c r="BF31" s="368"/>
      <c r="BG31" s="368"/>
      <c r="BH31" s="368"/>
      <c r="BI31" s="368"/>
      <c r="BJ31" s="368"/>
      <c r="BK31" s="368"/>
      <c r="BL31" s="368"/>
      <c r="BM31" s="368"/>
      <c r="BN31" s="368"/>
      <c r="BO31" s="368"/>
      <c r="BP31" s="368"/>
      <c r="BQ31" s="368"/>
      <c r="BR31" s="368"/>
      <c r="BS31" s="368"/>
      <c r="BT31" s="368"/>
      <c r="BU31" s="368"/>
      <c r="BV31" s="368"/>
      <c r="BW31" s="368"/>
      <c r="BX31" s="368"/>
      <c r="BY31" s="368"/>
      <c r="BZ31" s="368"/>
      <c r="CA31" s="368"/>
      <c r="CB31" s="368"/>
      <c r="CC31" s="368"/>
      <c r="CD31" s="368"/>
      <c r="CE31" s="368"/>
      <c r="CF31" s="368"/>
      <c r="CG31" s="368"/>
      <c r="CH31" s="368"/>
      <c r="CI31" s="368"/>
      <c r="CJ31" s="368"/>
      <c r="CK31" s="368"/>
      <c r="CL31" s="368"/>
      <c r="CM31" s="368"/>
      <c r="CN31" s="368"/>
      <c r="CO31" s="368"/>
      <c r="CP31" s="368"/>
      <c r="CQ31" s="368"/>
      <c r="CR31" s="368"/>
      <c r="CS31" s="376"/>
    </row>
    <row r="32" spans="2:97" ht="23.25" customHeight="1" x14ac:dyDescent="0.35">
      <c r="B32" s="369"/>
      <c r="AE32" s="893" t="s">
        <v>171</v>
      </c>
      <c r="AF32" s="893"/>
      <c r="AG32" s="893"/>
      <c r="AH32" s="893"/>
      <c r="AI32" s="893"/>
      <c r="AJ32" s="893"/>
      <c r="AK32" s="893"/>
      <c r="AL32" s="893"/>
      <c r="AM32" s="893"/>
      <c r="AN32" s="893"/>
      <c r="AO32" s="893"/>
      <c r="AP32" s="893"/>
      <c r="AQ32" s="893"/>
      <c r="AR32" s="893"/>
      <c r="AS32" s="893"/>
      <c r="AT32" s="893"/>
      <c r="AU32" s="893"/>
      <c r="AV32" s="893"/>
      <c r="AW32" s="893"/>
      <c r="AX32" s="893"/>
      <c r="AY32" s="893"/>
      <c r="AZ32" s="893"/>
      <c r="BA32" s="893"/>
      <c r="BB32" s="893"/>
      <c r="BC32" s="910" t="s">
        <v>172</v>
      </c>
      <c r="BD32" s="911"/>
      <c r="BE32" s="911"/>
      <c r="BF32" s="911"/>
      <c r="BG32" s="911"/>
      <c r="BH32" s="911"/>
      <c r="BI32" s="911"/>
      <c r="BJ32" s="911"/>
      <c r="BK32" s="911"/>
      <c r="BL32" s="911"/>
      <c r="BM32" s="911"/>
      <c r="BN32" s="911"/>
      <c r="BO32" s="911"/>
      <c r="BP32" s="902"/>
      <c r="CS32" s="370"/>
    </row>
    <row r="33" spans="2:97" ht="23.25" customHeight="1" x14ac:dyDescent="0.35">
      <c r="B33" s="369"/>
      <c r="AE33" s="893"/>
      <c r="AF33" s="893"/>
      <c r="AG33" s="893"/>
      <c r="AH33" s="893"/>
      <c r="AI33" s="893"/>
      <c r="AJ33" s="893"/>
      <c r="AK33" s="893"/>
      <c r="AL33" s="893"/>
      <c r="AM33" s="893"/>
      <c r="AN33" s="893"/>
      <c r="AO33" s="893"/>
      <c r="AP33" s="893"/>
      <c r="AQ33" s="893"/>
      <c r="AR33" s="893"/>
      <c r="AS33" s="893"/>
      <c r="AT33" s="893"/>
      <c r="AU33" s="893"/>
      <c r="AV33" s="893"/>
      <c r="AW33" s="893"/>
      <c r="AX33" s="893"/>
      <c r="AY33" s="893"/>
      <c r="AZ33" s="893"/>
      <c r="BA33" s="893"/>
      <c r="BB33" s="893"/>
      <c r="BC33" s="874" t="s">
        <v>209</v>
      </c>
      <c r="BD33" s="874"/>
      <c r="BE33" s="874"/>
      <c r="BF33" s="874"/>
      <c r="BG33" s="874"/>
      <c r="BH33" s="874"/>
      <c r="BI33" s="874"/>
      <c r="BJ33" s="874"/>
      <c r="BK33" s="874"/>
      <c r="BL33" s="874"/>
      <c r="BM33" s="874"/>
      <c r="BN33" s="874"/>
      <c r="BO33" s="874"/>
      <c r="BP33" s="874"/>
      <c r="CS33" s="429"/>
    </row>
    <row r="34" spans="2:97" ht="23.25" customHeight="1" x14ac:dyDescent="0.35">
      <c r="B34" s="369"/>
      <c r="AE34" s="894" t="s">
        <v>173</v>
      </c>
      <c r="AF34" s="895"/>
      <c r="AG34" s="895"/>
      <c r="AH34" s="895"/>
      <c r="AI34" s="895"/>
      <c r="AJ34" s="895"/>
      <c r="AK34" s="895"/>
      <c r="AL34" s="895"/>
      <c r="AM34" s="895"/>
      <c r="AN34" s="895"/>
      <c r="AO34" s="895"/>
      <c r="AP34" s="895"/>
      <c r="AQ34" s="895"/>
      <c r="AR34" s="895"/>
      <c r="AS34" s="895"/>
      <c r="AT34" s="895"/>
      <c r="AU34" s="895"/>
      <c r="AV34" s="895"/>
      <c r="AW34" s="895"/>
      <c r="AX34" s="895"/>
      <c r="AY34" s="895"/>
      <c r="AZ34" s="895"/>
      <c r="BA34" s="895"/>
      <c r="BB34" s="896"/>
      <c r="BC34" s="860" t="str">
        <f>IF(Cotizador!Q17&gt;=1,"Amparada","")</f>
        <v/>
      </c>
      <c r="BD34" s="861"/>
      <c r="BE34" s="861"/>
      <c r="BF34" s="861"/>
      <c r="BG34" s="861"/>
      <c r="BH34" s="861"/>
      <c r="BI34" s="861"/>
      <c r="BJ34" s="861"/>
      <c r="BK34" s="861"/>
      <c r="BL34" s="861"/>
      <c r="BM34" s="861"/>
      <c r="BN34" s="861"/>
      <c r="BO34" s="861"/>
      <c r="BP34" s="862"/>
      <c r="CS34" s="429"/>
    </row>
    <row r="35" spans="2:97" ht="23.25" customHeight="1" x14ac:dyDescent="0.35">
      <c r="B35" s="369"/>
      <c r="AE35" s="426" t="s">
        <v>296</v>
      </c>
      <c r="AF35" s="427"/>
      <c r="AG35" s="427"/>
      <c r="AH35" s="427"/>
      <c r="AI35" s="427"/>
      <c r="AJ35" s="427"/>
      <c r="AK35" s="427"/>
      <c r="AL35" s="427"/>
      <c r="AM35" s="427"/>
      <c r="AN35" s="427"/>
      <c r="AO35" s="427"/>
      <c r="AP35" s="427"/>
      <c r="AQ35" s="427"/>
      <c r="AR35" s="427"/>
      <c r="AS35" s="427"/>
      <c r="AT35" s="427"/>
      <c r="AU35" s="427"/>
      <c r="AV35" s="427"/>
      <c r="AW35" s="427"/>
      <c r="AX35" s="427"/>
      <c r="AY35" s="427"/>
      <c r="AZ35" s="427"/>
      <c r="BA35" s="427"/>
      <c r="BB35" s="427"/>
      <c r="BC35" s="427"/>
      <c r="BD35" s="427"/>
      <c r="BE35" s="427"/>
      <c r="BF35" s="427"/>
      <c r="BG35" s="427"/>
      <c r="BH35" s="427"/>
      <c r="BI35" s="427"/>
      <c r="BJ35" s="427"/>
      <c r="BK35" s="427"/>
      <c r="BL35" s="427"/>
      <c r="BM35" s="427"/>
      <c r="BN35" s="427"/>
      <c r="BO35" s="427"/>
      <c r="BP35" s="428"/>
      <c r="CS35" s="429"/>
    </row>
    <row r="36" spans="2:97" ht="23.25" hidden="1" customHeight="1" x14ac:dyDescent="0.35">
      <c r="B36" s="369"/>
      <c r="AE36" s="897" t="s">
        <v>174</v>
      </c>
      <c r="AF36" s="898"/>
      <c r="AG36" s="898"/>
      <c r="AH36" s="898"/>
      <c r="AI36" s="898"/>
      <c r="AJ36" s="898"/>
      <c r="AK36" s="898"/>
      <c r="AL36" s="898"/>
      <c r="AM36" s="898"/>
      <c r="AN36" s="898"/>
      <c r="AO36" s="898"/>
      <c r="AP36" s="898"/>
      <c r="AQ36" s="898"/>
      <c r="AR36" s="898"/>
      <c r="AS36" s="898"/>
      <c r="AT36" s="898"/>
      <c r="AU36" s="898"/>
      <c r="AV36" s="898"/>
      <c r="AW36" s="898"/>
      <c r="AX36" s="898"/>
      <c r="AY36" s="898"/>
      <c r="AZ36" s="898"/>
      <c r="BA36" s="898"/>
      <c r="BB36" s="899"/>
      <c r="BC36" s="851" t="str">
        <f>IF(Cotizador!Q17&gt;=1,"Incluido","")</f>
        <v/>
      </c>
      <c r="BD36" s="852"/>
      <c r="BE36" s="852"/>
      <c r="BF36" s="852"/>
      <c r="BG36" s="852"/>
      <c r="BH36" s="852"/>
      <c r="BI36" s="852"/>
      <c r="BJ36" s="852"/>
      <c r="BK36" s="852"/>
      <c r="BL36" s="852"/>
      <c r="BM36" s="852"/>
      <c r="BN36" s="852"/>
      <c r="BO36" s="852"/>
      <c r="BP36" s="853"/>
      <c r="CS36" s="370"/>
    </row>
    <row r="37" spans="2:97" ht="23.25" customHeight="1" x14ac:dyDescent="0.35">
      <c r="B37" s="369"/>
      <c r="AE37" s="836" t="s">
        <v>175</v>
      </c>
      <c r="AF37" s="837"/>
      <c r="AG37" s="837"/>
      <c r="AH37" s="837"/>
      <c r="AI37" s="837"/>
      <c r="AJ37" s="837"/>
      <c r="AK37" s="837"/>
      <c r="AL37" s="837"/>
      <c r="AM37" s="837"/>
      <c r="AN37" s="837"/>
      <c r="AO37" s="837"/>
      <c r="AP37" s="837"/>
      <c r="AQ37" s="837"/>
      <c r="AR37" s="837"/>
      <c r="AS37" s="837"/>
      <c r="AT37" s="837"/>
      <c r="AU37" s="837"/>
      <c r="AV37" s="837"/>
      <c r="AW37" s="837"/>
      <c r="AX37" s="837"/>
      <c r="AY37" s="837"/>
      <c r="AZ37" s="837"/>
      <c r="BA37" s="837"/>
      <c r="BB37" s="838"/>
      <c r="BC37" s="830" t="str">
        <f>BC36</f>
        <v/>
      </c>
      <c r="BD37" s="831"/>
      <c r="BE37" s="831"/>
      <c r="BF37" s="831"/>
      <c r="BG37" s="831"/>
      <c r="BH37" s="831"/>
      <c r="BI37" s="831"/>
      <c r="BJ37" s="831"/>
      <c r="BK37" s="831"/>
      <c r="BL37" s="831"/>
      <c r="BM37" s="831"/>
      <c r="BN37" s="831"/>
      <c r="BO37" s="831"/>
      <c r="BP37" s="832"/>
      <c r="CS37" s="370"/>
    </row>
    <row r="38" spans="2:97" ht="23.25" customHeight="1" x14ac:dyDescent="0.35">
      <c r="B38" s="369"/>
      <c r="AE38" s="839" t="s">
        <v>176</v>
      </c>
      <c r="AF38" s="840"/>
      <c r="AG38" s="840"/>
      <c r="AH38" s="840"/>
      <c r="AI38" s="840"/>
      <c r="AJ38" s="840"/>
      <c r="AK38" s="840"/>
      <c r="AL38" s="840"/>
      <c r="AM38" s="840"/>
      <c r="AN38" s="840"/>
      <c r="AO38" s="840"/>
      <c r="AP38" s="840"/>
      <c r="AQ38" s="840"/>
      <c r="AR38" s="840"/>
      <c r="AS38" s="840"/>
      <c r="AT38" s="840"/>
      <c r="AU38" s="840"/>
      <c r="AV38" s="840"/>
      <c r="AW38" s="840"/>
      <c r="AX38" s="840"/>
      <c r="AY38" s="840"/>
      <c r="AZ38" s="840"/>
      <c r="BA38" s="840"/>
      <c r="BB38" s="841"/>
      <c r="BC38" s="848" t="str">
        <f>BC37</f>
        <v/>
      </c>
      <c r="BD38" s="849"/>
      <c r="BE38" s="849"/>
      <c r="BF38" s="849"/>
      <c r="BG38" s="849"/>
      <c r="BH38" s="849"/>
      <c r="BI38" s="849"/>
      <c r="BJ38" s="849"/>
      <c r="BK38" s="849"/>
      <c r="BL38" s="849"/>
      <c r="BM38" s="849"/>
      <c r="BN38" s="849"/>
      <c r="BO38" s="849"/>
      <c r="BP38" s="850"/>
      <c r="CS38" s="370"/>
    </row>
    <row r="39" spans="2:97" ht="23.25" customHeight="1" x14ac:dyDescent="0.35">
      <c r="B39" s="369"/>
      <c r="AE39" s="426" t="s">
        <v>294</v>
      </c>
      <c r="AF39" s="427"/>
      <c r="AG39" s="427"/>
      <c r="AH39" s="427"/>
      <c r="AI39" s="427"/>
      <c r="AJ39" s="427"/>
      <c r="AK39" s="427"/>
      <c r="AL39" s="427"/>
      <c r="AM39" s="427"/>
      <c r="AN39" s="427"/>
      <c r="AO39" s="427"/>
      <c r="AP39" s="427"/>
      <c r="AQ39" s="427"/>
      <c r="AR39" s="427"/>
      <c r="AS39" s="427"/>
      <c r="AT39" s="427"/>
      <c r="AU39" s="427"/>
      <c r="AV39" s="427"/>
      <c r="AW39" s="427"/>
      <c r="AX39" s="427"/>
      <c r="AY39" s="427"/>
      <c r="AZ39" s="427"/>
      <c r="BA39" s="427"/>
      <c r="BB39" s="427"/>
      <c r="BC39" s="427"/>
      <c r="BD39" s="427"/>
      <c r="BE39" s="427"/>
      <c r="BF39" s="427"/>
      <c r="BG39" s="427"/>
      <c r="BH39" s="427"/>
      <c r="BI39" s="427"/>
      <c r="BJ39" s="427"/>
      <c r="BK39" s="427"/>
      <c r="BL39" s="427"/>
      <c r="BM39" s="427"/>
      <c r="BN39" s="427"/>
      <c r="BO39" s="427"/>
      <c r="BP39" s="428"/>
      <c r="CS39" s="370"/>
    </row>
    <row r="40" spans="2:97" ht="23.25" customHeight="1" x14ac:dyDescent="0.35">
      <c r="B40" s="369"/>
      <c r="AE40" s="842" t="s">
        <v>295</v>
      </c>
      <c r="AF40" s="843"/>
      <c r="AG40" s="843"/>
      <c r="AH40" s="843"/>
      <c r="AI40" s="843"/>
      <c r="AJ40" s="843"/>
      <c r="AK40" s="843"/>
      <c r="AL40" s="843"/>
      <c r="AM40" s="843"/>
      <c r="AN40" s="843"/>
      <c r="AO40" s="843"/>
      <c r="AP40" s="843"/>
      <c r="AQ40" s="843"/>
      <c r="AR40" s="843"/>
      <c r="AS40" s="843"/>
      <c r="AT40" s="843"/>
      <c r="AU40" s="843"/>
      <c r="AV40" s="843"/>
      <c r="AW40" s="843"/>
      <c r="AX40" s="843"/>
      <c r="AY40" s="843"/>
      <c r="AZ40" s="843"/>
      <c r="BA40" s="843"/>
      <c r="BB40" s="844"/>
      <c r="BC40" s="851" t="str">
        <f>IF(Cotizador!Q17&gt;=1,IF(Cotizador!DC30=TRUE,CONCATENATE("Amparada / ",TEXT(Cotizador!N30,"####,##")," MXN"),"No Amparada"),"")</f>
        <v/>
      </c>
      <c r="BD40" s="852"/>
      <c r="BE40" s="852"/>
      <c r="BF40" s="852"/>
      <c r="BG40" s="852"/>
      <c r="BH40" s="852"/>
      <c r="BI40" s="852"/>
      <c r="BJ40" s="852"/>
      <c r="BK40" s="852"/>
      <c r="BL40" s="852"/>
      <c r="BM40" s="852"/>
      <c r="BN40" s="852"/>
      <c r="BO40" s="852"/>
      <c r="BP40" s="853"/>
      <c r="CS40" s="370"/>
    </row>
    <row r="41" spans="2:97" ht="23.25" customHeight="1" x14ac:dyDescent="0.35">
      <c r="B41" s="369"/>
      <c r="AE41" s="845" t="s">
        <v>190</v>
      </c>
      <c r="AF41" s="846"/>
      <c r="AG41" s="846"/>
      <c r="AH41" s="846"/>
      <c r="AI41" s="846"/>
      <c r="AJ41" s="846"/>
      <c r="AK41" s="846"/>
      <c r="AL41" s="846"/>
      <c r="AM41" s="846"/>
      <c r="AN41" s="846"/>
      <c r="AO41" s="846"/>
      <c r="AP41" s="846"/>
      <c r="AQ41" s="846"/>
      <c r="AR41" s="846"/>
      <c r="AS41" s="846"/>
      <c r="AT41" s="846"/>
      <c r="AU41" s="846"/>
      <c r="AV41" s="846"/>
      <c r="AW41" s="846"/>
      <c r="AX41" s="846"/>
      <c r="AY41" s="846"/>
      <c r="AZ41" s="846"/>
      <c r="BA41" s="846"/>
      <c r="BB41" s="847"/>
      <c r="BC41" s="830" t="str">
        <f>IF(Cotizador!Q17&gt;=1,IF(Cotizador!DC31=TRUE,"Amparada","No Amparada"),"")</f>
        <v/>
      </c>
      <c r="BD41" s="831"/>
      <c r="BE41" s="831"/>
      <c r="BF41" s="831"/>
      <c r="BG41" s="831"/>
      <c r="BH41" s="831"/>
      <c r="BI41" s="831"/>
      <c r="BJ41" s="831"/>
      <c r="BK41" s="831"/>
      <c r="BL41" s="831"/>
      <c r="BM41" s="831"/>
      <c r="BN41" s="831"/>
      <c r="BO41" s="831"/>
      <c r="BP41" s="832"/>
      <c r="CS41" s="370"/>
    </row>
    <row r="42" spans="2:97" ht="23.25" customHeight="1" x14ac:dyDescent="0.35">
      <c r="B42" s="369"/>
      <c r="AE42" s="845" t="s">
        <v>186</v>
      </c>
      <c r="AF42" s="846"/>
      <c r="AG42" s="846"/>
      <c r="AH42" s="846"/>
      <c r="AI42" s="846"/>
      <c r="AJ42" s="846"/>
      <c r="AK42" s="846"/>
      <c r="AL42" s="846"/>
      <c r="AM42" s="846"/>
      <c r="AN42" s="846"/>
      <c r="AO42" s="846"/>
      <c r="AP42" s="846"/>
      <c r="AQ42" s="846"/>
      <c r="AR42" s="846"/>
      <c r="AS42" s="846"/>
      <c r="AT42" s="846"/>
      <c r="AU42" s="846"/>
      <c r="AV42" s="846"/>
      <c r="AW42" s="846"/>
      <c r="AX42" s="846"/>
      <c r="AY42" s="846"/>
      <c r="AZ42" s="846"/>
      <c r="BA42" s="846"/>
      <c r="BB42" s="847"/>
      <c r="BC42" s="830" t="str">
        <f>IF(Cotizador!Q17&gt;=1,IF(Cotizador!DC32=TRUE,"Amparada / 100,000 USD","No Amparada"),"")</f>
        <v/>
      </c>
      <c r="BD42" s="831"/>
      <c r="BE42" s="831"/>
      <c r="BF42" s="831"/>
      <c r="BG42" s="831"/>
      <c r="BH42" s="831"/>
      <c r="BI42" s="831"/>
      <c r="BJ42" s="831"/>
      <c r="BK42" s="831"/>
      <c r="BL42" s="831"/>
      <c r="BM42" s="831"/>
      <c r="BN42" s="831"/>
      <c r="BO42" s="831"/>
      <c r="BP42" s="832"/>
      <c r="CS42" s="370"/>
    </row>
    <row r="43" spans="2:97" ht="23.25" customHeight="1" x14ac:dyDescent="0.35">
      <c r="B43" s="369"/>
      <c r="AE43" s="845" t="s">
        <v>205</v>
      </c>
      <c r="AF43" s="846"/>
      <c r="AG43" s="846"/>
      <c r="AH43" s="846"/>
      <c r="AI43" s="846"/>
      <c r="AJ43" s="846"/>
      <c r="AK43" s="846"/>
      <c r="AL43" s="846"/>
      <c r="AM43" s="846"/>
      <c r="AN43" s="846"/>
      <c r="AO43" s="846"/>
      <c r="AP43" s="846"/>
      <c r="AQ43" s="846"/>
      <c r="AR43" s="846"/>
      <c r="AS43" s="846"/>
      <c r="AT43" s="846"/>
      <c r="AU43" s="846"/>
      <c r="AV43" s="846"/>
      <c r="AW43" s="846"/>
      <c r="AX43" s="846"/>
      <c r="AY43" s="846"/>
      <c r="AZ43" s="846"/>
      <c r="BA43" s="846"/>
      <c r="BB43" s="847"/>
      <c r="BC43" s="830" t="str">
        <f>IF(Cotizador!Q17&gt;=1,IF(Cotizador!DC33=TRUE,"Amparada / Igual a la básica","No Amparada"),"")</f>
        <v/>
      </c>
      <c r="BD43" s="831"/>
      <c r="BE43" s="831"/>
      <c r="BF43" s="831"/>
      <c r="BG43" s="831"/>
      <c r="BH43" s="831"/>
      <c r="BI43" s="831"/>
      <c r="BJ43" s="831"/>
      <c r="BK43" s="831"/>
      <c r="BL43" s="831"/>
      <c r="BM43" s="831"/>
      <c r="BN43" s="831"/>
      <c r="BO43" s="831"/>
      <c r="BP43" s="832"/>
      <c r="CS43" s="370"/>
    </row>
    <row r="44" spans="2:97" ht="23.25" customHeight="1" x14ac:dyDescent="0.35">
      <c r="B44" s="369"/>
      <c r="AE44" s="845" t="s">
        <v>185</v>
      </c>
      <c r="AF44" s="846"/>
      <c r="AG44" s="846"/>
      <c r="AH44" s="846"/>
      <c r="AI44" s="846"/>
      <c r="AJ44" s="846"/>
      <c r="AK44" s="846"/>
      <c r="AL44" s="846"/>
      <c r="AM44" s="846"/>
      <c r="AN44" s="846"/>
      <c r="AO44" s="846"/>
      <c r="AP44" s="846"/>
      <c r="AQ44" s="846"/>
      <c r="AR44" s="846"/>
      <c r="AS44" s="846"/>
      <c r="AT44" s="846"/>
      <c r="AU44" s="846"/>
      <c r="AV44" s="846"/>
      <c r="AW44" s="846"/>
      <c r="AX44" s="846"/>
      <c r="AY44" s="846"/>
      <c r="AZ44" s="846"/>
      <c r="BA44" s="846"/>
      <c r="BB44" s="847"/>
      <c r="BC44" s="830" t="str">
        <f>IF(Cotizador!Q17&gt;=1,IF(Cotizador!DC34=TRUE,"Amparada / Igual a la básica","No Amparada"),"")</f>
        <v/>
      </c>
      <c r="BD44" s="831"/>
      <c r="BE44" s="831"/>
      <c r="BF44" s="831"/>
      <c r="BG44" s="831"/>
      <c r="BH44" s="831"/>
      <c r="BI44" s="831"/>
      <c r="BJ44" s="831"/>
      <c r="BK44" s="831"/>
      <c r="BL44" s="831"/>
      <c r="BM44" s="831"/>
      <c r="BN44" s="831"/>
      <c r="BO44" s="831"/>
      <c r="BP44" s="832"/>
      <c r="CS44" s="370"/>
    </row>
    <row r="45" spans="2:97" ht="23.25" customHeight="1" x14ac:dyDescent="0.35">
      <c r="B45" s="369"/>
      <c r="AE45" s="845" t="s">
        <v>448</v>
      </c>
      <c r="AF45" s="846"/>
      <c r="AG45" s="846"/>
      <c r="AH45" s="846"/>
      <c r="AI45" s="846"/>
      <c r="AJ45" s="846"/>
      <c r="AK45" s="846"/>
      <c r="AL45" s="846"/>
      <c r="AM45" s="846"/>
      <c r="AN45" s="846"/>
      <c r="AO45" s="846"/>
      <c r="AP45" s="846"/>
      <c r="AQ45" s="846"/>
      <c r="AR45" s="846"/>
      <c r="AS45" s="846"/>
      <c r="AT45" s="846"/>
      <c r="AU45" s="846"/>
      <c r="AV45" s="846"/>
      <c r="AW45" s="846"/>
      <c r="AX45" s="846"/>
      <c r="AY45" s="846"/>
      <c r="AZ45" s="846"/>
      <c r="BA45" s="846"/>
      <c r="BB45" s="847"/>
      <c r="BC45" s="830" t="str">
        <f>IF(Cotizador!Q17&gt;=1,IF(Cotizador!DC35=TRUE,"Amparada / 100,000 MXN","No Amparada"),"")</f>
        <v/>
      </c>
      <c r="BD45" s="831"/>
      <c r="BE45" s="831"/>
      <c r="BF45" s="831"/>
      <c r="BG45" s="831"/>
      <c r="BH45" s="831"/>
      <c r="BI45" s="831"/>
      <c r="BJ45" s="831"/>
      <c r="BK45" s="831"/>
      <c r="BL45" s="831"/>
      <c r="BM45" s="831"/>
      <c r="BN45" s="831"/>
      <c r="BO45" s="831"/>
      <c r="BP45" s="832"/>
      <c r="CS45" s="370"/>
    </row>
    <row r="46" spans="2:97" ht="23.25" customHeight="1" x14ac:dyDescent="0.35">
      <c r="B46" s="369"/>
      <c r="AE46" s="845" t="s">
        <v>206</v>
      </c>
      <c r="AF46" s="846"/>
      <c r="AG46" s="846"/>
      <c r="AH46" s="846"/>
      <c r="AI46" s="846"/>
      <c r="AJ46" s="846"/>
      <c r="AK46" s="846"/>
      <c r="AL46" s="846"/>
      <c r="AM46" s="846"/>
      <c r="AN46" s="846"/>
      <c r="AO46" s="846"/>
      <c r="AP46" s="846"/>
      <c r="AQ46" s="846"/>
      <c r="AR46" s="846"/>
      <c r="AS46" s="846"/>
      <c r="AT46" s="846"/>
      <c r="AU46" s="846"/>
      <c r="AV46" s="846"/>
      <c r="AW46" s="846"/>
      <c r="AX46" s="846"/>
      <c r="AY46" s="846"/>
      <c r="AZ46" s="846"/>
      <c r="BA46" s="846"/>
      <c r="BB46" s="847"/>
      <c r="BC46" s="830" t="str">
        <f>IF(Cotizador!Q17&gt;=1,IF(Cotizador!DC36=TRUE,"Amparada","No Amparada"),"")</f>
        <v/>
      </c>
      <c r="BD46" s="831"/>
      <c r="BE46" s="831"/>
      <c r="BF46" s="831"/>
      <c r="BG46" s="831"/>
      <c r="BH46" s="831"/>
      <c r="BI46" s="831"/>
      <c r="BJ46" s="831"/>
      <c r="BK46" s="831"/>
      <c r="BL46" s="831"/>
      <c r="BM46" s="831"/>
      <c r="BN46" s="831"/>
      <c r="BO46" s="831"/>
      <c r="BP46" s="832"/>
      <c r="CS46" s="370"/>
    </row>
    <row r="47" spans="2:97" ht="23.25" customHeight="1" x14ac:dyDescent="0.35">
      <c r="B47" s="369"/>
      <c r="AE47" s="845" t="s">
        <v>187</v>
      </c>
      <c r="AF47" s="846"/>
      <c r="AG47" s="846"/>
      <c r="AH47" s="846"/>
      <c r="AI47" s="846"/>
      <c r="AJ47" s="846"/>
      <c r="AK47" s="846"/>
      <c r="AL47" s="846"/>
      <c r="AM47" s="846"/>
      <c r="AN47" s="846"/>
      <c r="AO47" s="846"/>
      <c r="AP47" s="846"/>
      <c r="AQ47" s="846"/>
      <c r="AR47" s="846"/>
      <c r="AS47" s="846"/>
      <c r="AT47" s="846"/>
      <c r="AU47" s="846"/>
      <c r="AV47" s="846"/>
      <c r="AW47" s="846"/>
      <c r="AX47" s="846"/>
      <c r="AY47" s="846"/>
      <c r="AZ47" s="846"/>
      <c r="BA47" s="846"/>
      <c r="BB47" s="847"/>
      <c r="BC47" s="830" t="str">
        <f>IF(Cotizador!Q17&gt;=1,IF(Cotizador!DC37=TRUE,"Amparada","No Amparada"),"")</f>
        <v/>
      </c>
      <c r="BD47" s="831"/>
      <c r="BE47" s="831"/>
      <c r="BF47" s="831"/>
      <c r="BG47" s="831"/>
      <c r="BH47" s="831"/>
      <c r="BI47" s="831"/>
      <c r="BJ47" s="831"/>
      <c r="BK47" s="831"/>
      <c r="BL47" s="831"/>
      <c r="BM47" s="831"/>
      <c r="BN47" s="831"/>
      <c r="BO47" s="831"/>
      <c r="BP47" s="832"/>
      <c r="CS47" s="370"/>
    </row>
    <row r="48" spans="2:97" ht="23.25" customHeight="1" x14ac:dyDescent="0.35">
      <c r="B48" s="369"/>
      <c r="AE48" s="845" t="s">
        <v>193</v>
      </c>
      <c r="AF48" s="846"/>
      <c r="AG48" s="846"/>
      <c r="AH48" s="846"/>
      <c r="AI48" s="846"/>
      <c r="AJ48" s="846"/>
      <c r="AK48" s="846"/>
      <c r="AL48" s="846"/>
      <c r="AM48" s="846"/>
      <c r="AN48" s="846"/>
      <c r="AO48" s="846"/>
      <c r="AP48" s="846"/>
      <c r="AQ48" s="846"/>
      <c r="AR48" s="846"/>
      <c r="AS48" s="846"/>
      <c r="AT48" s="846"/>
      <c r="AU48" s="846"/>
      <c r="AV48" s="846"/>
      <c r="AW48" s="846"/>
      <c r="AX48" s="846"/>
      <c r="AY48" s="846"/>
      <c r="AZ48" s="846"/>
      <c r="BA48" s="846"/>
      <c r="BB48" s="847"/>
      <c r="BC48" s="830" t="str">
        <f>IF(Cotizador!Q17&gt;=1,IF(Cotizador!DC38=TRUE,CONCATENATE("Amparada / ",TEXT(Cotizador!N38,"####,##")," MXN"),"No Amparada"),"")</f>
        <v/>
      </c>
      <c r="BD48" s="831"/>
      <c r="BE48" s="831"/>
      <c r="BF48" s="831"/>
      <c r="BG48" s="831"/>
      <c r="BH48" s="831"/>
      <c r="BI48" s="831"/>
      <c r="BJ48" s="831"/>
      <c r="BK48" s="831"/>
      <c r="BL48" s="831"/>
      <c r="BM48" s="831"/>
      <c r="BN48" s="831"/>
      <c r="BO48" s="831"/>
      <c r="BP48" s="832"/>
      <c r="CS48" s="370"/>
    </row>
    <row r="49" spans="2:97" ht="23.25" hidden="1" customHeight="1" x14ac:dyDescent="0.35">
      <c r="B49" s="369"/>
      <c r="AE49" s="845" t="s">
        <v>445</v>
      </c>
      <c r="AF49" s="846"/>
      <c r="AG49" s="846"/>
      <c r="AH49" s="846"/>
      <c r="AI49" s="846"/>
      <c r="AJ49" s="846"/>
      <c r="AK49" s="846"/>
      <c r="AL49" s="846"/>
      <c r="AM49" s="846"/>
      <c r="AN49" s="846"/>
      <c r="AO49" s="846"/>
      <c r="AP49" s="846"/>
      <c r="AQ49" s="846"/>
      <c r="AR49" s="846"/>
      <c r="AS49" s="846"/>
      <c r="AT49" s="846"/>
      <c r="AU49" s="846"/>
      <c r="AV49" s="846"/>
      <c r="AW49" s="846"/>
      <c r="AX49" s="846"/>
      <c r="AY49" s="846"/>
      <c r="AZ49" s="846"/>
      <c r="BA49" s="846"/>
      <c r="BB49" s="847"/>
      <c r="BC49" s="830" t="str">
        <f>IF(Cotizador!Q17&gt;=1,IF(Cotizador!DC39=TRUE,"Amparada","No Amparada"),"")</f>
        <v/>
      </c>
      <c r="BD49" s="831"/>
      <c r="BE49" s="831"/>
      <c r="BF49" s="831"/>
      <c r="BG49" s="831"/>
      <c r="BH49" s="831"/>
      <c r="BI49" s="831"/>
      <c r="BJ49" s="831"/>
      <c r="BK49" s="831"/>
      <c r="BL49" s="831"/>
      <c r="BM49" s="831"/>
      <c r="BN49" s="831"/>
      <c r="BO49" s="831"/>
      <c r="BP49" s="832"/>
      <c r="CS49" s="370"/>
    </row>
    <row r="50" spans="2:97" ht="23.25" customHeight="1" x14ac:dyDescent="0.35">
      <c r="B50" s="369"/>
      <c r="AE50" s="845" t="s">
        <v>188</v>
      </c>
      <c r="AF50" s="846"/>
      <c r="AG50" s="846"/>
      <c r="AH50" s="846"/>
      <c r="AI50" s="846"/>
      <c r="AJ50" s="846"/>
      <c r="AK50" s="846"/>
      <c r="AL50" s="846"/>
      <c r="AM50" s="846"/>
      <c r="AN50" s="846"/>
      <c r="AO50" s="846"/>
      <c r="AP50" s="846"/>
      <c r="AQ50" s="846"/>
      <c r="AR50" s="846"/>
      <c r="AS50" s="846"/>
      <c r="AT50" s="846"/>
      <c r="AU50" s="846"/>
      <c r="AV50" s="846"/>
      <c r="AW50" s="846"/>
      <c r="AX50" s="846"/>
      <c r="AY50" s="846"/>
      <c r="AZ50" s="846"/>
      <c r="BA50" s="846"/>
      <c r="BB50" s="847"/>
      <c r="BC50" s="830" t="str">
        <f>IF(Cotizador!Q17&gt;=1,IF(Cotizador!DC40=TRUE,"Amparada","No Amparada"),"")</f>
        <v/>
      </c>
      <c r="BD50" s="831"/>
      <c r="BE50" s="831"/>
      <c r="BF50" s="831"/>
      <c r="BG50" s="831"/>
      <c r="BH50" s="831"/>
      <c r="BI50" s="831"/>
      <c r="BJ50" s="831"/>
      <c r="BK50" s="831"/>
      <c r="BL50" s="831"/>
      <c r="BM50" s="831"/>
      <c r="BN50" s="831"/>
      <c r="BO50" s="831"/>
      <c r="BP50" s="832"/>
      <c r="CS50" s="370"/>
    </row>
    <row r="51" spans="2:97" ht="23.25" hidden="1" customHeight="1" x14ac:dyDescent="0.35">
      <c r="B51" s="369"/>
      <c r="AE51" s="845" t="s">
        <v>208</v>
      </c>
      <c r="AF51" s="846"/>
      <c r="AG51" s="846"/>
      <c r="AH51" s="846"/>
      <c r="AI51" s="846"/>
      <c r="AJ51" s="846"/>
      <c r="AK51" s="846"/>
      <c r="AL51" s="846"/>
      <c r="AM51" s="846"/>
      <c r="AN51" s="846"/>
      <c r="AO51" s="846"/>
      <c r="AP51" s="846"/>
      <c r="AQ51" s="846"/>
      <c r="AR51" s="846"/>
      <c r="AS51" s="846"/>
      <c r="AT51" s="846"/>
      <c r="AU51" s="846"/>
      <c r="AV51" s="846"/>
      <c r="AW51" s="846"/>
      <c r="AX51" s="846"/>
      <c r="AY51" s="846"/>
      <c r="AZ51" s="846"/>
      <c r="BA51" s="846"/>
      <c r="BB51" s="847"/>
      <c r="BC51" s="830" t="str">
        <f>IF(Cotizador!Q17&gt;=1,IF(Cotizador!DC41=TRUE,"Amparada","No Amparada"),"")</f>
        <v/>
      </c>
      <c r="BD51" s="831"/>
      <c r="BE51" s="831"/>
      <c r="BF51" s="831"/>
      <c r="BG51" s="831"/>
      <c r="BH51" s="831"/>
      <c r="BI51" s="831"/>
      <c r="BJ51" s="831"/>
      <c r="BK51" s="831"/>
      <c r="BL51" s="831"/>
      <c r="BM51" s="831"/>
      <c r="BN51" s="831"/>
      <c r="BO51" s="831"/>
      <c r="BP51" s="832"/>
      <c r="CS51" s="370"/>
    </row>
    <row r="52" spans="2:97" ht="23.25" customHeight="1" x14ac:dyDescent="0.35">
      <c r="B52" s="369"/>
      <c r="AE52" s="845" t="s">
        <v>465</v>
      </c>
      <c r="AF52" s="846"/>
      <c r="AG52" s="846"/>
      <c r="AH52" s="846"/>
      <c r="AI52" s="846"/>
      <c r="AJ52" s="846"/>
      <c r="AK52" s="846"/>
      <c r="AL52" s="846"/>
      <c r="AM52" s="846"/>
      <c r="AN52" s="846"/>
      <c r="AO52" s="846"/>
      <c r="AP52" s="846"/>
      <c r="AQ52" s="846"/>
      <c r="AR52" s="846"/>
      <c r="AS52" s="846"/>
      <c r="AT52" s="846"/>
      <c r="AU52" s="846"/>
      <c r="AV52" s="846"/>
      <c r="AW52" s="846"/>
      <c r="AX52" s="846"/>
      <c r="AY52" s="846"/>
      <c r="AZ52" s="846"/>
      <c r="BA52" s="846"/>
      <c r="BB52" s="847"/>
      <c r="BC52" s="830" t="str">
        <f>IF(Cotizador!Q17&gt;=1,IF(Cotizador!DC42=TRUE,CONCATENATE("Amparada / ",Cotizador!N40),"No Amparada"),"")</f>
        <v/>
      </c>
      <c r="BD52" s="831"/>
      <c r="BE52" s="831"/>
      <c r="BF52" s="831"/>
      <c r="BG52" s="831"/>
      <c r="BH52" s="831"/>
      <c r="BI52" s="831"/>
      <c r="BJ52" s="831"/>
      <c r="BK52" s="831"/>
      <c r="BL52" s="831"/>
      <c r="BM52" s="831"/>
      <c r="BN52" s="831"/>
      <c r="BO52" s="831"/>
      <c r="BP52" s="832"/>
      <c r="CS52" s="370"/>
    </row>
    <row r="53" spans="2:97" ht="23.25" customHeight="1" x14ac:dyDescent="0.35">
      <c r="B53" s="371"/>
      <c r="C53" s="372"/>
      <c r="D53" s="372"/>
      <c r="E53" s="372"/>
      <c r="F53" s="372"/>
      <c r="G53" s="372"/>
      <c r="H53" s="372"/>
      <c r="I53" s="372"/>
      <c r="J53" s="372"/>
      <c r="K53" s="372"/>
      <c r="L53" s="372"/>
      <c r="M53" s="372"/>
      <c r="N53" s="372"/>
      <c r="O53" s="372"/>
      <c r="P53" s="372"/>
      <c r="Q53" s="372"/>
      <c r="R53" s="372"/>
      <c r="S53" s="372"/>
      <c r="T53" s="372"/>
      <c r="U53" s="372"/>
      <c r="V53" s="372"/>
      <c r="W53" s="372"/>
      <c r="X53" s="372"/>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2"/>
      <c r="BC53" s="372"/>
      <c r="BD53" s="372"/>
      <c r="BE53" s="372"/>
      <c r="BF53" s="372"/>
      <c r="BG53" s="372"/>
      <c r="BH53" s="372"/>
      <c r="BI53" s="372"/>
      <c r="BJ53" s="372"/>
      <c r="BK53" s="372"/>
      <c r="BL53" s="372"/>
      <c r="BM53" s="372"/>
      <c r="BN53" s="372"/>
      <c r="BO53" s="372"/>
      <c r="BP53" s="372"/>
      <c r="BQ53" s="372"/>
      <c r="BR53" s="372"/>
      <c r="BS53" s="372"/>
      <c r="BT53" s="372"/>
      <c r="BU53" s="372"/>
      <c r="BV53" s="372"/>
      <c r="BW53" s="372"/>
      <c r="BX53" s="372"/>
      <c r="BY53" s="372"/>
      <c r="BZ53" s="372"/>
      <c r="CA53" s="372"/>
      <c r="CB53" s="372"/>
      <c r="CC53" s="372"/>
      <c r="CD53" s="372"/>
      <c r="CE53" s="372"/>
      <c r="CF53" s="372"/>
      <c r="CG53" s="372"/>
      <c r="CH53" s="372"/>
      <c r="CI53" s="372"/>
      <c r="CJ53" s="372"/>
      <c r="CK53" s="372"/>
      <c r="CL53" s="372"/>
      <c r="CM53" s="372"/>
      <c r="CN53" s="372"/>
      <c r="CO53" s="372"/>
      <c r="CP53" s="372"/>
      <c r="CQ53" s="372"/>
      <c r="CR53" s="372"/>
      <c r="CS53" s="373"/>
    </row>
    <row r="54" spans="2:97" ht="23.25" customHeight="1" x14ac:dyDescent="0.35">
      <c r="B54" s="833" t="s">
        <v>298</v>
      </c>
      <c r="C54" s="834"/>
      <c r="D54" s="834"/>
      <c r="E54" s="834"/>
      <c r="F54" s="834"/>
      <c r="G54" s="834"/>
      <c r="H54" s="834"/>
      <c r="I54" s="834"/>
      <c r="J54" s="834"/>
      <c r="K54" s="834"/>
      <c r="L54" s="834"/>
      <c r="M54" s="834"/>
      <c r="N54" s="834"/>
      <c r="O54" s="834"/>
      <c r="P54" s="834"/>
      <c r="Q54" s="834"/>
      <c r="R54" s="834"/>
      <c r="S54" s="834"/>
      <c r="T54" s="834"/>
      <c r="U54" s="834"/>
      <c r="V54" s="834"/>
      <c r="W54" s="834"/>
      <c r="X54" s="834"/>
      <c r="Y54" s="834"/>
      <c r="Z54" s="834"/>
      <c r="AA54" s="834"/>
      <c r="AB54" s="834"/>
      <c r="AC54" s="834"/>
      <c r="AD54" s="834"/>
      <c r="AE54" s="834"/>
      <c r="AF54" s="834"/>
      <c r="AG54" s="834"/>
      <c r="AH54" s="834"/>
      <c r="AI54" s="834"/>
      <c r="AJ54" s="834"/>
      <c r="AK54" s="834"/>
      <c r="AL54" s="834"/>
      <c r="AM54" s="834"/>
      <c r="AN54" s="834"/>
      <c r="AO54" s="834"/>
      <c r="AP54" s="834"/>
      <c r="AQ54" s="834"/>
      <c r="AR54" s="834"/>
      <c r="AS54" s="834"/>
      <c r="AT54" s="834"/>
      <c r="AU54" s="834"/>
      <c r="AV54" s="834"/>
      <c r="AW54" s="834"/>
      <c r="AX54" s="834"/>
      <c r="AY54" s="834"/>
      <c r="AZ54" s="834"/>
      <c r="BA54" s="834"/>
      <c r="BB54" s="834"/>
      <c r="BC54" s="834"/>
      <c r="BD54" s="834"/>
      <c r="BE54" s="834"/>
      <c r="BF54" s="834"/>
      <c r="BG54" s="834"/>
      <c r="BH54" s="834"/>
      <c r="BI54" s="834"/>
      <c r="BJ54" s="834"/>
      <c r="BK54" s="834"/>
      <c r="BL54" s="834"/>
      <c r="BM54" s="834"/>
      <c r="BN54" s="834"/>
      <c r="BO54" s="834"/>
      <c r="BP54" s="834"/>
      <c r="BQ54" s="834"/>
      <c r="BR54" s="834"/>
      <c r="BS54" s="834"/>
      <c r="BT54" s="834"/>
      <c r="BU54" s="834"/>
      <c r="BV54" s="834"/>
      <c r="BW54" s="834"/>
      <c r="BX54" s="834"/>
      <c r="BY54" s="834"/>
      <c r="BZ54" s="834"/>
      <c r="CA54" s="834"/>
      <c r="CB54" s="834"/>
      <c r="CC54" s="834"/>
      <c r="CD54" s="834"/>
      <c r="CE54" s="834"/>
      <c r="CF54" s="834"/>
      <c r="CG54" s="834"/>
      <c r="CH54" s="834"/>
      <c r="CI54" s="834"/>
      <c r="CJ54" s="834"/>
      <c r="CK54" s="834"/>
      <c r="CL54" s="834"/>
      <c r="CM54" s="834"/>
      <c r="CN54" s="834"/>
      <c r="CO54" s="834"/>
      <c r="CP54" s="834"/>
      <c r="CQ54" s="834"/>
      <c r="CR54" s="834"/>
      <c r="CS54" s="835"/>
    </row>
    <row r="55" spans="2:97" ht="23.25" customHeight="1" thickBot="1" x14ac:dyDescent="0.4">
      <c r="B55" s="369"/>
      <c r="C55" s="377"/>
      <c r="D55" s="368"/>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8"/>
      <c r="AI55" s="368"/>
      <c r="AJ55" s="368"/>
      <c r="AK55" s="368"/>
      <c r="AL55" s="368"/>
      <c r="AM55" s="368"/>
      <c r="AN55" s="368"/>
      <c r="AO55" s="368"/>
      <c r="AP55" s="368"/>
      <c r="AQ55" s="368"/>
      <c r="AR55" s="368"/>
      <c r="AS55" s="368"/>
      <c r="AT55" s="368"/>
      <c r="AU55" s="368"/>
      <c r="AV55" s="368"/>
      <c r="AW55" s="368"/>
      <c r="AX55" s="368"/>
      <c r="AY55" s="368"/>
      <c r="AZ55" s="368"/>
      <c r="BA55" s="368"/>
      <c r="BB55" s="368"/>
      <c r="BC55" s="368"/>
      <c r="BD55" s="368"/>
      <c r="BE55" s="368"/>
      <c r="BF55" s="368"/>
      <c r="BG55" s="368"/>
      <c r="BH55" s="368"/>
      <c r="BI55" s="368"/>
      <c r="BJ55" s="368"/>
      <c r="BK55" s="368"/>
      <c r="BL55" s="368"/>
      <c r="BM55" s="368"/>
      <c r="BN55" s="368"/>
      <c r="BO55" s="368"/>
      <c r="BP55" s="368"/>
      <c r="BQ55" s="368"/>
      <c r="BR55" s="368"/>
      <c r="BS55" s="368"/>
      <c r="BT55" s="368"/>
      <c r="BU55" s="368"/>
      <c r="BV55" s="368"/>
      <c r="BW55" s="368"/>
      <c r="BX55" s="368"/>
      <c r="BY55" s="368"/>
      <c r="BZ55" s="368"/>
      <c r="CA55" s="368"/>
      <c r="CB55" s="368"/>
      <c r="CC55" s="368"/>
      <c r="CD55" s="368"/>
      <c r="CE55" s="368"/>
      <c r="CF55" s="368"/>
      <c r="CG55" s="368"/>
      <c r="CH55" s="368"/>
      <c r="CI55" s="368"/>
      <c r="CJ55" s="368"/>
      <c r="CK55" s="368"/>
      <c r="CL55" s="368"/>
      <c r="CM55" s="368"/>
      <c r="CN55" s="368"/>
      <c r="CO55" s="368"/>
      <c r="CP55" s="368"/>
      <c r="CQ55" s="368"/>
      <c r="CR55" s="368"/>
      <c r="CS55" s="370"/>
    </row>
    <row r="56" spans="2:97" ht="23.25" customHeight="1" thickBot="1" x14ac:dyDescent="0.4">
      <c r="B56" s="369"/>
      <c r="C56" s="812" t="s">
        <v>289</v>
      </c>
      <c r="D56" s="813"/>
      <c r="E56" s="813"/>
      <c r="F56" s="813"/>
      <c r="G56" s="813"/>
      <c r="H56" s="813"/>
      <c r="I56" s="813"/>
      <c r="J56" s="813"/>
      <c r="K56" s="813"/>
      <c r="L56" s="813"/>
      <c r="M56" s="813"/>
      <c r="N56" s="813"/>
      <c r="O56" s="813"/>
      <c r="P56" s="813"/>
      <c r="Q56" s="813"/>
      <c r="R56" s="813"/>
      <c r="S56" s="813"/>
      <c r="T56" s="813"/>
      <c r="U56" s="813"/>
      <c r="V56" s="813"/>
      <c r="W56" s="813"/>
      <c r="X56" s="813"/>
      <c r="Y56" s="813"/>
      <c r="Z56" s="813"/>
      <c r="AA56" s="813"/>
      <c r="AB56" s="813"/>
      <c r="AC56" s="813"/>
      <c r="AD56" s="813"/>
      <c r="AE56" s="813"/>
      <c r="AF56" s="813"/>
      <c r="AG56" s="813"/>
      <c r="AH56" s="813"/>
      <c r="AI56" s="813"/>
      <c r="AJ56" s="813"/>
      <c r="AK56" s="813"/>
      <c r="AL56" s="813"/>
      <c r="AM56" s="813"/>
      <c r="AN56" s="813"/>
      <c r="AO56" s="813"/>
      <c r="AP56" s="813"/>
      <c r="AQ56" s="813"/>
      <c r="AR56" s="813"/>
      <c r="AS56" s="813"/>
      <c r="AT56" s="813"/>
      <c r="AU56" s="813"/>
      <c r="AV56" s="813"/>
      <c r="AW56" s="813"/>
      <c r="AX56" s="813"/>
      <c r="AY56" s="813"/>
      <c r="AZ56" s="813"/>
      <c r="BA56" s="813"/>
      <c r="BB56" s="813"/>
      <c r="BC56" s="813"/>
      <c r="BD56" s="813"/>
      <c r="BE56" s="813"/>
      <c r="BF56" s="813"/>
      <c r="BG56" s="813"/>
      <c r="BH56" s="813"/>
      <c r="BI56" s="813"/>
      <c r="BJ56" s="813"/>
      <c r="BK56" s="813"/>
      <c r="BL56" s="813"/>
      <c r="BM56" s="813"/>
      <c r="BN56" s="813"/>
      <c r="BO56" s="813"/>
      <c r="BP56" s="813"/>
      <c r="BQ56" s="813"/>
      <c r="BR56" s="813"/>
      <c r="BS56" s="813"/>
      <c r="BT56" s="813"/>
      <c r="BU56" s="813"/>
      <c r="BV56" s="813"/>
      <c r="BW56" s="813"/>
      <c r="BX56" s="813"/>
      <c r="BY56" s="813"/>
      <c r="BZ56" s="813"/>
      <c r="CA56" s="813"/>
      <c r="CB56" s="813"/>
      <c r="CC56" s="813"/>
      <c r="CD56" s="813"/>
      <c r="CE56" s="813"/>
      <c r="CF56" s="813"/>
      <c r="CG56" s="813"/>
      <c r="CH56" s="813"/>
      <c r="CI56" s="813"/>
      <c r="CJ56" s="813"/>
      <c r="CK56" s="813"/>
      <c r="CL56" s="813"/>
      <c r="CM56" s="813"/>
      <c r="CN56" s="813"/>
      <c r="CO56" s="813"/>
      <c r="CP56" s="813"/>
      <c r="CQ56" s="813"/>
      <c r="CR56" s="814"/>
      <c r="CS56" s="378"/>
    </row>
    <row r="57" spans="2:97" ht="23.25" customHeight="1" x14ac:dyDescent="0.35">
      <c r="B57" s="369"/>
      <c r="C57" s="815" t="s">
        <v>195</v>
      </c>
      <c r="D57" s="816"/>
      <c r="E57" s="816"/>
      <c r="F57" s="816"/>
      <c r="G57" s="816"/>
      <c r="H57" s="816"/>
      <c r="I57" s="816"/>
      <c r="J57" s="816"/>
      <c r="K57" s="816"/>
      <c r="L57" s="816"/>
      <c r="M57" s="817" t="s">
        <v>299</v>
      </c>
      <c r="N57" s="818"/>
      <c r="O57" s="818"/>
      <c r="P57" s="818"/>
      <c r="Q57" s="818"/>
      <c r="R57" s="818"/>
      <c r="S57" s="818"/>
      <c r="T57" s="818"/>
      <c r="U57" s="818"/>
      <c r="V57" s="818"/>
      <c r="W57" s="818"/>
      <c r="X57" s="818"/>
      <c r="Y57" s="818"/>
      <c r="Z57" s="818"/>
      <c r="AA57" s="818"/>
      <c r="AB57" s="818"/>
      <c r="AC57" s="818"/>
      <c r="AD57" s="818"/>
      <c r="AE57" s="818"/>
      <c r="AF57" s="818"/>
      <c r="AG57" s="818"/>
      <c r="AH57" s="818"/>
      <c r="AI57" s="818"/>
      <c r="AJ57" s="818"/>
      <c r="AK57" s="818"/>
      <c r="AL57" s="818"/>
      <c r="AM57" s="818"/>
      <c r="AN57" s="819"/>
      <c r="AO57" s="817" t="s">
        <v>300</v>
      </c>
      <c r="AP57" s="818"/>
      <c r="AQ57" s="818"/>
      <c r="AR57" s="818"/>
      <c r="AS57" s="818"/>
      <c r="AT57" s="818"/>
      <c r="AU57" s="818"/>
      <c r="AV57" s="818"/>
      <c r="AW57" s="818"/>
      <c r="AX57" s="818"/>
      <c r="AY57" s="818"/>
      <c r="AZ57" s="818"/>
      <c r="BA57" s="818"/>
      <c r="BB57" s="818"/>
      <c r="BC57" s="818"/>
      <c r="BD57" s="818"/>
      <c r="BE57" s="818"/>
      <c r="BF57" s="818"/>
      <c r="BG57" s="818"/>
      <c r="BH57" s="818"/>
      <c r="BI57" s="818"/>
      <c r="BJ57" s="818"/>
      <c r="BK57" s="818"/>
      <c r="BL57" s="818"/>
      <c r="BM57" s="818"/>
      <c r="BN57" s="818"/>
      <c r="BO57" s="818"/>
      <c r="BP57" s="820"/>
      <c r="BQ57" s="817" t="s">
        <v>301</v>
      </c>
      <c r="BR57" s="818"/>
      <c r="BS57" s="818"/>
      <c r="BT57" s="818"/>
      <c r="BU57" s="818"/>
      <c r="BV57" s="818"/>
      <c r="BW57" s="818"/>
      <c r="BX57" s="818"/>
      <c r="BY57" s="818"/>
      <c r="BZ57" s="818"/>
      <c r="CA57" s="818"/>
      <c r="CB57" s="818"/>
      <c r="CC57" s="818"/>
      <c r="CD57" s="818"/>
      <c r="CE57" s="818"/>
      <c r="CF57" s="818"/>
      <c r="CG57" s="818"/>
      <c r="CH57" s="818"/>
      <c r="CI57" s="818"/>
      <c r="CJ57" s="818"/>
      <c r="CK57" s="818"/>
      <c r="CL57" s="818"/>
      <c r="CM57" s="818"/>
      <c r="CN57" s="818"/>
      <c r="CO57" s="818"/>
      <c r="CP57" s="818"/>
      <c r="CQ57" s="818"/>
      <c r="CR57" s="820"/>
      <c r="CS57" s="370"/>
    </row>
    <row r="58" spans="2:97" ht="23.25" customHeight="1" x14ac:dyDescent="0.35">
      <c r="B58" s="369"/>
      <c r="C58" s="815"/>
      <c r="D58" s="816"/>
      <c r="E58" s="816"/>
      <c r="F58" s="816"/>
      <c r="G58" s="816"/>
      <c r="H58" s="816"/>
      <c r="I58" s="816"/>
      <c r="J58" s="816"/>
      <c r="K58" s="816"/>
      <c r="L58" s="816"/>
      <c r="M58" s="821" t="s">
        <v>302</v>
      </c>
      <c r="N58" s="822"/>
      <c r="O58" s="822"/>
      <c r="P58" s="822"/>
      <c r="Q58" s="822"/>
      <c r="R58" s="822"/>
      <c r="S58" s="822"/>
      <c r="T58" s="822"/>
      <c r="U58" s="822"/>
      <c r="V58" s="822"/>
      <c r="W58" s="822"/>
      <c r="X58" s="822"/>
      <c r="Y58" s="822"/>
      <c r="Z58" s="823"/>
      <c r="AA58" s="822" t="s">
        <v>303</v>
      </c>
      <c r="AB58" s="822"/>
      <c r="AC58" s="822"/>
      <c r="AD58" s="822"/>
      <c r="AE58" s="822"/>
      <c r="AF58" s="822"/>
      <c r="AG58" s="822"/>
      <c r="AH58" s="822"/>
      <c r="AI58" s="822"/>
      <c r="AJ58" s="822"/>
      <c r="AK58" s="822"/>
      <c r="AL58" s="822"/>
      <c r="AM58" s="822"/>
      <c r="AN58" s="823"/>
      <c r="AO58" s="821" t="s">
        <v>302</v>
      </c>
      <c r="AP58" s="822"/>
      <c r="AQ58" s="822"/>
      <c r="AR58" s="822"/>
      <c r="AS58" s="822"/>
      <c r="AT58" s="822"/>
      <c r="AU58" s="822"/>
      <c r="AV58" s="822"/>
      <c r="AW58" s="822"/>
      <c r="AX58" s="822"/>
      <c r="AY58" s="822"/>
      <c r="AZ58" s="822"/>
      <c r="BA58" s="822"/>
      <c r="BB58" s="823"/>
      <c r="BC58" s="822" t="s">
        <v>303</v>
      </c>
      <c r="BD58" s="822"/>
      <c r="BE58" s="822"/>
      <c r="BF58" s="822"/>
      <c r="BG58" s="822"/>
      <c r="BH58" s="822"/>
      <c r="BI58" s="822"/>
      <c r="BJ58" s="822"/>
      <c r="BK58" s="822"/>
      <c r="BL58" s="822"/>
      <c r="BM58" s="822"/>
      <c r="BN58" s="822"/>
      <c r="BO58" s="822"/>
      <c r="BP58" s="824"/>
      <c r="BQ58" s="821" t="s">
        <v>302</v>
      </c>
      <c r="BR58" s="822"/>
      <c r="BS58" s="822"/>
      <c r="BT58" s="822"/>
      <c r="BU58" s="822"/>
      <c r="BV58" s="822"/>
      <c r="BW58" s="822"/>
      <c r="BX58" s="822"/>
      <c r="BY58" s="822"/>
      <c r="BZ58" s="822"/>
      <c r="CA58" s="822"/>
      <c r="CB58" s="822"/>
      <c r="CC58" s="822"/>
      <c r="CD58" s="823"/>
      <c r="CE58" s="822" t="s">
        <v>303</v>
      </c>
      <c r="CF58" s="822"/>
      <c r="CG58" s="822"/>
      <c r="CH58" s="822"/>
      <c r="CI58" s="822"/>
      <c r="CJ58" s="822"/>
      <c r="CK58" s="822"/>
      <c r="CL58" s="822"/>
      <c r="CM58" s="822"/>
      <c r="CN58" s="822"/>
      <c r="CO58" s="822"/>
      <c r="CP58" s="822"/>
      <c r="CQ58" s="822"/>
      <c r="CR58" s="824"/>
      <c r="CS58" s="370"/>
    </row>
    <row r="59" spans="2:97" ht="23.25" customHeight="1" x14ac:dyDescent="0.35">
      <c r="B59" s="369"/>
      <c r="C59" s="815"/>
      <c r="D59" s="816"/>
      <c r="E59" s="816"/>
      <c r="F59" s="816"/>
      <c r="G59" s="816"/>
      <c r="H59" s="816"/>
      <c r="I59" s="816"/>
      <c r="J59" s="816"/>
      <c r="K59" s="816"/>
      <c r="L59" s="816"/>
      <c r="M59" s="825" t="s">
        <v>100</v>
      </c>
      <c r="N59" s="826"/>
      <c r="O59" s="826"/>
      <c r="P59" s="826"/>
      <c r="Q59" s="826"/>
      <c r="R59" s="826"/>
      <c r="S59" s="826"/>
      <c r="T59" s="826" t="s">
        <v>101</v>
      </c>
      <c r="U59" s="826"/>
      <c r="V59" s="826"/>
      <c r="W59" s="826"/>
      <c r="X59" s="826"/>
      <c r="Y59" s="826"/>
      <c r="Z59" s="827"/>
      <c r="AA59" s="828" t="s">
        <v>100</v>
      </c>
      <c r="AB59" s="826"/>
      <c r="AC59" s="826"/>
      <c r="AD59" s="826"/>
      <c r="AE59" s="826"/>
      <c r="AF59" s="826"/>
      <c r="AG59" s="826"/>
      <c r="AH59" s="826" t="s">
        <v>101</v>
      </c>
      <c r="AI59" s="826"/>
      <c r="AJ59" s="826"/>
      <c r="AK59" s="826"/>
      <c r="AL59" s="826"/>
      <c r="AM59" s="826"/>
      <c r="AN59" s="827"/>
      <c r="AO59" s="825" t="s">
        <v>100</v>
      </c>
      <c r="AP59" s="826"/>
      <c r="AQ59" s="826"/>
      <c r="AR59" s="826"/>
      <c r="AS59" s="826"/>
      <c r="AT59" s="826"/>
      <c r="AU59" s="826"/>
      <c r="AV59" s="826" t="s">
        <v>101</v>
      </c>
      <c r="AW59" s="826"/>
      <c r="AX59" s="826"/>
      <c r="AY59" s="826"/>
      <c r="AZ59" s="826"/>
      <c r="BA59" s="826"/>
      <c r="BB59" s="827"/>
      <c r="BC59" s="828" t="s">
        <v>100</v>
      </c>
      <c r="BD59" s="826"/>
      <c r="BE59" s="826"/>
      <c r="BF59" s="826"/>
      <c r="BG59" s="826"/>
      <c r="BH59" s="826"/>
      <c r="BI59" s="826"/>
      <c r="BJ59" s="826" t="s">
        <v>101</v>
      </c>
      <c r="BK59" s="826"/>
      <c r="BL59" s="826"/>
      <c r="BM59" s="826"/>
      <c r="BN59" s="826"/>
      <c r="BO59" s="826"/>
      <c r="BP59" s="829"/>
      <c r="BQ59" s="825" t="s">
        <v>100</v>
      </c>
      <c r="BR59" s="826"/>
      <c r="BS59" s="826"/>
      <c r="BT59" s="826"/>
      <c r="BU59" s="826"/>
      <c r="BV59" s="826"/>
      <c r="BW59" s="826"/>
      <c r="BX59" s="826" t="s">
        <v>101</v>
      </c>
      <c r="BY59" s="826"/>
      <c r="BZ59" s="826"/>
      <c r="CA59" s="826"/>
      <c r="CB59" s="826"/>
      <c r="CC59" s="826"/>
      <c r="CD59" s="827"/>
      <c r="CE59" s="828" t="s">
        <v>100</v>
      </c>
      <c r="CF59" s="826"/>
      <c r="CG59" s="826"/>
      <c r="CH59" s="826"/>
      <c r="CI59" s="826"/>
      <c r="CJ59" s="826"/>
      <c r="CK59" s="826"/>
      <c r="CL59" s="826" t="s">
        <v>101</v>
      </c>
      <c r="CM59" s="826"/>
      <c r="CN59" s="826"/>
      <c r="CO59" s="826"/>
      <c r="CP59" s="826"/>
      <c r="CQ59" s="826"/>
      <c r="CR59" s="829"/>
      <c r="CS59" s="370"/>
    </row>
    <row r="60" spans="2:97" ht="23.25" customHeight="1" x14ac:dyDescent="0.35">
      <c r="B60" s="369"/>
      <c r="C60" s="776" t="s">
        <v>102</v>
      </c>
      <c r="D60" s="777"/>
      <c r="E60" s="777"/>
      <c r="F60" s="777"/>
      <c r="G60" s="777"/>
      <c r="H60" s="777"/>
      <c r="I60" s="777"/>
      <c r="J60" s="777"/>
      <c r="K60" s="777"/>
      <c r="L60" s="778"/>
      <c r="M60" s="800">
        <f>IF(Cotizador!$Q$17&gt;=1,TARIFA!N9,0)</f>
        <v>0</v>
      </c>
      <c r="N60" s="801"/>
      <c r="O60" s="801"/>
      <c r="P60" s="801"/>
      <c r="Q60" s="801"/>
      <c r="R60" s="801"/>
      <c r="S60" s="802"/>
      <c r="T60" s="803">
        <f>IF(Cotizador!$Q$17&gt;=1,TARIFA!O9,0)</f>
        <v>0</v>
      </c>
      <c r="U60" s="801"/>
      <c r="V60" s="801"/>
      <c r="W60" s="801"/>
      <c r="X60" s="801"/>
      <c r="Y60" s="801"/>
      <c r="Z60" s="801"/>
      <c r="AA60" s="804">
        <f>IF(Cotizador!$Q$17&gt;=1,TARIFA!P9,0)</f>
        <v>0</v>
      </c>
      <c r="AB60" s="801"/>
      <c r="AC60" s="801"/>
      <c r="AD60" s="801"/>
      <c r="AE60" s="801"/>
      <c r="AF60" s="801"/>
      <c r="AG60" s="802"/>
      <c r="AH60" s="803">
        <f>IF(Cotizador!$Q$17&gt;=1,TARIFA!Q9,0)</f>
        <v>0</v>
      </c>
      <c r="AI60" s="801"/>
      <c r="AJ60" s="801"/>
      <c r="AK60" s="801"/>
      <c r="AL60" s="801"/>
      <c r="AM60" s="801"/>
      <c r="AN60" s="801"/>
      <c r="AO60" s="805">
        <f>IF(Cotizador!$Q$17&gt;=1,TARIFA!R9,0)</f>
        <v>0</v>
      </c>
      <c r="AP60" s="806"/>
      <c r="AQ60" s="806"/>
      <c r="AR60" s="806"/>
      <c r="AS60" s="806"/>
      <c r="AT60" s="806"/>
      <c r="AU60" s="807"/>
      <c r="AV60" s="808">
        <f>IF(Cotizador!$Q$17&gt;=1,TARIFA!S9,0)</f>
        <v>0</v>
      </c>
      <c r="AW60" s="806"/>
      <c r="AX60" s="806"/>
      <c r="AY60" s="806"/>
      <c r="AZ60" s="806"/>
      <c r="BA60" s="806"/>
      <c r="BB60" s="806"/>
      <c r="BC60" s="809">
        <f>IF(Cotizador!$Q$17&gt;=1,TARIFA!T9,0)</f>
        <v>0</v>
      </c>
      <c r="BD60" s="806"/>
      <c r="BE60" s="806"/>
      <c r="BF60" s="806"/>
      <c r="BG60" s="806"/>
      <c r="BH60" s="806"/>
      <c r="BI60" s="807"/>
      <c r="BJ60" s="808">
        <f>IF(Cotizador!$Q$17&gt;=1,TARIFA!U9,0)</f>
        <v>0</v>
      </c>
      <c r="BK60" s="806"/>
      <c r="BL60" s="806"/>
      <c r="BM60" s="806"/>
      <c r="BN60" s="806"/>
      <c r="BO60" s="806"/>
      <c r="BP60" s="810"/>
      <c r="BQ60" s="800">
        <f>IF(Cotizador!$Q$17&gt;=1,TARIFA!V9,0)</f>
        <v>0</v>
      </c>
      <c r="BR60" s="801"/>
      <c r="BS60" s="801"/>
      <c r="BT60" s="801"/>
      <c r="BU60" s="801"/>
      <c r="BV60" s="801"/>
      <c r="BW60" s="802"/>
      <c r="BX60" s="803">
        <f>IF(Cotizador!$Q$17&gt;=1,TARIFA!W9,0)</f>
        <v>0</v>
      </c>
      <c r="BY60" s="801"/>
      <c r="BZ60" s="801"/>
      <c r="CA60" s="801"/>
      <c r="CB60" s="801"/>
      <c r="CC60" s="801"/>
      <c r="CD60" s="801"/>
      <c r="CE60" s="804">
        <f>IF(Cotizador!$Q$17&gt;=1,TARIFA!X9,0)</f>
        <v>0</v>
      </c>
      <c r="CF60" s="801"/>
      <c r="CG60" s="801"/>
      <c r="CH60" s="801"/>
      <c r="CI60" s="801"/>
      <c r="CJ60" s="801"/>
      <c r="CK60" s="802"/>
      <c r="CL60" s="803">
        <f>IF(Cotizador!$Q$17&gt;=1,TARIFA!Y9,0)</f>
        <v>0</v>
      </c>
      <c r="CM60" s="801"/>
      <c r="CN60" s="801"/>
      <c r="CO60" s="801"/>
      <c r="CP60" s="801"/>
      <c r="CQ60" s="801"/>
      <c r="CR60" s="811"/>
      <c r="CS60" s="370"/>
    </row>
    <row r="61" spans="2:97" ht="23.25" customHeight="1" x14ac:dyDescent="0.35">
      <c r="B61" s="369"/>
      <c r="C61" s="788" t="s">
        <v>103</v>
      </c>
      <c r="D61" s="789"/>
      <c r="E61" s="789"/>
      <c r="F61" s="789"/>
      <c r="G61" s="789"/>
      <c r="H61" s="789"/>
      <c r="I61" s="789"/>
      <c r="J61" s="789"/>
      <c r="K61" s="789"/>
      <c r="L61" s="790"/>
      <c r="M61" s="791">
        <f>IF(Cotizador!$Q$17&gt;=1,TARIFA!N10,0)</f>
        <v>0</v>
      </c>
      <c r="N61" s="792"/>
      <c r="O61" s="792"/>
      <c r="P61" s="792"/>
      <c r="Q61" s="792"/>
      <c r="R61" s="792"/>
      <c r="S61" s="793"/>
      <c r="T61" s="794">
        <f>IF(Cotizador!$Q$17&gt;=1,TARIFA!O10,0)</f>
        <v>0</v>
      </c>
      <c r="U61" s="792"/>
      <c r="V61" s="792"/>
      <c r="W61" s="792"/>
      <c r="X61" s="792"/>
      <c r="Y61" s="792"/>
      <c r="Z61" s="792"/>
      <c r="AA61" s="795">
        <f>IF(Cotizador!$Q$17&gt;=1,TARIFA!P10,0)</f>
        <v>0</v>
      </c>
      <c r="AB61" s="792"/>
      <c r="AC61" s="792"/>
      <c r="AD61" s="792"/>
      <c r="AE61" s="792"/>
      <c r="AF61" s="792"/>
      <c r="AG61" s="793"/>
      <c r="AH61" s="794">
        <f>IF(Cotizador!$Q$17&gt;=1,TARIFA!Q10,0)</f>
        <v>0</v>
      </c>
      <c r="AI61" s="792"/>
      <c r="AJ61" s="792"/>
      <c r="AK61" s="792"/>
      <c r="AL61" s="792"/>
      <c r="AM61" s="792"/>
      <c r="AN61" s="792"/>
      <c r="AO61" s="788">
        <f>IF(Cotizador!$Q$17&gt;=1,TARIFA!R10,0)</f>
        <v>0</v>
      </c>
      <c r="AP61" s="789"/>
      <c r="AQ61" s="789"/>
      <c r="AR61" s="789"/>
      <c r="AS61" s="789"/>
      <c r="AT61" s="789"/>
      <c r="AU61" s="796"/>
      <c r="AV61" s="797">
        <f>IF(Cotizador!$Q$17&gt;=1,TARIFA!S10,0)</f>
        <v>0</v>
      </c>
      <c r="AW61" s="789"/>
      <c r="AX61" s="789"/>
      <c r="AY61" s="789"/>
      <c r="AZ61" s="789"/>
      <c r="BA61" s="789"/>
      <c r="BB61" s="789"/>
      <c r="BC61" s="798">
        <f>IF(Cotizador!$Q$17&gt;=1,TARIFA!T10,0)</f>
        <v>0</v>
      </c>
      <c r="BD61" s="789"/>
      <c r="BE61" s="789"/>
      <c r="BF61" s="789"/>
      <c r="BG61" s="789"/>
      <c r="BH61" s="789"/>
      <c r="BI61" s="796"/>
      <c r="BJ61" s="797">
        <f>IF(Cotizador!$Q$17&gt;=1,TARIFA!U10,0)</f>
        <v>0</v>
      </c>
      <c r="BK61" s="789"/>
      <c r="BL61" s="789"/>
      <c r="BM61" s="789"/>
      <c r="BN61" s="789"/>
      <c r="BO61" s="789"/>
      <c r="BP61" s="790"/>
      <c r="BQ61" s="791">
        <f>IF(Cotizador!$Q$17&gt;=1,TARIFA!V10,0)</f>
        <v>0</v>
      </c>
      <c r="BR61" s="792"/>
      <c r="BS61" s="792"/>
      <c r="BT61" s="792"/>
      <c r="BU61" s="792"/>
      <c r="BV61" s="792"/>
      <c r="BW61" s="793"/>
      <c r="BX61" s="794">
        <f>IF(Cotizador!$Q$17&gt;=1,TARIFA!W10,0)</f>
        <v>0</v>
      </c>
      <c r="BY61" s="792"/>
      <c r="BZ61" s="792"/>
      <c r="CA61" s="792"/>
      <c r="CB61" s="792"/>
      <c r="CC61" s="792"/>
      <c r="CD61" s="792"/>
      <c r="CE61" s="795">
        <f>IF(Cotizador!$Q$17&gt;=1,TARIFA!X10,0)</f>
        <v>0</v>
      </c>
      <c r="CF61" s="792"/>
      <c r="CG61" s="792"/>
      <c r="CH61" s="792"/>
      <c r="CI61" s="792"/>
      <c r="CJ61" s="792"/>
      <c r="CK61" s="793"/>
      <c r="CL61" s="794">
        <f>IF(Cotizador!$Q$17&gt;=1,TARIFA!Y10,0)</f>
        <v>0</v>
      </c>
      <c r="CM61" s="792"/>
      <c r="CN61" s="792"/>
      <c r="CO61" s="792"/>
      <c r="CP61" s="792"/>
      <c r="CQ61" s="792"/>
      <c r="CR61" s="799"/>
      <c r="CS61" s="370"/>
    </row>
    <row r="62" spans="2:97" ht="23.25" customHeight="1" x14ac:dyDescent="0.35">
      <c r="B62" s="369"/>
      <c r="C62" s="776" t="s">
        <v>104</v>
      </c>
      <c r="D62" s="777"/>
      <c r="E62" s="777"/>
      <c r="F62" s="777"/>
      <c r="G62" s="777"/>
      <c r="H62" s="777"/>
      <c r="I62" s="777"/>
      <c r="J62" s="777"/>
      <c r="K62" s="777"/>
      <c r="L62" s="778"/>
      <c r="M62" s="779">
        <f>IF(Cotizador!$Q$17&gt;=1,TARIFA!N11,0)</f>
        <v>0</v>
      </c>
      <c r="N62" s="780"/>
      <c r="O62" s="780"/>
      <c r="P62" s="780"/>
      <c r="Q62" s="780"/>
      <c r="R62" s="780"/>
      <c r="S62" s="781"/>
      <c r="T62" s="782">
        <f>IF(Cotizador!$Q$17&gt;=1,TARIFA!O11,0)</f>
        <v>0</v>
      </c>
      <c r="U62" s="780"/>
      <c r="V62" s="780"/>
      <c r="W62" s="780"/>
      <c r="X62" s="780"/>
      <c r="Y62" s="780"/>
      <c r="Z62" s="780"/>
      <c r="AA62" s="783">
        <f>IF(Cotizador!$Q$17&gt;=1,TARIFA!P11,0)</f>
        <v>0</v>
      </c>
      <c r="AB62" s="780"/>
      <c r="AC62" s="780"/>
      <c r="AD62" s="780"/>
      <c r="AE62" s="780"/>
      <c r="AF62" s="780"/>
      <c r="AG62" s="781"/>
      <c r="AH62" s="782">
        <f>IF(Cotizador!$Q$17&gt;=1,TARIFA!Q11,0)</f>
        <v>0</v>
      </c>
      <c r="AI62" s="780"/>
      <c r="AJ62" s="780"/>
      <c r="AK62" s="780"/>
      <c r="AL62" s="780"/>
      <c r="AM62" s="780"/>
      <c r="AN62" s="780"/>
      <c r="AO62" s="776">
        <f>IF(Cotizador!$Q$17&gt;=1,TARIFA!R11,0)</f>
        <v>0</v>
      </c>
      <c r="AP62" s="777"/>
      <c r="AQ62" s="777"/>
      <c r="AR62" s="777"/>
      <c r="AS62" s="777"/>
      <c r="AT62" s="777"/>
      <c r="AU62" s="784"/>
      <c r="AV62" s="785">
        <f>IF(Cotizador!$Q$17&gt;=1,TARIFA!S11,0)</f>
        <v>0</v>
      </c>
      <c r="AW62" s="777"/>
      <c r="AX62" s="777"/>
      <c r="AY62" s="777"/>
      <c r="AZ62" s="777"/>
      <c r="BA62" s="777"/>
      <c r="BB62" s="777"/>
      <c r="BC62" s="786">
        <f>IF(Cotizador!$Q$17&gt;=1,TARIFA!T11,0)</f>
        <v>0</v>
      </c>
      <c r="BD62" s="777"/>
      <c r="BE62" s="777"/>
      <c r="BF62" s="777"/>
      <c r="BG62" s="777"/>
      <c r="BH62" s="777"/>
      <c r="BI62" s="784"/>
      <c r="BJ62" s="785">
        <f>IF(Cotizador!$Q$17&gt;=1,TARIFA!U11,0)</f>
        <v>0</v>
      </c>
      <c r="BK62" s="777"/>
      <c r="BL62" s="777"/>
      <c r="BM62" s="777"/>
      <c r="BN62" s="777"/>
      <c r="BO62" s="777"/>
      <c r="BP62" s="778"/>
      <c r="BQ62" s="779">
        <f>IF(Cotizador!$Q$17&gt;=1,TARIFA!V11,0)</f>
        <v>0</v>
      </c>
      <c r="BR62" s="780"/>
      <c r="BS62" s="780"/>
      <c r="BT62" s="780"/>
      <c r="BU62" s="780"/>
      <c r="BV62" s="780"/>
      <c r="BW62" s="781"/>
      <c r="BX62" s="782">
        <f>IF(Cotizador!$Q$17&gt;=1,TARIFA!W11,0)</f>
        <v>0</v>
      </c>
      <c r="BY62" s="780"/>
      <c r="BZ62" s="780"/>
      <c r="CA62" s="780"/>
      <c r="CB62" s="780"/>
      <c r="CC62" s="780"/>
      <c r="CD62" s="780"/>
      <c r="CE62" s="783">
        <f>IF(Cotizador!$Q$17&gt;=1,TARIFA!X11,0)</f>
        <v>0</v>
      </c>
      <c r="CF62" s="780"/>
      <c r="CG62" s="780"/>
      <c r="CH62" s="780"/>
      <c r="CI62" s="780"/>
      <c r="CJ62" s="780"/>
      <c r="CK62" s="781"/>
      <c r="CL62" s="782">
        <f>IF(Cotizador!$Q$17&gt;=1,TARIFA!Y11,0)</f>
        <v>0</v>
      </c>
      <c r="CM62" s="780"/>
      <c r="CN62" s="780"/>
      <c r="CO62" s="780"/>
      <c r="CP62" s="780"/>
      <c r="CQ62" s="780"/>
      <c r="CR62" s="787"/>
      <c r="CS62" s="370"/>
    </row>
    <row r="63" spans="2:97" ht="23.25" customHeight="1" x14ac:dyDescent="0.35">
      <c r="B63" s="369"/>
      <c r="C63" s="788" t="s">
        <v>105</v>
      </c>
      <c r="D63" s="789"/>
      <c r="E63" s="789"/>
      <c r="F63" s="789"/>
      <c r="G63" s="789"/>
      <c r="H63" s="789"/>
      <c r="I63" s="789"/>
      <c r="J63" s="789"/>
      <c r="K63" s="789"/>
      <c r="L63" s="790"/>
      <c r="M63" s="791">
        <f>IF(Cotizador!$Q$17&gt;=1,TARIFA!N12,0)</f>
        <v>0</v>
      </c>
      <c r="N63" s="792"/>
      <c r="O63" s="792"/>
      <c r="P63" s="792"/>
      <c r="Q63" s="792"/>
      <c r="R63" s="792"/>
      <c r="S63" s="793"/>
      <c r="T63" s="794">
        <f>IF(Cotizador!$Q$17&gt;=1,TARIFA!O12,0)</f>
        <v>0</v>
      </c>
      <c r="U63" s="792"/>
      <c r="V63" s="792"/>
      <c r="W63" s="792"/>
      <c r="X63" s="792"/>
      <c r="Y63" s="792"/>
      <c r="Z63" s="792"/>
      <c r="AA63" s="795">
        <f>IF(Cotizador!$Q$17&gt;=1,TARIFA!P12,0)</f>
        <v>0</v>
      </c>
      <c r="AB63" s="792"/>
      <c r="AC63" s="792"/>
      <c r="AD63" s="792"/>
      <c r="AE63" s="792"/>
      <c r="AF63" s="792"/>
      <c r="AG63" s="793"/>
      <c r="AH63" s="794">
        <f>IF(Cotizador!$Q$17&gt;=1,TARIFA!Q12,0)</f>
        <v>0</v>
      </c>
      <c r="AI63" s="792"/>
      <c r="AJ63" s="792"/>
      <c r="AK63" s="792"/>
      <c r="AL63" s="792"/>
      <c r="AM63" s="792"/>
      <c r="AN63" s="792"/>
      <c r="AO63" s="788">
        <f>IF(Cotizador!$Q$17&gt;=1,TARIFA!R12,0)</f>
        <v>0</v>
      </c>
      <c r="AP63" s="789"/>
      <c r="AQ63" s="789"/>
      <c r="AR63" s="789"/>
      <c r="AS63" s="789"/>
      <c r="AT63" s="789"/>
      <c r="AU63" s="796"/>
      <c r="AV63" s="797">
        <f>IF(Cotizador!$Q$17&gt;=1,TARIFA!S12,0)</f>
        <v>0</v>
      </c>
      <c r="AW63" s="789"/>
      <c r="AX63" s="789"/>
      <c r="AY63" s="789"/>
      <c r="AZ63" s="789"/>
      <c r="BA63" s="789"/>
      <c r="BB63" s="789"/>
      <c r="BC63" s="798">
        <f>IF(Cotizador!$Q$17&gt;=1,TARIFA!T12,0)</f>
        <v>0</v>
      </c>
      <c r="BD63" s="789"/>
      <c r="BE63" s="789"/>
      <c r="BF63" s="789"/>
      <c r="BG63" s="789"/>
      <c r="BH63" s="789"/>
      <c r="BI63" s="796"/>
      <c r="BJ63" s="797">
        <f>IF(Cotizador!$Q$17&gt;=1,TARIFA!U12,0)</f>
        <v>0</v>
      </c>
      <c r="BK63" s="789"/>
      <c r="BL63" s="789"/>
      <c r="BM63" s="789"/>
      <c r="BN63" s="789"/>
      <c r="BO63" s="789"/>
      <c r="BP63" s="790"/>
      <c r="BQ63" s="791">
        <f>IF(Cotizador!$Q$17&gt;=1,TARIFA!V12,0)</f>
        <v>0</v>
      </c>
      <c r="BR63" s="792"/>
      <c r="BS63" s="792"/>
      <c r="BT63" s="792"/>
      <c r="BU63" s="792"/>
      <c r="BV63" s="792"/>
      <c r="BW63" s="793"/>
      <c r="BX63" s="794">
        <f>IF(Cotizador!$Q$17&gt;=1,TARIFA!W12,0)</f>
        <v>0</v>
      </c>
      <c r="BY63" s="792"/>
      <c r="BZ63" s="792"/>
      <c r="CA63" s="792"/>
      <c r="CB63" s="792"/>
      <c r="CC63" s="792"/>
      <c r="CD63" s="792"/>
      <c r="CE63" s="795">
        <f>IF(Cotizador!$Q$17&gt;=1,TARIFA!X12,0)</f>
        <v>0</v>
      </c>
      <c r="CF63" s="792"/>
      <c r="CG63" s="792"/>
      <c r="CH63" s="792"/>
      <c r="CI63" s="792"/>
      <c r="CJ63" s="792"/>
      <c r="CK63" s="793"/>
      <c r="CL63" s="794">
        <f>IF(Cotizador!$Q$17&gt;=1,TARIFA!Y12,0)</f>
        <v>0</v>
      </c>
      <c r="CM63" s="792"/>
      <c r="CN63" s="792"/>
      <c r="CO63" s="792"/>
      <c r="CP63" s="792"/>
      <c r="CQ63" s="792"/>
      <c r="CR63" s="799"/>
      <c r="CS63" s="370"/>
    </row>
    <row r="64" spans="2:97" ht="23.25" customHeight="1" x14ac:dyDescent="0.35">
      <c r="B64" s="369"/>
      <c r="C64" s="776" t="s">
        <v>106</v>
      </c>
      <c r="D64" s="777"/>
      <c r="E64" s="777"/>
      <c r="F64" s="777"/>
      <c r="G64" s="777"/>
      <c r="H64" s="777"/>
      <c r="I64" s="777"/>
      <c r="J64" s="777"/>
      <c r="K64" s="777"/>
      <c r="L64" s="778"/>
      <c r="M64" s="779">
        <f>IF(Cotizador!$Q$17&gt;=1,TARIFA!N13,0)</f>
        <v>0</v>
      </c>
      <c r="N64" s="780"/>
      <c r="O64" s="780"/>
      <c r="P64" s="780"/>
      <c r="Q64" s="780"/>
      <c r="R64" s="780"/>
      <c r="S64" s="781"/>
      <c r="T64" s="782">
        <f>IF(Cotizador!$Q$17&gt;=1,TARIFA!O13,0)</f>
        <v>0</v>
      </c>
      <c r="U64" s="780"/>
      <c r="V64" s="780"/>
      <c r="W64" s="780"/>
      <c r="X64" s="780"/>
      <c r="Y64" s="780"/>
      <c r="Z64" s="780"/>
      <c r="AA64" s="783">
        <f>IF(Cotizador!$Q$17&gt;=1,TARIFA!P13,0)</f>
        <v>0</v>
      </c>
      <c r="AB64" s="780"/>
      <c r="AC64" s="780"/>
      <c r="AD64" s="780"/>
      <c r="AE64" s="780"/>
      <c r="AF64" s="780"/>
      <c r="AG64" s="781"/>
      <c r="AH64" s="782">
        <f>IF(Cotizador!$Q$17&gt;=1,TARIFA!Q13,0)</f>
        <v>0</v>
      </c>
      <c r="AI64" s="780"/>
      <c r="AJ64" s="780"/>
      <c r="AK64" s="780"/>
      <c r="AL64" s="780"/>
      <c r="AM64" s="780"/>
      <c r="AN64" s="780"/>
      <c r="AO64" s="776">
        <f>IF(Cotizador!$Q$17&gt;=1,TARIFA!R13,0)</f>
        <v>0</v>
      </c>
      <c r="AP64" s="777"/>
      <c r="AQ64" s="777"/>
      <c r="AR64" s="777"/>
      <c r="AS64" s="777"/>
      <c r="AT64" s="777"/>
      <c r="AU64" s="784"/>
      <c r="AV64" s="785">
        <f>IF(Cotizador!$Q$17&gt;=1,TARIFA!S13,0)</f>
        <v>0</v>
      </c>
      <c r="AW64" s="777"/>
      <c r="AX64" s="777"/>
      <c r="AY64" s="777"/>
      <c r="AZ64" s="777"/>
      <c r="BA64" s="777"/>
      <c r="BB64" s="777"/>
      <c r="BC64" s="786">
        <f>IF(Cotizador!$Q$17&gt;=1,TARIFA!T13,0)</f>
        <v>0</v>
      </c>
      <c r="BD64" s="777"/>
      <c r="BE64" s="777"/>
      <c r="BF64" s="777"/>
      <c r="BG64" s="777"/>
      <c r="BH64" s="777"/>
      <c r="BI64" s="784"/>
      <c r="BJ64" s="785">
        <f>IF(Cotizador!$Q$17&gt;=1,TARIFA!U13,0)</f>
        <v>0</v>
      </c>
      <c r="BK64" s="777"/>
      <c r="BL64" s="777"/>
      <c r="BM64" s="777"/>
      <c r="BN64" s="777"/>
      <c r="BO64" s="777"/>
      <c r="BP64" s="778"/>
      <c r="BQ64" s="779">
        <f>IF(Cotizador!$Q$17&gt;=1,TARIFA!V13,0)</f>
        <v>0</v>
      </c>
      <c r="BR64" s="780"/>
      <c r="BS64" s="780"/>
      <c r="BT64" s="780"/>
      <c r="BU64" s="780"/>
      <c r="BV64" s="780"/>
      <c r="BW64" s="781"/>
      <c r="BX64" s="782">
        <f>IF(Cotizador!$Q$17&gt;=1,TARIFA!W13,0)</f>
        <v>0</v>
      </c>
      <c r="BY64" s="780"/>
      <c r="BZ64" s="780"/>
      <c r="CA64" s="780"/>
      <c r="CB64" s="780"/>
      <c r="CC64" s="780"/>
      <c r="CD64" s="780"/>
      <c r="CE64" s="783">
        <f>IF(Cotizador!$Q$17&gt;=1,TARIFA!X13,0)</f>
        <v>0</v>
      </c>
      <c r="CF64" s="780"/>
      <c r="CG64" s="780"/>
      <c r="CH64" s="780"/>
      <c r="CI64" s="780"/>
      <c r="CJ64" s="780"/>
      <c r="CK64" s="781"/>
      <c r="CL64" s="782">
        <f>IF(Cotizador!$Q$17&gt;=1,TARIFA!Y13,0)</f>
        <v>0</v>
      </c>
      <c r="CM64" s="780"/>
      <c r="CN64" s="780"/>
      <c r="CO64" s="780"/>
      <c r="CP64" s="780"/>
      <c r="CQ64" s="780"/>
      <c r="CR64" s="787"/>
      <c r="CS64" s="370"/>
    </row>
    <row r="65" spans="2:97" ht="23.25" customHeight="1" x14ac:dyDescent="0.35">
      <c r="B65" s="369"/>
      <c r="C65" s="788" t="s">
        <v>107</v>
      </c>
      <c r="D65" s="789"/>
      <c r="E65" s="789"/>
      <c r="F65" s="789"/>
      <c r="G65" s="789"/>
      <c r="H65" s="789"/>
      <c r="I65" s="789"/>
      <c r="J65" s="789"/>
      <c r="K65" s="789"/>
      <c r="L65" s="790"/>
      <c r="M65" s="791">
        <f>IF(Cotizador!$Q$17&gt;=1,TARIFA!N14,0)</f>
        <v>0</v>
      </c>
      <c r="N65" s="792"/>
      <c r="O65" s="792"/>
      <c r="P65" s="792"/>
      <c r="Q65" s="792"/>
      <c r="R65" s="792"/>
      <c r="S65" s="793"/>
      <c r="T65" s="794">
        <f>IF(Cotizador!$Q$17&gt;=1,TARIFA!O14,0)</f>
        <v>0</v>
      </c>
      <c r="U65" s="792"/>
      <c r="V65" s="792"/>
      <c r="W65" s="792"/>
      <c r="X65" s="792"/>
      <c r="Y65" s="792"/>
      <c r="Z65" s="792"/>
      <c r="AA65" s="795">
        <f>IF(Cotizador!$Q$17&gt;=1,TARIFA!P14,0)</f>
        <v>0</v>
      </c>
      <c r="AB65" s="792"/>
      <c r="AC65" s="792"/>
      <c r="AD65" s="792"/>
      <c r="AE65" s="792"/>
      <c r="AF65" s="792"/>
      <c r="AG65" s="793"/>
      <c r="AH65" s="794">
        <f>IF(Cotizador!$Q$17&gt;=1,TARIFA!Q14,0)</f>
        <v>0</v>
      </c>
      <c r="AI65" s="792"/>
      <c r="AJ65" s="792"/>
      <c r="AK65" s="792"/>
      <c r="AL65" s="792"/>
      <c r="AM65" s="792"/>
      <c r="AN65" s="792"/>
      <c r="AO65" s="788">
        <f>IF(Cotizador!$Q$17&gt;=1,TARIFA!R14,0)</f>
        <v>0</v>
      </c>
      <c r="AP65" s="789"/>
      <c r="AQ65" s="789"/>
      <c r="AR65" s="789"/>
      <c r="AS65" s="789"/>
      <c r="AT65" s="789"/>
      <c r="AU65" s="796"/>
      <c r="AV65" s="797">
        <f>IF(Cotizador!$Q$17&gt;=1,TARIFA!S14,0)</f>
        <v>0</v>
      </c>
      <c r="AW65" s="789"/>
      <c r="AX65" s="789"/>
      <c r="AY65" s="789"/>
      <c r="AZ65" s="789"/>
      <c r="BA65" s="789"/>
      <c r="BB65" s="789"/>
      <c r="BC65" s="798">
        <f>IF(Cotizador!$Q$17&gt;=1,TARIFA!T14,0)</f>
        <v>0</v>
      </c>
      <c r="BD65" s="789"/>
      <c r="BE65" s="789"/>
      <c r="BF65" s="789"/>
      <c r="BG65" s="789"/>
      <c r="BH65" s="789"/>
      <c r="BI65" s="796"/>
      <c r="BJ65" s="797">
        <f>IF(Cotizador!$Q$17&gt;=1,TARIFA!U14,0)</f>
        <v>0</v>
      </c>
      <c r="BK65" s="789"/>
      <c r="BL65" s="789"/>
      <c r="BM65" s="789"/>
      <c r="BN65" s="789"/>
      <c r="BO65" s="789"/>
      <c r="BP65" s="790"/>
      <c r="BQ65" s="791">
        <f>IF(Cotizador!$Q$17&gt;=1,TARIFA!V14,0)</f>
        <v>0</v>
      </c>
      <c r="BR65" s="792"/>
      <c r="BS65" s="792"/>
      <c r="BT65" s="792"/>
      <c r="BU65" s="792"/>
      <c r="BV65" s="792"/>
      <c r="BW65" s="793"/>
      <c r="BX65" s="794">
        <f>IF(Cotizador!$Q$17&gt;=1,TARIFA!W14,0)</f>
        <v>0</v>
      </c>
      <c r="BY65" s="792"/>
      <c r="BZ65" s="792"/>
      <c r="CA65" s="792"/>
      <c r="CB65" s="792"/>
      <c r="CC65" s="792"/>
      <c r="CD65" s="792"/>
      <c r="CE65" s="795">
        <f>IF(Cotizador!$Q$17&gt;=1,TARIFA!X14,0)</f>
        <v>0</v>
      </c>
      <c r="CF65" s="792"/>
      <c r="CG65" s="792"/>
      <c r="CH65" s="792"/>
      <c r="CI65" s="792"/>
      <c r="CJ65" s="792"/>
      <c r="CK65" s="793"/>
      <c r="CL65" s="794">
        <f>IF(Cotizador!$Q$17&gt;=1,TARIFA!Y14,0)</f>
        <v>0</v>
      </c>
      <c r="CM65" s="792"/>
      <c r="CN65" s="792"/>
      <c r="CO65" s="792"/>
      <c r="CP65" s="792"/>
      <c r="CQ65" s="792"/>
      <c r="CR65" s="799"/>
      <c r="CS65" s="370"/>
    </row>
    <row r="66" spans="2:97" ht="23.25" customHeight="1" x14ac:dyDescent="0.35">
      <c r="B66" s="369"/>
      <c r="C66" s="776" t="s">
        <v>108</v>
      </c>
      <c r="D66" s="777"/>
      <c r="E66" s="777"/>
      <c r="F66" s="777"/>
      <c r="G66" s="777"/>
      <c r="H66" s="777"/>
      <c r="I66" s="777"/>
      <c r="J66" s="777"/>
      <c r="K66" s="777"/>
      <c r="L66" s="778"/>
      <c r="M66" s="779">
        <f>IF(Cotizador!$Q$17&gt;=1,TARIFA!N15,0)</f>
        <v>0</v>
      </c>
      <c r="N66" s="780"/>
      <c r="O66" s="780"/>
      <c r="P66" s="780"/>
      <c r="Q66" s="780"/>
      <c r="R66" s="780"/>
      <c r="S66" s="781"/>
      <c r="T66" s="782">
        <f>IF(Cotizador!$Q$17&gt;=1,TARIFA!O15,0)</f>
        <v>0</v>
      </c>
      <c r="U66" s="780"/>
      <c r="V66" s="780"/>
      <c r="W66" s="780"/>
      <c r="X66" s="780"/>
      <c r="Y66" s="780"/>
      <c r="Z66" s="780"/>
      <c r="AA66" s="783">
        <f>IF(Cotizador!$Q$17&gt;=1,TARIFA!P15,0)</f>
        <v>0</v>
      </c>
      <c r="AB66" s="780"/>
      <c r="AC66" s="780"/>
      <c r="AD66" s="780"/>
      <c r="AE66" s="780"/>
      <c r="AF66" s="780"/>
      <c r="AG66" s="781"/>
      <c r="AH66" s="782">
        <f>IF(Cotizador!$Q$17&gt;=1,TARIFA!Q15,0)</f>
        <v>0</v>
      </c>
      <c r="AI66" s="780"/>
      <c r="AJ66" s="780"/>
      <c r="AK66" s="780"/>
      <c r="AL66" s="780"/>
      <c r="AM66" s="780"/>
      <c r="AN66" s="780"/>
      <c r="AO66" s="776">
        <f>IF(Cotizador!$Q$17&gt;=1,TARIFA!R15,0)</f>
        <v>0</v>
      </c>
      <c r="AP66" s="777"/>
      <c r="AQ66" s="777"/>
      <c r="AR66" s="777"/>
      <c r="AS66" s="777"/>
      <c r="AT66" s="777"/>
      <c r="AU66" s="784"/>
      <c r="AV66" s="785">
        <f>IF(Cotizador!$Q$17&gt;=1,TARIFA!S15,0)</f>
        <v>0</v>
      </c>
      <c r="AW66" s="777"/>
      <c r="AX66" s="777"/>
      <c r="AY66" s="777"/>
      <c r="AZ66" s="777"/>
      <c r="BA66" s="777"/>
      <c r="BB66" s="777"/>
      <c r="BC66" s="786">
        <f>IF(Cotizador!$Q$17&gt;=1,TARIFA!T15,0)</f>
        <v>0</v>
      </c>
      <c r="BD66" s="777"/>
      <c r="BE66" s="777"/>
      <c r="BF66" s="777"/>
      <c r="BG66" s="777"/>
      <c r="BH66" s="777"/>
      <c r="BI66" s="784"/>
      <c r="BJ66" s="785">
        <f>IF(Cotizador!$Q$17&gt;=1,TARIFA!U15,0)</f>
        <v>0</v>
      </c>
      <c r="BK66" s="777"/>
      <c r="BL66" s="777"/>
      <c r="BM66" s="777"/>
      <c r="BN66" s="777"/>
      <c r="BO66" s="777"/>
      <c r="BP66" s="778"/>
      <c r="BQ66" s="779">
        <f>IF(Cotizador!$Q$17&gt;=1,TARIFA!V15,0)</f>
        <v>0</v>
      </c>
      <c r="BR66" s="780"/>
      <c r="BS66" s="780"/>
      <c r="BT66" s="780"/>
      <c r="BU66" s="780"/>
      <c r="BV66" s="780"/>
      <c r="BW66" s="781"/>
      <c r="BX66" s="782">
        <f>IF(Cotizador!$Q$17&gt;=1,TARIFA!W15,0)</f>
        <v>0</v>
      </c>
      <c r="BY66" s="780"/>
      <c r="BZ66" s="780"/>
      <c r="CA66" s="780"/>
      <c r="CB66" s="780"/>
      <c r="CC66" s="780"/>
      <c r="CD66" s="780"/>
      <c r="CE66" s="783">
        <f>IF(Cotizador!$Q$17&gt;=1,TARIFA!X15,0)</f>
        <v>0</v>
      </c>
      <c r="CF66" s="780"/>
      <c r="CG66" s="780"/>
      <c r="CH66" s="780"/>
      <c r="CI66" s="780"/>
      <c r="CJ66" s="780"/>
      <c r="CK66" s="781"/>
      <c r="CL66" s="782">
        <f>IF(Cotizador!$Q$17&gt;=1,TARIFA!Y15,0)</f>
        <v>0</v>
      </c>
      <c r="CM66" s="780"/>
      <c r="CN66" s="780"/>
      <c r="CO66" s="780"/>
      <c r="CP66" s="780"/>
      <c r="CQ66" s="780"/>
      <c r="CR66" s="787"/>
      <c r="CS66" s="370"/>
    </row>
    <row r="67" spans="2:97" ht="23.25" customHeight="1" x14ac:dyDescent="0.35">
      <c r="B67" s="369"/>
      <c r="C67" s="788" t="s">
        <v>109</v>
      </c>
      <c r="D67" s="789"/>
      <c r="E67" s="789"/>
      <c r="F67" s="789"/>
      <c r="G67" s="789"/>
      <c r="H67" s="789"/>
      <c r="I67" s="789"/>
      <c r="J67" s="789"/>
      <c r="K67" s="789"/>
      <c r="L67" s="790"/>
      <c r="M67" s="791">
        <f>IF(Cotizador!$Q$17&gt;=1,TARIFA!N16,0)</f>
        <v>0</v>
      </c>
      <c r="N67" s="792"/>
      <c r="O67" s="792"/>
      <c r="P67" s="792"/>
      <c r="Q67" s="792"/>
      <c r="R67" s="792"/>
      <c r="S67" s="793"/>
      <c r="T67" s="794">
        <f>IF(Cotizador!$Q$17&gt;=1,TARIFA!O16,0)</f>
        <v>0</v>
      </c>
      <c r="U67" s="792"/>
      <c r="V67" s="792"/>
      <c r="W67" s="792"/>
      <c r="X67" s="792"/>
      <c r="Y67" s="792"/>
      <c r="Z67" s="792"/>
      <c r="AA67" s="795">
        <f>IF(Cotizador!$Q$17&gt;=1,TARIFA!P16,0)</f>
        <v>0</v>
      </c>
      <c r="AB67" s="792"/>
      <c r="AC67" s="792"/>
      <c r="AD67" s="792"/>
      <c r="AE67" s="792"/>
      <c r="AF67" s="792"/>
      <c r="AG67" s="793"/>
      <c r="AH67" s="794">
        <f>IF(Cotizador!$Q$17&gt;=1,TARIFA!Q16,0)</f>
        <v>0</v>
      </c>
      <c r="AI67" s="792"/>
      <c r="AJ67" s="792"/>
      <c r="AK67" s="792"/>
      <c r="AL67" s="792"/>
      <c r="AM67" s="792"/>
      <c r="AN67" s="792"/>
      <c r="AO67" s="788">
        <f>IF(Cotizador!$Q$17&gt;=1,TARIFA!R16,0)</f>
        <v>0</v>
      </c>
      <c r="AP67" s="789"/>
      <c r="AQ67" s="789"/>
      <c r="AR67" s="789"/>
      <c r="AS67" s="789"/>
      <c r="AT67" s="789"/>
      <c r="AU67" s="796"/>
      <c r="AV67" s="797">
        <f>IF(Cotizador!$Q$17&gt;=1,TARIFA!S16,0)</f>
        <v>0</v>
      </c>
      <c r="AW67" s="789"/>
      <c r="AX67" s="789"/>
      <c r="AY67" s="789"/>
      <c r="AZ67" s="789"/>
      <c r="BA67" s="789"/>
      <c r="BB67" s="789"/>
      <c r="BC67" s="798">
        <f>IF(Cotizador!$Q$17&gt;=1,TARIFA!T16,0)</f>
        <v>0</v>
      </c>
      <c r="BD67" s="789"/>
      <c r="BE67" s="789"/>
      <c r="BF67" s="789"/>
      <c r="BG67" s="789"/>
      <c r="BH67" s="789"/>
      <c r="BI67" s="796"/>
      <c r="BJ67" s="797">
        <f>IF(Cotizador!$Q$17&gt;=1,TARIFA!U16,0)</f>
        <v>0</v>
      </c>
      <c r="BK67" s="789"/>
      <c r="BL67" s="789"/>
      <c r="BM67" s="789"/>
      <c r="BN67" s="789"/>
      <c r="BO67" s="789"/>
      <c r="BP67" s="790"/>
      <c r="BQ67" s="791">
        <f>IF(Cotizador!$Q$17&gt;=1,TARIFA!V16,0)</f>
        <v>0</v>
      </c>
      <c r="BR67" s="792"/>
      <c r="BS67" s="792"/>
      <c r="BT67" s="792"/>
      <c r="BU67" s="792"/>
      <c r="BV67" s="792"/>
      <c r="BW67" s="793"/>
      <c r="BX67" s="794">
        <f>IF(Cotizador!$Q$17&gt;=1,TARIFA!W16,0)</f>
        <v>0</v>
      </c>
      <c r="BY67" s="792"/>
      <c r="BZ67" s="792"/>
      <c r="CA67" s="792"/>
      <c r="CB67" s="792"/>
      <c r="CC67" s="792"/>
      <c r="CD67" s="792"/>
      <c r="CE67" s="795">
        <f>IF(Cotizador!$Q$17&gt;=1,TARIFA!X16,0)</f>
        <v>0</v>
      </c>
      <c r="CF67" s="792"/>
      <c r="CG67" s="792"/>
      <c r="CH67" s="792"/>
      <c r="CI67" s="792"/>
      <c r="CJ67" s="792"/>
      <c r="CK67" s="793"/>
      <c r="CL67" s="794">
        <f>IF(Cotizador!$Q$17&gt;=1,TARIFA!Y16,0)</f>
        <v>0</v>
      </c>
      <c r="CM67" s="792"/>
      <c r="CN67" s="792"/>
      <c r="CO67" s="792"/>
      <c r="CP67" s="792"/>
      <c r="CQ67" s="792"/>
      <c r="CR67" s="799"/>
      <c r="CS67" s="370"/>
    </row>
    <row r="68" spans="2:97" ht="23.25" customHeight="1" x14ac:dyDescent="0.35">
      <c r="B68" s="369"/>
      <c r="C68" s="776" t="s">
        <v>110</v>
      </c>
      <c r="D68" s="777"/>
      <c r="E68" s="777"/>
      <c r="F68" s="777"/>
      <c r="G68" s="777"/>
      <c r="H68" s="777"/>
      <c r="I68" s="777"/>
      <c r="J68" s="777"/>
      <c r="K68" s="777"/>
      <c r="L68" s="778"/>
      <c r="M68" s="779">
        <f>IF(Cotizador!$Q$17&gt;=1,TARIFA!N17,0)</f>
        <v>0</v>
      </c>
      <c r="N68" s="780"/>
      <c r="O68" s="780"/>
      <c r="P68" s="780"/>
      <c r="Q68" s="780"/>
      <c r="R68" s="780"/>
      <c r="S68" s="781"/>
      <c r="T68" s="782">
        <f>IF(Cotizador!$Q$17&gt;=1,TARIFA!O17,0)</f>
        <v>0</v>
      </c>
      <c r="U68" s="780"/>
      <c r="V68" s="780"/>
      <c r="W68" s="780"/>
      <c r="X68" s="780"/>
      <c r="Y68" s="780"/>
      <c r="Z68" s="780"/>
      <c r="AA68" s="783">
        <f>IF(Cotizador!$Q$17&gt;=1,TARIFA!P17,0)</f>
        <v>0</v>
      </c>
      <c r="AB68" s="780"/>
      <c r="AC68" s="780"/>
      <c r="AD68" s="780"/>
      <c r="AE68" s="780"/>
      <c r="AF68" s="780"/>
      <c r="AG68" s="781"/>
      <c r="AH68" s="782">
        <f>IF(Cotizador!$Q$17&gt;=1,TARIFA!Q17,0)</f>
        <v>0</v>
      </c>
      <c r="AI68" s="780"/>
      <c r="AJ68" s="780"/>
      <c r="AK68" s="780"/>
      <c r="AL68" s="780"/>
      <c r="AM68" s="780"/>
      <c r="AN68" s="780"/>
      <c r="AO68" s="776">
        <f>IF(Cotizador!$Q$17&gt;=1,TARIFA!R17,0)</f>
        <v>0</v>
      </c>
      <c r="AP68" s="777"/>
      <c r="AQ68" s="777"/>
      <c r="AR68" s="777"/>
      <c r="AS68" s="777"/>
      <c r="AT68" s="777"/>
      <c r="AU68" s="784"/>
      <c r="AV68" s="785">
        <f>IF(Cotizador!$Q$17&gt;=1,TARIFA!S17,0)</f>
        <v>0</v>
      </c>
      <c r="AW68" s="777"/>
      <c r="AX68" s="777"/>
      <c r="AY68" s="777"/>
      <c r="AZ68" s="777"/>
      <c r="BA68" s="777"/>
      <c r="BB68" s="777"/>
      <c r="BC68" s="786">
        <f>IF(Cotizador!$Q$17&gt;=1,TARIFA!T17,0)</f>
        <v>0</v>
      </c>
      <c r="BD68" s="777"/>
      <c r="BE68" s="777"/>
      <c r="BF68" s="777"/>
      <c r="BG68" s="777"/>
      <c r="BH68" s="777"/>
      <c r="BI68" s="784"/>
      <c r="BJ68" s="785">
        <f>IF(Cotizador!$Q$17&gt;=1,TARIFA!U17,0)</f>
        <v>0</v>
      </c>
      <c r="BK68" s="777"/>
      <c r="BL68" s="777"/>
      <c r="BM68" s="777"/>
      <c r="BN68" s="777"/>
      <c r="BO68" s="777"/>
      <c r="BP68" s="778"/>
      <c r="BQ68" s="779">
        <f>IF(Cotizador!$Q$17&gt;=1,TARIFA!V17,0)</f>
        <v>0</v>
      </c>
      <c r="BR68" s="780"/>
      <c r="BS68" s="780"/>
      <c r="BT68" s="780"/>
      <c r="BU68" s="780"/>
      <c r="BV68" s="780"/>
      <c r="BW68" s="781"/>
      <c r="BX68" s="782">
        <f>IF(Cotizador!$Q$17&gt;=1,TARIFA!W17,0)</f>
        <v>0</v>
      </c>
      <c r="BY68" s="780"/>
      <c r="BZ68" s="780"/>
      <c r="CA68" s="780"/>
      <c r="CB68" s="780"/>
      <c r="CC68" s="780"/>
      <c r="CD68" s="780"/>
      <c r="CE68" s="783">
        <f>IF(Cotizador!$Q$17&gt;=1,TARIFA!X17,0)</f>
        <v>0</v>
      </c>
      <c r="CF68" s="780"/>
      <c r="CG68" s="780"/>
      <c r="CH68" s="780"/>
      <c r="CI68" s="780"/>
      <c r="CJ68" s="780"/>
      <c r="CK68" s="781"/>
      <c r="CL68" s="782">
        <f>IF(Cotizador!$Q$17&gt;=1,TARIFA!Y17,0)</f>
        <v>0</v>
      </c>
      <c r="CM68" s="780"/>
      <c r="CN68" s="780"/>
      <c r="CO68" s="780"/>
      <c r="CP68" s="780"/>
      <c r="CQ68" s="780"/>
      <c r="CR68" s="787"/>
      <c r="CS68" s="370"/>
    </row>
    <row r="69" spans="2:97" ht="23.25" customHeight="1" x14ac:dyDescent="0.35">
      <c r="B69" s="369"/>
      <c r="C69" s="788" t="s">
        <v>111</v>
      </c>
      <c r="D69" s="789"/>
      <c r="E69" s="789"/>
      <c r="F69" s="789"/>
      <c r="G69" s="789"/>
      <c r="H69" s="789"/>
      <c r="I69" s="789"/>
      <c r="J69" s="789"/>
      <c r="K69" s="789"/>
      <c r="L69" s="790"/>
      <c r="M69" s="791">
        <f>IF(Cotizador!$Q$17&gt;=1,TARIFA!N18,0)</f>
        <v>0</v>
      </c>
      <c r="N69" s="792"/>
      <c r="O69" s="792"/>
      <c r="P69" s="792"/>
      <c r="Q69" s="792"/>
      <c r="R69" s="792"/>
      <c r="S69" s="793"/>
      <c r="T69" s="794">
        <f>IF(Cotizador!$Q$17&gt;=1,TARIFA!O18,0)</f>
        <v>0</v>
      </c>
      <c r="U69" s="792"/>
      <c r="V69" s="792"/>
      <c r="W69" s="792"/>
      <c r="X69" s="792"/>
      <c r="Y69" s="792"/>
      <c r="Z69" s="792"/>
      <c r="AA69" s="795">
        <f>IF(Cotizador!$Q$17&gt;=1,TARIFA!P18,0)</f>
        <v>0</v>
      </c>
      <c r="AB69" s="792"/>
      <c r="AC69" s="792"/>
      <c r="AD69" s="792"/>
      <c r="AE69" s="792"/>
      <c r="AF69" s="792"/>
      <c r="AG69" s="793"/>
      <c r="AH69" s="794">
        <f>IF(Cotizador!$Q$17&gt;=1,TARIFA!Q18,0)</f>
        <v>0</v>
      </c>
      <c r="AI69" s="792"/>
      <c r="AJ69" s="792"/>
      <c r="AK69" s="792"/>
      <c r="AL69" s="792"/>
      <c r="AM69" s="792"/>
      <c r="AN69" s="792"/>
      <c r="AO69" s="788">
        <f>IF(Cotizador!$Q$17&gt;=1,TARIFA!R18,0)</f>
        <v>0</v>
      </c>
      <c r="AP69" s="789"/>
      <c r="AQ69" s="789"/>
      <c r="AR69" s="789"/>
      <c r="AS69" s="789"/>
      <c r="AT69" s="789"/>
      <c r="AU69" s="796"/>
      <c r="AV69" s="797">
        <f>IF(Cotizador!$Q$17&gt;=1,TARIFA!S18,0)</f>
        <v>0</v>
      </c>
      <c r="AW69" s="789"/>
      <c r="AX69" s="789"/>
      <c r="AY69" s="789"/>
      <c r="AZ69" s="789"/>
      <c r="BA69" s="789"/>
      <c r="BB69" s="789"/>
      <c r="BC69" s="798">
        <f>IF(Cotizador!$Q$17&gt;=1,TARIFA!T18,0)</f>
        <v>0</v>
      </c>
      <c r="BD69" s="789"/>
      <c r="BE69" s="789"/>
      <c r="BF69" s="789"/>
      <c r="BG69" s="789"/>
      <c r="BH69" s="789"/>
      <c r="BI69" s="796"/>
      <c r="BJ69" s="797">
        <f>IF(Cotizador!$Q$17&gt;=1,TARIFA!U18,0)</f>
        <v>0</v>
      </c>
      <c r="BK69" s="789"/>
      <c r="BL69" s="789"/>
      <c r="BM69" s="789"/>
      <c r="BN69" s="789"/>
      <c r="BO69" s="789"/>
      <c r="BP69" s="790"/>
      <c r="BQ69" s="791">
        <f>IF(Cotizador!$Q$17&gt;=1,TARIFA!V18,0)</f>
        <v>0</v>
      </c>
      <c r="BR69" s="792"/>
      <c r="BS69" s="792"/>
      <c r="BT69" s="792"/>
      <c r="BU69" s="792"/>
      <c r="BV69" s="792"/>
      <c r="BW69" s="793"/>
      <c r="BX69" s="794">
        <f>IF(Cotizador!$Q$17&gt;=1,TARIFA!W18,0)</f>
        <v>0</v>
      </c>
      <c r="BY69" s="792"/>
      <c r="BZ69" s="792"/>
      <c r="CA69" s="792"/>
      <c r="CB69" s="792"/>
      <c r="CC69" s="792"/>
      <c r="CD69" s="792"/>
      <c r="CE69" s="795">
        <f>IF(Cotizador!$Q$17&gt;=1,TARIFA!X18,0)</f>
        <v>0</v>
      </c>
      <c r="CF69" s="792"/>
      <c r="CG69" s="792"/>
      <c r="CH69" s="792"/>
      <c r="CI69" s="792"/>
      <c r="CJ69" s="792"/>
      <c r="CK69" s="793"/>
      <c r="CL69" s="794">
        <f>IF(Cotizador!$Q$17&gt;=1,TARIFA!Y18,0)</f>
        <v>0</v>
      </c>
      <c r="CM69" s="792"/>
      <c r="CN69" s="792"/>
      <c r="CO69" s="792"/>
      <c r="CP69" s="792"/>
      <c r="CQ69" s="792"/>
      <c r="CR69" s="799"/>
      <c r="CS69" s="370"/>
    </row>
    <row r="70" spans="2:97" ht="23.25" customHeight="1" x14ac:dyDescent="0.35">
      <c r="B70" s="369"/>
      <c r="C70" s="776" t="s">
        <v>112</v>
      </c>
      <c r="D70" s="777"/>
      <c r="E70" s="777"/>
      <c r="F70" s="777"/>
      <c r="G70" s="777"/>
      <c r="H70" s="777"/>
      <c r="I70" s="777"/>
      <c r="J70" s="777"/>
      <c r="K70" s="777"/>
      <c r="L70" s="778"/>
      <c r="M70" s="779">
        <f>IF(Cotizador!$Q$17&gt;=1,TARIFA!N19,0)</f>
        <v>0</v>
      </c>
      <c r="N70" s="780"/>
      <c r="O70" s="780"/>
      <c r="P70" s="780"/>
      <c r="Q70" s="780"/>
      <c r="R70" s="780"/>
      <c r="S70" s="781"/>
      <c r="T70" s="782">
        <f>IF(Cotizador!$Q$17&gt;=1,TARIFA!O19,0)</f>
        <v>0</v>
      </c>
      <c r="U70" s="780"/>
      <c r="V70" s="780"/>
      <c r="W70" s="780"/>
      <c r="X70" s="780"/>
      <c r="Y70" s="780"/>
      <c r="Z70" s="780"/>
      <c r="AA70" s="783">
        <f>IF(Cotizador!$Q$17&gt;=1,TARIFA!P19,0)</f>
        <v>0</v>
      </c>
      <c r="AB70" s="780"/>
      <c r="AC70" s="780"/>
      <c r="AD70" s="780"/>
      <c r="AE70" s="780"/>
      <c r="AF70" s="780"/>
      <c r="AG70" s="781"/>
      <c r="AH70" s="782">
        <f>IF(Cotizador!$Q$17&gt;=1,TARIFA!Q19,0)</f>
        <v>0</v>
      </c>
      <c r="AI70" s="780"/>
      <c r="AJ70" s="780"/>
      <c r="AK70" s="780"/>
      <c r="AL70" s="780"/>
      <c r="AM70" s="780"/>
      <c r="AN70" s="780"/>
      <c r="AO70" s="776">
        <f>IF(Cotizador!$Q$17&gt;=1,TARIFA!R19,0)</f>
        <v>0</v>
      </c>
      <c r="AP70" s="777"/>
      <c r="AQ70" s="777"/>
      <c r="AR70" s="777"/>
      <c r="AS70" s="777"/>
      <c r="AT70" s="777"/>
      <c r="AU70" s="784"/>
      <c r="AV70" s="785">
        <f>IF(Cotizador!$Q$17&gt;=1,TARIFA!S19,0)</f>
        <v>0</v>
      </c>
      <c r="AW70" s="777"/>
      <c r="AX70" s="777"/>
      <c r="AY70" s="777"/>
      <c r="AZ70" s="777"/>
      <c r="BA70" s="777"/>
      <c r="BB70" s="777"/>
      <c r="BC70" s="786">
        <f>IF(Cotizador!$Q$17&gt;=1,TARIFA!T19,0)</f>
        <v>0</v>
      </c>
      <c r="BD70" s="777"/>
      <c r="BE70" s="777"/>
      <c r="BF70" s="777"/>
      <c r="BG70" s="777"/>
      <c r="BH70" s="777"/>
      <c r="BI70" s="784"/>
      <c r="BJ70" s="785">
        <f>IF(Cotizador!$Q$17&gt;=1,TARIFA!U19,0)</f>
        <v>0</v>
      </c>
      <c r="BK70" s="777"/>
      <c r="BL70" s="777"/>
      <c r="BM70" s="777"/>
      <c r="BN70" s="777"/>
      <c r="BO70" s="777"/>
      <c r="BP70" s="778"/>
      <c r="BQ70" s="779">
        <f>IF(Cotizador!$Q$17&gt;=1,TARIFA!V19,0)</f>
        <v>0</v>
      </c>
      <c r="BR70" s="780"/>
      <c r="BS70" s="780"/>
      <c r="BT70" s="780"/>
      <c r="BU70" s="780"/>
      <c r="BV70" s="780"/>
      <c r="BW70" s="781"/>
      <c r="BX70" s="782">
        <f>IF(Cotizador!$Q$17&gt;=1,TARIFA!W19,0)</f>
        <v>0</v>
      </c>
      <c r="BY70" s="780"/>
      <c r="BZ70" s="780"/>
      <c r="CA70" s="780"/>
      <c r="CB70" s="780"/>
      <c r="CC70" s="780"/>
      <c r="CD70" s="780"/>
      <c r="CE70" s="783">
        <f>IF(Cotizador!$Q$17&gt;=1,TARIFA!X19,0)</f>
        <v>0</v>
      </c>
      <c r="CF70" s="780"/>
      <c r="CG70" s="780"/>
      <c r="CH70" s="780"/>
      <c r="CI70" s="780"/>
      <c r="CJ70" s="780"/>
      <c r="CK70" s="781"/>
      <c r="CL70" s="782">
        <f>IF(Cotizador!$Q$17&gt;=1,TARIFA!Y19,0)</f>
        <v>0</v>
      </c>
      <c r="CM70" s="780"/>
      <c r="CN70" s="780"/>
      <c r="CO70" s="780"/>
      <c r="CP70" s="780"/>
      <c r="CQ70" s="780"/>
      <c r="CR70" s="787"/>
      <c r="CS70" s="370"/>
    </row>
    <row r="71" spans="2:97" ht="23.25" customHeight="1" x14ac:dyDescent="0.35">
      <c r="B71" s="369"/>
      <c r="C71" s="788" t="s">
        <v>113</v>
      </c>
      <c r="D71" s="789"/>
      <c r="E71" s="789"/>
      <c r="F71" s="789"/>
      <c r="G71" s="789"/>
      <c r="H71" s="789"/>
      <c r="I71" s="789"/>
      <c r="J71" s="789"/>
      <c r="K71" s="789"/>
      <c r="L71" s="790"/>
      <c r="M71" s="791">
        <f>IF(Cotizador!$Q$17&gt;=1,TARIFA!N20,0)</f>
        <v>0</v>
      </c>
      <c r="N71" s="792"/>
      <c r="O71" s="792"/>
      <c r="P71" s="792"/>
      <c r="Q71" s="792"/>
      <c r="R71" s="792"/>
      <c r="S71" s="793"/>
      <c r="T71" s="794">
        <f>IF(Cotizador!$Q$17&gt;=1,TARIFA!O20,0)</f>
        <v>0</v>
      </c>
      <c r="U71" s="792"/>
      <c r="V71" s="792"/>
      <c r="W71" s="792"/>
      <c r="X71" s="792"/>
      <c r="Y71" s="792"/>
      <c r="Z71" s="792"/>
      <c r="AA71" s="795">
        <f>IF(Cotizador!$Q$17&gt;=1,TARIFA!P20,0)</f>
        <v>0</v>
      </c>
      <c r="AB71" s="792"/>
      <c r="AC71" s="792"/>
      <c r="AD71" s="792"/>
      <c r="AE71" s="792"/>
      <c r="AF71" s="792"/>
      <c r="AG71" s="793"/>
      <c r="AH71" s="794">
        <f>IF(Cotizador!$Q$17&gt;=1,TARIFA!Q20,0)</f>
        <v>0</v>
      </c>
      <c r="AI71" s="792"/>
      <c r="AJ71" s="792"/>
      <c r="AK71" s="792"/>
      <c r="AL71" s="792"/>
      <c r="AM71" s="792"/>
      <c r="AN71" s="792"/>
      <c r="AO71" s="788">
        <f>IF(Cotizador!$Q$17&gt;=1,TARIFA!R20,0)</f>
        <v>0</v>
      </c>
      <c r="AP71" s="789"/>
      <c r="AQ71" s="789"/>
      <c r="AR71" s="789"/>
      <c r="AS71" s="789"/>
      <c r="AT71" s="789"/>
      <c r="AU71" s="796"/>
      <c r="AV71" s="797">
        <f>IF(Cotizador!$Q$17&gt;=1,TARIFA!S20,0)</f>
        <v>0</v>
      </c>
      <c r="AW71" s="789"/>
      <c r="AX71" s="789"/>
      <c r="AY71" s="789"/>
      <c r="AZ71" s="789"/>
      <c r="BA71" s="789"/>
      <c r="BB71" s="789"/>
      <c r="BC71" s="798">
        <f>IF(Cotizador!$Q$17&gt;=1,TARIFA!T20,0)</f>
        <v>0</v>
      </c>
      <c r="BD71" s="789"/>
      <c r="BE71" s="789"/>
      <c r="BF71" s="789"/>
      <c r="BG71" s="789"/>
      <c r="BH71" s="789"/>
      <c r="BI71" s="796"/>
      <c r="BJ71" s="797">
        <f>IF(Cotizador!$Q$17&gt;=1,TARIFA!U20,0)</f>
        <v>0</v>
      </c>
      <c r="BK71" s="789"/>
      <c r="BL71" s="789"/>
      <c r="BM71" s="789"/>
      <c r="BN71" s="789"/>
      <c r="BO71" s="789"/>
      <c r="BP71" s="790"/>
      <c r="BQ71" s="791">
        <f>IF(Cotizador!$Q$17&gt;=1,TARIFA!V20,0)</f>
        <v>0</v>
      </c>
      <c r="BR71" s="792"/>
      <c r="BS71" s="792"/>
      <c r="BT71" s="792"/>
      <c r="BU71" s="792"/>
      <c r="BV71" s="792"/>
      <c r="BW71" s="793"/>
      <c r="BX71" s="794">
        <f>IF(Cotizador!$Q$17&gt;=1,TARIFA!W20,0)</f>
        <v>0</v>
      </c>
      <c r="BY71" s="792"/>
      <c r="BZ71" s="792"/>
      <c r="CA71" s="792"/>
      <c r="CB71" s="792"/>
      <c r="CC71" s="792"/>
      <c r="CD71" s="792"/>
      <c r="CE71" s="795">
        <f>IF(Cotizador!$Q$17&gt;=1,TARIFA!X20,0)</f>
        <v>0</v>
      </c>
      <c r="CF71" s="792"/>
      <c r="CG71" s="792"/>
      <c r="CH71" s="792"/>
      <c r="CI71" s="792"/>
      <c r="CJ71" s="792"/>
      <c r="CK71" s="793"/>
      <c r="CL71" s="794">
        <f>IF(Cotizador!$Q$17&gt;=1,TARIFA!Y20,0)</f>
        <v>0</v>
      </c>
      <c r="CM71" s="792"/>
      <c r="CN71" s="792"/>
      <c r="CO71" s="792"/>
      <c r="CP71" s="792"/>
      <c r="CQ71" s="792"/>
      <c r="CR71" s="799"/>
      <c r="CS71" s="370"/>
    </row>
    <row r="72" spans="2:97" ht="23.25" customHeight="1" x14ac:dyDescent="0.35">
      <c r="B72" s="369"/>
      <c r="C72" s="776" t="s">
        <v>114</v>
      </c>
      <c r="D72" s="777"/>
      <c r="E72" s="777"/>
      <c r="F72" s="777"/>
      <c r="G72" s="777"/>
      <c r="H72" s="777"/>
      <c r="I72" s="777"/>
      <c r="J72" s="777"/>
      <c r="K72" s="777"/>
      <c r="L72" s="778"/>
      <c r="M72" s="779">
        <f>IF(Cotizador!$Q$17&gt;=1,TARIFA!N21,0)</f>
        <v>0</v>
      </c>
      <c r="N72" s="780"/>
      <c r="O72" s="780"/>
      <c r="P72" s="780"/>
      <c r="Q72" s="780"/>
      <c r="R72" s="780"/>
      <c r="S72" s="781"/>
      <c r="T72" s="782">
        <f>IF(Cotizador!$Q$17&gt;=1,TARIFA!O21,0)</f>
        <v>0</v>
      </c>
      <c r="U72" s="780"/>
      <c r="V72" s="780"/>
      <c r="W72" s="780"/>
      <c r="X72" s="780"/>
      <c r="Y72" s="780"/>
      <c r="Z72" s="780"/>
      <c r="AA72" s="783">
        <f>IF(Cotizador!$Q$17&gt;=1,TARIFA!P21,0)</f>
        <v>0</v>
      </c>
      <c r="AB72" s="780"/>
      <c r="AC72" s="780"/>
      <c r="AD72" s="780"/>
      <c r="AE72" s="780"/>
      <c r="AF72" s="780"/>
      <c r="AG72" s="781"/>
      <c r="AH72" s="782">
        <f>IF(Cotizador!$Q$17&gt;=1,TARIFA!Q21,0)</f>
        <v>0</v>
      </c>
      <c r="AI72" s="780"/>
      <c r="AJ72" s="780"/>
      <c r="AK72" s="780"/>
      <c r="AL72" s="780"/>
      <c r="AM72" s="780"/>
      <c r="AN72" s="780"/>
      <c r="AO72" s="776">
        <f>IF(Cotizador!$Q$17&gt;=1,TARIFA!R21,0)</f>
        <v>0</v>
      </c>
      <c r="AP72" s="777"/>
      <c r="AQ72" s="777"/>
      <c r="AR72" s="777"/>
      <c r="AS72" s="777"/>
      <c r="AT72" s="777"/>
      <c r="AU72" s="784"/>
      <c r="AV72" s="785">
        <f>IF(Cotizador!$Q$17&gt;=1,TARIFA!S21,0)</f>
        <v>0</v>
      </c>
      <c r="AW72" s="777"/>
      <c r="AX72" s="777"/>
      <c r="AY72" s="777"/>
      <c r="AZ72" s="777"/>
      <c r="BA72" s="777"/>
      <c r="BB72" s="777"/>
      <c r="BC72" s="786">
        <f>IF(Cotizador!$Q$17&gt;=1,TARIFA!T21,0)</f>
        <v>0</v>
      </c>
      <c r="BD72" s="777"/>
      <c r="BE72" s="777"/>
      <c r="BF72" s="777"/>
      <c r="BG72" s="777"/>
      <c r="BH72" s="777"/>
      <c r="BI72" s="784"/>
      <c r="BJ72" s="785">
        <f>IF(Cotizador!$Q$17&gt;=1,TARIFA!U21,0)</f>
        <v>0</v>
      </c>
      <c r="BK72" s="777"/>
      <c r="BL72" s="777"/>
      <c r="BM72" s="777"/>
      <c r="BN72" s="777"/>
      <c r="BO72" s="777"/>
      <c r="BP72" s="778"/>
      <c r="BQ72" s="779">
        <f>IF(Cotizador!$Q$17&gt;=1,TARIFA!V21,0)</f>
        <v>0</v>
      </c>
      <c r="BR72" s="780"/>
      <c r="BS72" s="780"/>
      <c r="BT72" s="780"/>
      <c r="BU72" s="780"/>
      <c r="BV72" s="780"/>
      <c r="BW72" s="781"/>
      <c r="BX72" s="782">
        <f>IF(Cotizador!$Q$17&gt;=1,TARIFA!W21,0)</f>
        <v>0</v>
      </c>
      <c r="BY72" s="780"/>
      <c r="BZ72" s="780"/>
      <c r="CA72" s="780"/>
      <c r="CB72" s="780"/>
      <c r="CC72" s="780"/>
      <c r="CD72" s="780"/>
      <c r="CE72" s="783">
        <f>IF(Cotizador!$Q$17&gt;=1,TARIFA!X21,0)</f>
        <v>0</v>
      </c>
      <c r="CF72" s="780"/>
      <c r="CG72" s="780"/>
      <c r="CH72" s="780"/>
      <c r="CI72" s="780"/>
      <c r="CJ72" s="780"/>
      <c r="CK72" s="781"/>
      <c r="CL72" s="782">
        <f>IF(Cotizador!$Q$17&gt;=1,TARIFA!Y21,0)</f>
        <v>0</v>
      </c>
      <c r="CM72" s="780"/>
      <c r="CN72" s="780"/>
      <c r="CO72" s="780"/>
      <c r="CP72" s="780"/>
      <c r="CQ72" s="780"/>
      <c r="CR72" s="787"/>
      <c r="CS72" s="370"/>
    </row>
    <row r="73" spans="2:97" ht="23.25" customHeight="1" x14ac:dyDescent="0.35">
      <c r="B73" s="369"/>
      <c r="C73" s="788" t="s">
        <v>115</v>
      </c>
      <c r="D73" s="789"/>
      <c r="E73" s="789"/>
      <c r="F73" s="789"/>
      <c r="G73" s="789"/>
      <c r="H73" s="789"/>
      <c r="I73" s="789"/>
      <c r="J73" s="789"/>
      <c r="K73" s="789"/>
      <c r="L73" s="790"/>
      <c r="M73" s="791">
        <f>IF(Cotizador!$Q$17&gt;=1,TARIFA!N22,0)</f>
        <v>0</v>
      </c>
      <c r="N73" s="792"/>
      <c r="O73" s="792"/>
      <c r="P73" s="792"/>
      <c r="Q73" s="792"/>
      <c r="R73" s="792"/>
      <c r="S73" s="793"/>
      <c r="T73" s="794">
        <f>IF(Cotizador!$Q$17&gt;=1,TARIFA!O22,0)</f>
        <v>0</v>
      </c>
      <c r="U73" s="792"/>
      <c r="V73" s="792"/>
      <c r="W73" s="792"/>
      <c r="X73" s="792"/>
      <c r="Y73" s="792"/>
      <c r="Z73" s="792"/>
      <c r="AA73" s="795">
        <f>IF(Cotizador!$Q$17&gt;=1,TARIFA!P22,0)</f>
        <v>0</v>
      </c>
      <c r="AB73" s="792"/>
      <c r="AC73" s="792"/>
      <c r="AD73" s="792"/>
      <c r="AE73" s="792"/>
      <c r="AF73" s="792"/>
      <c r="AG73" s="793"/>
      <c r="AH73" s="794">
        <f>IF(Cotizador!$Q$17&gt;=1,TARIFA!Q22,0)</f>
        <v>0</v>
      </c>
      <c r="AI73" s="792"/>
      <c r="AJ73" s="792"/>
      <c r="AK73" s="792"/>
      <c r="AL73" s="792"/>
      <c r="AM73" s="792"/>
      <c r="AN73" s="792"/>
      <c r="AO73" s="788">
        <f>IF(Cotizador!$Q$17&gt;=1,TARIFA!R22,0)</f>
        <v>0</v>
      </c>
      <c r="AP73" s="789"/>
      <c r="AQ73" s="789"/>
      <c r="AR73" s="789"/>
      <c r="AS73" s="789"/>
      <c r="AT73" s="789"/>
      <c r="AU73" s="796"/>
      <c r="AV73" s="797">
        <f>IF(Cotizador!$Q$17&gt;=1,TARIFA!S22,0)</f>
        <v>0</v>
      </c>
      <c r="AW73" s="789"/>
      <c r="AX73" s="789"/>
      <c r="AY73" s="789"/>
      <c r="AZ73" s="789"/>
      <c r="BA73" s="789"/>
      <c r="BB73" s="789"/>
      <c r="BC73" s="798">
        <f>IF(Cotizador!$Q$17&gt;=1,TARIFA!T22,0)</f>
        <v>0</v>
      </c>
      <c r="BD73" s="789"/>
      <c r="BE73" s="789"/>
      <c r="BF73" s="789"/>
      <c r="BG73" s="789"/>
      <c r="BH73" s="789"/>
      <c r="BI73" s="796"/>
      <c r="BJ73" s="797">
        <f>IF(Cotizador!$Q$17&gt;=1,TARIFA!U22,0)</f>
        <v>0</v>
      </c>
      <c r="BK73" s="789"/>
      <c r="BL73" s="789"/>
      <c r="BM73" s="789"/>
      <c r="BN73" s="789"/>
      <c r="BO73" s="789"/>
      <c r="BP73" s="790"/>
      <c r="BQ73" s="791">
        <f>IF(Cotizador!$Q$17&gt;=1,TARIFA!V22,0)</f>
        <v>0</v>
      </c>
      <c r="BR73" s="792"/>
      <c r="BS73" s="792"/>
      <c r="BT73" s="792"/>
      <c r="BU73" s="792"/>
      <c r="BV73" s="792"/>
      <c r="BW73" s="793"/>
      <c r="BX73" s="794">
        <f>IF(Cotizador!$Q$17&gt;=1,TARIFA!W22,0)</f>
        <v>0</v>
      </c>
      <c r="BY73" s="792"/>
      <c r="BZ73" s="792"/>
      <c r="CA73" s="792"/>
      <c r="CB73" s="792"/>
      <c r="CC73" s="792"/>
      <c r="CD73" s="792"/>
      <c r="CE73" s="795">
        <f>IF(Cotizador!$Q$17&gt;=1,TARIFA!X22,0)</f>
        <v>0</v>
      </c>
      <c r="CF73" s="792"/>
      <c r="CG73" s="792"/>
      <c r="CH73" s="792"/>
      <c r="CI73" s="792"/>
      <c r="CJ73" s="792"/>
      <c r="CK73" s="793"/>
      <c r="CL73" s="794">
        <f>IF(Cotizador!$Q$17&gt;=1,TARIFA!Y22,0)</f>
        <v>0</v>
      </c>
      <c r="CM73" s="792"/>
      <c r="CN73" s="792"/>
      <c r="CO73" s="792"/>
      <c r="CP73" s="792"/>
      <c r="CQ73" s="792"/>
      <c r="CR73" s="799"/>
      <c r="CS73" s="370"/>
    </row>
    <row r="74" spans="2:97" ht="23.25" customHeight="1" x14ac:dyDescent="0.35">
      <c r="B74" s="369"/>
      <c r="C74" s="776" t="s">
        <v>116</v>
      </c>
      <c r="D74" s="777"/>
      <c r="E74" s="777"/>
      <c r="F74" s="777"/>
      <c r="G74" s="777"/>
      <c r="H74" s="777"/>
      <c r="I74" s="777"/>
      <c r="J74" s="777"/>
      <c r="K74" s="777"/>
      <c r="L74" s="778"/>
      <c r="M74" s="779">
        <f>IF(Cotizador!$Q$17&gt;=1,TARIFA!N23,0)</f>
        <v>0</v>
      </c>
      <c r="N74" s="780"/>
      <c r="O74" s="780"/>
      <c r="P74" s="780"/>
      <c r="Q74" s="780"/>
      <c r="R74" s="780"/>
      <c r="S74" s="781"/>
      <c r="T74" s="782">
        <f>IF(Cotizador!$Q$17&gt;=1,TARIFA!O23,0)</f>
        <v>0</v>
      </c>
      <c r="U74" s="780"/>
      <c r="V74" s="780"/>
      <c r="W74" s="780"/>
      <c r="X74" s="780"/>
      <c r="Y74" s="780"/>
      <c r="Z74" s="780"/>
      <c r="AA74" s="783">
        <f>IF(Cotizador!$Q$17&gt;=1,TARIFA!P23,0)</f>
        <v>0</v>
      </c>
      <c r="AB74" s="780"/>
      <c r="AC74" s="780"/>
      <c r="AD74" s="780"/>
      <c r="AE74" s="780"/>
      <c r="AF74" s="780"/>
      <c r="AG74" s="781"/>
      <c r="AH74" s="782">
        <f>IF(Cotizador!$Q$17&gt;=1,TARIFA!Q23,0)</f>
        <v>0</v>
      </c>
      <c r="AI74" s="780"/>
      <c r="AJ74" s="780"/>
      <c r="AK74" s="780"/>
      <c r="AL74" s="780"/>
      <c r="AM74" s="780"/>
      <c r="AN74" s="780"/>
      <c r="AO74" s="776">
        <f>IF(Cotizador!$Q$17&gt;=1,TARIFA!R23,0)</f>
        <v>0</v>
      </c>
      <c r="AP74" s="777"/>
      <c r="AQ74" s="777"/>
      <c r="AR74" s="777"/>
      <c r="AS74" s="777"/>
      <c r="AT74" s="777"/>
      <c r="AU74" s="784"/>
      <c r="AV74" s="785">
        <f>IF(Cotizador!$Q$17&gt;=1,TARIFA!S23,0)</f>
        <v>0</v>
      </c>
      <c r="AW74" s="777"/>
      <c r="AX74" s="777"/>
      <c r="AY74" s="777"/>
      <c r="AZ74" s="777"/>
      <c r="BA74" s="777"/>
      <c r="BB74" s="777"/>
      <c r="BC74" s="786">
        <f>IF(Cotizador!$Q$17&gt;=1,TARIFA!T23,0)</f>
        <v>0</v>
      </c>
      <c r="BD74" s="777"/>
      <c r="BE74" s="777"/>
      <c r="BF74" s="777"/>
      <c r="BG74" s="777"/>
      <c r="BH74" s="777"/>
      <c r="BI74" s="784"/>
      <c r="BJ74" s="785">
        <f>IF(Cotizador!$Q$17&gt;=1,TARIFA!U23,0)</f>
        <v>0</v>
      </c>
      <c r="BK74" s="777"/>
      <c r="BL74" s="777"/>
      <c r="BM74" s="777"/>
      <c r="BN74" s="777"/>
      <c r="BO74" s="777"/>
      <c r="BP74" s="778"/>
      <c r="BQ74" s="779">
        <f>IF(Cotizador!$Q$17&gt;=1,TARIFA!V23,0)</f>
        <v>0</v>
      </c>
      <c r="BR74" s="780"/>
      <c r="BS74" s="780"/>
      <c r="BT74" s="780"/>
      <c r="BU74" s="780"/>
      <c r="BV74" s="780"/>
      <c r="BW74" s="781"/>
      <c r="BX74" s="782">
        <f>IF(Cotizador!$Q$17&gt;=1,TARIFA!W23,0)</f>
        <v>0</v>
      </c>
      <c r="BY74" s="780"/>
      <c r="BZ74" s="780"/>
      <c r="CA74" s="780"/>
      <c r="CB74" s="780"/>
      <c r="CC74" s="780"/>
      <c r="CD74" s="780"/>
      <c r="CE74" s="783">
        <f>IF(Cotizador!$Q$17&gt;=1,TARIFA!X23,0)</f>
        <v>0</v>
      </c>
      <c r="CF74" s="780"/>
      <c r="CG74" s="780"/>
      <c r="CH74" s="780"/>
      <c r="CI74" s="780"/>
      <c r="CJ74" s="780"/>
      <c r="CK74" s="781"/>
      <c r="CL74" s="782">
        <f>IF(Cotizador!$Q$17&gt;=1,TARIFA!Y23,0)</f>
        <v>0</v>
      </c>
      <c r="CM74" s="780"/>
      <c r="CN74" s="780"/>
      <c r="CO74" s="780"/>
      <c r="CP74" s="780"/>
      <c r="CQ74" s="780"/>
      <c r="CR74" s="787"/>
      <c r="CS74" s="370"/>
    </row>
    <row r="75" spans="2:97" ht="23.25" customHeight="1" x14ac:dyDescent="0.35">
      <c r="B75" s="369"/>
      <c r="C75" s="788" t="s">
        <v>117</v>
      </c>
      <c r="D75" s="789"/>
      <c r="E75" s="789"/>
      <c r="F75" s="789"/>
      <c r="G75" s="789"/>
      <c r="H75" s="789"/>
      <c r="I75" s="789"/>
      <c r="J75" s="789"/>
      <c r="K75" s="789"/>
      <c r="L75" s="790"/>
      <c r="M75" s="791">
        <f>IF(Cotizador!$Q$17&gt;=1,TARIFA!N24,0)</f>
        <v>0</v>
      </c>
      <c r="N75" s="792"/>
      <c r="O75" s="792"/>
      <c r="P75" s="792"/>
      <c r="Q75" s="792"/>
      <c r="R75" s="792"/>
      <c r="S75" s="793"/>
      <c r="T75" s="794">
        <f>IF(Cotizador!$Q$17&gt;=1,TARIFA!O24,0)</f>
        <v>0</v>
      </c>
      <c r="U75" s="792"/>
      <c r="V75" s="792"/>
      <c r="W75" s="792"/>
      <c r="X75" s="792"/>
      <c r="Y75" s="792"/>
      <c r="Z75" s="792"/>
      <c r="AA75" s="795">
        <f>IF(Cotizador!$Q$17&gt;=1,TARIFA!P24,0)</f>
        <v>0</v>
      </c>
      <c r="AB75" s="792"/>
      <c r="AC75" s="792"/>
      <c r="AD75" s="792"/>
      <c r="AE75" s="792"/>
      <c r="AF75" s="792"/>
      <c r="AG75" s="793"/>
      <c r="AH75" s="794">
        <f>IF(Cotizador!$Q$17&gt;=1,TARIFA!Q24,0)</f>
        <v>0</v>
      </c>
      <c r="AI75" s="792"/>
      <c r="AJ75" s="792"/>
      <c r="AK75" s="792"/>
      <c r="AL75" s="792"/>
      <c r="AM75" s="792"/>
      <c r="AN75" s="792"/>
      <c r="AO75" s="788">
        <f>IF(Cotizador!$Q$17&gt;=1,TARIFA!R24,0)</f>
        <v>0</v>
      </c>
      <c r="AP75" s="789"/>
      <c r="AQ75" s="789"/>
      <c r="AR75" s="789"/>
      <c r="AS75" s="789"/>
      <c r="AT75" s="789"/>
      <c r="AU75" s="796"/>
      <c r="AV75" s="797">
        <f>IF(Cotizador!$Q$17&gt;=1,TARIFA!S24,0)</f>
        <v>0</v>
      </c>
      <c r="AW75" s="789"/>
      <c r="AX75" s="789"/>
      <c r="AY75" s="789"/>
      <c r="AZ75" s="789"/>
      <c r="BA75" s="789"/>
      <c r="BB75" s="789"/>
      <c r="BC75" s="798">
        <f>IF(Cotizador!$Q$17&gt;=1,TARIFA!T24,0)</f>
        <v>0</v>
      </c>
      <c r="BD75" s="789"/>
      <c r="BE75" s="789"/>
      <c r="BF75" s="789"/>
      <c r="BG75" s="789"/>
      <c r="BH75" s="789"/>
      <c r="BI75" s="796"/>
      <c r="BJ75" s="797">
        <f>IF(Cotizador!$Q$17&gt;=1,TARIFA!U24,0)</f>
        <v>0</v>
      </c>
      <c r="BK75" s="789"/>
      <c r="BL75" s="789"/>
      <c r="BM75" s="789"/>
      <c r="BN75" s="789"/>
      <c r="BO75" s="789"/>
      <c r="BP75" s="790"/>
      <c r="BQ75" s="791">
        <f>IF(Cotizador!$Q$17&gt;=1,TARIFA!V24,0)</f>
        <v>0</v>
      </c>
      <c r="BR75" s="792"/>
      <c r="BS75" s="792"/>
      <c r="BT75" s="792"/>
      <c r="BU75" s="792"/>
      <c r="BV75" s="792"/>
      <c r="BW75" s="793"/>
      <c r="BX75" s="794">
        <f>IF(Cotizador!$Q$17&gt;=1,TARIFA!W24,0)</f>
        <v>0</v>
      </c>
      <c r="BY75" s="792"/>
      <c r="BZ75" s="792"/>
      <c r="CA75" s="792"/>
      <c r="CB75" s="792"/>
      <c r="CC75" s="792"/>
      <c r="CD75" s="792"/>
      <c r="CE75" s="795">
        <f>IF(Cotizador!$Q$17&gt;=1,TARIFA!X24,0)</f>
        <v>0</v>
      </c>
      <c r="CF75" s="792"/>
      <c r="CG75" s="792"/>
      <c r="CH75" s="792"/>
      <c r="CI75" s="792"/>
      <c r="CJ75" s="792"/>
      <c r="CK75" s="793"/>
      <c r="CL75" s="794">
        <f>IF(Cotizador!$Q$17&gt;=1,TARIFA!Y24,0)</f>
        <v>0</v>
      </c>
      <c r="CM75" s="792"/>
      <c r="CN75" s="792"/>
      <c r="CO75" s="792"/>
      <c r="CP75" s="792"/>
      <c r="CQ75" s="792"/>
      <c r="CR75" s="799"/>
      <c r="CS75" s="370"/>
    </row>
    <row r="76" spans="2:97" ht="23.25" customHeight="1" x14ac:dyDescent="0.35">
      <c r="B76" s="369"/>
      <c r="C76" s="776" t="s">
        <v>118</v>
      </c>
      <c r="D76" s="777"/>
      <c r="E76" s="777"/>
      <c r="F76" s="777"/>
      <c r="G76" s="777"/>
      <c r="H76" s="777"/>
      <c r="I76" s="777"/>
      <c r="J76" s="777"/>
      <c r="K76" s="777"/>
      <c r="L76" s="778"/>
      <c r="M76" s="779">
        <f>IF(Cotizador!$Q$17&gt;=1,TARIFA!N25,0)</f>
        <v>0</v>
      </c>
      <c r="N76" s="780"/>
      <c r="O76" s="780"/>
      <c r="P76" s="780"/>
      <c r="Q76" s="780"/>
      <c r="R76" s="780"/>
      <c r="S76" s="781"/>
      <c r="T76" s="782">
        <f>IF(Cotizador!$Q$17&gt;=1,TARIFA!O25,0)</f>
        <v>0</v>
      </c>
      <c r="U76" s="780"/>
      <c r="V76" s="780"/>
      <c r="W76" s="780"/>
      <c r="X76" s="780"/>
      <c r="Y76" s="780"/>
      <c r="Z76" s="780"/>
      <c r="AA76" s="783">
        <f>IF(Cotizador!$Q$17&gt;=1,TARIFA!P25,0)</f>
        <v>0</v>
      </c>
      <c r="AB76" s="780"/>
      <c r="AC76" s="780"/>
      <c r="AD76" s="780"/>
      <c r="AE76" s="780"/>
      <c r="AF76" s="780"/>
      <c r="AG76" s="781"/>
      <c r="AH76" s="782">
        <f>IF(Cotizador!$Q$17&gt;=1,TARIFA!Q25,0)</f>
        <v>0</v>
      </c>
      <c r="AI76" s="780"/>
      <c r="AJ76" s="780"/>
      <c r="AK76" s="780"/>
      <c r="AL76" s="780"/>
      <c r="AM76" s="780"/>
      <c r="AN76" s="780"/>
      <c r="AO76" s="776">
        <f>IF(Cotizador!$Q$17&gt;=1,TARIFA!R25,0)</f>
        <v>0</v>
      </c>
      <c r="AP76" s="777"/>
      <c r="AQ76" s="777"/>
      <c r="AR76" s="777"/>
      <c r="AS76" s="777"/>
      <c r="AT76" s="777"/>
      <c r="AU76" s="784"/>
      <c r="AV76" s="785">
        <f>IF(Cotizador!$Q$17&gt;=1,TARIFA!S25,0)</f>
        <v>0</v>
      </c>
      <c r="AW76" s="777"/>
      <c r="AX76" s="777"/>
      <c r="AY76" s="777"/>
      <c r="AZ76" s="777"/>
      <c r="BA76" s="777"/>
      <c r="BB76" s="777"/>
      <c r="BC76" s="786">
        <f>IF(Cotizador!$Q$17&gt;=1,TARIFA!T25,0)</f>
        <v>0</v>
      </c>
      <c r="BD76" s="777"/>
      <c r="BE76" s="777"/>
      <c r="BF76" s="777"/>
      <c r="BG76" s="777"/>
      <c r="BH76" s="777"/>
      <c r="BI76" s="784"/>
      <c r="BJ76" s="785">
        <f>IF(Cotizador!$Q$17&gt;=1,TARIFA!U25,0)</f>
        <v>0</v>
      </c>
      <c r="BK76" s="777"/>
      <c r="BL76" s="777"/>
      <c r="BM76" s="777"/>
      <c r="BN76" s="777"/>
      <c r="BO76" s="777"/>
      <c r="BP76" s="778"/>
      <c r="BQ76" s="779">
        <f>IF(Cotizador!$Q$17&gt;=1,TARIFA!V25,0)</f>
        <v>0</v>
      </c>
      <c r="BR76" s="780"/>
      <c r="BS76" s="780"/>
      <c r="BT76" s="780"/>
      <c r="BU76" s="780"/>
      <c r="BV76" s="780"/>
      <c r="BW76" s="781"/>
      <c r="BX76" s="782">
        <f>IF(Cotizador!$Q$17&gt;=1,TARIFA!W25,0)</f>
        <v>0</v>
      </c>
      <c r="BY76" s="780"/>
      <c r="BZ76" s="780"/>
      <c r="CA76" s="780"/>
      <c r="CB76" s="780"/>
      <c r="CC76" s="780"/>
      <c r="CD76" s="780"/>
      <c r="CE76" s="783">
        <f>IF(Cotizador!$Q$17&gt;=1,TARIFA!X25,0)</f>
        <v>0</v>
      </c>
      <c r="CF76" s="780"/>
      <c r="CG76" s="780"/>
      <c r="CH76" s="780"/>
      <c r="CI76" s="780"/>
      <c r="CJ76" s="780"/>
      <c r="CK76" s="781"/>
      <c r="CL76" s="782">
        <f>IF(Cotizador!$Q$17&gt;=1,TARIFA!Y25,0)</f>
        <v>0</v>
      </c>
      <c r="CM76" s="780"/>
      <c r="CN76" s="780"/>
      <c r="CO76" s="780"/>
      <c r="CP76" s="780"/>
      <c r="CQ76" s="780"/>
      <c r="CR76" s="787"/>
      <c r="CS76" s="370"/>
    </row>
    <row r="77" spans="2:97" ht="23.25" customHeight="1" x14ac:dyDescent="0.35">
      <c r="B77" s="369"/>
      <c r="C77" s="788" t="s">
        <v>119</v>
      </c>
      <c r="D77" s="789"/>
      <c r="E77" s="789"/>
      <c r="F77" s="789"/>
      <c r="G77" s="789"/>
      <c r="H77" s="789"/>
      <c r="I77" s="789"/>
      <c r="J77" s="789"/>
      <c r="K77" s="789"/>
      <c r="L77" s="790"/>
      <c r="M77" s="791">
        <f>IF(Cotizador!$Q$17&gt;=1,TARIFA!N26,0)</f>
        <v>0</v>
      </c>
      <c r="N77" s="792"/>
      <c r="O77" s="792"/>
      <c r="P77" s="792"/>
      <c r="Q77" s="792"/>
      <c r="R77" s="792"/>
      <c r="S77" s="793"/>
      <c r="T77" s="794">
        <f>IF(Cotizador!$Q$17&gt;=1,TARIFA!O26,0)</f>
        <v>0</v>
      </c>
      <c r="U77" s="792"/>
      <c r="V77" s="792"/>
      <c r="W77" s="792"/>
      <c r="X77" s="792"/>
      <c r="Y77" s="792"/>
      <c r="Z77" s="792"/>
      <c r="AA77" s="795">
        <f>IF(Cotizador!$Q$17&gt;=1,TARIFA!P26,0)</f>
        <v>0</v>
      </c>
      <c r="AB77" s="792"/>
      <c r="AC77" s="792"/>
      <c r="AD77" s="792"/>
      <c r="AE77" s="792"/>
      <c r="AF77" s="792"/>
      <c r="AG77" s="793"/>
      <c r="AH77" s="794">
        <f>IF(Cotizador!$Q$17&gt;=1,TARIFA!Q26,0)</f>
        <v>0</v>
      </c>
      <c r="AI77" s="792"/>
      <c r="AJ77" s="792"/>
      <c r="AK77" s="792"/>
      <c r="AL77" s="792"/>
      <c r="AM77" s="792"/>
      <c r="AN77" s="792"/>
      <c r="AO77" s="788">
        <f>IF(Cotizador!$Q$17&gt;=1,TARIFA!R26,0)</f>
        <v>0</v>
      </c>
      <c r="AP77" s="789"/>
      <c r="AQ77" s="789"/>
      <c r="AR77" s="789"/>
      <c r="AS77" s="789"/>
      <c r="AT77" s="789"/>
      <c r="AU77" s="796"/>
      <c r="AV77" s="797">
        <f>IF(Cotizador!$Q$17&gt;=1,TARIFA!S26,0)</f>
        <v>0</v>
      </c>
      <c r="AW77" s="789"/>
      <c r="AX77" s="789"/>
      <c r="AY77" s="789"/>
      <c r="AZ77" s="789"/>
      <c r="BA77" s="789"/>
      <c r="BB77" s="789"/>
      <c r="BC77" s="798">
        <f>IF(Cotizador!$Q$17&gt;=1,TARIFA!T26,0)</f>
        <v>0</v>
      </c>
      <c r="BD77" s="789"/>
      <c r="BE77" s="789"/>
      <c r="BF77" s="789"/>
      <c r="BG77" s="789"/>
      <c r="BH77" s="789"/>
      <c r="BI77" s="796"/>
      <c r="BJ77" s="797">
        <f>IF(Cotizador!$Q$17&gt;=1,TARIFA!U26,0)</f>
        <v>0</v>
      </c>
      <c r="BK77" s="789"/>
      <c r="BL77" s="789"/>
      <c r="BM77" s="789"/>
      <c r="BN77" s="789"/>
      <c r="BO77" s="789"/>
      <c r="BP77" s="790"/>
      <c r="BQ77" s="791">
        <f>IF(Cotizador!$Q$17&gt;=1,TARIFA!V26,0)</f>
        <v>0</v>
      </c>
      <c r="BR77" s="792"/>
      <c r="BS77" s="792"/>
      <c r="BT77" s="792"/>
      <c r="BU77" s="792"/>
      <c r="BV77" s="792"/>
      <c r="BW77" s="793"/>
      <c r="BX77" s="794">
        <f>IF(Cotizador!$Q$17&gt;=1,TARIFA!W26,0)</f>
        <v>0</v>
      </c>
      <c r="BY77" s="792"/>
      <c r="BZ77" s="792"/>
      <c r="CA77" s="792"/>
      <c r="CB77" s="792"/>
      <c r="CC77" s="792"/>
      <c r="CD77" s="792"/>
      <c r="CE77" s="795">
        <f>IF(Cotizador!$Q$17&gt;=1,TARIFA!X26,0)</f>
        <v>0</v>
      </c>
      <c r="CF77" s="792"/>
      <c r="CG77" s="792"/>
      <c r="CH77" s="792"/>
      <c r="CI77" s="792"/>
      <c r="CJ77" s="792"/>
      <c r="CK77" s="793"/>
      <c r="CL77" s="794">
        <f>IF(Cotizador!$Q$17&gt;=1,TARIFA!Y26,0)</f>
        <v>0</v>
      </c>
      <c r="CM77" s="792"/>
      <c r="CN77" s="792"/>
      <c r="CO77" s="792"/>
      <c r="CP77" s="792"/>
      <c r="CQ77" s="792"/>
      <c r="CR77" s="799"/>
      <c r="CS77" s="370"/>
    </row>
    <row r="78" spans="2:97" ht="23.25" customHeight="1" x14ac:dyDescent="0.35">
      <c r="B78" s="369"/>
      <c r="C78" s="776" t="s">
        <v>120</v>
      </c>
      <c r="D78" s="777"/>
      <c r="E78" s="777"/>
      <c r="F78" s="777"/>
      <c r="G78" s="777"/>
      <c r="H78" s="777"/>
      <c r="I78" s="777"/>
      <c r="J78" s="777"/>
      <c r="K78" s="777"/>
      <c r="L78" s="778"/>
      <c r="M78" s="779">
        <f>IF(Cotizador!$Q$17&gt;=1,TARIFA!N27,0)</f>
        <v>0</v>
      </c>
      <c r="N78" s="780"/>
      <c r="O78" s="780"/>
      <c r="P78" s="780"/>
      <c r="Q78" s="780"/>
      <c r="R78" s="780"/>
      <c r="S78" s="781"/>
      <c r="T78" s="782">
        <f>IF(Cotizador!$Q$17&gt;=1,TARIFA!O27,0)</f>
        <v>0</v>
      </c>
      <c r="U78" s="780"/>
      <c r="V78" s="780"/>
      <c r="W78" s="780"/>
      <c r="X78" s="780"/>
      <c r="Y78" s="780"/>
      <c r="Z78" s="780"/>
      <c r="AA78" s="783">
        <f>IF(Cotizador!$Q$17&gt;=1,TARIFA!P27,0)</f>
        <v>0</v>
      </c>
      <c r="AB78" s="780"/>
      <c r="AC78" s="780"/>
      <c r="AD78" s="780"/>
      <c r="AE78" s="780"/>
      <c r="AF78" s="780"/>
      <c r="AG78" s="781"/>
      <c r="AH78" s="782">
        <f>IF(Cotizador!$Q$17&gt;=1,TARIFA!Q27,0)</f>
        <v>0</v>
      </c>
      <c r="AI78" s="780"/>
      <c r="AJ78" s="780"/>
      <c r="AK78" s="780"/>
      <c r="AL78" s="780"/>
      <c r="AM78" s="780"/>
      <c r="AN78" s="780"/>
      <c r="AO78" s="776">
        <f>IF(Cotizador!$Q$17&gt;=1,TARIFA!R27,0)</f>
        <v>0</v>
      </c>
      <c r="AP78" s="777"/>
      <c r="AQ78" s="777"/>
      <c r="AR78" s="777"/>
      <c r="AS78" s="777"/>
      <c r="AT78" s="777"/>
      <c r="AU78" s="784"/>
      <c r="AV78" s="785">
        <f>IF(Cotizador!$Q$17&gt;=1,TARIFA!S27,0)</f>
        <v>0</v>
      </c>
      <c r="AW78" s="777"/>
      <c r="AX78" s="777"/>
      <c r="AY78" s="777"/>
      <c r="AZ78" s="777"/>
      <c r="BA78" s="777"/>
      <c r="BB78" s="777"/>
      <c r="BC78" s="786">
        <f>IF(Cotizador!$Q$17&gt;=1,TARIFA!T27,0)</f>
        <v>0</v>
      </c>
      <c r="BD78" s="777"/>
      <c r="BE78" s="777"/>
      <c r="BF78" s="777"/>
      <c r="BG78" s="777"/>
      <c r="BH78" s="777"/>
      <c r="BI78" s="784"/>
      <c r="BJ78" s="785">
        <f>IF(Cotizador!$Q$17&gt;=1,TARIFA!U27,0)</f>
        <v>0</v>
      </c>
      <c r="BK78" s="777"/>
      <c r="BL78" s="777"/>
      <c r="BM78" s="777"/>
      <c r="BN78" s="777"/>
      <c r="BO78" s="777"/>
      <c r="BP78" s="778"/>
      <c r="BQ78" s="779">
        <f>IF(Cotizador!$Q$17&gt;=1,TARIFA!V27,0)</f>
        <v>0</v>
      </c>
      <c r="BR78" s="780"/>
      <c r="BS78" s="780"/>
      <c r="BT78" s="780"/>
      <c r="BU78" s="780"/>
      <c r="BV78" s="780"/>
      <c r="BW78" s="781"/>
      <c r="BX78" s="782">
        <f>IF(Cotizador!$Q$17&gt;=1,TARIFA!W27,0)</f>
        <v>0</v>
      </c>
      <c r="BY78" s="780"/>
      <c r="BZ78" s="780"/>
      <c r="CA78" s="780"/>
      <c r="CB78" s="780"/>
      <c r="CC78" s="780"/>
      <c r="CD78" s="780"/>
      <c r="CE78" s="783">
        <f>IF(Cotizador!$Q$17&gt;=1,TARIFA!X27,0)</f>
        <v>0</v>
      </c>
      <c r="CF78" s="780"/>
      <c r="CG78" s="780"/>
      <c r="CH78" s="780"/>
      <c r="CI78" s="780"/>
      <c r="CJ78" s="780"/>
      <c r="CK78" s="781"/>
      <c r="CL78" s="782">
        <f>IF(Cotizador!$Q$17&gt;=1,TARIFA!Y27,0)</f>
        <v>0</v>
      </c>
      <c r="CM78" s="780"/>
      <c r="CN78" s="780"/>
      <c r="CO78" s="780"/>
      <c r="CP78" s="780"/>
      <c r="CQ78" s="780"/>
      <c r="CR78" s="787"/>
      <c r="CS78" s="370"/>
    </row>
    <row r="79" spans="2:97" ht="23.25" customHeight="1" x14ac:dyDescent="0.35">
      <c r="B79" s="369"/>
      <c r="C79" s="788" t="s">
        <v>164</v>
      </c>
      <c r="D79" s="789"/>
      <c r="E79" s="789"/>
      <c r="F79" s="789"/>
      <c r="G79" s="789"/>
      <c r="H79" s="789"/>
      <c r="I79" s="789"/>
      <c r="J79" s="789"/>
      <c r="K79" s="789"/>
      <c r="L79" s="790"/>
      <c r="M79" s="791">
        <f>IF(Cotizador!$Q$17&gt;=1,TARIFA!N28,0)</f>
        <v>0</v>
      </c>
      <c r="N79" s="792"/>
      <c r="O79" s="792"/>
      <c r="P79" s="792"/>
      <c r="Q79" s="792"/>
      <c r="R79" s="792"/>
      <c r="S79" s="793"/>
      <c r="T79" s="794">
        <f>IF(Cotizador!$Q$17&gt;=1,TARIFA!O28,0)</f>
        <v>0</v>
      </c>
      <c r="U79" s="792"/>
      <c r="V79" s="792"/>
      <c r="W79" s="792"/>
      <c r="X79" s="792"/>
      <c r="Y79" s="792"/>
      <c r="Z79" s="792"/>
      <c r="AA79" s="795">
        <f>IF(Cotizador!$Q$17&gt;=1,TARIFA!P28,0)</f>
        <v>0</v>
      </c>
      <c r="AB79" s="792"/>
      <c r="AC79" s="792"/>
      <c r="AD79" s="792"/>
      <c r="AE79" s="792"/>
      <c r="AF79" s="792"/>
      <c r="AG79" s="793"/>
      <c r="AH79" s="794">
        <f>IF(Cotizador!$Q$17&gt;=1,TARIFA!Q28,0)</f>
        <v>0</v>
      </c>
      <c r="AI79" s="792"/>
      <c r="AJ79" s="792"/>
      <c r="AK79" s="792"/>
      <c r="AL79" s="792"/>
      <c r="AM79" s="792"/>
      <c r="AN79" s="792"/>
      <c r="AO79" s="788">
        <f>IF(Cotizador!$Q$17&gt;=1,TARIFA!R28,0)</f>
        <v>0</v>
      </c>
      <c r="AP79" s="789"/>
      <c r="AQ79" s="789"/>
      <c r="AR79" s="789"/>
      <c r="AS79" s="789"/>
      <c r="AT79" s="789"/>
      <c r="AU79" s="796"/>
      <c r="AV79" s="797">
        <f>IF(Cotizador!$Q$17&gt;=1,TARIFA!S28,0)</f>
        <v>0</v>
      </c>
      <c r="AW79" s="789"/>
      <c r="AX79" s="789"/>
      <c r="AY79" s="789"/>
      <c r="AZ79" s="789"/>
      <c r="BA79" s="789"/>
      <c r="BB79" s="789"/>
      <c r="BC79" s="798">
        <f>IF(Cotizador!$Q$17&gt;=1,TARIFA!T28,0)</f>
        <v>0</v>
      </c>
      <c r="BD79" s="789"/>
      <c r="BE79" s="789"/>
      <c r="BF79" s="789"/>
      <c r="BG79" s="789"/>
      <c r="BH79" s="789"/>
      <c r="BI79" s="796"/>
      <c r="BJ79" s="797">
        <f>IF(Cotizador!$Q$17&gt;=1,TARIFA!U28,0)</f>
        <v>0</v>
      </c>
      <c r="BK79" s="789"/>
      <c r="BL79" s="789"/>
      <c r="BM79" s="789"/>
      <c r="BN79" s="789"/>
      <c r="BO79" s="789"/>
      <c r="BP79" s="790"/>
      <c r="BQ79" s="791">
        <f>IF(Cotizador!$Q$17&gt;=1,TARIFA!V28,0)</f>
        <v>0</v>
      </c>
      <c r="BR79" s="792"/>
      <c r="BS79" s="792"/>
      <c r="BT79" s="792"/>
      <c r="BU79" s="792"/>
      <c r="BV79" s="792"/>
      <c r="BW79" s="793"/>
      <c r="BX79" s="794">
        <f>IF(Cotizador!$Q$17&gt;=1,TARIFA!W28,0)</f>
        <v>0</v>
      </c>
      <c r="BY79" s="792"/>
      <c r="BZ79" s="792"/>
      <c r="CA79" s="792"/>
      <c r="CB79" s="792"/>
      <c r="CC79" s="792"/>
      <c r="CD79" s="792"/>
      <c r="CE79" s="795">
        <f>IF(Cotizador!$Q$17&gt;=1,TARIFA!X28,0)</f>
        <v>0</v>
      </c>
      <c r="CF79" s="792"/>
      <c r="CG79" s="792"/>
      <c r="CH79" s="792"/>
      <c r="CI79" s="792"/>
      <c r="CJ79" s="792"/>
      <c r="CK79" s="793"/>
      <c r="CL79" s="794">
        <f>IF(Cotizador!$Q$17&gt;=1,TARIFA!Y28,0)</f>
        <v>0</v>
      </c>
      <c r="CM79" s="792"/>
      <c r="CN79" s="792"/>
      <c r="CO79" s="792"/>
      <c r="CP79" s="792"/>
      <c r="CQ79" s="792"/>
      <c r="CR79" s="799"/>
      <c r="CS79" s="370"/>
    </row>
    <row r="80" spans="2:97" ht="23.25" customHeight="1" x14ac:dyDescent="0.35">
      <c r="B80" s="369"/>
      <c r="C80" s="758" t="s">
        <v>264</v>
      </c>
      <c r="D80" s="759"/>
      <c r="E80" s="759"/>
      <c r="F80" s="759"/>
      <c r="G80" s="759"/>
      <c r="H80" s="759"/>
      <c r="I80" s="759"/>
      <c r="J80" s="759"/>
      <c r="K80" s="759"/>
      <c r="L80" s="760"/>
      <c r="M80" s="761">
        <f>IF(Cotizador!$Q$17&gt;=1,TARIFA!N29,0)</f>
        <v>0</v>
      </c>
      <c r="N80" s="762"/>
      <c r="O80" s="762"/>
      <c r="P80" s="762"/>
      <c r="Q80" s="762"/>
      <c r="R80" s="762"/>
      <c r="S80" s="763"/>
      <c r="T80" s="764">
        <f>IF(Cotizador!$Q$17&gt;=1,TARIFA!O29,0)</f>
        <v>0</v>
      </c>
      <c r="U80" s="762"/>
      <c r="V80" s="762"/>
      <c r="W80" s="762"/>
      <c r="X80" s="762"/>
      <c r="Y80" s="762"/>
      <c r="Z80" s="762"/>
      <c r="AA80" s="765">
        <f>IF(Cotizador!$Q$17&gt;=1,TARIFA!P29,0)</f>
        <v>0</v>
      </c>
      <c r="AB80" s="762"/>
      <c r="AC80" s="762"/>
      <c r="AD80" s="762"/>
      <c r="AE80" s="762"/>
      <c r="AF80" s="762"/>
      <c r="AG80" s="763"/>
      <c r="AH80" s="764">
        <f>IF(Cotizador!$Q$17&gt;=1,TARIFA!Q29,0)</f>
        <v>0</v>
      </c>
      <c r="AI80" s="762"/>
      <c r="AJ80" s="762"/>
      <c r="AK80" s="762"/>
      <c r="AL80" s="762"/>
      <c r="AM80" s="762"/>
      <c r="AN80" s="762"/>
      <c r="AO80" s="758">
        <f>IF(Cotizador!$Q$17&gt;=1,TARIFA!R29,0)</f>
        <v>0</v>
      </c>
      <c r="AP80" s="759"/>
      <c r="AQ80" s="759"/>
      <c r="AR80" s="759"/>
      <c r="AS80" s="759"/>
      <c r="AT80" s="759"/>
      <c r="AU80" s="766"/>
      <c r="AV80" s="767">
        <f>IF(Cotizador!$Q$17&gt;=1,TARIFA!S29,0)</f>
        <v>0</v>
      </c>
      <c r="AW80" s="759"/>
      <c r="AX80" s="759"/>
      <c r="AY80" s="759"/>
      <c r="AZ80" s="759"/>
      <c r="BA80" s="759"/>
      <c r="BB80" s="759"/>
      <c r="BC80" s="768">
        <f>IF(Cotizador!$Q$17&gt;=1,TARIFA!T29,0)</f>
        <v>0</v>
      </c>
      <c r="BD80" s="759"/>
      <c r="BE80" s="759"/>
      <c r="BF80" s="759"/>
      <c r="BG80" s="759"/>
      <c r="BH80" s="759"/>
      <c r="BI80" s="766"/>
      <c r="BJ80" s="767">
        <f>IF(Cotizador!$Q$17&gt;=1,TARIFA!U29,0)</f>
        <v>0</v>
      </c>
      <c r="BK80" s="759"/>
      <c r="BL80" s="759"/>
      <c r="BM80" s="759"/>
      <c r="BN80" s="759"/>
      <c r="BO80" s="759"/>
      <c r="BP80" s="760"/>
      <c r="BQ80" s="761">
        <f>IF(Cotizador!$Q$17&gt;=1,TARIFA!V29,0)</f>
        <v>0</v>
      </c>
      <c r="BR80" s="762"/>
      <c r="BS80" s="762"/>
      <c r="BT80" s="762"/>
      <c r="BU80" s="762"/>
      <c r="BV80" s="762"/>
      <c r="BW80" s="763"/>
      <c r="BX80" s="764">
        <f>IF(Cotizador!$Q$17&gt;=1,TARIFA!W29,0)</f>
        <v>0</v>
      </c>
      <c r="BY80" s="762"/>
      <c r="BZ80" s="762"/>
      <c r="CA80" s="762"/>
      <c r="CB80" s="762"/>
      <c r="CC80" s="762"/>
      <c r="CD80" s="762"/>
      <c r="CE80" s="765">
        <f>IF(Cotizador!$Q$17&gt;=1,TARIFA!X29,0)</f>
        <v>0</v>
      </c>
      <c r="CF80" s="762"/>
      <c r="CG80" s="762"/>
      <c r="CH80" s="762"/>
      <c r="CI80" s="762"/>
      <c r="CJ80" s="762"/>
      <c r="CK80" s="763"/>
      <c r="CL80" s="764">
        <f>IF(Cotizador!$Q$17&gt;=1,TARIFA!Y29,0)</f>
        <v>0</v>
      </c>
      <c r="CM80" s="762"/>
      <c r="CN80" s="762"/>
      <c r="CO80" s="762"/>
      <c r="CP80" s="762"/>
      <c r="CQ80" s="762"/>
      <c r="CR80" s="769"/>
      <c r="CS80" s="370"/>
    </row>
    <row r="81" spans="2:97" ht="23.25" customHeight="1" x14ac:dyDescent="0.35">
      <c r="B81" s="369"/>
      <c r="C81" s="735" t="s">
        <v>304</v>
      </c>
      <c r="D81" s="736"/>
      <c r="E81" s="736"/>
      <c r="F81" s="736"/>
      <c r="G81" s="736"/>
      <c r="H81" s="736"/>
      <c r="I81" s="736"/>
      <c r="J81" s="736"/>
      <c r="K81" s="736"/>
      <c r="L81" s="736"/>
      <c r="M81" s="736"/>
      <c r="N81" s="736"/>
      <c r="O81" s="736"/>
      <c r="P81" s="736"/>
      <c r="Q81" s="736"/>
      <c r="R81" s="736"/>
      <c r="S81" s="736"/>
      <c r="T81" s="736"/>
      <c r="U81" s="736"/>
      <c r="V81" s="736"/>
      <c r="W81" s="736"/>
      <c r="X81" s="736"/>
      <c r="Y81" s="736"/>
      <c r="Z81" s="736"/>
      <c r="AA81" s="736"/>
      <c r="AB81" s="736"/>
      <c r="AC81" s="736"/>
      <c r="AD81" s="736"/>
      <c r="AE81" s="736"/>
      <c r="AF81" s="736"/>
      <c r="AG81" s="736"/>
      <c r="AH81" s="736"/>
      <c r="AI81" s="736"/>
      <c r="AJ81" s="736"/>
      <c r="AK81" s="736"/>
      <c r="AL81" s="736"/>
      <c r="AM81" s="736"/>
      <c r="AN81" s="737"/>
      <c r="AO81" s="770">
        <f>SUM(AO60:AU80)</f>
        <v>0</v>
      </c>
      <c r="AP81" s="771"/>
      <c r="AQ81" s="771"/>
      <c r="AR81" s="771"/>
      <c r="AS81" s="771"/>
      <c r="AT81" s="771"/>
      <c r="AU81" s="771"/>
      <c r="AV81" s="771">
        <f>SUM(AV60:BB80)</f>
        <v>0</v>
      </c>
      <c r="AW81" s="771"/>
      <c r="AX81" s="771"/>
      <c r="AY81" s="771"/>
      <c r="AZ81" s="771"/>
      <c r="BA81" s="771"/>
      <c r="BB81" s="771"/>
      <c r="BC81" s="771">
        <f>SUM(BC60:BI80)</f>
        <v>0</v>
      </c>
      <c r="BD81" s="771"/>
      <c r="BE81" s="771"/>
      <c r="BF81" s="771"/>
      <c r="BG81" s="771"/>
      <c r="BH81" s="771"/>
      <c r="BI81" s="771"/>
      <c r="BJ81" s="771">
        <f>SUM(BJ60:BP80)</f>
        <v>0</v>
      </c>
      <c r="BK81" s="771"/>
      <c r="BL81" s="771"/>
      <c r="BM81" s="771"/>
      <c r="BN81" s="771"/>
      <c r="BO81" s="771"/>
      <c r="BP81" s="772"/>
      <c r="BQ81" s="773">
        <f>SUM(BQ60:BW80)</f>
        <v>0</v>
      </c>
      <c r="BR81" s="774"/>
      <c r="BS81" s="774"/>
      <c r="BT81" s="774"/>
      <c r="BU81" s="774"/>
      <c r="BV81" s="774"/>
      <c r="BW81" s="774"/>
      <c r="BX81" s="774">
        <f>SUM(BX60:CD80)</f>
        <v>0</v>
      </c>
      <c r="BY81" s="774"/>
      <c r="BZ81" s="774"/>
      <c r="CA81" s="774"/>
      <c r="CB81" s="774"/>
      <c r="CC81" s="774"/>
      <c r="CD81" s="774"/>
      <c r="CE81" s="774">
        <f>SUM(CE60:CK80)</f>
        <v>0</v>
      </c>
      <c r="CF81" s="774"/>
      <c r="CG81" s="774"/>
      <c r="CH81" s="774"/>
      <c r="CI81" s="774"/>
      <c r="CJ81" s="774"/>
      <c r="CK81" s="774"/>
      <c r="CL81" s="774">
        <f>SUM(CL60:CR80)</f>
        <v>0</v>
      </c>
      <c r="CM81" s="774"/>
      <c r="CN81" s="774"/>
      <c r="CO81" s="774"/>
      <c r="CP81" s="774"/>
      <c r="CQ81" s="774"/>
      <c r="CR81" s="775"/>
      <c r="CS81" s="370"/>
    </row>
    <row r="82" spans="2:97" ht="23.25" customHeight="1" x14ac:dyDescent="0.35">
      <c r="B82" s="369"/>
      <c r="C82" s="735" t="s">
        <v>304</v>
      </c>
      <c r="D82" s="736"/>
      <c r="E82" s="736"/>
      <c r="F82" s="736"/>
      <c r="G82" s="736"/>
      <c r="H82" s="736"/>
      <c r="I82" s="736"/>
      <c r="J82" s="736"/>
      <c r="K82" s="736"/>
      <c r="L82" s="736"/>
      <c r="M82" s="736"/>
      <c r="N82" s="736"/>
      <c r="O82" s="736"/>
      <c r="P82" s="736"/>
      <c r="Q82" s="736"/>
      <c r="R82" s="736"/>
      <c r="S82" s="736"/>
      <c r="T82" s="736"/>
      <c r="U82" s="736"/>
      <c r="V82" s="736"/>
      <c r="W82" s="736"/>
      <c r="X82" s="736"/>
      <c r="Y82" s="736"/>
      <c r="Z82" s="736"/>
      <c r="AA82" s="736"/>
      <c r="AB82" s="736"/>
      <c r="AC82" s="736"/>
      <c r="AD82" s="736"/>
      <c r="AE82" s="736"/>
      <c r="AF82" s="736"/>
      <c r="AG82" s="736"/>
      <c r="AH82" s="736"/>
      <c r="AI82" s="736"/>
      <c r="AJ82" s="736"/>
      <c r="AK82" s="736"/>
      <c r="AL82" s="736"/>
      <c r="AM82" s="736"/>
      <c r="AN82" s="737"/>
      <c r="AO82" s="738">
        <f>AO81+AV81</f>
        <v>0</v>
      </c>
      <c r="AP82" s="739"/>
      <c r="AQ82" s="739"/>
      <c r="AR82" s="739"/>
      <c r="AS82" s="739"/>
      <c r="AT82" s="739"/>
      <c r="AU82" s="739"/>
      <c r="AV82" s="739"/>
      <c r="AW82" s="739"/>
      <c r="AX82" s="739"/>
      <c r="AY82" s="739"/>
      <c r="AZ82" s="739"/>
      <c r="BA82" s="739"/>
      <c r="BB82" s="739"/>
      <c r="BC82" s="739">
        <f>BC81+BJ81</f>
        <v>0</v>
      </c>
      <c r="BD82" s="739"/>
      <c r="BE82" s="739"/>
      <c r="BF82" s="739"/>
      <c r="BG82" s="739"/>
      <c r="BH82" s="739"/>
      <c r="BI82" s="739"/>
      <c r="BJ82" s="739"/>
      <c r="BK82" s="739"/>
      <c r="BL82" s="739"/>
      <c r="BM82" s="739"/>
      <c r="BN82" s="739"/>
      <c r="BO82" s="739"/>
      <c r="BP82" s="740"/>
      <c r="BQ82" s="741">
        <f>BQ81+BX81</f>
        <v>0</v>
      </c>
      <c r="BR82" s="742"/>
      <c r="BS82" s="742"/>
      <c r="BT82" s="742"/>
      <c r="BU82" s="742"/>
      <c r="BV82" s="742"/>
      <c r="BW82" s="742"/>
      <c r="BX82" s="742"/>
      <c r="BY82" s="742"/>
      <c r="BZ82" s="742"/>
      <c r="CA82" s="742"/>
      <c r="CB82" s="742"/>
      <c r="CC82" s="742"/>
      <c r="CD82" s="742"/>
      <c r="CE82" s="742">
        <f>CE81+CL81</f>
        <v>0</v>
      </c>
      <c r="CF82" s="742"/>
      <c r="CG82" s="742"/>
      <c r="CH82" s="742"/>
      <c r="CI82" s="742"/>
      <c r="CJ82" s="742"/>
      <c r="CK82" s="742"/>
      <c r="CL82" s="742"/>
      <c r="CM82" s="742"/>
      <c r="CN82" s="742"/>
      <c r="CO82" s="742"/>
      <c r="CP82" s="742"/>
      <c r="CQ82" s="742"/>
      <c r="CR82" s="743"/>
      <c r="CS82" s="370"/>
    </row>
    <row r="83" spans="2:97" ht="23.25" customHeight="1" thickBot="1" x14ac:dyDescent="0.4">
      <c r="B83" s="369"/>
      <c r="C83" s="744" t="s">
        <v>305</v>
      </c>
      <c r="D83" s="745"/>
      <c r="E83" s="745"/>
      <c r="F83" s="745"/>
      <c r="G83" s="745"/>
      <c r="H83" s="745"/>
      <c r="I83" s="745"/>
      <c r="J83" s="745"/>
      <c r="K83" s="745"/>
      <c r="L83" s="745"/>
      <c r="M83" s="745"/>
      <c r="N83" s="745"/>
      <c r="O83" s="745"/>
      <c r="P83" s="745"/>
      <c r="Q83" s="745"/>
      <c r="R83" s="745"/>
      <c r="S83" s="745"/>
      <c r="T83" s="745"/>
      <c r="U83" s="745"/>
      <c r="V83" s="745"/>
      <c r="W83" s="745"/>
      <c r="X83" s="745"/>
      <c r="Y83" s="745"/>
      <c r="Z83" s="745"/>
      <c r="AA83" s="745"/>
      <c r="AB83" s="745"/>
      <c r="AC83" s="745"/>
      <c r="AD83" s="745"/>
      <c r="AE83" s="745"/>
      <c r="AF83" s="745"/>
      <c r="AG83" s="745"/>
      <c r="AH83" s="745"/>
      <c r="AI83" s="745"/>
      <c r="AJ83" s="745"/>
      <c r="AK83" s="745"/>
      <c r="AL83" s="745"/>
      <c r="AM83" s="745"/>
      <c r="AN83" s="746"/>
      <c r="AO83" s="747">
        <f>AO82+BC82</f>
        <v>0</v>
      </c>
      <c r="AP83" s="748"/>
      <c r="AQ83" s="748"/>
      <c r="AR83" s="748"/>
      <c r="AS83" s="748"/>
      <c r="AT83" s="748"/>
      <c r="AU83" s="748"/>
      <c r="AV83" s="748"/>
      <c r="AW83" s="748"/>
      <c r="AX83" s="748"/>
      <c r="AY83" s="748"/>
      <c r="AZ83" s="748"/>
      <c r="BA83" s="748"/>
      <c r="BB83" s="748"/>
      <c r="BC83" s="748"/>
      <c r="BD83" s="748"/>
      <c r="BE83" s="748"/>
      <c r="BF83" s="748"/>
      <c r="BG83" s="748"/>
      <c r="BH83" s="748"/>
      <c r="BI83" s="748"/>
      <c r="BJ83" s="748"/>
      <c r="BK83" s="748"/>
      <c r="BL83" s="748"/>
      <c r="BM83" s="748"/>
      <c r="BN83" s="748"/>
      <c r="BO83" s="748"/>
      <c r="BP83" s="749"/>
      <c r="BQ83" s="750">
        <f>BQ82+CE82</f>
        <v>0</v>
      </c>
      <c r="BR83" s="751"/>
      <c r="BS83" s="751"/>
      <c r="BT83" s="751"/>
      <c r="BU83" s="751"/>
      <c r="BV83" s="751"/>
      <c r="BW83" s="751"/>
      <c r="BX83" s="751"/>
      <c r="BY83" s="751"/>
      <c r="BZ83" s="751"/>
      <c r="CA83" s="751"/>
      <c r="CB83" s="751"/>
      <c r="CC83" s="751"/>
      <c r="CD83" s="751"/>
      <c r="CE83" s="751"/>
      <c r="CF83" s="751"/>
      <c r="CG83" s="751"/>
      <c r="CH83" s="751"/>
      <c r="CI83" s="751"/>
      <c r="CJ83" s="751"/>
      <c r="CK83" s="751"/>
      <c r="CL83" s="751"/>
      <c r="CM83" s="751"/>
      <c r="CN83" s="751"/>
      <c r="CO83" s="751"/>
      <c r="CP83" s="751"/>
      <c r="CQ83" s="751"/>
      <c r="CR83" s="752"/>
      <c r="CS83" s="370"/>
    </row>
    <row r="84" spans="2:97" ht="23.25" customHeight="1" x14ac:dyDescent="0.35">
      <c r="B84" s="371"/>
      <c r="C84" s="372"/>
      <c r="D84" s="372"/>
      <c r="E84" s="372"/>
      <c r="F84" s="372"/>
      <c r="G84" s="372"/>
      <c r="H84" s="372"/>
      <c r="I84" s="372"/>
      <c r="J84" s="372"/>
      <c r="K84" s="372"/>
      <c r="L84" s="372"/>
      <c r="M84" s="372"/>
      <c r="N84" s="372"/>
      <c r="O84" s="372"/>
      <c r="P84" s="372"/>
      <c r="Q84" s="372"/>
      <c r="R84" s="372"/>
      <c r="S84" s="372"/>
      <c r="T84" s="372"/>
      <c r="U84" s="372"/>
      <c r="V84" s="372"/>
      <c r="W84" s="372"/>
      <c r="X84" s="372"/>
      <c r="Y84" s="372"/>
      <c r="Z84" s="372"/>
      <c r="AA84" s="372"/>
      <c r="AB84" s="372"/>
      <c r="AC84" s="372"/>
      <c r="AD84" s="372"/>
      <c r="AE84" s="372"/>
      <c r="AF84" s="372"/>
      <c r="AG84" s="372"/>
      <c r="AH84" s="372"/>
      <c r="AI84" s="372"/>
      <c r="AJ84" s="372"/>
      <c r="AK84" s="372"/>
      <c r="AL84" s="372"/>
      <c r="AM84" s="372"/>
      <c r="AN84" s="372"/>
      <c r="AO84" s="372"/>
      <c r="AP84" s="372"/>
      <c r="AQ84" s="372"/>
      <c r="AR84" s="372"/>
      <c r="AS84" s="372"/>
      <c r="AT84" s="372"/>
      <c r="AU84" s="372"/>
      <c r="AV84" s="372"/>
      <c r="AW84" s="372"/>
      <c r="AX84" s="372"/>
      <c r="AY84" s="372"/>
      <c r="AZ84" s="372"/>
      <c r="BA84" s="372"/>
      <c r="BB84" s="372"/>
      <c r="BC84" s="372"/>
      <c r="BD84" s="372"/>
      <c r="BE84" s="372"/>
      <c r="BF84" s="372"/>
      <c r="BG84" s="372"/>
      <c r="BH84" s="372"/>
      <c r="BI84" s="372"/>
      <c r="BJ84" s="372"/>
      <c r="BK84" s="372"/>
      <c r="BL84" s="372"/>
      <c r="BM84" s="372"/>
      <c r="BN84" s="372"/>
      <c r="BO84" s="372"/>
      <c r="BP84" s="372"/>
      <c r="BQ84" s="372"/>
      <c r="BR84" s="372"/>
      <c r="BS84" s="372"/>
      <c r="BT84" s="372"/>
      <c r="BU84" s="372"/>
      <c r="BV84" s="372"/>
      <c r="BW84" s="372"/>
      <c r="BX84" s="372"/>
      <c r="BY84" s="372"/>
      <c r="BZ84" s="372"/>
      <c r="CA84" s="372"/>
      <c r="CB84" s="372"/>
      <c r="CC84" s="372"/>
      <c r="CD84" s="372"/>
      <c r="CE84" s="372"/>
      <c r="CF84" s="372"/>
      <c r="CG84" s="372"/>
      <c r="CH84" s="372"/>
      <c r="CI84" s="372"/>
      <c r="CJ84" s="372"/>
      <c r="CK84" s="372"/>
      <c r="CL84" s="372"/>
      <c r="CM84" s="372"/>
      <c r="CN84" s="372"/>
      <c r="CO84" s="372"/>
      <c r="CP84" s="372"/>
      <c r="CQ84" s="372"/>
      <c r="CR84" s="372"/>
      <c r="CS84" s="373"/>
    </row>
    <row r="85" spans="2:97" ht="23.25" customHeight="1" x14ac:dyDescent="0.35">
      <c r="B85" s="368"/>
      <c r="C85" s="368"/>
      <c r="D85" s="368"/>
      <c r="E85" s="368"/>
      <c r="F85" s="368"/>
      <c r="G85" s="368"/>
      <c r="H85" s="368"/>
      <c r="I85" s="368"/>
      <c r="J85" s="368"/>
      <c r="K85" s="368"/>
      <c r="L85" s="368"/>
      <c r="M85" s="368"/>
      <c r="N85" s="368"/>
      <c r="O85" s="368"/>
      <c r="P85" s="368"/>
      <c r="Q85" s="368"/>
      <c r="R85" s="368"/>
      <c r="S85" s="368"/>
      <c r="T85" s="368"/>
      <c r="U85" s="368"/>
      <c r="V85" s="368"/>
      <c r="W85" s="368"/>
      <c r="X85" s="368"/>
      <c r="Y85" s="368"/>
      <c r="Z85" s="368"/>
      <c r="AA85" s="368"/>
      <c r="AB85" s="368"/>
      <c r="AC85" s="368"/>
      <c r="AD85" s="368"/>
      <c r="AE85" s="368"/>
      <c r="AF85" s="368"/>
      <c r="AG85" s="368"/>
      <c r="AH85" s="368"/>
      <c r="AI85" s="368"/>
      <c r="AJ85" s="368"/>
      <c r="AK85" s="368"/>
      <c r="AL85" s="368"/>
      <c r="AM85" s="368"/>
      <c r="AN85" s="368"/>
      <c r="AO85" s="368"/>
      <c r="AP85" s="368"/>
      <c r="AQ85" s="368"/>
      <c r="AR85" s="368"/>
      <c r="AS85" s="368"/>
      <c r="AT85" s="368"/>
      <c r="AU85" s="368"/>
      <c r="AV85" s="368"/>
      <c r="AW85" s="368"/>
      <c r="AX85" s="368"/>
      <c r="AY85" s="368"/>
      <c r="AZ85" s="368"/>
      <c r="BA85" s="368"/>
      <c r="BB85" s="368"/>
      <c r="BC85" s="368"/>
      <c r="BD85" s="368"/>
      <c r="BE85" s="368"/>
      <c r="BF85" s="368"/>
      <c r="BG85" s="368"/>
      <c r="BH85" s="368"/>
      <c r="BI85" s="368"/>
      <c r="BJ85" s="368"/>
      <c r="BK85" s="368"/>
      <c r="BL85" s="368"/>
      <c r="BM85" s="368"/>
      <c r="BN85" s="368"/>
      <c r="BO85" s="368"/>
      <c r="BP85" s="368"/>
      <c r="BQ85" s="368"/>
      <c r="BR85" s="368"/>
      <c r="BS85" s="368"/>
      <c r="BT85" s="368"/>
      <c r="BU85" s="368"/>
      <c r="BV85" s="368"/>
      <c r="BW85" s="368"/>
      <c r="BX85" s="368"/>
      <c r="BY85" s="368"/>
      <c r="BZ85" s="368"/>
      <c r="CA85" s="368"/>
      <c r="CB85" s="368"/>
      <c r="CC85" s="368"/>
      <c r="CD85" s="368"/>
      <c r="CE85" s="368"/>
      <c r="CF85" s="368"/>
      <c r="CG85" s="368"/>
      <c r="CH85" s="368"/>
      <c r="CI85" s="368"/>
      <c r="CJ85" s="368"/>
      <c r="CK85" s="368"/>
      <c r="CL85" s="368"/>
      <c r="CM85" s="368"/>
      <c r="CN85" s="368"/>
      <c r="CO85" s="368"/>
      <c r="CP85" s="368"/>
      <c r="CQ85" s="368"/>
      <c r="CR85" s="368"/>
      <c r="CS85" s="368"/>
    </row>
    <row r="86" spans="2:97" ht="23.25" customHeight="1" x14ac:dyDescent="0.35">
      <c r="B86" s="368"/>
      <c r="C86" s="753" t="s">
        <v>310</v>
      </c>
      <c r="D86" s="753"/>
      <c r="E86" s="753"/>
      <c r="F86" s="753"/>
      <c r="G86" s="753"/>
      <c r="H86" s="753"/>
      <c r="I86" s="753"/>
      <c r="J86" s="753"/>
      <c r="K86" s="753"/>
      <c r="L86" s="753"/>
      <c r="M86" s="753"/>
      <c r="N86" s="753"/>
      <c r="O86" s="753"/>
      <c r="P86" s="753"/>
      <c r="Q86" s="753"/>
      <c r="R86" s="753"/>
      <c r="S86" s="753"/>
      <c r="T86" s="753"/>
      <c r="U86" s="754" t="s">
        <v>311</v>
      </c>
      <c r="V86" s="755"/>
      <c r="W86" s="755"/>
      <c r="X86" s="755"/>
      <c r="Y86" s="755"/>
      <c r="Z86" s="755"/>
      <c r="AA86" s="755"/>
      <c r="AB86" s="755"/>
      <c r="AC86" s="756"/>
      <c r="AD86" s="368"/>
      <c r="AE86" s="368"/>
      <c r="AF86" s="368"/>
      <c r="BC86" s="368"/>
      <c r="BD86" s="368"/>
      <c r="BE86" s="368"/>
      <c r="BF86" s="368"/>
      <c r="BG86" s="368"/>
      <c r="BH86" s="729" t="s">
        <v>312</v>
      </c>
      <c r="BI86" s="729"/>
      <c r="BJ86" s="729"/>
      <c r="BK86" s="729"/>
      <c r="BL86" s="729"/>
      <c r="BM86" s="729"/>
      <c r="BN86" s="729"/>
      <c r="BO86" s="729"/>
      <c r="BP86" s="729"/>
      <c r="BQ86" s="729"/>
      <c r="BR86" s="729"/>
      <c r="BS86" s="729"/>
      <c r="BT86" s="729"/>
      <c r="BU86" s="729"/>
      <c r="BV86" s="729"/>
      <c r="BW86" s="729"/>
      <c r="BX86" s="729"/>
      <c r="BY86" s="729"/>
      <c r="BZ86" s="729"/>
      <c r="CA86" s="729"/>
      <c r="CB86" s="729"/>
      <c r="CC86" s="729"/>
      <c r="CD86" s="729"/>
      <c r="CE86" s="729"/>
      <c r="CF86" s="368"/>
      <c r="CG86" s="368"/>
      <c r="CH86" s="368"/>
      <c r="CI86" s="715">
        <f>IFERROR(BQ83,0)</f>
        <v>0</v>
      </c>
      <c r="CJ86" s="715"/>
      <c r="CK86" s="715"/>
      <c r="CL86" s="715"/>
      <c r="CM86" s="715"/>
      <c r="CN86" s="715"/>
      <c r="CO86" s="715"/>
      <c r="CP86" s="715"/>
      <c r="CQ86" s="715"/>
      <c r="CR86" s="715"/>
      <c r="CS86" s="368"/>
    </row>
    <row r="87" spans="2:97" ht="23.25" customHeight="1" x14ac:dyDescent="0.35">
      <c r="B87" s="368"/>
      <c r="C87" s="753" t="s">
        <v>313</v>
      </c>
      <c r="D87" s="753"/>
      <c r="E87" s="753"/>
      <c r="F87" s="753"/>
      <c r="G87" s="753"/>
      <c r="H87" s="753"/>
      <c r="I87" s="753"/>
      <c r="J87" s="753"/>
      <c r="K87" s="753"/>
      <c r="L87" s="753"/>
      <c r="M87" s="753"/>
      <c r="N87" s="753"/>
      <c r="O87" s="753"/>
      <c r="P87" s="753"/>
      <c r="Q87" s="753"/>
      <c r="R87" s="753"/>
      <c r="S87" s="753"/>
      <c r="T87" s="753"/>
      <c r="U87" s="757">
        <f>TARIFA!AC4</f>
        <v>0</v>
      </c>
      <c r="V87" s="755"/>
      <c r="W87" s="755"/>
      <c r="X87" s="755"/>
      <c r="Y87" s="755"/>
      <c r="Z87" s="755"/>
      <c r="AA87" s="755"/>
      <c r="AB87" s="755"/>
      <c r="AC87" s="756"/>
      <c r="AD87" s="368"/>
      <c r="AE87" s="368"/>
      <c r="AF87" s="368"/>
      <c r="BC87" s="368"/>
      <c r="BD87" s="368"/>
      <c r="BE87" s="368"/>
      <c r="BF87" s="368"/>
      <c r="BG87" s="368"/>
      <c r="BH87" s="730" t="s">
        <v>319</v>
      </c>
      <c r="BI87" s="730"/>
      <c r="BJ87" s="730"/>
      <c r="BK87" s="730"/>
      <c r="BL87" s="730"/>
      <c r="BM87" s="730"/>
      <c r="BN87" s="730"/>
      <c r="BO87" s="730"/>
      <c r="BP87" s="730"/>
      <c r="BQ87" s="730"/>
      <c r="BR87" s="730"/>
      <c r="BS87" s="730"/>
      <c r="BT87" s="730"/>
      <c r="BU87" s="730"/>
      <c r="BV87" s="730"/>
      <c r="BW87" s="730"/>
      <c r="BX87" s="730"/>
      <c r="BY87" s="730"/>
      <c r="BZ87" s="730"/>
      <c r="CA87" s="730"/>
      <c r="CB87" s="730"/>
      <c r="CC87" s="730"/>
      <c r="CD87" s="730"/>
      <c r="CE87" s="730"/>
      <c r="CF87" s="379"/>
      <c r="CG87" s="379"/>
      <c r="CH87" s="379"/>
      <c r="CI87" s="716">
        <f>SUM(CI86:CR86)</f>
        <v>0</v>
      </c>
      <c r="CJ87" s="716"/>
      <c r="CK87" s="716"/>
      <c r="CL87" s="716"/>
      <c r="CM87" s="716"/>
      <c r="CN87" s="716"/>
      <c r="CO87" s="716"/>
      <c r="CP87" s="716"/>
      <c r="CQ87" s="716"/>
      <c r="CR87" s="716"/>
      <c r="CS87" s="368"/>
    </row>
    <row r="88" spans="2:97" ht="23.25" customHeight="1" x14ac:dyDescent="0.35">
      <c r="B88" s="368"/>
      <c r="C88" s="753" t="s">
        <v>315</v>
      </c>
      <c r="D88" s="753"/>
      <c r="E88" s="753"/>
      <c r="F88" s="753"/>
      <c r="G88" s="753"/>
      <c r="H88" s="753"/>
      <c r="I88" s="753"/>
      <c r="J88" s="753"/>
      <c r="K88" s="753"/>
      <c r="L88" s="753"/>
      <c r="M88" s="753"/>
      <c r="N88" s="753"/>
      <c r="O88" s="753"/>
      <c r="P88" s="753"/>
      <c r="Q88" s="753"/>
      <c r="R88" s="753"/>
      <c r="S88" s="753"/>
      <c r="T88" s="753"/>
      <c r="U88" s="754" t="e">
        <f>VLOOKUP(U87,'FACT COB BASICA'!Q4:S8,3,FALSE)</f>
        <v>#N/A</v>
      </c>
      <c r="V88" s="755"/>
      <c r="W88" s="755"/>
      <c r="X88" s="755"/>
      <c r="Y88" s="755"/>
      <c r="Z88" s="755"/>
      <c r="AA88" s="755"/>
      <c r="AB88" s="755"/>
      <c r="AC88" s="756"/>
      <c r="AD88" s="368"/>
      <c r="AE88" s="368"/>
      <c r="AF88" s="368"/>
      <c r="BC88" s="368"/>
      <c r="BD88" s="368"/>
      <c r="BE88" s="368"/>
      <c r="BF88" s="368"/>
      <c r="BG88" s="368"/>
      <c r="BH88" s="729" t="e">
        <f>CONCATENATE("(+) Recargo por pago fraccionado (",TARIFA!AC5*100,"%)")</f>
        <v>#N/A</v>
      </c>
      <c r="BI88" s="729"/>
      <c r="BJ88" s="729"/>
      <c r="BK88" s="729"/>
      <c r="BL88" s="729"/>
      <c r="BM88" s="729"/>
      <c r="BN88" s="729"/>
      <c r="BO88" s="729"/>
      <c r="BP88" s="729"/>
      <c r="BQ88" s="729"/>
      <c r="BR88" s="729"/>
      <c r="BS88" s="729"/>
      <c r="BT88" s="729"/>
      <c r="BU88" s="729"/>
      <c r="BV88" s="729"/>
      <c r="BW88" s="729"/>
      <c r="BX88" s="729"/>
      <c r="BY88" s="729"/>
      <c r="BZ88" s="729"/>
      <c r="CA88" s="729"/>
      <c r="CB88" s="729"/>
      <c r="CC88" s="729"/>
      <c r="CD88" s="729"/>
      <c r="CE88" s="729"/>
      <c r="CF88" s="368"/>
      <c r="CG88" s="368"/>
      <c r="CH88" s="368"/>
      <c r="CI88" s="726" t="e">
        <f>TARIFA!AC9</f>
        <v>#N/A</v>
      </c>
      <c r="CJ88" s="726"/>
      <c r="CK88" s="726"/>
      <c r="CL88" s="726"/>
      <c r="CM88" s="726"/>
      <c r="CN88" s="726"/>
      <c r="CO88" s="726"/>
      <c r="CP88" s="726"/>
      <c r="CQ88" s="726"/>
      <c r="CR88" s="726"/>
      <c r="CS88" s="368"/>
    </row>
    <row r="89" spans="2:97" ht="23.25" customHeight="1" x14ac:dyDescent="0.35">
      <c r="B89" s="368"/>
      <c r="C89" s="368"/>
      <c r="D89" s="368"/>
      <c r="E89" s="368"/>
      <c r="F89" s="368"/>
      <c r="G89" s="368"/>
      <c r="H89" s="368"/>
      <c r="I89" s="368"/>
      <c r="J89" s="368"/>
      <c r="K89" s="368"/>
      <c r="L89" s="368"/>
      <c r="M89" s="368"/>
      <c r="N89" s="368"/>
      <c r="O89" s="368"/>
      <c r="P89" s="368"/>
      <c r="Q89" s="368"/>
      <c r="R89" s="368"/>
      <c r="S89" s="368"/>
      <c r="T89" s="368"/>
      <c r="U89" s="368"/>
      <c r="V89" s="368"/>
      <c r="W89" s="368"/>
      <c r="X89" s="368"/>
      <c r="Y89" s="368"/>
      <c r="Z89" s="368"/>
      <c r="AA89" s="368"/>
      <c r="AB89" s="368"/>
      <c r="AC89" s="368"/>
      <c r="AD89" s="368"/>
      <c r="AE89" s="368"/>
      <c r="AF89" s="368"/>
      <c r="BC89" s="368"/>
      <c r="BD89" s="368"/>
      <c r="BE89" s="368"/>
      <c r="BF89" s="368"/>
      <c r="BG89" s="368"/>
      <c r="BH89" s="729" t="s">
        <v>321</v>
      </c>
      <c r="BI89" s="729"/>
      <c r="BJ89" s="729"/>
      <c r="BK89" s="729"/>
      <c r="BL89" s="729"/>
      <c r="BM89" s="729"/>
      <c r="BN89" s="729"/>
      <c r="BO89" s="729"/>
      <c r="BP89" s="729"/>
      <c r="BQ89" s="729"/>
      <c r="BR89" s="729"/>
      <c r="BS89" s="729"/>
      <c r="BT89" s="729"/>
      <c r="BU89" s="729"/>
      <c r="BV89" s="729"/>
      <c r="BW89" s="729"/>
      <c r="BX89" s="729"/>
      <c r="BY89" s="729"/>
      <c r="BZ89" s="729"/>
      <c r="CA89" s="729"/>
      <c r="CB89" s="729"/>
      <c r="CC89" s="729"/>
      <c r="CD89" s="729"/>
      <c r="CE89" s="729"/>
      <c r="CF89" s="368"/>
      <c r="CG89" s="368"/>
      <c r="CH89" s="368"/>
      <c r="CI89" s="726">
        <f>TARIFA!AC10</f>
        <v>500</v>
      </c>
      <c r="CJ89" s="726"/>
      <c r="CK89" s="726"/>
      <c r="CL89" s="726"/>
      <c r="CM89" s="726"/>
      <c r="CN89" s="726"/>
      <c r="CO89" s="726"/>
      <c r="CP89" s="726"/>
      <c r="CQ89" s="726"/>
      <c r="CR89" s="726"/>
      <c r="CS89" s="368"/>
    </row>
    <row r="90" spans="2:97" ht="23.25" customHeight="1" x14ac:dyDescent="0.35">
      <c r="B90" s="368"/>
      <c r="C90" s="368"/>
      <c r="D90" s="368"/>
      <c r="E90" s="368"/>
      <c r="F90" s="368"/>
      <c r="G90" s="368"/>
      <c r="H90" s="368"/>
      <c r="I90" s="368"/>
      <c r="J90" s="368"/>
      <c r="K90" s="368"/>
      <c r="L90" s="368"/>
      <c r="M90" s="368"/>
      <c r="N90" s="368"/>
      <c r="O90" s="368"/>
      <c r="P90" s="368"/>
      <c r="Q90" s="368"/>
      <c r="R90" s="368"/>
      <c r="S90" s="368"/>
      <c r="T90" s="368"/>
      <c r="U90" s="368"/>
      <c r="V90" s="368"/>
      <c r="W90" s="368"/>
      <c r="X90" s="368"/>
      <c r="Y90" s="368"/>
      <c r="Z90" s="368"/>
      <c r="AA90" s="368"/>
      <c r="AB90" s="368"/>
      <c r="AC90" s="368"/>
      <c r="AD90" s="368"/>
      <c r="AE90" s="368"/>
      <c r="AF90" s="368"/>
      <c r="BC90" s="368"/>
      <c r="BD90" s="368"/>
      <c r="BE90" s="368"/>
      <c r="BF90" s="368"/>
      <c r="BG90" s="368"/>
      <c r="BH90" s="730" t="s">
        <v>322</v>
      </c>
      <c r="BI90" s="730"/>
      <c r="BJ90" s="730"/>
      <c r="BK90" s="730"/>
      <c r="BL90" s="730"/>
      <c r="BM90" s="730"/>
      <c r="BN90" s="730"/>
      <c r="BO90" s="730"/>
      <c r="BP90" s="730"/>
      <c r="BQ90" s="730"/>
      <c r="BR90" s="730"/>
      <c r="BS90" s="730"/>
      <c r="BT90" s="730"/>
      <c r="BU90" s="730"/>
      <c r="BV90" s="730"/>
      <c r="BW90" s="730"/>
      <c r="BX90" s="730"/>
      <c r="BY90" s="730"/>
      <c r="BZ90" s="730"/>
      <c r="CA90" s="730"/>
      <c r="CB90" s="730"/>
      <c r="CC90" s="730"/>
      <c r="CD90" s="730"/>
      <c r="CE90" s="730"/>
      <c r="CF90" s="379"/>
      <c r="CG90" s="379"/>
      <c r="CH90" s="379"/>
      <c r="CI90" s="716" t="e">
        <f>SUM(CI87:CR89)</f>
        <v>#N/A</v>
      </c>
      <c r="CJ90" s="716"/>
      <c r="CK90" s="716"/>
      <c r="CL90" s="716"/>
      <c r="CM90" s="716"/>
      <c r="CN90" s="716"/>
      <c r="CO90" s="716"/>
      <c r="CP90" s="716"/>
      <c r="CQ90" s="716"/>
      <c r="CR90" s="716"/>
      <c r="CS90" s="368"/>
    </row>
    <row r="91" spans="2:97" ht="23.25" customHeight="1" x14ac:dyDescent="0.35">
      <c r="B91" s="368"/>
      <c r="C91" s="368"/>
      <c r="D91" s="368"/>
      <c r="E91" s="368"/>
      <c r="F91" s="368"/>
      <c r="G91" s="368"/>
      <c r="H91" s="368"/>
      <c r="I91" s="368"/>
      <c r="J91" s="368"/>
      <c r="K91" s="368"/>
      <c r="L91" s="368"/>
      <c r="M91" s="368"/>
      <c r="N91" s="368"/>
      <c r="O91" s="368"/>
      <c r="P91" s="368"/>
      <c r="Q91" s="368"/>
      <c r="R91" s="368"/>
      <c r="S91" s="368"/>
      <c r="T91" s="368"/>
      <c r="U91" s="368"/>
      <c r="V91" s="368"/>
      <c r="W91" s="368"/>
      <c r="X91" s="368"/>
      <c r="Y91" s="368"/>
      <c r="Z91" s="368"/>
      <c r="AA91" s="368"/>
      <c r="AB91" s="368"/>
      <c r="AC91" s="368"/>
      <c r="AD91" s="368"/>
      <c r="AE91" s="368"/>
      <c r="AF91" s="368"/>
      <c r="BC91" s="368"/>
      <c r="BD91" s="368"/>
      <c r="BE91" s="368"/>
      <c r="BF91" s="368"/>
      <c r="BG91" s="368"/>
      <c r="BH91" s="729" t="s">
        <v>323</v>
      </c>
      <c r="BI91" s="729"/>
      <c r="BJ91" s="729"/>
      <c r="BK91" s="729"/>
      <c r="BL91" s="729"/>
      <c r="BM91" s="729"/>
      <c r="BN91" s="729"/>
      <c r="BO91" s="729"/>
      <c r="BP91" s="729"/>
      <c r="BQ91" s="729"/>
      <c r="BR91" s="729"/>
      <c r="BS91" s="729"/>
      <c r="BT91" s="729"/>
      <c r="BU91" s="729"/>
      <c r="BV91" s="729"/>
      <c r="BW91" s="729"/>
      <c r="BX91" s="729"/>
      <c r="BY91" s="729"/>
      <c r="BZ91" s="729"/>
      <c r="CA91" s="729"/>
      <c r="CB91" s="729"/>
      <c r="CC91" s="729"/>
      <c r="CD91" s="729"/>
      <c r="CE91" s="729"/>
      <c r="CF91" s="368"/>
      <c r="CG91" s="368"/>
      <c r="CH91" s="368"/>
      <c r="CI91" s="726" t="e">
        <f>TARIFA!AC11</f>
        <v>#N/A</v>
      </c>
      <c r="CJ91" s="726"/>
      <c r="CK91" s="726"/>
      <c r="CL91" s="726"/>
      <c r="CM91" s="726"/>
      <c r="CN91" s="726"/>
      <c r="CO91" s="726"/>
      <c r="CP91" s="726"/>
      <c r="CQ91" s="726"/>
      <c r="CR91" s="726"/>
      <c r="CS91" s="368"/>
    </row>
    <row r="92" spans="2:97" ht="23.25" customHeight="1" x14ac:dyDescent="0.35">
      <c r="B92" s="368"/>
      <c r="C92" s="717" t="s">
        <v>320</v>
      </c>
      <c r="D92" s="718"/>
      <c r="E92" s="718"/>
      <c r="F92" s="718"/>
      <c r="G92" s="718"/>
      <c r="H92" s="718"/>
      <c r="I92" s="718"/>
      <c r="J92" s="718"/>
      <c r="K92" s="718"/>
      <c r="L92" s="718"/>
      <c r="M92" s="718"/>
      <c r="N92" s="718"/>
      <c r="O92" s="718"/>
      <c r="P92" s="718"/>
      <c r="Q92" s="718"/>
      <c r="R92" s="718"/>
      <c r="S92" s="718"/>
      <c r="T92" s="718"/>
      <c r="U92" s="718"/>
      <c r="V92" s="718"/>
      <c r="W92" s="718"/>
      <c r="X92" s="718"/>
      <c r="Y92" s="718"/>
      <c r="Z92" s="718"/>
      <c r="AA92" s="719"/>
      <c r="AB92" s="368"/>
      <c r="AC92" s="368"/>
      <c r="AD92" s="368"/>
      <c r="AE92" s="368"/>
      <c r="AF92" s="368"/>
      <c r="BC92" s="368"/>
      <c r="BD92" s="368"/>
      <c r="BE92" s="368"/>
      <c r="BF92" s="368"/>
      <c r="BG92" s="368"/>
      <c r="BH92" s="730" t="s">
        <v>324</v>
      </c>
      <c r="BI92" s="730"/>
      <c r="BJ92" s="730"/>
      <c r="BK92" s="730"/>
      <c r="BL92" s="730"/>
      <c r="BM92" s="730"/>
      <c r="BN92" s="730"/>
      <c r="BO92" s="730"/>
      <c r="BP92" s="730"/>
      <c r="BQ92" s="730"/>
      <c r="BR92" s="730"/>
      <c r="BS92" s="730"/>
      <c r="BT92" s="730"/>
      <c r="BU92" s="730"/>
      <c r="BV92" s="730"/>
      <c r="BW92" s="730"/>
      <c r="BX92" s="730"/>
      <c r="BY92" s="730"/>
      <c r="BZ92" s="730"/>
      <c r="CA92" s="730"/>
      <c r="CB92" s="730"/>
      <c r="CC92" s="730"/>
      <c r="CD92" s="730"/>
      <c r="CE92" s="730"/>
      <c r="CF92" s="379"/>
      <c r="CG92" s="380"/>
      <c r="CH92" s="380"/>
      <c r="CI92" s="727" t="e">
        <f>SUM(CI90:CR91)</f>
        <v>#N/A</v>
      </c>
      <c r="CJ92" s="727"/>
      <c r="CK92" s="727"/>
      <c r="CL92" s="727"/>
      <c r="CM92" s="727"/>
      <c r="CN92" s="727"/>
      <c r="CO92" s="727"/>
      <c r="CP92" s="727"/>
      <c r="CQ92" s="727"/>
      <c r="CR92" s="727"/>
      <c r="CS92" s="368"/>
    </row>
    <row r="93" spans="2:97" ht="23.25" customHeight="1" x14ac:dyDescent="0.35">
      <c r="B93" s="368"/>
      <c r="C93" s="720"/>
      <c r="D93" s="721"/>
      <c r="E93" s="721"/>
      <c r="F93" s="721"/>
      <c r="G93" s="721"/>
      <c r="H93" s="721"/>
      <c r="I93" s="721"/>
      <c r="J93" s="721"/>
      <c r="K93" s="721"/>
      <c r="L93" s="721"/>
      <c r="M93" s="721"/>
      <c r="N93" s="721"/>
      <c r="O93" s="721"/>
      <c r="P93" s="721"/>
      <c r="Q93" s="721"/>
      <c r="R93" s="721"/>
      <c r="S93" s="721"/>
      <c r="T93" s="721"/>
      <c r="U93" s="721"/>
      <c r="V93" s="721"/>
      <c r="W93" s="721"/>
      <c r="X93" s="721"/>
      <c r="Y93" s="721"/>
      <c r="Z93" s="721"/>
      <c r="AA93" s="722"/>
      <c r="AB93" s="368"/>
      <c r="AC93" s="368"/>
      <c r="AD93" s="368"/>
      <c r="AE93" s="368"/>
      <c r="AF93" s="368"/>
      <c r="BC93" s="368"/>
      <c r="BD93" s="368"/>
      <c r="BE93" s="368"/>
      <c r="BF93" s="368"/>
      <c r="BG93" s="368"/>
      <c r="BH93" s="368"/>
      <c r="BI93" s="368"/>
      <c r="BJ93" s="368"/>
      <c r="BK93" s="368"/>
      <c r="BL93" s="368"/>
      <c r="BM93" s="368"/>
      <c r="BN93" s="368"/>
      <c r="BO93" s="368"/>
      <c r="BP93" s="368"/>
      <c r="BQ93" s="368"/>
      <c r="BR93" s="368"/>
      <c r="BS93" s="368"/>
      <c r="BT93" s="368"/>
      <c r="BU93" s="368"/>
      <c r="BV93" s="368"/>
      <c r="BW93" s="368"/>
      <c r="BX93" s="368"/>
      <c r="BY93" s="368"/>
      <c r="BZ93" s="368"/>
      <c r="CA93" s="368"/>
      <c r="CB93" s="368"/>
      <c r="CC93" s="368"/>
      <c r="CD93" s="368"/>
      <c r="CE93" s="368"/>
      <c r="CF93" s="368"/>
      <c r="CG93" s="368"/>
      <c r="CH93" s="368"/>
      <c r="CI93" s="368"/>
      <c r="CJ93" s="368"/>
      <c r="CK93" s="368"/>
      <c r="CL93" s="368"/>
      <c r="CM93" s="368"/>
      <c r="CN93" s="368"/>
      <c r="CO93" s="368"/>
      <c r="CP93" s="368"/>
      <c r="CQ93" s="368"/>
      <c r="CR93" s="368"/>
      <c r="CS93" s="368"/>
    </row>
    <row r="94" spans="2:97" ht="23.25" customHeight="1" x14ac:dyDescent="0.35">
      <c r="B94" s="368"/>
      <c r="C94" s="720"/>
      <c r="D94" s="721"/>
      <c r="E94" s="721"/>
      <c r="F94" s="721"/>
      <c r="G94" s="721"/>
      <c r="H94" s="721"/>
      <c r="I94" s="721"/>
      <c r="J94" s="721"/>
      <c r="K94" s="721"/>
      <c r="L94" s="721"/>
      <c r="M94" s="721"/>
      <c r="N94" s="721"/>
      <c r="O94" s="721"/>
      <c r="P94" s="721"/>
      <c r="Q94" s="721"/>
      <c r="R94" s="721"/>
      <c r="S94" s="721"/>
      <c r="T94" s="721"/>
      <c r="U94" s="721"/>
      <c r="V94" s="721"/>
      <c r="W94" s="721"/>
      <c r="X94" s="721"/>
      <c r="Y94" s="721"/>
      <c r="Z94" s="721"/>
      <c r="AA94" s="722"/>
      <c r="AB94" s="368"/>
      <c r="AC94" s="368"/>
      <c r="AD94" s="368"/>
      <c r="AE94" s="368"/>
      <c r="AF94" s="368"/>
      <c r="BC94" s="368"/>
      <c r="BD94" s="368"/>
      <c r="BE94" s="368"/>
      <c r="BF94" s="368"/>
      <c r="BG94" s="368"/>
      <c r="BH94" s="381"/>
      <c r="BI94" s="381"/>
      <c r="BJ94" s="368"/>
      <c r="BK94" s="368"/>
      <c r="BL94" s="368"/>
      <c r="BM94" s="368"/>
      <c r="BN94" s="368"/>
      <c r="BO94" s="368"/>
      <c r="BP94" s="368"/>
      <c r="BQ94" s="368"/>
      <c r="BR94" s="368"/>
      <c r="BS94" s="368"/>
      <c r="BT94" s="368"/>
      <c r="BU94" s="368"/>
      <c r="BV94" s="368"/>
      <c r="BW94" s="368"/>
      <c r="BX94" s="368"/>
      <c r="BY94" s="368"/>
      <c r="BZ94" s="368"/>
      <c r="CA94" s="368"/>
      <c r="CB94" s="368"/>
      <c r="CC94" s="368"/>
      <c r="CD94" s="368"/>
      <c r="CE94" s="368"/>
      <c r="CF94" s="368"/>
      <c r="CG94" s="368"/>
      <c r="CH94" s="368"/>
      <c r="CI94" s="368"/>
      <c r="CJ94" s="368"/>
      <c r="CK94" s="368"/>
      <c r="CL94" s="368"/>
      <c r="CM94" s="368"/>
      <c r="CN94" s="368"/>
      <c r="CO94" s="368"/>
      <c r="CP94" s="368"/>
      <c r="CQ94" s="368"/>
      <c r="CR94" s="368"/>
      <c r="CS94" s="368"/>
    </row>
    <row r="95" spans="2:97" ht="23.25" customHeight="1" x14ac:dyDescent="0.35">
      <c r="B95" s="368"/>
      <c r="C95" s="720"/>
      <c r="D95" s="721"/>
      <c r="E95" s="721"/>
      <c r="F95" s="721"/>
      <c r="G95" s="721"/>
      <c r="H95" s="721"/>
      <c r="I95" s="721"/>
      <c r="J95" s="721"/>
      <c r="K95" s="721"/>
      <c r="L95" s="721"/>
      <c r="M95" s="721"/>
      <c r="N95" s="721"/>
      <c r="O95" s="721"/>
      <c r="P95" s="721"/>
      <c r="Q95" s="721"/>
      <c r="R95" s="721"/>
      <c r="S95" s="721"/>
      <c r="T95" s="721"/>
      <c r="U95" s="721"/>
      <c r="V95" s="721"/>
      <c r="W95" s="721"/>
      <c r="X95" s="721"/>
      <c r="Y95" s="721"/>
      <c r="Z95" s="721"/>
      <c r="AA95" s="722"/>
      <c r="AB95" s="368"/>
      <c r="AC95" s="368"/>
      <c r="AD95" s="368"/>
      <c r="AE95" s="368"/>
      <c r="AF95" s="368"/>
      <c r="BC95" s="368"/>
      <c r="BD95" s="368"/>
      <c r="BE95" s="368"/>
      <c r="BF95" s="368"/>
      <c r="BG95" s="368"/>
      <c r="BH95" s="731" t="s">
        <v>325</v>
      </c>
      <c r="BI95" s="732"/>
      <c r="BJ95" s="732"/>
      <c r="BK95" s="732"/>
      <c r="BL95" s="732"/>
      <c r="BM95" s="732"/>
      <c r="BN95" s="732"/>
      <c r="BO95" s="732"/>
      <c r="BP95" s="732"/>
      <c r="BQ95" s="732"/>
      <c r="BR95" s="732"/>
      <c r="BS95" s="732"/>
      <c r="BT95" s="732"/>
      <c r="BU95" s="732"/>
      <c r="BV95" s="732"/>
      <c r="BW95" s="732"/>
      <c r="BX95" s="732"/>
      <c r="BY95" s="732"/>
      <c r="BZ95" s="732"/>
      <c r="CA95" s="732"/>
      <c r="CB95" s="732"/>
      <c r="CC95" s="732"/>
      <c r="CD95" s="732"/>
      <c r="CE95" s="732"/>
      <c r="CF95" s="732"/>
      <c r="CG95" s="732"/>
      <c r="CH95" s="732"/>
      <c r="CI95" s="732"/>
      <c r="CJ95" s="732"/>
      <c r="CK95" s="732"/>
      <c r="CL95" s="732"/>
      <c r="CM95" s="732"/>
      <c r="CN95" s="732"/>
      <c r="CO95" s="732"/>
      <c r="CP95" s="732"/>
      <c r="CQ95" s="732"/>
      <c r="CR95" s="733"/>
      <c r="CS95" s="368"/>
    </row>
    <row r="96" spans="2:97" ht="23.25" customHeight="1" x14ac:dyDescent="0.35">
      <c r="B96" s="368"/>
      <c r="C96" s="720"/>
      <c r="D96" s="721"/>
      <c r="E96" s="721"/>
      <c r="F96" s="721"/>
      <c r="G96" s="721"/>
      <c r="H96" s="721"/>
      <c r="I96" s="721"/>
      <c r="J96" s="721"/>
      <c r="K96" s="721"/>
      <c r="L96" s="721"/>
      <c r="M96" s="721"/>
      <c r="N96" s="721"/>
      <c r="O96" s="721"/>
      <c r="P96" s="721"/>
      <c r="Q96" s="721"/>
      <c r="R96" s="721"/>
      <c r="S96" s="721"/>
      <c r="T96" s="721"/>
      <c r="U96" s="721"/>
      <c r="V96" s="721"/>
      <c r="W96" s="721"/>
      <c r="X96" s="721"/>
      <c r="Y96" s="721"/>
      <c r="Z96" s="721"/>
      <c r="AA96" s="722"/>
      <c r="AB96" s="368"/>
      <c r="AC96" s="368"/>
      <c r="AD96" s="368"/>
      <c r="AE96" s="368"/>
      <c r="AF96" s="368"/>
      <c r="BC96" s="368"/>
      <c r="BD96" s="368"/>
      <c r="BE96" s="368"/>
      <c r="BF96" s="368"/>
      <c r="BG96" s="368"/>
      <c r="BH96" s="368"/>
      <c r="BI96" s="368"/>
      <c r="BJ96" s="368"/>
      <c r="BK96" s="368"/>
      <c r="BL96" s="368"/>
      <c r="BM96" s="368"/>
      <c r="BN96" s="368"/>
      <c r="BO96" s="368"/>
      <c r="BP96" s="368"/>
      <c r="BQ96" s="368"/>
      <c r="BR96" s="368"/>
      <c r="BS96" s="368"/>
      <c r="BT96" s="368"/>
      <c r="BU96" s="368"/>
      <c r="BV96" s="368"/>
      <c r="BW96" s="368"/>
      <c r="BX96" s="368"/>
      <c r="BY96" s="368"/>
      <c r="BZ96" s="368"/>
      <c r="CA96" s="368"/>
      <c r="CB96" s="368"/>
      <c r="CC96" s="368"/>
      <c r="CD96" s="368"/>
      <c r="CE96" s="368"/>
      <c r="CF96" s="368"/>
      <c r="CG96" s="368"/>
      <c r="CH96" s="368"/>
      <c r="CI96" s="368"/>
      <c r="CJ96" s="368"/>
      <c r="CK96" s="368"/>
      <c r="CL96" s="368"/>
      <c r="CM96" s="368"/>
      <c r="CN96" s="368"/>
      <c r="CO96" s="368"/>
      <c r="CP96" s="368"/>
      <c r="CQ96" s="368"/>
      <c r="CR96" s="368"/>
      <c r="CS96" s="368"/>
    </row>
    <row r="97" spans="2:97" ht="23.25" customHeight="1" x14ac:dyDescent="0.35">
      <c r="B97" s="368"/>
      <c r="C97" s="720"/>
      <c r="D97" s="721"/>
      <c r="E97" s="721"/>
      <c r="F97" s="721"/>
      <c r="G97" s="721"/>
      <c r="H97" s="721"/>
      <c r="I97" s="721"/>
      <c r="J97" s="721"/>
      <c r="K97" s="721"/>
      <c r="L97" s="721"/>
      <c r="M97" s="721"/>
      <c r="N97" s="721"/>
      <c r="O97" s="721"/>
      <c r="P97" s="721"/>
      <c r="Q97" s="721"/>
      <c r="R97" s="721"/>
      <c r="S97" s="721"/>
      <c r="T97" s="721"/>
      <c r="U97" s="721"/>
      <c r="V97" s="721"/>
      <c r="W97" s="721"/>
      <c r="X97" s="721"/>
      <c r="Y97" s="721"/>
      <c r="Z97" s="721"/>
      <c r="AA97" s="722"/>
      <c r="AB97" s="368"/>
      <c r="AC97" s="368"/>
      <c r="AD97" s="368"/>
      <c r="AE97" s="368"/>
      <c r="AF97" s="368"/>
      <c r="AG97" s="368"/>
      <c r="AH97" s="368"/>
      <c r="AI97" s="368"/>
      <c r="AJ97" s="368"/>
      <c r="AK97" s="368"/>
      <c r="AL97" s="368"/>
      <c r="AM97" s="368"/>
      <c r="AN97" s="368"/>
      <c r="AO97" s="368"/>
      <c r="AP97" s="368"/>
      <c r="AQ97" s="368"/>
      <c r="AR97" s="368"/>
      <c r="AS97" s="368"/>
      <c r="AT97" s="368"/>
      <c r="AU97" s="368"/>
      <c r="AV97" s="368"/>
      <c r="AW97" s="368"/>
      <c r="AX97" s="368"/>
      <c r="AY97" s="368"/>
      <c r="AZ97" s="368"/>
      <c r="BA97" s="368"/>
      <c r="BB97" s="368"/>
      <c r="BC97" s="368"/>
      <c r="BD97" s="368"/>
      <c r="BE97" s="368"/>
      <c r="BF97" s="368"/>
      <c r="BG97" s="368"/>
      <c r="BH97" s="734" t="s">
        <v>326</v>
      </c>
      <c r="BI97" s="734"/>
      <c r="BJ97" s="734"/>
      <c r="BK97" s="734"/>
      <c r="BL97" s="734"/>
      <c r="BM97" s="734"/>
      <c r="BN97" s="734"/>
      <c r="BO97" s="734"/>
      <c r="BP97" s="734"/>
      <c r="BQ97" s="734"/>
      <c r="BR97" s="734"/>
      <c r="BS97" s="734"/>
      <c r="BT97" s="734"/>
      <c r="BU97" s="734"/>
      <c r="BV97" s="734"/>
      <c r="BW97" s="734"/>
      <c r="BX97" s="734"/>
      <c r="BY97" s="734"/>
      <c r="BZ97" s="734"/>
      <c r="CA97" s="734"/>
      <c r="CB97" s="734"/>
      <c r="CC97" s="734"/>
      <c r="CD97" s="734"/>
      <c r="CE97" s="734"/>
      <c r="CF97" s="734"/>
      <c r="CG97" s="368"/>
      <c r="CH97" s="368"/>
      <c r="CI97" s="728" t="e">
        <f>IF(U88=1,CI92,((CI90-CI89)/U88+CI89)*1.16)</f>
        <v>#N/A</v>
      </c>
      <c r="CJ97" s="728"/>
      <c r="CK97" s="728"/>
      <c r="CL97" s="728"/>
      <c r="CM97" s="728"/>
      <c r="CN97" s="728"/>
      <c r="CO97" s="728"/>
      <c r="CP97" s="728"/>
      <c r="CQ97" s="728"/>
      <c r="CR97" s="728"/>
      <c r="CS97" s="368"/>
    </row>
    <row r="98" spans="2:97" ht="23.25" customHeight="1" x14ac:dyDescent="0.35">
      <c r="B98" s="368"/>
      <c r="C98" s="720"/>
      <c r="D98" s="721"/>
      <c r="E98" s="721"/>
      <c r="F98" s="721"/>
      <c r="G98" s="721"/>
      <c r="H98" s="721"/>
      <c r="I98" s="721"/>
      <c r="J98" s="721"/>
      <c r="K98" s="721"/>
      <c r="L98" s="721"/>
      <c r="M98" s="721"/>
      <c r="N98" s="721"/>
      <c r="O98" s="721"/>
      <c r="P98" s="721"/>
      <c r="Q98" s="721"/>
      <c r="R98" s="721"/>
      <c r="S98" s="721"/>
      <c r="T98" s="721"/>
      <c r="U98" s="721"/>
      <c r="V98" s="721"/>
      <c r="W98" s="721"/>
      <c r="X98" s="721"/>
      <c r="Y98" s="721"/>
      <c r="Z98" s="721"/>
      <c r="AA98" s="722"/>
      <c r="AB98" s="368"/>
      <c r="AC98" s="368"/>
      <c r="AD98" s="368"/>
      <c r="AE98" s="368"/>
      <c r="AF98" s="368"/>
      <c r="AG98" s="368"/>
      <c r="AH98" s="368"/>
      <c r="AI98" s="368"/>
      <c r="AJ98" s="368"/>
      <c r="AK98" s="368"/>
      <c r="AL98" s="368"/>
      <c r="AM98" s="368"/>
      <c r="AN98" s="368"/>
      <c r="AO98" s="368"/>
      <c r="AP98" s="368"/>
      <c r="AQ98" s="368"/>
      <c r="AR98" s="368"/>
      <c r="AS98" s="368"/>
      <c r="AT98" s="368"/>
      <c r="AU98" s="368"/>
      <c r="AV98" s="368"/>
      <c r="AW98" s="368"/>
      <c r="AX98" s="368"/>
      <c r="AY98" s="368"/>
      <c r="AZ98" s="368"/>
      <c r="BA98" s="368"/>
      <c r="BB98" s="368"/>
      <c r="BC98" s="368"/>
      <c r="BD98" s="368"/>
      <c r="BE98" s="381"/>
      <c r="BF98" s="381"/>
      <c r="BG98" s="381"/>
      <c r="BH98" s="734" t="e">
        <f>"Recibos subsecuentes ("&amp;U88-1&amp;")"</f>
        <v>#N/A</v>
      </c>
      <c r="BI98" s="734"/>
      <c r="BJ98" s="734"/>
      <c r="BK98" s="734"/>
      <c r="BL98" s="734"/>
      <c r="BM98" s="734"/>
      <c r="BN98" s="734"/>
      <c r="BO98" s="734"/>
      <c r="BP98" s="734"/>
      <c r="BQ98" s="734"/>
      <c r="BR98" s="734"/>
      <c r="BS98" s="734"/>
      <c r="BT98" s="734"/>
      <c r="BU98" s="734"/>
      <c r="BV98" s="734"/>
      <c r="BW98" s="734"/>
      <c r="BX98" s="734"/>
      <c r="BY98" s="734"/>
      <c r="BZ98" s="734"/>
      <c r="CA98" s="734"/>
      <c r="CB98" s="734"/>
      <c r="CC98" s="734"/>
      <c r="CD98" s="734"/>
      <c r="CE98" s="734"/>
      <c r="CF98" s="734"/>
      <c r="CG98" s="368"/>
      <c r="CH98" s="368"/>
      <c r="CI98" s="726" t="e">
        <f>IF(U88=1,0,((CI90-CI89)/U88)*1.16)</f>
        <v>#N/A</v>
      </c>
      <c r="CJ98" s="726"/>
      <c r="CK98" s="726"/>
      <c r="CL98" s="726"/>
      <c r="CM98" s="726"/>
      <c r="CN98" s="726"/>
      <c r="CO98" s="726"/>
      <c r="CP98" s="726"/>
      <c r="CQ98" s="726"/>
      <c r="CR98" s="726"/>
      <c r="CS98" s="368"/>
    </row>
    <row r="99" spans="2:97" ht="23.25" customHeight="1" x14ac:dyDescent="0.35">
      <c r="B99" s="368"/>
      <c r="C99" s="720"/>
      <c r="D99" s="721"/>
      <c r="E99" s="721"/>
      <c r="F99" s="721"/>
      <c r="G99" s="721"/>
      <c r="H99" s="721"/>
      <c r="I99" s="721"/>
      <c r="J99" s="721"/>
      <c r="K99" s="721"/>
      <c r="L99" s="721"/>
      <c r="M99" s="721"/>
      <c r="N99" s="721"/>
      <c r="O99" s="721"/>
      <c r="P99" s="721"/>
      <c r="Q99" s="721"/>
      <c r="R99" s="721"/>
      <c r="S99" s="721"/>
      <c r="T99" s="721"/>
      <c r="U99" s="721"/>
      <c r="V99" s="721"/>
      <c r="W99" s="721"/>
      <c r="X99" s="721"/>
      <c r="Y99" s="721"/>
      <c r="Z99" s="721"/>
      <c r="AA99" s="722"/>
      <c r="AB99" s="368"/>
      <c r="AC99" s="368"/>
      <c r="AD99" s="368"/>
      <c r="AE99" s="368"/>
      <c r="AF99" s="368"/>
      <c r="AG99" s="368"/>
      <c r="AH99" s="368"/>
      <c r="AI99" s="368"/>
      <c r="AJ99" s="368"/>
      <c r="AK99" s="368"/>
      <c r="AL99" s="368"/>
      <c r="AM99" s="368"/>
      <c r="AN99" s="368"/>
      <c r="AO99" s="368"/>
      <c r="AP99" s="368"/>
      <c r="AQ99" s="368"/>
      <c r="AR99" s="368"/>
      <c r="AS99" s="368"/>
      <c r="AT99" s="368"/>
      <c r="AU99" s="368"/>
      <c r="AV99" s="368"/>
      <c r="AW99" s="368"/>
      <c r="AX99" s="368"/>
      <c r="AY99" s="368"/>
      <c r="AZ99" s="368"/>
      <c r="BA99" s="368"/>
      <c r="BB99" s="368"/>
      <c r="BC99" s="368"/>
      <c r="BD99" s="368"/>
      <c r="BE99" s="368"/>
      <c r="BF99" s="368"/>
      <c r="BG99" s="368"/>
      <c r="CS99" s="368"/>
    </row>
    <row r="100" spans="2:97" ht="23.25" customHeight="1" x14ac:dyDescent="0.35">
      <c r="B100" s="368"/>
      <c r="C100" s="720"/>
      <c r="D100" s="721"/>
      <c r="E100" s="721"/>
      <c r="F100" s="721"/>
      <c r="G100" s="721"/>
      <c r="H100" s="721"/>
      <c r="I100" s="721"/>
      <c r="J100" s="721"/>
      <c r="K100" s="721"/>
      <c r="L100" s="721"/>
      <c r="M100" s="721"/>
      <c r="N100" s="721"/>
      <c r="O100" s="721"/>
      <c r="P100" s="721"/>
      <c r="Q100" s="721"/>
      <c r="R100" s="721"/>
      <c r="S100" s="721"/>
      <c r="T100" s="721"/>
      <c r="U100" s="721"/>
      <c r="V100" s="721"/>
      <c r="W100" s="721"/>
      <c r="X100" s="721"/>
      <c r="Y100" s="721"/>
      <c r="Z100" s="721"/>
      <c r="AA100" s="722"/>
      <c r="AB100" s="368"/>
      <c r="AC100" s="368"/>
      <c r="AD100" s="368"/>
      <c r="AE100" s="368"/>
      <c r="AF100" s="368"/>
      <c r="AG100" s="368"/>
      <c r="AH100" s="368"/>
      <c r="AI100" s="368"/>
      <c r="AJ100" s="368"/>
      <c r="AK100" s="368"/>
      <c r="AL100" s="368"/>
      <c r="AM100" s="368"/>
      <c r="AN100" s="368"/>
      <c r="AO100" s="368"/>
      <c r="AP100" s="368"/>
      <c r="AQ100" s="368"/>
      <c r="AR100" s="368"/>
      <c r="AS100" s="368"/>
      <c r="AT100" s="368"/>
      <c r="AU100" s="368"/>
      <c r="AV100" s="368"/>
      <c r="AW100" s="368"/>
      <c r="AX100" s="368"/>
      <c r="AY100" s="368"/>
      <c r="AZ100" s="368"/>
      <c r="BA100" s="368"/>
      <c r="BB100" s="368"/>
      <c r="BC100" s="368"/>
      <c r="BD100" s="368"/>
      <c r="BE100" s="368"/>
      <c r="BF100" s="368"/>
      <c r="BG100" s="368"/>
      <c r="CS100" s="368"/>
    </row>
    <row r="101" spans="2:97" ht="23.25" customHeight="1" x14ac:dyDescent="0.35">
      <c r="B101" s="368"/>
      <c r="C101" s="720"/>
      <c r="D101" s="721"/>
      <c r="E101" s="721"/>
      <c r="F101" s="721"/>
      <c r="G101" s="721"/>
      <c r="H101" s="721"/>
      <c r="I101" s="721"/>
      <c r="J101" s="721"/>
      <c r="K101" s="721"/>
      <c r="L101" s="721"/>
      <c r="M101" s="721"/>
      <c r="N101" s="721"/>
      <c r="O101" s="721"/>
      <c r="P101" s="721"/>
      <c r="Q101" s="721"/>
      <c r="R101" s="721"/>
      <c r="S101" s="721"/>
      <c r="T101" s="721"/>
      <c r="U101" s="721"/>
      <c r="V101" s="721"/>
      <c r="W101" s="721"/>
      <c r="X101" s="721"/>
      <c r="Y101" s="721"/>
      <c r="Z101" s="721"/>
      <c r="AA101" s="722"/>
      <c r="AB101" s="368"/>
      <c r="AC101" s="368"/>
      <c r="AD101" s="368"/>
      <c r="AE101" s="368"/>
      <c r="AF101" s="368"/>
      <c r="AG101" s="368"/>
      <c r="AH101" s="368"/>
      <c r="AI101" s="368"/>
      <c r="AJ101" s="368"/>
      <c r="AK101" s="368"/>
      <c r="AL101" s="368"/>
      <c r="AM101" s="368"/>
      <c r="AN101" s="368"/>
      <c r="AO101" s="368"/>
      <c r="AP101" s="368"/>
      <c r="AQ101" s="368"/>
      <c r="AR101" s="368"/>
      <c r="AS101" s="368"/>
      <c r="AT101" s="368"/>
      <c r="AU101" s="368"/>
      <c r="AV101" s="368"/>
      <c r="AW101" s="368"/>
      <c r="AX101" s="368"/>
      <c r="AY101" s="368"/>
      <c r="AZ101" s="368"/>
      <c r="BA101" s="368"/>
      <c r="BB101" s="368"/>
      <c r="BC101" s="368"/>
      <c r="BD101" s="368"/>
      <c r="BE101" s="368"/>
      <c r="BF101" s="368"/>
      <c r="BG101" s="368"/>
      <c r="CS101" s="368"/>
    </row>
    <row r="102" spans="2:97" ht="23.25" customHeight="1" x14ac:dyDescent="0.35">
      <c r="B102" s="368"/>
      <c r="C102" s="723"/>
      <c r="D102" s="724"/>
      <c r="E102" s="724"/>
      <c r="F102" s="724"/>
      <c r="G102" s="724"/>
      <c r="H102" s="724"/>
      <c r="I102" s="724"/>
      <c r="J102" s="724"/>
      <c r="K102" s="724"/>
      <c r="L102" s="724"/>
      <c r="M102" s="724"/>
      <c r="N102" s="724"/>
      <c r="O102" s="724"/>
      <c r="P102" s="724"/>
      <c r="Q102" s="724"/>
      <c r="R102" s="724"/>
      <c r="S102" s="724"/>
      <c r="T102" s="724"/>
      <c r="U102" s="724"/>
      <c r="V102" s="724"/>
      <c r="W102" s="724"/>
      <c r="X102" s="724"/>
      <c r="Y102" s="724"/>
      <c r="Z102" s="724"/>
      <c r="AA102" s="725"/>
      <c r="AB102" s="368"/>
      <c r="AC102" s="368"/>
      <c r="AD102" s="368"/>
      <c r="AE102" s="368"/>
      <c r="AF102" s="368"/>
      <c r="AG102" s="368"/>
      <c r="AH102" s="368"/>
      <c r="AI102" s="368"/>
      <c r="AJ102" s="368"/>
      <c r="AK102" s="368"/>
      <c r="AL102" s="368"/>
      <c r="AM102" s="368"/>
      <c r="AN102" s="368"/>
      <c r="AO102" s="368"/>
      <c r="AP102" s="368"/>
      <c r="AQ102" s="368"/>
      <c r="AR102" s="368"/>
      <c r="AS102" s="368"/>
      <c r="AT102" s="368"/>
      <c r="AU102" s="368"/>
      <c r="AV102" s="368"/>
      <c r="AW102" s="368"/>
      <c r="AX102" s="368"/>
      <c r="AY102" s="368"/>
      <c r="AZ102" s="368"/>
      <c r="BA102" s="368"/>
      <c r="BB102" s="368"/>
      <c r="BC102" s="368"/>
      <c r="BD102" s="368"/>
      <c r="BE102" s="368"/>
      <c r="BF102" s="368"/>
      <c r="BG102" s="368"/>
      <c r="CS102" s="368"/>
    </row>
    <row r="103" spans="2:97" ht="23.25" customHeight="1" x14ac:dyDescent="0.35">
      <c r="B103" s="368"/>
      <c r="C103" s="368"/>
      <c r="D103" s="368"/>
      <c r="E103" s="368"/>
      <c r="F103" s="368"/>
      <c r="G103" s="368"/>
      <c r="H103" s="368"/>
      <c r="I103" s="368"/>
      <c r="J103" s="368"/>
      <c r="K103" s="368"/>
      <c r="L103" s="368"/>
      <c r="M103" s="368"/>
      <c r="N103" s="368"/>
      <c r="O103" s="368"/>
      <c r="P103" s="368"/>
      <c r="Q103" s="368"/>
      <c r="R103" s="368"/>
      <c r="S103" s="368"/>
      <c r="T103" s="368"/>
      <c r="U103" s="368"/>
      <c r="V103" s="368"/>
      <c r="W103" s="368"/>
      <c r="X103" s="368"/>
      <c r="Y103" s="368"/>
      <c r="Z103" s="368"/>
      <c r="AA103" s="368"/>
      <c r="AB103" s="368"/>
      <c r="AC103" s="368"/>
      <c r="AD103" s="368"/>
      <c r="AE103" s="368"/>
      <c r="AF103" s="368"/>
      <c r="AG103" s="368"/>
      <c r="AH103" s="368"/>
      <c r="AI103" s="368"/>
      <c r="AJ103" s="368"/>
      <c r="AK103" s="368"/>
      <c r="AL103" s="368"/>
      <c r="AM103" s="368"/>
      <c r="AN103" s="368"/>
      <c r="AO103" s="368"/>
      <c r="AP103" s="368"/>
      <c r="AQ103" s="368"/>
      <c r="AR103" s="368"/>
      <c r="AS103" s="368"/>
      <c r="AT103" s="368"/>
      <c r="AU103" s="368"/>
      <c r="AV103" s="368"/>
      <c r="AW103" s="368"/>
      <c r="AX103" s="368"/>
      <c r="AY103" s="368"/>
      <c r="AZ103" s="368"/>
      <c r="BA103" s="368"/>
      <c r="BB103" s="368"/>
      <c r="BC103" s="368"/>
      <c r="BD103" s="368"/>
      <c r="BE103" s="368"/>
      <c r="BF103" s="368"/>
      <c r="BG103" s="368"/>
      <c r="BH103" s="368"/>
      <c r="BI103" s="368"/>
      <c r="BJ103" s="368"/>
      <c r="BK103" s="368"/>
      <c r="BL103" s="368"/>
      <c r="BM103" s="368"/>
      <c r="BN103" s="368"/>
      <c r="BO103" s="368"/>
      <c r="BP103" s="368"/>
      <c r="BQ103" s="368"/>
      <c r="BR103" s="368"/>
      <c r="BS103" s="368"/>
      <c r="BT103" s="368"/>
      <c r="BU103" s="368"/>
      <c r="BV103" s="368"/>
      <c r="BW103" s="368"/>
      <c r="BX103" s="368"/>
      <c r="BY103" s="368"/>
      <c r="BZ103" s="368"/>
      <c r="CA103" s="368"/>
      <c r="CB103" s="368"/>
      <c r="CC103" s="368"/>
      <c r="CD103" s="368"/>
      <c r="CE103" s="368"/>
      <c r="CF103" s="368"/>
      <c r="CG103" s="368"/>
      <c r="CH103" s="368"/>
      <c r="CI103" s="368"/>
      <c r="CJ103" s="368"/>
      <c r="CK103" s="368"/>
      <c r="CL103" s="368"/>
      <c r="CM103" s="368"/>
      <c r="CN103" s="368"/>
      <c r="CO103" s="368"/>
      <c r="CP103" s="368"/>
      <c r="CQ103" s="368"/>
      <c r="CR103" s="368"/>
      <c r="CS103" s="368"/>
    </row>
    <row r="104" spans="2:97" ht="23.25" customHeight="1" x14ac:dyDescent="0.35">
      <c r="B104" s="833" t="s">
        <v>177</v>
      </c>
      <c r="C104" s="834"/>
      <c r="D104" s="834"/>
      <c r="E104" s="834"/>
      <c r="F104" s="834"/>
      <c r="G104" s="834"/>
      <c r="H104" s="834"/>
      <c r="I104" s="834"/>
      <c r="J104" s="834"/>
      <c r="K104" s="834"/>
      <c r="L104" s="834"/>
      <c r="M104" s="834"/>
      <c r="N104" s="834"/>
      <c r="O104" s="834"/>
      <c r="P104" s="834"/>
      <c r="Q104" s="834"/>
      <c r="R104" s="834"/>
      <c r="S104" s="834"/>
      <c r="T104" s="834"/>
      <c r="U104" s="834"/>
      <c r="V104" s="834"/>
      <c r="W104" s="834"/>
      <c r="X104" s="834"/>
      <c r="Y104" s="834"/>
      <c r="Z104" s="834"/>
      <c r="AA104" s="834"/>
      <c r="AB104" s="834"/>
      <c r="AC104" s="834"/>
      <c r="AD104" s="834"/>
      <c r="AE104" s="834"/>
      <c r="AF104" s="834"/>
      <c r="AG104" s="834"/>
      <c r="AH104" s="834"/>
      <c r="AI104" s="834"/>
      <c r="AJ104" s="834"/>
      <c r="AK104" s="834"/>
      <c r="AL104" s="834"/>
      <c r="AM104" s="834"/>
      <c r="AN104" s="834"/>
      <c r="AO104" s="834"/>
      <c r="AP104" s="834"/>
      <c r="AQ104" s="834"/>
      <c r="AR104" s="834"/>
      <c r="AS104" s="834"/>
      <c r="AT104" s="834"/>
      <c r="AU104" s="834"/>
      <c r="AV104" s="834"/>
      <c r="AW104" s="834"/>
      <c r="AX104" s="834"/>
      <c r="AY104" s="834"/>
      <c r="AZ104" s="834"/>
      <c r="BA104" s="834"/>
      <c r="BB104" s="834"/>
      <c r="BC104" s="834"/>
      <c r="BD104" s="834"/>
      <c r="BE104" s="834"/>
      <c r="BF104" s="834"/>
      <c r="BG104" s="834"/>
      <c r="BH104" s="834"/>
      <c r="BI104" s="834"/>
      <c r="BJ104" s="834"/>
      <c r="BK104" s="834"/>
      <c r="BL104" s="834"/>
      <c r="BM104" s="834"/>
      <c r="BN104" s="834"/>
      <c r="BO104" s="834"/>
      <c r="BP104" s="834"/>
      <c r="BQ104" s="834"/>
      <c r="BR104" s="834"/>
      <c r="BS104" s="834"/>
      <c r="BT104" s="834"/>
      <c r="BU104" s="834"/>
      <c r="BV104" s="834"/>
      <c r="BW104" s="834"/>
      <c r="BX104" s="834"/>
      <c r="BY104" s="834"/>
      <c r="BZ104" s="834"/>
      <c r="CA104" s="834"/>
      <c r="CB104" s="834"/>
      <c r="CC104" s="834"/>
      <c r="CD104" s="834"/>
      <c r="CE104" s="834"/>
      <c r="CF104" s="834"/>
      <c r="CG104" s="834"/>
      <c r="CH104" s="834"/>
      <c r="CI104" s="834"/>
      <c r="CJ104" s="834"/>
      <c r="CK104" s="834"/>
      <c r="CL104" s="834"/>
      <c r="CM104" s="834"/>
      <c r="CN104" s="834"/>
      <c r="CO104" s="834"/>
      <c r="CP104" s="834"/>
      <c r="CQ104" s="834"/>
      <c r="CR104" s="834"/>
      <c r="CS104" s="835"/>
    </row>
    <row r="105" spans="2:97" ht="23.25" customHeight="1" x14ac:dyDescent="0.35">
      <c r="B105" s="892"/>
      <c r="C105" s="892"/>
      <c r="D105" s="892"/>
      <c r="E105" s="892"/>
      <c r="F105" s="892"/>
      <c r="G105" s="892"/>
      <c r="H105" s="892"/>
      <c r="I105" s="892"/>
      <c r="J105" s="892"/>
      <c r="K105" s="892"/>
      <c r="L105" s="892"/>
      <c r="M105" s="892"/>
      <c r="N105" s="892"/>
      <c r="O105" s="892"/>
      <c r="P105" s="368"/>
      <c r="Q105" s="368"/>
      <c r="R105" s="368"/>
      <c r="S105" s="368"/>
      <c r="T105" s="368"/>
      <c r="U105" s="368"/>
      <c r="V105" s="368"/>
      <c r="W105" s="368"/>
      <c r="X105" s="368"/>
      <c r="Y105" s="368"/>
      <c r="Z105" s="368"/>
      <c r="AA105" s="368"/>
      <c r="AB105" s="368"/>
      <c r="AC105" s="368"/>
      <c r="AD105" s="368"/>
      <c r="AE105" s="368"/>
      <c r="AF105" s="368"/>
      <c r="AG105" s="368"/>
      <c r="AH105" s="368"/>
      <c r="AI105" s="368"/>
      <c r="AJ105" s="368"/>
      <c r="AK105" s="368"/>
      <c r="AL105" s="368"/>
      <c r="AM105" s="368"/>
      <c r="AN105" s="368"/>
      <c r="AO105" s="368"/>
      <c r="AP105" s="368"/>
      <c r="AQ105" s="368"/>
      <c r="AR105" s="368"/>
      <c r="AS105" s="368"/>
      <c r="AT105" s="368"/>
      <c r="AU105" s="368"/>
      <c r="AV105" s="368"/>
      <c r="AW105" s="368"/>
      <c r="AX105" s="368"/>
      <c r="AY105" s="368"/>
      <c r="AZ105" s="368"/>
      <c r="BA105" s="368"/>
      <c r="BB105" s="368"/>
      <c r="BC105" s="368"/>
      <c r="BD105" s="368"/>
      <c r="BE105" s="368"/>
      <c r="BF105" s="368"/>
      <c r="BG105" s="368"/>
      <c r="BH105" s="368"/>
      <c r="BI105" s="368"/>
      <c r="BJ105" s="368"/>
      <c r="BK105" s="368"/>
      <c r="BL105" s="368"/>
      <c r="BM105" s="368"/>
      <c r="BN105" s="368"/>
      <c r="BO105" s="368"/>
      <c r="BP105" s="368"/>
      <c r="BQ105" s="368"/>
      <c r="BR105" s="368"/>
      <c r="BS105" s="368"/>
      <c r="BT105" s="368"/>
      <c r="BU105" s="368"/>
      <c r="BV105" s="368"/>
      <c r="BW105" s="368"/>
      <c r="BX105" s="368"/>
      <c r="BY105" s="368"/>
      <c r="BZ105" s="368"/>
      <c r="CA105" s="368"/>
      <c r="CB105" s="368"/>
      <c r="CC105" s="368"/>
      <c r="CD105" s="368"/>
      <c r="CE105" s="368"/>
      <c r="CF105" s="368"/>
      <c r="CG105" s="368"/>
      <c r="CH105" s="368"/>
      <c r="CI105" s="368"/>
      <c r="CJ105" s="368"/>
      <c r="CK105" s="368"/>
      <c r="CL105" s="368"/>
      <c r="CM105" s="368"/>
      <c r="CN105" s="368"/>
      <c r="CO105" s="368"/>
      <c r="CP105" s="368"/>
      <c r="CQ105" s="368"/>
      <c r="CR105" s="368"/>
      <c r="CS105" s="368"/>
    </row>
    <row r="106" spans="2:97" ht="23.25" customHeight="1" x14ac:dyDescent="0.35">
      <c r="B106" s="714" t="s">
        <v>178</v>
      </c>
      <c r="C106" s="714"/>
      <c r="D106" s="714"/>
      <c r="E106" s="714"/>
      <c r="F106" s="714"/>
      <c r="G106" s="714"/>
      <c r="H106" s="714"/>
      <c r="I106" s="714"/>
      <c r="J106" s="714"/>
      <c r="K106" s="714"/>
      <c r="L106" s="714"/>
      <c r="M106" s="714"/>
      <c r="N106" s="714"/>
      <c r="O106" s="714"/>
      <c r="P106" s="714"/>
      <c r="Q106" s="714"/>
      <c r="R106" s="714"/>
      <c r="S106" s="714"/>
      <c r="T106" s="714"/>
      <c r="U106" s="714"/>
      <c r="V106" s="714"/>
      <c r="W106" s="714"/>
      <c r="X106" s="714"/>
      <c r="Y106" s="714"/>
      <c r="Z106" s="714"/>
      <c r="AA106" s="714"/>
      <c r="AB106" s="714"/>
      <c r="AC106" s="714"/>
      <c r="AD106" s="714"/>
      <c r="AE106" s="714"/>
      <c r="AF106" s="714"/>
      <c r="AG106" s="714"/>
      <c r="AH106" s="714"/>
      <c r="AI106" s="714"/>
      <c r="AJ106" s="714"/>
      <c r="AK106" s="714"/>
      <c r="AL106" s="714"/>
      <c r="AM106" s="714"/>
      <c r="AN106" s="714"/>
      <c r="AO106" s="714"/>
      <c r="AP106" s="714"/>
      <c r="AQ106" s="714"/>
      <c r="AR106" s="714"/>
      <c r="AS106" s="714"/>
      <c r="AT106" s="714"/>
      <c r="AU106" s="714"/>
      <c r="AV106" s="714"/>
      <c r="AW106" s="714"/>
      <c r="AX106" s="714"/>
      <c r="AY106" s="714"/>
      <c r="AZ106" s="714"/>
      <c r="BA106" s="714"/>
      <c r="BB106" s="714"/>
      <c r="BC106" s="714"/>
      <c r="BD106" s="714"/>
      <c r="BE106" s="714"/>
      <c r="BF106" s="714"/>
      <c r="BG106" s="714"/>
      <c r="BH106" s="714"/>
      <c r="BI106" s="714"/>
      <c r="BJ106" s="714"/>
      <c r="BK106" s="714"/>
      <c r="BL106" s="714"/>
      <c r="BM106" s="714"/>
      <c r="BN106" s="714"/>
      <c r="BO106" s="714"/>
      <c r="BP106" s="714"/>
      <c r="BQ106" s="714"/>
      <c r="BR106" s="714"/>
      <c r="BS106" s="714"/>
      <c r="BT106" s="714"/>
      <c r="BU106" s="714"/>
      <c r="BV106" s="714"/>
      <c r="BW106" s="714"/>
      <c r="BX106" s="714"/>
      <c r="BY106" s="714"/>
      <c r="BZ106" s="714"/>
      <c r="CA106" s="714"/>
      <c r="CB106" s="714"/>
      <c r="CC106" s="714"/>
      <c r="CD106" s="714"/>
      <c r="CE106" s="714"/>
      <c r="CF106" s="714"/>
      <c r="CG106" s="714"/>
      <c r="CH106" s="714"/>
      <c r="CI106" s="714"/>
      <c r="CJ106" s="714"/>
      <c r="CK106" s="714"/>
      <c r="CL106" s="714"/>
      <c r="CM106" s="714"/>
      <c r="CN106" s="714"/>
      <c r="CO106" s="714"/>
      <c r="CP106" s="714"/>
      <c r="CQ106" s="714"/>
      <c r="CR106" s="714"/>
      <c r="CS106" s="714"/>
    </row>
    <row r="107" spans="2:97" ht="23.25" customHeight="1" x14ac:dyDescent="0.35">
      <c r="B107" s="714" t="s">
        <v>179</v>
      </c>
      <c r="C107" s="714"/>
      <c r="D107" s="714"/>
      <c r="E107" s="714"/>
      <c r="F107" s="714"/>
      <c r="G107" s="714"/>
      <c r="H107" s="714"/>
      <c r="I107" s="714"/>
      <c r="J107" s="714"/>
      <c r="K107" s="714"/>
      <c r="L107" s="714"/>
      <c r="M107" s="714"/>
      <c r="N107" s="714"/>
      <c r="O107" s="714"/>
      <c r="P107" s="714"/>
      <c r="Q107" s="714"/>
      <c r="R107" s="714"/>
      <c r="S107" s="714"/>
      <c r="T107" s="714"/>
      <c r="U107" s="714"/>
      <c r="V107" s="714"/>
      <c r="W107" s="714"/>
      <c r="X107" s="714"/>
      <c r="Y107" s="714"/>
      <c r="Z107" s="714"/>
      <c r="AA107" s="714"/>
      <c r="AB107" s="714"/>
      <c r="AC107" s="714"/>
      <c r="AD107" s="714"/>
      <c r="AE107" s="714"/>
      <c r="AF107" s="714"/>
      <c r="AG107" s="714"/>
      <c r="AH107" s="714"/>
      <c r="AI107" s="714"/>
      <c r="AJ107" s="714"/>
      <c r="AK107" s="714"/>
      <c r="AL107" s="714"/>
      <c r="AM107" s="714"/>
      <c r="AN107" s="714"/>
      <c r="AO107" s="714"/>
      <c r="AP107" s="714"/>
      <c r="AQ107" s="714"/>
      <c r="AR107" s="714"/>
      <c r="AS107" s="714"/>
      <c r="AT107" s="714"/>
      <c r="AU107" s="714"/>
      <c r="AV107" s="714"/>
      <c r="AW107" s="714"/>
      <c r="AX107" s="714"/>
      <c r="AY107" s="714"/>
      <c r="AZ107" s="714"/>
      <c r="BA107" s="714"/>
      <c r="BB107" s="714"/>
      <c r="BC107" s="714"/>
      <c r="BD107" s="714"/>
      <c r="BE107" s="714"/>
      <c r="BF107" s="714"/>
      <c r="BG107" s="714"/>
      <c r="BH107" s="714"/>
      <c r="BI107" s="714"/>
      <c r="BJ107" s="714"/>
      <c r="BK107" s="714"/>
      <c r="BL107" s="714"/>
      <c r="BM107" s="714"/>
      <c r="BN107" s="714"/>
      <c r="BO107" s="714"/>
      <c r="BP107" s="714"/>
      <c r="BQ107" s="714"/>
      <c r="BR107" s="714"/>
      <c r="BS107" s="714"/>
      <c r="BT107" s="714"/>
      <c r="BU107" s="714"/>
      <c r="BV107" s="714"/>
      <c r="BW107" s="714"/>
      <c r="BX107" s="714"/>
      <c r="BY107" s="714"/>
      <c r="BZ107" s="714"/>
      <c r="CA107" s="714"/>
      <c r="CB107" s="714"/>
      <c r="CC107" s="714"/>
      <c r="CD107" s="714"/>
      <c r="CE107" s="714"/>
      <c r="CF107" s="714"/>
      <c r="CG107" s="714"/>
      <c r="CH107" s="714"/>
      <c r="CI107" s="714"/>
      <c r="CJ107" s="714"/>
      <c r="CK107" s="714"/>
      <c r="CL107" s="714"/>
      <c r="CM107" s="714"/>
      <c r="CN107" s="714"/>
      <c r="CO107" s="714"/>
      <c r="CP107" s="714"/>
      <c r="CQ107" s="714"/>
      <c r="CR107" s="714"/>
      <c r="CS107" s="714"/>
    </row>
    <row r="108" spans="2:97" ht="23.25" customHeight="1" x14ac:dyDescent="0.35">
      <c r="B108" s="714" t="s">
        <v>180</v>
      </c>
      <c r="C108" s="714"/>
      <c r="D108" s="714"/>
      <c r="E108" s="714"/>
      <c r="F108" s="714"/>
      <c r="G108" s="714"/>
      <c r="H108" s="714"/>
      <c r="I108" s="714"/>
      <c r="J108" s="714"/>
      <c r="K108" s="714"/>
      <c r="L108" s="714"/>
      <c r="M108" s="714"/>
      <c r="N108" s="714"/>
      <c r="O108" s="714"/>
      <c r="P108" s="714"/>
      <c r="Q108" s="714"/>
      <c r="R108" s="714"/>
      <c r="S108" s="714"/>
      <c r="T108" s="714"/>
      <c r="U108" s="714"/>
      <c r="V108" s="714"/>
      <c r="W108" s="714"/>
      <c r="X108" s="714"/>
      <c r="Y108" s="714"/>
      <c r="Z108" s="714"/>
      <c r="AA108" s="714"/>
      <c r="AB108" s="714"/>
      <c r="AC108" s="714"/>
      <c r="AD108" s="714"/>
      <c r="AE108" s="714"/>
      <c r="AF108" s="714"/>
      <c r="AG108" s="714"/>
      <c r="AH108" s="714"/>
      <c r="AI108" s="714"/>
      <c r="AJ108" s="714"/>
      <c r="AK108" s="714"/>
      <c r="AL108" s="714"/>
      <c r="AM108" s="714"/>
      <c r="AN108" s="714"/>
      <c r="AO108" s="714"/>
      <c r="AP108" s="714"/>
      <c r="AQ108" s="714"/>
      <c r="AR108" s="714"/>
      <c r="AS108" s="714"/>
      <c r="AT108" s="714"/>
      <c r="AU108" s="714"/>
      <c r="AV108" s="714"/>
      <c r="AW108" s="714"/>
      <c r="AX108" s="714"/>
      <c r="AY108" s="714"/>
      <c r="AZ108" s="714"/>
      <c r="BA108" s="714"/>
      <c r="BB108" s="714"/>
      <c r="BC108" s="714"/>
      <c r="BD108" s="714"/>
      <c r="BE108" s="714"/>
      <c r="BF108" s="714"/>
      <c r="BG108" s="714"/>
      <c r="BH108" s="714"/>
      <c r="BI108" s="714"/>
      <c r="BJ108" s="714"/>
      <c r="BK108" s="714"/>
      <c r="BL108" s="714"/>
      <c r="BM108" s="714"/>
      <c r="BN108" s="714"/>
      <c r="BO108" s="714"/>
      <c r="BP108" s="714"/>
      <c r="BQ108" s="714"/>
      <c r="BR108" s="714"/>
      <c r="BS108" s="714"/>
      <c r="BT108" s="714"/>
      <c r="BU108" s="714"/>
      <c r="BV108" s="714"/>
      <c r="BW108" s="714"/>
      <c r="BX108" s="714"/>
      <c r="BY108" s="714"/>
      <c r="BZ108" s="714"/>
      <c r="CA108" s="714"/>
      <c r="CB108" s="714"/>
      <c r="CC108" s="714"/>
      <c r="CD108" s="714"/>
      <c r="CE108" s="714"/>
      <c r="CF108" s="714"/>
      <c r="CG108" s="714"/>
      <c r="CH108" s="714"/>
      <c r="CI108" s="714"/>
      <c r="CJ108" s="714"/>
      <c r="CK108" s="714"/>
      <c r="CL108" s="714"/>
      <c r="CM108" s="714"/>
      <c r="CN108" s="714"/>
      <c r="CO108" s="714"/>
      <c r="CP108" s="714"/>
      <c r="CQ108" s="714"/>
      <c r="CR108" s="714"/>
      <c r="CS108" s="714"/>
    </row>
    <row r="109" spans="2:97" ht="23.25" customHeight="1" x14ac:dyDescent="0.35">
      <c r="B109" s="714" t="s">
        <v>181</v>
      </c>
      <c r="C109" s="714"/>
      <c r="D109" s="714"/>
      <c r="E109" s="714"/>
      <c r="F109" s="714"/>
      <c r="G109" s="714"/>
      <c r="H109" s="714"/>
      <c r="I109" s="714"/>
      <c r="J109" s="714"/>
      <c r="K109" s="714"/>
      <c r="L109" s="714"/>
      <c r="M109" s="714"/>
      <c r="N109" s="714"/>
      <c r="O109" s="714"/>
      <c r="P109" s="714"/>
      <c r="Q109" s="714"/>
      <c r="R109" s="714"/>
      <c r="S109" s="714"/>
      <c r="T109" s="714"/>
      <c r="U109" s="714"/>
      <c r="V109" s="714"/>
      <c r="W109" s="714"/>
      <c r="X109" s="714"/>
      <c r="Y109" s="714"/>
      <c r="Z109" s="714"/>
      <c r="AA109" s="714"/>
      <c r="AB109" s="714"/>
      <c r="AC109" s="714"/>
      <c r="AD109" s="714"/>
      <c r="AE109" s="714"/>
      <c r="AF109" s="714"/>
      <c r="AG109" s="714"/>
      <c r="AH109" s="714"/>
      <c r="AI109" s="714"/>
      <c r="AJ109" s="714"/>
      <c r="AK109" s="714"/>
      <c r="AL109" s="714"/>
      <c r="AM109" s="714"/>
      <c r="AN109" s="714"/>
      <c r="AO109" s="714"/>
      <c r="AP109" s="714"/>
      <c r="AQ109" s="714"/>
      <c r="AR109" s="714"/>
      <c r="AS109" s="714"/>
      <c r="AT109" s="714"/>
      <c r="AU109" s="714"/>
      <c r="AV109" s="714"/>
      <c r="AW109" s="714"/>
      <c r="AX109" s="714"/>
      <c r="AY109" s="714"/>
      <c r="AZ109" s="714"/>
      <c r="BA109" s="714"/>
      <c r="BB109" s="714"/>
      <c r="BC109" s="714"/>
      <c r="BD109" s="714"/>
      <c r="BE109" s="714"/>
      <c r="BF109" s="714"/>
      <c r="BG109" s="714"/>
      <c r="BH109" s="714"/>
      <c r="BI109" s="714"/>
      <c r="BJ109" s="714"/>
      <c r="BK109" s="714"/>
      <c r="BL109" s="714"/>
      <c r="BM109" s="714"/>
      <c r="BN109" s="714"/>
      <c r="BO109" s="714"/>
      <c r="BP109" s="714"/>
      <c r="BQ109" s="714"/>
      <c r="BR109" s="714"/>
      <c r="BS109" s="714"/>
      <c r="BT109" s="714"/>
      <c r="BU109" s="714"/>
      <c r="BV109" s="714"/>
      <c r="BW109" s="714"/>
      <c r="BX109" s="714"/>
      <c r="BY109" s="714"/>
      <c r="BZ109" s="714"/>
      <c r="CA109" s="714"/>
      <c r="CB109" s="714"/>
      <c r="CC109" s="714"/>
      <c r="CD109" s="714"/>
      <c r="CE109" s="714"/>
      <c r="CF109" s="714"/>
      <c r="CG109" s="714"/>
      <c r="CH109" s="714"/>
      <c r="CI109" s="714"/>
      <c r="CJ109" s="714"/>
      <c r="CK109" s="714"/>
      <c r="CL109" s="714"/>
      <c r="CM109" s="714"/>
      <c r="CN109" s="714"/>
      <c r="CO109" s="714"/>
      <c r="CP109" s="714"/>
      <c r="CQ109" s="714"/>
      <c r="CR109" s="714"/>
      <c r="CS109" s="714"/>
    </row>
    <row r="110" spans="2:97" ht="23.25" customHeight="1" x14ac:dyDescent="0.35">
      <c r="B110" s="714"/>
      <c r="C110" s="714"/>
      <c r="D110" s="714"/>
      <c r="E110" s="714"/>
      <c r="F110" s="714"/>
      <c r="G110" s="714"/>
      <c r="H110" s="714"/>
      <c r="I110" s="714"/>
      <c r="J110" s="714"/>
      <c r="K110" s="714"/>
      <c r="L110" s="714"/>
      <c r="M110" s="714"/>
      <c r="N110" s="714"/>
      <c r="O110" s="714"/>
      <c r="P110" s="714"/>
      <c r="Q110" s="714"/>
      <c r="R110" s="714"/>
      <c r="S110" s="714"/>
      <c r="T110" s="714"/>
      <c r="U110" s="714"/>
      <c r="V110" s="714"/>
      <c r="W110" s="714"/>
      <c r="X110" s="714"/>
      <c r="Y110" s="714"/>
      <c r="Z110" s="714"/>
      <c r="AA110" s="714"/>
      <c r="AB110" s="714"/>
      <c r="AC110" s="714"/>
      <c r="AD110" s="714"/>
      <c r="AE110" s="714"/>
      <c r="AF110" s="714"/>
      <c r="AG110" s="714"/>
      <c r="AH110" s="714"/>
      <c r="AI110" s="714"/>
      <c r="AJ110" s="714"/>
      <c r="AK110" s="714"/>
      <c r="AL110" s="714"/>
      <c r="AM110" s="714"/>
      <c r="AN110" s="714"/>
      <c r="AO110" s="714"/>
      <c r="AP110" s="714"/>
      <c r="AQ110" s="714"/>
      <c r="AR110" s="714"/>
      <c r="AS110" s="714"/>
      <c r="AT110" s="714"/>
      <c r="AU110" s="714"/>
      <c r="AV110" s="714"/>
      <c r="AW110" s="714"/>
      <c r="AX110" s="714"/>
      <c r="AY110" s="714"/>
      <c r="AZ110" s="714"/>
      <c r="BA110" s="714"/>
      <c r="BB110" s="714"/>
      <c r="BC110" s="714"/>
      <c r="BD110" s="714"/>
      <c r="BE110" s="714"/>
      <c r="BF110" s="714"/>
      <c r="BG110" s="714"/>
      <c r="BH110" s="714"/>
      <c r="BI110" s="714"/>
      <c r="BJ110" s="714"/>
      <c r="BK110" s="714"/>
      <c r="BL110" s="714"/>
      <c r="BM110" s="714"/>
      <c r="BN110" s="714"/>
      <c r="BO110" s="714"/>
      <c r="BP110" s="714"/>
      <c r="BQ110" s="714"/>
      <c r="BR110" s="714"/>
      <c r="BS110" s="714"/>
      <c r="BT110" s="714"/>
      <c r="BU110" s="714"/>
      <c r="BV110" s="714"/>
      <c r="BW110" s="714"/>
      <c r="BX110" s="714"/>
      <c r="BY110" s="714"/>
      <c r="BZ110" s="714"/>
      <c r="CA110" s="714"/>
      <c r="CB110" s="714"/>
      <c r="CC110" s="714"/>
      <c r="CD110" s="714"/>
      <c r="CE110" s="714"/>
      <c r="CF110" s="714"/>
      <c r="CG110" s="714"/>
      <c r="CH110" s="714"/>
      <c r="CI110" s="714"/>
      <c r="CJ110" s="714"/>
      <c r="CK110" s="714"/>
      <c r="CL110" s="714"/>
      <c r="CM110" s="714"/>
      <c r="CN110" s="714"/>
      <c r="CO110" s="714"/>
      <c r="CP110" s="714"/>
      <c r="CQ110" s="714"/>
      <c r="CR110" s="714"/>
      <c r="CS110" s="714"/>
    </row>
    <row r="111" spans="2:97" ht="23.25" customHeight="1" x14ac:dyDescent="0.35">
      <c r="B111" s="714" t="s">
        <v>327</v>
      </c>
      <c r="C111" s="714"/>
      <c r="D111" s="714"/>
      <c r="E111" s="714"/>
      <c r="F111" s="714"/>
      <c r="G111" s="714"/>
      <c r="H111" s="714"/>
      <c r="I111" s="714"/>
      <c r="J111" s="714"/>
      <c r="K111" s="714"/>
      <c r="L111" s="714"/>
      <c r="M111" s="714"/>
      <c r="N111" s="714"/>
      <c r="O111" s="714"/>
      <c r="P111" s="714"/>
      <c r="Q111" s="714"/>
      <c r="R111" s="714"/>
      <c r="S111" s="714"/>
      <c r="T111" s="714"/>
      <c r="U111" s="714"/>
      <c r="V111" s="714"/>
      <c r="W111" s="714"/>
      <c r="X111" s="714"/>
      <c r="Y111" s="714"/>
      <c r="Z111" s="714"/>
      <c r="AA111" s="714"/>
      <c r="AB111" s="714"/>
      <c r="AC111" s="714"/>
      <c r="AD111" s="714"/>
      <c r="AE111" s="714"/>
      <c r="AF111" s="714"/>
      <c r="AG111" s="714"/>
      <c r="AH111" s="714"/>
      <c r="AI111" s="714"/>
      <c r="AJ111" s="714"/>
      <c r="AK111" s="714"/>
      <c r="AL111" s="714"/>
      <c r="AM111" s="714"/>
      <c r="AN111" s="714"/>
      <c r="AO111" s="714"/>
      <c r="AP111" s="714"/>
      <c r="AQ111" s="714"/>
      <c r="AR111" s="714"/>
      <c r="AS111" s="714"/>
      <c r="AT111" s="714"/>
      <c r="AU111" s="714"/>
      <c r="AV111" s="714"/>
      <c r="AW111" s="714"/>
      <c r="AX111" s="714"/>
      <c r="AY111" s="714"/>
      <c r="AZ111" s="714"/>
      <c r="BA111" s="714"/>
      <c r="BB111" s="714"/>
      <c r="BC111" s="714"/>
      <c r="BD111" s="714"/>
      <c r="BE111" s="714"/>
      <c r="BF111" s="714"/>
      <c r="BG111" s="714"/>
      <c r="BH111" s="714"/>
      <c r="BI111" s="714"/>
      <c r="BJ111" s="714"/>
      <c r="BK111" s="714"/>
      <c r="BL111" s="714"/>
      <c r="BM111" s="714"/>
      <c r="BN111" s="714"/>
      <c r="BO111" s="714"/>
      <c r="BP111" s="714"/>
      <c r="BQ111" s="714"/>
      <c r="BR111" s="714"/>
      <c r="BS111" s="714"/>
      <c r="BT111" s="714"/>
      <c r="BU111" s="714"/>
      <c r="BV111" s="714"/>
      <c r="BW111" s="714"/>
      <c r="BX111" s="714"/>
      <c r="BY111" s="714"/>
      <c r="BZ111" s="714"/>
      <c r="CA111" s="714"/>
      <c r="CB111" s="714"/>
      <c r="CC111" s="714"/>
      <c r="CD111" s="714"/>
      <c r="CE111" s="714"/>
      <c r="CF111" s="714"/>
      <c r="CG111" s="714"/>
      <c r="CH111" s="714"/>
      <c r="CI111" s="714"/>
      <c r="CJ111" s="714"/>
      <c r="CK111" s="714"/>
      <c r="CL111" s="714"/>
      <c r="CM111" s="714"/>
      <c r="CN111" s="714"/>
      <c r="CO111" s="714"/>
      <c r="CP111" s="714"/>
      <c r="CQ111" s="714"/>
      <c r="CR111" s="714"/>
      <c r="CS111" s="714"/>
    </row>
    <row r="112" spans="2:97" ht="23.25" customHeight="1" x14ac:dyDescent="0.35">
      <c r="B112" s="714" t="s">
        <v>490</v>
      </c>
      <c r="C112" s="714"/>
      <c r="D112" s="714"/>
      <c r="E112" s="714"/>
      <c r="F112" s="714"/>
      <c r="G112" s="714"/>
      <c r="H112" s="714"/>
      <c r="I112" s="714"/>
      <c r="J112" s="714"/>
      <c r="K112" s="714"/>
      <c r="L112" s="714"/>
      <c r="M112" s="714"/>
      <c r="N112" s="714"/>
      <c r="O112" s="714"/>
      <c r="P112" s="714"/>
      <c r="Q112" s="714"/>
      <c r="R112" s="714"/>
      <c r="S112" s="714"/>
      <c r="T112" s="714"/>
      <c r="U112" s="714"/>
      <c r="V112" s="714"/>
      <c r="W112" s="714"/>
      <c r="X112" s="714"/>
      <c r="Y112" s="714"/>
      <c r="Z112" s="714"/>
      <c r="AA112" s="714"/>
      <c r="AB112" s="714"/>
      <c r="AC112" s="714"/>
      <c r="AD112" s="714"/>
      <c r="AE112" s="714"/>
      <c r="AF112" s="714"/>
      <c r="AG112" s="714"/>
      <c r="AH112" s="714"/>
      <c r="AI112" s="714"/>
      <c r="AJ112" s="714"/>
      <c r="AK112" s="714"/>
      <c r="AL112" s="714"/>
      <c r="AM112" s="714"/>
      <c r="AN112" s="714"/>
      <c r="AO112" s="714"/>
      <c r="AP112" s="714"/>
      <c r="AQ112" s="714"/>
      <c r="AR112" s="714"/>
      <c r="AS112" s="714"/>
      <c r="AT112" s="714"/>
      <c r="AU112" s="714"/>
      <c r="AV112" s="714"/>
      <c r="AW112" s="714"/>
      <c r="AX112" s="714"/>
      <c r="AY112" s="714"/>
      <c r="AZ112" s="714"/>
      <c r="BA112" s="714"/>
      <c r="BB112" s="714"/>
      <c r="BC112" s="714"/>
      <c r="BD112" s="714"/>
      <c r="BE112" s="714"/>
      <c r="BF112" s="714"/>
      <c r="BG112" s="714"/>
      <c r="BH112" s="714"/>
      <c r="BI112" s="714"/>
      <c r="BJ112" s="714"/>
      <c r="BK112" s="714"/>
      <c r="BL112" s="714"/>
      <c r="BM112" s="714"/>
      <c r="BN112" s="714"/>
      <c r="BO112" s="714"/>
      <c r="BP112" s="714"/>
      <c r="BQ112" s="714"/>
      <c r="BR112" s="714"/>
      <c r="BS112" s="714"/>
      <c r="BT112" s="714"/>
      <c r="BU112" s="714"/>
      <c r="BV112" s="714"/>
      <c r="BW112" s="714"/>
      <c r="BX112" s="714"/>
      <c r="BY112" s="714"/>
      <c r="BZ112" s="714"/>
      <c r="CA112" s="714"/>
      <c r="CB112" s="714"/>
      <c r="CC112" s="714"/>
      <c r="CD112" s="714"/>
      <c r="CE112" s="714"/>
      <c r="CF112" s="714"/>
      <c r="CG112" s="714"/>
      <c r="CH112" s="714"/>
      <c r="CI112" s="714"/>
      <c r="CJ112" s="714"/>
      <c r="CK112" s="714"/>
      <c r="CL112" s="714"/>
      <c r="CM112" s="714"/>
      <c r="CN112" s="714"/>
      <c r="CO112" s="714"/>
      <c r="CP112" s="714"/>
      <c r="CQ112" s="714"/>
      <c r="CR112" s="714"/>
      <c r="CS112" s="714"/>
    </row>
    <row r="113" spans="1:98" ht="23.25" customHeight="1" x14ac:dyDescent="0.35">
      <c r="B113" s="714"/>
      <c r="C113" s="714"/>
      <c r="D113" s="714"/>
      <c r="E113" s="714"/>
      <c r="F113" s="714"/>
      <c r="G113" s="714"/>
      <c r="H113" s="714"/>
      <c r="I113" s="714"/>
      <c r="J113" s="714"/>
      <c r="K113" s="714"/>
      <c r="L113" s="714"/>
      <c r="M113" s="714"/>
      <c r="N113" s="714"/>
      <c r="O113" s="714"/>
      <c r="P113" s="714"/>
      <c r="Q113" s="714"/>
      <c r="R113" s="714"/>
      <c r="S113" s="714"/>
      <c r="T113" s="714"/>
      <c r="U113" s="714"/>
      <c r="V113" s="714"/>
      <c r="W113" s="714"/>
      <c r="X113" s="714"/>
      <c r="Y113" s="714"/>
      <c r="Z113" s="714"/>
      <c r="AA113" s="714"/>
      <c r="AB113" s="714"/>
      <c r="AC113" s="714"/>
      <c r="AD113" s="714"/>
      <c r="AE113" s="714"/>
      <c r="AF113" s="714"/>
      <c r="AG113" s="714"/>
      <c r="AH113" s="714"/>
      <c r="AI113" s="714"/>
      <c r="AJ113" s="714"/>
      <c r="AK113" s="714"/>
      <c r="AL113" s="714"/>
      <c r="AM113" s="714"/>
      <c r="AN113" s="714"/>
      <c r="AO113" s="714"/>
      <c r="AP113" s="714"/>
      <c r="AQ113" s="714"/>
      <c r="AR113" s="714"/>
      <c r="AS113" s="714"/>
      <c r="AT113" s="714"/>
      <c r="AU113" s="714"/>
      <c r="AV113" s="714"/>
      <c r="AW113" s="714"/>
      <c r="AX113" s="714"/>
      <c r="AY113" s="714"/>
      <c r="AZ113" s="714"/>
      <c r="BA113" s="714"/>
      <c r="BB113" s="714"/>
      <c r="BC113" s="714"/>
      <c r="BD113" s="714"/>
      <c r="BE113" s="714"/>
      <c r="BF113" s="714"/>
      <c r="BG113" s="714"/>
      <c r="BH113" s="714"/>
      <c r="BI113" s="714"/>
      <c r="BJ113" s="714"/>
      <c r="BK113" s="714"/>
      <c r="BL113" s="714"/>
      <c r="BM113" s="714"/>
      <c r="BN113" s="714"/>
      <c r="BO113" s="714"/>
      <c r="BP113" s="714"/>
      <c r="BQ113" s="714"/>
      <c r="BR113" s="714"/>
      <c r="BS113" s="714"/>
      <c r="BT113" s="714"/>
      <c r="BU113" s="714"/>
      <c r="BV113" s="714"/>
      <c r="BW113" s="714"/>
      <c r="BX113" s="714"/>
      <c r="BY113" s="714"/>
      <c r="BZ113" s="714"/>
      <c r="CA113" s="714"/>
      <c r="CB113" s="714"/>
      <c r="CC113" s="714"/>
      <c r="CD113" s="714"/>
      <c r="CE113" s="714"/>
      <c r="CF113" s="714"/>
      <c r="CG113" s="714"/>
      <c r="CH113" s="714"/>
      <c r="CI113" s="714"/>
      <c r="CJ113" s="714"/>
      <c r="CK113" s="714"/>
      <c r="CL113" s="714"/>
      <c r="CM113" s="714"/>
      <c r="CN113" s="714"/>
      <c r="CO113" s="714"/>
      <c r="CP113" s="714"/>
      <c r="CQ113" s="714"/>
      <c r="CR113" s="714"/>
      <c r="CS113" s="714"/>
    </row>
    <row r="114" spans="1:98" ht="23.25" customHeight="1" x14ac:dyDescent="0.35">
      <c r="B114" s="714"/>
      <c r="C114" s="714"/>
      <c r="D114" s="714"/>
      <c r="E114" s="714"/>
      <c r="F114" s="714"/>
      <c r="G114" s="714"/>
      <c r="H114" s="714"/>
      <c r="I114" s="714"/>
      <c r="J114" s="714"/>
      <c r="K114" s="714"/>
      <c r="L114" s="714"/>
      <c r="M114" s="714"/>
      <c r="N114" s="714"/>
      <c r="O114" s="714"/>
      <c r="P114" s="714"/>
      <c r="Q114" s="714"/>
      <c r="R114" s="714"/>
      <c r="S114" s="714"/>
      <c r="T114" s="714"/>
      <c r="U114" s="714"/>
      <c r="V114" s="714"/>
      <c r="W114" s="714"/>
      <c r="X114" s="714"/>
      <c r="Y114" s="714"/>
      <c r="Z114" s="714"/>
      <c r="AA114" s="714"/>
      <c r="AB114" s="714"/>
      <c r="AC114" s="714"/>
      <c r="AD114" s="714"/>
      <c r="AE114" s="714"/>
      <c r="AF114" s="714"/>
      <c r="AG114" s="714"/>
      <c r="AH114" s="714"/>
      <c r="AI114" s="714"/>
      <c r="AJ114" s="714"/>
      <c r="AK114" s="714"/>
      <c r="AL114" s="714"/>
      <c r="AM114" s="714"/>
      <c r="AN114" s="714"/>
      <c r="AO114" s="714"/>
      <c r="AP114" s="714"/>
      <c r="AQ114" s="714"/>
      <c r="AR114" s="714"/>
      <c r="AS114" s="714"/>
      <c r="AT114" s="714"/>
      <c r="AU114" s="714"/>
      <c r="AV114" s="714"/>
      <c r="AW114" s="714"/>
      <c r="AX114" s="714"/>
      <c r="AY114" s="714"/>
      <c r="AZ114" s="714"/>
      <c r="BA114" s="714"/>
      <c r="BB114" s="714"/>
      <c r="BC114" s="714"/>
      <c r="BD114" s="714"/>
      <c r="BE114" s="714"/>
      <c r="BF114" s="714"/>
      <c r="BG114" s="714"/>
      <c r="BH114" s="714"/>
      <c r="BI114" s="714"/>
      <c r="BJ114" s="714"/>
      <c r="BK114" s="714"/>
      <c r="BL114" s="714"/>
      <c r="BM114" s="714"/>
      <c r="BN114" s="714"/>
      <c r="BO114" s="714"/>
      <c r="BP114" s="714"/>
      <c r="BQ114" s="714"/>
      <c r="BR114" s="714"/>
      <c r="BS114" s="714"/>
      <c r="BT114" s="714"/>
      <c r="BU114" s="714"/>
      <c r="BV114" s="714"/>
      <c r="BW114" s="714"/>
      <c r="BX114" s="714"/>
      <c r="BY114" s="714"/>
      <c r="BZ114" s="714"/>
      <c r="CA114" s="714"/>
      <c r="CB114" s="714"/>
      <c r="CC114" s="714"/>
      <c r="CD114" s="714"/>
      <c r="CE114" s="714"/>
      <c r="CF114" s="714"/>
      <c r="CG114" s="714"/>
      <c r="CH114" s="714"/>
      <c r="CI114" s="714"/>
      <c r="CJ114" s="714"/>
      <c r="CK114" s="714"/>
      <c r="CL114" s="714"/>
      <c r="CM114" s="714"/>
      <c r="CN114" s="714"/>
      <c r="CO114" s="714"/>
      <c r="CP114" s="714"/>
      <c r="CQ114" s="714"/>
      <c r="CR114" s="714"/>
      <c r="CS114" s="714"/>
    </row>
    <row r="115" spans="1:98" ht="23.25" customHeight="1" x14ac:dyDescent="0.35">
      <c r="B115" s="714"/>
      <c r="C115" s="714"/>
      <c r="D115" s="714"/>
      <c r="E115" s="714"/>
      <c r="F115" s="714"/>
      <c r="G115" s="714"/>
      <c r="H115" s="714"/>
      <c r="I115" s="714"/>
      <c r="J115" s="714"/>
      <c r="K115" s="714"/>
      <c r="L115" s="714"/>
      <c r="M115" s="714"/>
      <c r="N115" s="714"/>
      <c r="O115" s="714"/>
      <c r="P115" s="714"/>
      <c r="Q115" s="714"/>
      <c r="R115" s="714"/>
      <c r="S115" s="714"/>
      <c r="T115" s="714"/>
      <c r="U115" s="714"/>
      <c r="V115" s="714"/>
      <c r="W115" s="714"/>
      <c r="X115" s="714"/>
      <c r="Y115" s="714"/>
      <c r="Z115" s="714"/>
      <c r="AA115" s="714"/>
      <c r="AB115" s="714"/>
      <c r="AC115" s="714"/>
      <c r="AD115" s="714"/>
      <c r="AE115" s="714"/>
      <c r="AF115" s="714"/>
      <c r="AG115" s="714"/>
      <c r="AH115" s="714"/>
      <c r="AI115" s="714"/>
      <c r="AJ115" s="714"/>
      <c r="AK115" s="714"/>
      <c r="AL115" s="714"/>
      <c r="AM115" s="714"/>
      <c r="AN115" s="714"/>
      <c r="AO115" s="714"/>
      <c r="AP115" s="714"/>
      <c r="AQ115" s="714"/>
      <c r="AR115" s="714"/>
      <c r="AS115" s="714"/>
      <c r="AT115" s="714"/>
      <c r="AU115" s="714"/>
      <c r="AV115" s="714"/>
      <c r="AW115" s="714"/>
      <c r="AX115" s="714"/>
      <c r="AY115" s="714"/>
      <c r="AZ115" s="714"/>
      <c r="BA115" s="714"/>
      <c r="BB115" s="714"/>
      <c r="BC115" s="714"/>
      <c r="BD115" s="714"/>
      <c r="BE115" s="714"/>
      <c r="BF115" s="714"/>
      <c r="BG115" s="714"/>
      <c r="BH115" s="714"/>
      <c r="BI115" s="714"/>
      <c r="BJ115" s="714"/>
      <c r="BK115" s="714"/>
      <c r="BL115" s="714"/>
      <c r="BM115" s="714"/>
      <c r="BN115" s="714"/>
      <c r="BO115" s="714"/>
      <c r="BP115" s="714"/>
      <c r="BQ115" s="714"/>
      <c r="BR115" s="714"/>
      <c r="BS115" s="714"/>
      <c r="BT115" s="714"/>
      <c r="BU115" s="714"/>
      <c r="BV115" s="714"/>
      <c r="BW115" s="714"/>
      <c r="BX115" s="714"/>
      <c r="BY115" s="714"/>
      <c r="BZ115" s="714"/>
      <c r="CA115" s="714"/>
      <c r="CB115" s="714"/>
      <c r="CC115" s="714"/>
      <c r="CD115" s="714"/>
      <c r="CE115" s="714"/>
      <c r="CF115" s="714"/>
      <c r="CG115" s="714"/>
      <c r="CH115" s="714"/>
      <c r="CI115" s="714"/>
      <c r="CJ115" s="714"/>
      <c r="CK115" s="714"/>
      <c r="CL115" s="714"/>
      <c r="CM115" s="714"/>
      <c r="CN115" s="714"/>
      <c r="CO115" s="714"/>
      <c r="CP115" s="714"/>
      <c r="CQ115" s="714"/>
      <c r="CR115" s="714"/>
      <c r="CS115" s="714"/>
    </row>
    <row r="116" spans="1:98" ht="23.25" customHeight="1" x14ac:dyDescent="0.35">
      <c r="B116" s="514"/>
      <c r="C116" s="372"/>
      <c r="D116" s="372"/>
      <c r="E116" s="372"/>
      <c r="F116" s="372"/>
      <c r="G116" s="372"/>
      <c r="H116" s="372"/>
      <c r="I116" s="372"/>
      <c r="J116" s="372"/>
      <c r="K116" s="372"/>
      <c r="L116" s="372"/>
      <c r="M116" s="372"/>
      <c r="N116" s="372"/>
      <c r="O116" s="372"/>
      <c r="P116" s="372"/>
      <c r="Q116" s="372"/>
      <c r="R116" s="372"/>
      <c r="S116" s="372"/>
      <c r="T116" s="372"/>
      <c r="U116" s="372"/>
      <c r="V116" s="372"/>
      <c r="W116" s="372"/>
      <c r="X116" s="372"/>
      <c r="Y116" s="372"/>
      <c r="Z116" s="372"/>
      <c r="AA116" s="372"/>
      <c r="AB116" s="372"/>
      <c r="AC116" s="372"/>
      <c r="AD116" s="372"/>
      <c r="AE116" s="372"/>
      <c r="AF116" s="372"/>
      <c r="AG116" s="372"/>
      <c r="AH116" s="372"/>
      <c r="AI116" s="372"/>
      <c r="AJ116" s="372"/>
      <c r="AK116" s="372"/>
      <c r="AL116" s="372"/>
      <c r="AM116" s="372"/>
      <c r="AN116" s="372"/>
      <c r="AO116" s="372"/>
      <c r="AP116" s="372"/>
      <c r="AQ116" s="372"/>
      <c r="AR116" s="372"/>
      <c r="AS116" s="372"/>
      <c r="AT116" s="372"/>
      <c r="AU116" s="372"/>
      <c r="AV116" s="372"/>
      <c r="AW116" s="372"/>
      <c r="AX116" s="372"/>
      <c r="AY116" s="372"/>
      <c r="AZ116" s="372"/>
      <c r="BA116" s="372"/>
      <c r="BB116" s="372"/>
      <c r="BC116" s="372"/>
      <c r="BD116" s="372"/>
      <c r="BE116" s="372"/>
      <c r="BF116" s="372"/>
      <c r="BG116" s="372"/>
      <c r="BH116" s="372"/>
      <c r="BI116" s="372"/>
      <c r="BJ116" s="372"/>
      <c r="BK116" s="372"/>
      <c r="BL116" s="372"/>
      <c r="BM116" s="372"/>
      <c r="BN116" s="372"/>
      <c r="BO116" s="372"/>
      <c r="BP116" s="372"/>
      <c r="BQ116" s="372"/>
      <c r="BR116" s="372"/>
      <c r="BS116" s="372"/>
      <c r="BT116" s="372"/>
      <c r="BU116" s="372"/>
      <c r="BV116" s="372"/>
      <c r="BW116" s="372"/>
      <c r="BX116" s="372"/>
      <c r="BY116" s="372"/>
      <c r="BZ116" s="372"/>
      <c r="CA116" s="372"/>
      <c r="CB116" s="372"/>
      <c r="CC116" s="372"/>
      <c r="CD116" s="372"/>
      <c r="CE116" s="372"/>
      <c r="CF116" s="372"/>
      <c r="CG116" s="372"/>
      <c r="CH116" s="372"/>
      <c r="CI116" s="372"/>
      <c r="CJ116" s="372"/>
      <c r="CK116" s="372"/>
      <c r="CL116" s="372"/>
      <c r="CM116" s="372"/>
      <c r="CN116" s="372"/>
      <c r="CO116" s="372"/>
      <c r="CP116" s="372"/>
      <c r="CQ116" s="372"/>
      <c r="CR116" s="372"/>
      <c r="CS116" s="372"/>
    </row>
    <row r="117" spans="1:98" ht="23.25" customHeight="1" x14ac:dyDescent="0.35">
      <c r="B117" s="368"/>
      <c r="C117" s="368"/>
      <c r="D117" s="368"/>
      <c r="E117" s="368"/>
      <c r="F117" s="368"/>
      <c r="G117" s="368"/>
      <c r="H117" s="368"/>
      <c r="I117" s="368"/>
      <c r="J117" s="368"/>
      <c r="K117" s="368"/>
      <c r="L117" s="368"/>
      <c r="M117" s="368"/>
      <c r="N117" s="368"/>
      <c r="O117" s="368"/>
      <c r="P117" s="368"/>
      <c r="Q117" s="368"/>
      <c r="R117" s="368"/>
      <c r="S117" s="368"/>
      <c r="T117" s="368"/>
      <c r="U117" s="368"/>
      <c r="V117" s="368"/>
      <c r="W117" s="368"/>
      <c r="X117" s="368"/>
      <c r="Y117" s="368"/>
      <c r="Z117" s="368"/>
      <c r="AA117" s="368"/>
      <c r="AB117" s="368"/>
      <c r="AC117" s="368"/>
      <c r="AD117" s="368"/>
      <c r="AE117" s="368"/>
      <c r="AF117" s="368"/>
      <c r="AG117" s="368"/>
      <c r="AH117" s="368"/>
      <c r="AI117" s="368"/>
      <c r="AJ117" s="368"/>
      <c r="AK117" s="368"/>
      <c r="AL117" s="368"/>
      <c r="AM117" s="368"/>
      <c r="AN117" s="368"/>
      <c r="AO117" s="368"/>
      <c r="AP117" s="368"/>
      <c r="AQ117" s="368"/>
      <c r="AR117" s="368"/>
      <c r="AS117" s="368"/>
      <c r="AT117" s="368"/>
      <c r="AU117" s="368"/>
      <c r="AV117" s="368"/>
      <c r="AW117" s="368"/>
      <c r="AX117" s="368"/>
      <c r="AY117" s="368"/>
      <c r="AZ117" s="368"/>
      <c r="BA117" s="368"/>
      <c r="BB117" s="368"/>
      <c r="BC117" s="368"/>
      <c r="BD117" s="368"/>
      <c r="BE117" s="368"/>
      <c r="BF117" s="368"/>
      <c r="BG117" s="368"/>
      <c r="BH117" s="368"/>
      <c r="BI117" s="368"/>
      <c r="BJ117" s="368"/>
      <c r="BK117" s="368"/>
      <c r="BL117" s="368"/>
      <c r="BM117" s="368"/>
      <c r="BN117" s="368"/>
      <c r="BO117" s="368"/>
      <c r="BP117" s="368"/>
      <c r="BQ117" s="368"/>
      <c r="BR117" s="368"/>
      <c r="BS117" s="368"/>
      <c r="BT117" s="368"/>
      <c r="BU117" s="368"/>
      <c r="BV117" s="368"/>
      <c r="BW117" s="368"/>
      <c r="BX117" s="368"/>
      <c r="BY117" s="368"/>
      <c r="BZ117" s="368"/>
      <c r="CA117" s="368"/>
      <c r="CB117" s="368"/>
      <c r="CC117" s="368"/>
      <c r="CD117" s="368"/>
      <c r="CE117" s="368"/>
      <c r="CF117" s="368"/>
      <c r="CG117" s="368"/>
      <c r="CH117" s="368"/>
      <c r="CI117" s="368"/>
      <c r="CJ117" s="368"/>
      <c r="CK117" s="368"/>
      <c r="CL117" s="368"/>
      <c r="CM117" s="368"/>
      <c r="CN117" s="368"/>
      <c r="CO117" s="368"/>
      <c r="CP117" s="368"/>
      <c r="CQ117" s="368"/>
      <c r="CR117" s="368"/>
      <c r="CS117" s="368"/>
    </row>
    <row r="118" spans="1:98" ht="23.25" customHeight="1" x14ac:dyDescent="0.35">
      <c r="B118" s="368"/>
      <c r="C118" s="368"/>
      <c r="D118" s="368"/>
      <c r="E118" s="368"/>
      <c r="F118" s="368"/>
      <c r="G118" s="368"/>
      <c r="H118" s="368"/>
      <c r="I118" s="368"/>
      <c r="J118" s="368"/>
      <c r="K118" s="368"/>
      <c r="L118" s="368"/>
      <c r="M118" s="368"/>
      <c r="N118" s="368"/>
      <c r="O118" s="368"/>
      <c r="P118" s="368"/>
      <c r="Q118" s="368"/>
      <c r="R118" s="368"/>
      <c r="S118" s="368"/>
      <c r="T118" s="368"/>
      <c r="U118" s="368"/>
      <c r="V118" s="368"/>
      <c r="W118" s="368"/>
      <c r="X118" s="368"/>
      <c r="Y118" s="368"/>
      <c r="Z118" s="368"/>
      <c r="AA118" s="368"/>
      <c r="AB118" s="368"/>
      <c r="AC118" s="368"/>
      <c r="AD118" s="368"/>
      <c r="AE118" s="368"/>
      <c r="AF118" s="368"/>
      <c r="AG118" s="368"/>
      <c r="AH118" s="368"/>
      <c r="AI118" s="368"/>
      <c r="AJ118" s="368"/>
      <c r="AK118" s="368"/>
      <c r="AL118" s="368"/>
      <c r="AM118" s="368"/>
      <c r="AN118" s="368"/>
      <c r="AO118" s="368"/>
      <c r="AP118" s="368"/>
      <c r="AQ118" s="368"/>
      <c r="AR118" s="368"/>
      <c r="AS118" s="368"/>
      <c r="AT118" s="368"/>
      <c r="AU118" s="368"/>
      <c r="AV118" s="368"/>
      <c r="AW118" s="368"/>
      <c r="AX118" s="368"/>
      <c r="AY118" s="368"/>
      <c r="AZ118" s="368"/>
      <c r="BA118" s="368"/>
      <c r="BB118" s="368"/>
      <c r="BC118" s="368"/>
      <c r="BD118" s="368"/>
      <c r="BE118" s="368"/>
      <c r="BF118" s="368"/>
      <c r="BG118" s="368"/>
      <c r="BH118" s="368"/>
      <c r="BI118" s="368"/>
      <c r="BJ118" s="368"/>
      <c r="BK118" s="368"/>
      <c r="BL118" s="368"/>
      <c r="BM118" s="368"/>
      <c r="BN118" s="368"/>
      <c r="BO118" s="368"/>
      <c r="BP118" s="368"/>
      <c r="BQ118" s="368"/>
      <c r="BR118" s="368"/>
      <c r="BS118" s="368"/>
      <c r="BT118" s="368"/>
      <c r="BU118" s="368"/>
      <c r="BV118" s="368"/>
      <c r="BW118" s="368"/>
      <c r="BX118" s="368"/>
      <c r="BY118" s="368"/>
      <c r="BZ118" s="368"/>
      <c r="CA118" s="368"/>
      <c r="CB118" s="368"/>
      <c r="CC118" s="368"/>
      <c r="CD118" s="368"/>
      <c r="CE118" s="368"/>
      <c r="CF118" s="368"/>
      <c r="CG118" s="368"/>
      <c r="CH118" s="368"/>
      <c r="CI118" s="368"/>
      <c r="CJ118" s="368"/>
      <c r="CK118" s="368"/>
      <c r="CL118" s="368"/>
      <c r="CM118" s="368"/>
      <c r="CN118" s="368"/>
      <c r="CO118" s="368"/>
      <c r="CP118" s="368"/>
      <c r="CQ118" s="368"/>
      <c r="CR118" s="368"/>
      <c r="CS118" s="368"/>
    </row>
    <row r="119" spans="1:98" ht="23.25" customHeight="1" x14ac:dyDescent="0.35">
      <c r="B119" s="368"/>
      <c r="C119" s="368"/>
      <c r="D119" s="368"/>
      <c r="E119" s="368"/>
      <c r="F119" s="368"/>
      <c r="G119" s="368"/>
      <c r="H119" s="368"/>
      <c r="I119" s="368"/>
      <c r="J119" s="368"/>
      <c r="K119" s="368"/>
      <c r="L119" s="368"/>
      <c r="M119" s="368"/>
      <c r="N119" s="368"/>
      <c r="O119" s="368"/>
      <c r="P119" s="368"/>
      <c r="Q119" s="368"/>
      <c r="R119" s="368"/>
      <c r="S119" s="368"/>
      <c r="T119" s="368"/>
      <c r="U119" s="368"/>
      <c r="V119" s="368"/>
      <c r="W119" s="368"/>
      <c r="X119" s="368"/>
      <c r="Y119" s="368"/>
      <c r="Z119" s="368"/>
      <c r="AA119" s="368"/>
      <c r="AB119" s="368"/>
      <c r="AC119" s="368"/>
      <c r="AD119" s="368"/>
      <c r="AE119" s="368"/>
      <c r="AF119" s="368"/>
      <c r="AG119" s="368"/>
      <c r="AH119" s="368"/>
      <c r="AI119" s="368"/>
      <c r="AJ119" s="368"/>
      <c r="AK119" s="368"/>
      <c r="AL119" s="368"/>
      <c r="AM119" s="368"/>
      <c r="AN119" s="368"/>
      <c r="AO119" s="368"/>
      <c r="AP119" s="368"/>
      <c r="AQ119" s="368"/>
      <c r="AR119" s="368"/>
      <c r="AS119" s="368"/>
      <c r="AT119" s="368"/>
      <c r="AU119" s="368"/>
      <c r="AV119" s="368"/>
      <c r="AW119" s="368"/>
      <c r="AX119" s="368"/>
      <c r="AY119" s="368"/>
      <c r="AZ119" s="368"/>
      <c r="BA119" s="368"/>
      <c r="BB119" s="368"/>
      <c r="BC119" s="368"/>
      <c r="BD119" s="368"/>
      <c r="BE119" s="368"/>
      <c r="BF119" s="368"/>
      <c r="BG119" s="368"/>
      <c r="BH119" s="368"/>
      <c r="BI119" s="368"/>
      <c r="BJ119" s="368"/>
      <c r="BK119" s="368"/>
      <c r="BL119" s="368"/>
      <c r="BM119" s="368"/>
      <c r="BN119" s="368"/>
      <c r="BO119" s="368"/>
      <c r="BP119" s="368"/>
      <c r="BQ119" s="368"/>
      <c r="BR119" s="368"/>
      <c r="BS119" s="368"/>
      <c r="BT119" s="368"/>
      <c r="BU119" s="368"/>
      <c r="BV119" s="368"/>
      <c r="BW119" s="368"/>
      <c r="BX119" s="368"/>
      <c r="BY119" s="368"/>
      <c r="BZ119" s="368"/>
      <c r="CA119" s="368"/>
      <c r="CB119" s="368"/>
      <c r="CC119" s="368"/>
      <c r="CD119" s="368"/>
      <c r="CE119" s="368"/>
      <c r="CF119" s="368"/>
      <c r="CG119" s="368"/>
      <c r="CH119" s="368"/>
      <c r="CI119" s="368"/>
      <c r="CJ119" s="368"/>
      <c r="CK119" s="368"/>
      <c r="CL119" s="368"/>
      <c r="CM119" s="368"/>
      <c r="CN119" s="368"/>
      <c r="CO119" s="368"/>
      <c r="CP119" s="368"/>
      <c r="CQ119" s="368"/>
      <c r="CR119" s="368"/>
      <c r="CS119" s="368"/>
    </row>
    <row r="120" spans="1:98" ht="23.25" customHeight="1" x14ac:dyDescent="0.35">
      <c r="B120" s="891" t="str">
        <f>Cotizador!B47</f>
        <v>Medikuz Bx+ 2023. Versión: 29/06/2023 v1.2</v>
      </c>
      <c r="C120" s="891"/>
      <c r="D120" s="891"/>
      <c r="E120" s="891"/>
      <c r="F120" s="891"/>
      <c r="G120" s="891"/>
      <c r="H120" s="891"/>
      <c r="I120" s="891"/>
      <c r="J120" s="891"/>
      <c r="K120" s="891"/>
      <c r="L120" s="891"/>
      <c r="M120" s="891"/>
      <c r="N120" s="891"/>
      <c r="O120" s="891"/>
      <c r="P120" s="891"/>
      <c r="Q120" s="891"/>
      <c r="R120" s="891"/>
      <c r="S120" s="891"/>
      <c r="T120" s="891"/>
      <c r="U120" s="891"/>
      <c r="V120" s="891"/>
      <c r="W120" s="891"/>
      <c r="X120" s="891"/>
      <c r="Y120" s="891"/>
      <c r="Z120" s="891"/>
      <c r="AA120" s="891"/>
      <c r="AB120" s="891"/>
      <c r="AC120" s="891"/>
      <c r="AD120" s="891"/>
      <c r="AE120" s="891"/>
      <c r="AF120" s="891"/>
      <c r="AG120" s="891"/>
      <c r="AH120" s="891"/>
      <c r="AI120" s="891"/>
      <c r="AJ120" s="891"/>
      <c r="AK120" s="891"/>
      <c r="AL120" s="891"/>
      <c r="AM120" s="891"/>
      <c r="AN120" s="891"/>
      <c r="AO120" s="891"/>
      <c r="AP120" s="891"/>
      <c r="AQ120" s="891"/>
      <c r="AR120" s="891"/>
      <c r="AS120" s="891"/>
      <c r="AT120" s="891"/>
      <c r="AU120" s="891"/>
      <c r="AV120" s="891"/>
      <c r="AW120" s="891"/>
      <c r="AX120" s="891"/>
      <c r="AY120" s="891"/>
      <c r="AZ120" s="891"/>
      <c r="BA120" s="891"/>
      <c r="BB120" s="891"/>
      <c r="BC120" s="891"/>
      <c r="BD120" s="891"/>
      <c r="BE120" s="891"/>
      <c r="BF120" s="891"/>
      <c r="BG120" s="891"/>
      <c r="BH120" s="891"/>
      <c r="BI120" s="891"/>
      <c r="BJ120" s="891"/>
      <c r="BK120" s="891"/>
      <c r="BL120" s="891"/>
      <c r="BM120" s="891"/>
      <c r="BN120" s="891"/>
      <c r="BO120" s="891"/>
      <c r="BP120" s="891"/>
      <c r="BQ120" s="891"/>
      <c r="BR120" s="891"/>
      <c r="BS120" s="891"/>
      <c r="BT120" s="891"/>
      <c r="BU120" s="891"/>
      <c r="BV120" s="891"/>
      <c r="BW120" s="891"/>
      <c r="BX120" s="891"/>
      <c r="BY120" s="891"/>
      <c r="BZ120" s="891"/>
      <c r="CA120" s="891"/>
      <c r="CB120" s="891"/>
      <c r="CC120" s="891"/>
      <c r="CD120" s="891"/>
      <c r="CE120" s="891"/>
      <c r="CF120" s="891"/>
      <c r="CG120" s="891"/>
      <c r="CH120" s="891"/>
      <c r="CI120" s="891"/>
      <c r="CJ120" s="891"/>
      <c r="CK120" s="891"/>
      <c r="CL120" s="891"/>
      <c r="CM120" s="891"/>
      <c r="CN120" s="891"/>
      <c r="CO120" s="891"/>
      <c r="CP120" s="891"/>
      <c r="CQ120" s="891"/>
      <c r="CR120" s="891"/>
      <c r="CS120" s="368"/>
    </row>
    <row r="121" spans="1:98" ht="23.25" customHeight="1" x14ac:dyDescent="0.35"/>
    <row r="122" spans="1:98" ht="19.5" customHeight="1" x14ac:dyDescent="0.35">
      <c r="A122" s="221"/>
      <c r="B122" s="221"/>
      <c r="C122" s="221"/>
      <c r="D122" s="221"/>
      <c r="E122" s="221"/>
      <c r="F122" s="221"/>
      <c r="G122" s="221"/>
      <c r="H122" s="221"/>
      <c r="I122" s="221"/>
      <c r="J122" s="221"/>
      <c r="K122" s="221"/>
      <c r="L122" s="221"/>
      <c r="M122" s="221"/>
      <c r="N122" s="221"/>
      <c r="O122" s="221"/>
      <c r="P122" s="221"/>
      <c r="Q122" s="221"/>
      <c r="R122" s="221"/>
      <c r="S122" s="221"/>
      <c r="T122" s="221"/>
      <c r="U122" s="221"/>
      <c r="V122" s="221"/>
      <c r="W122" s="221"/>
      <c r="X122" s="221"/>
      <c r="Y122" s="221"/>
      <c r="Z122" s="221"/>
      <c r="AA122" s="221"/>
      <c r="AB122" s="221"/>
      <c r="AC122" s="221"/>
      <c r="AD122" s="221"/>
      <c r="AE122" s="221"/>
      <c r="AF122" s="221"/>
      <c r="AG122" s="221"/>
      <c r="AH122" s="221"/>
      <c r="AI122" s="221"/>
      <c r="AJ122" s="221"/>
      <c r="AK122" s="221"/>
      <c r="AL122" s="221"/>
      <c r="AM122" s="221"/>
      <c r="AN122" s="221"/>
      <c r="AO122" s="221"/>
      <c r="AP122" s="221"/>
      <c r="AQ122" s="221"/>
      <c r="AR122" s="221"/>
      <c r="AS122" s="221"/>
      <c r="AT122" s="221"/>
      <c r="AU122" s="221"/>
      <c r="AV122" s="221"/>
      <c r="AW122" s="221"/>
      <c r="AX122" s="221"/>
      <c r="AY122" s="221"/>
      <c r="AZ122" s="221"/>
      <c r="BA122" s="221"/>
      <c r="BB122" s="221"/>
      <c r="BC122" s="221"/>
      <c r="BD122" s="221"/>
      <c r="BE122" s="221"/>
      <c r="BF122" s="221"/>
      <c r="BG122" s="221"/>
      <c r="BH122" s="221"/>
      <c r="BI122" s="221"/>
      <c r="BJ122" s="221"/>
      <c r="BK122" s="221"/>
      <c r="BL122" s="221"/>
      <c r="BM122" s="221"/>
      <c r="BN122" s="221"/>
      <c r="BO122" s="221"/>
      <c r="BP122" s="221"/>
      <c r="BQ122" s="221"/>
      <c r="BR122" s="221"/>
      <c r="BS122" s="221"/>
      <c r="BT122" s="221"/>
      <c r="BU122" s="221"/>
      <c r="BV122" s="221"/>
      <c r="BW122" s="221"/>
      <c r="BX122" s="221"/>
      <c r="BY122" s="221"/>
      <c r="BZ122" s="221"/>
      <c r="CA122" s="221"/>
      <c r="CB122" s="221"/>
      <c r="CC122" s="221"/>
      <c r="CD122" s="221"/>
      <c r="CE122" s="221"/>
      <c r="CF122" s="221"/>
      <c r="CG122" s="221"/>
      <c r="CH122" s="221"/>
      <c r="CI122" s="221"/>
      <c r="CJ122" s="221"/>
      <c r="CK122" s="221"/>
      <c r="CL122" s="221"/>
      <c r="CM122" s="221"/>
      <c r="CN122" s="221"/>
      <c r="CO122" s="221"/>
      <c r="CP122" s="221"/>
      <c r="CQ122" s="221"/>
      <c r="CR122" s="221"/>
      <c r="CS122" s="221"/>
      <c r="CT122" s="221"/>
    </row>
    <row r="123" spans="1:98" ht="19.5" customHeight="1" x14ac:dyDescent="0.35">
      <c r="C123" s="713" t="e">
        <f>IF(CI92&gt;3000000,"La Prima Total supera $3,000,000, enviar a Suscripción para su validación","")</f>
        <v>#N/A</v>
      </c>
      <c r="D123" s="713"/>
      <c r="E123" s="713"/>
      <c r="F123" s="713"/>
      <c r="G123" s="713"/>
      <c r="H123" s="713"/>
      <c r="I123" s="713"/>
      <c r="J123" s="713"/>
      <c r="K123" s="713"/>
      <c r="L123" s="713"/>
      <c r="M123" s="713"/>
      <c r="N123" s="713"/>
      <c r="O123" s="713"/>
      <c r="P123" s="713"/>
      <c r="Q123" s="713"/>
      <c r="R123" s="713"/>
      <c r="S123" s="713"/>
      <c r="T123" s="713"/>
      <c r="U123" s="713"/>
      <c r="V123" s="713"/>
      <c r="W123" s="713"/>
      <c r="X123" s="713"/>
      <c r="Y123" s="713"/>
      <c r="Z123" s="713"/>
      <c r="AA123" s="713"/>
      <c r="AB123" s="713"/>
      <c r="AC123" s="713"/>
      <c r="AD123" s="713"/>
      <c r="AE123" s="713"/>
      <c r="AF123" s="713"/>
      <c r="AG123" s="713"/>
      <c r="AH123" s="713"/>
      <c r="AI123" s="713"/>
      <c r="AJ123" s="713"/>
      <c r="AK123" s="713"/>
      <c r="AL123" s="713"/>
      <c r="AM123" s="713"/>
      <c r="AN123" s="713"/>
      <c r="AO123" s="713"/>
      <c r="AP123" s="713"/>
      <c r="AQ123" s="713"/>
      <c r="AR123" s="713"/>
      <c r="AS123" s="713"/>
      <c r="AT123" s="713"/>
      <c r="AU123" s="713"/>
      <c r="AV123" s="713"/>
      <c r="AW123" s="713"/>
      <c r="AX123" s="713"/>
      <c r="AY123" s="713"/>
      <c r="AZ123" s="713"/>
      <c r="BA123" s="713"/>
      <c r="BB123" s="713"/>
      <c r="BC123" s="713"/>
      <c r="BD123" s="713"/>
      <c r="BE123" s="713"/>
      <c r="BF123" s="713"/>
      <c r="BG123" s="713"/>
      <c r="BH123" s="713"/>
      <c r="BI123" s="713"/>
      <c r="BJ123" s="713"/>
      <c r="BK123" s="713"/>
      <c r="BL123" s="713"/>
      <c r="BM123" s="713"/>
      <c r="BN123" s="713"/>
      <c r="BO123" s="713"/>
      <c r="BP123" s="713"/>
      <c r="BQ123" s="713"/>
      <c r="BR123" s="713"/>
      <c r="BS123" s="713"/>
      <c r="BT123" s="713"/>
      <c r="BU123" s="713"/>
      <c r="BV123" s="713"/>
      <c r="BW123" s="713"/>
      <c r="BX123" s="713"/>
      <c r="BY123" s="713"/>
      <c r="BZ123" s="713"/>
      <c r="CA123" s="713"/>
      <c r="CB123" s="713"/>
      <c r="CC123" s="713"/>
    </row>
    <row r="124" spans="1:98" ht="19.5" customHeight="1" x14ac:dyDescent="0.35">
      <c r="C124" s="713"/>
      <c r="D124" s="713"/>
      <c r="E124" s="713"/>
      <c r="F124" s="713"/>
      <c r="G124" s="713"/>
      <c r="H124" s="713"/>
      <c r="I124" s="713"/>
      <c r="J124" s="713"/>
      <c r="K124" s="713"/>
      <c r="L124" s="713"/>
      <c r="M124" s="713"/>
      <c r="N124" s="713"/>
      <c r="O124" s="713"/>
      <c r="P124" s="713"/>
      <c r="Q124" s="713"/>
      <c r="R124" s="713"/>
      <c r="S124" s="713"/>
      <c r="T124" s="713"/>
      <c r="U124" s="713"/>
      <c r="V124" s="713"/>
      <c r="W124" s="713"/>
      <c r="X124" s="713"/>
      <c r="Y124" s="713"/>
      <c r="Z124" s="713"/>
      <c r="AA124" s="713"/>
      <c r="AB124" s="713"/>
      <c r="AC124" s="713"/>
      <c r="AD124" s="713"/>
      <c r="AE124" s="713"/>
      <c r="AF124" s="713"/>
      <c r="AG124" s="713"/>
      <c r="AH124" s="713"/>
      <c r="AI124" s="713"/>
      <c r="AJ124" s="713"/>
      <c r="AK124" s="713"/>
      <c r="AL124" s="713"/>
      <c r="AM124" s="713"/>
      <c r="AN124" s="713"/>
      <c r="AO124" s="713"/>
      <c r="AP124" s="713"/>
      <c r="AQ124" s="713"/>
      <c r="AR124" s="713"/>
      <c r="AS124" s="713"/>
      <c r="AT124" s="713"/>
      <c r="AU124" s="713"/>
      <c r="AV124" s="713"/>
      <c r="AW124" s="713"/>
      <c r="AX124" s="713"/>
      <c r="AY124" s="713"/>
      <c r="AZ124" s="713"/>
      <c r="BA124" s="713"/>
      <c r="BB124" s="713"/>
      <c r="BC124" s="713"/>
      <c r="BD124" s="713"/>
      <c r="BE124" s="713"/>
      <c r="BF124" s="713"/>
      <c r="BG124" s="713"/>
      <c r="BH124" s="713"/>
      <c r="BI124" s="713"/>
      <c r="BJ124" s="713"/>
      <c r="BK124" s="713"/>
      <c r="BL124" s="713"/>
      <c r="BM124" s="713"/>
      <c r="BN124" s="713"/>
      <c r="BO124" s="713"/>
      <c r="BP124" s="713"/>
      <c r="BQ124" s="713"/>
      <c r="BR124" s="713"/>
      <c r="BS124" s="713"/>
      <c r="BT124" s="713"/>
      <c r="BU124" s="713"/>
      <c r="BV124" s="713"/>
      <c r="BW124" s="713"/>
      <c r="BX124" s="713"/>
      <c r="BY124" s="713"/>
      <c r="BZ124" s="713"/>
      <c r="CA124" s="713"/>
      <c r="CB124" s="713"/>
      <c r="CC124" s="713"/>
    </row>
    <row r="125" spans="1:98" ht="19.5" customHeight="1" x14ac:dyDescent="0.35">
      <c r="C125" s="713"/>
      <c r="D125" s="713"/>
      <c r="E125" s="713"/>
      <c r="F125" s="713"/>
      <c r="G125" s="713"/>
      <c r="H125" s="713"/>
      <c r="I125" s="713"/>
      <c r="J125" s="713"/>
      <c r="K125" s="713"/>
      <c r="L125" s="713"/>
      <c r="M125" s="713"/>
      <c r="N125" s="713"/>
      <c r="O125" s="713"/>
      <c r="P125" s="713"/>
      <c r="Q125" s="713"/>
      <c r="R125" s="713"/>
      <c r="S125" s="713"/>
      <c r="T125" s="713"/>
      <c r="U125" s="713"/>
      <c r="V125" s="713"/>
      <c r="W125" s="713"/>
      <c r="X125" s="713"/>
      <c r="Y125" s="713"/>
      <c r="Z125" s="713"/>
      <c r="AA125" s="713"/>
      <c r="AB125" s="713"/>
      <c r="AC125" s="713"/>
      <c r="AD125" s="713"/>
      <c r="AE125" s="713"/>
      <c r="AF125" s="713"/>
      <c r="AG125" s="713"/>
      <c r="AH125" s="713"/>
      <c r="AI125" s="713"/>
      <c r="AJ125" s="713"/>
      <c r="AK125" s="713"/>
      <c r="AL125" s="713"/>
      <c r="AM125" s="713"/>
      <c r="AN125" s="713"/>
      <c r="AO125" s="713"/>
      <c r="AP125" s="713"/>
      <c r="AQ125" s="713"/>
      <c r="AR125" s="713"/>
      <c r="AS125" s="713"/>
      <c r="AT125" s="713"/>
      <c r="AU125" s="713"/>
      <c r="AV125" s="713"/>
      <c r="AW125" s="713"/>
      <c r="AX125" s="713"/>
      <c r="AY125" s="713"/>
      <c r="AZ125" s="713"/>
      <c r="BA125" s="713"/>
      <c r="BB125" s="713"/>
      <c r="BC125" s="713"/>
      <c r="BD125" s="713"/>
      <c r="BE125" s="713"/>
      <c r="BF125" s="713"/>
      <c r="BG125" s="713"/>
      <c r="BH125" s="713"/>
      <c r="BI125" s="713"/>
      <c r="BJ125" s="713"/>
      <c r="BK125" s="713"/>
      <c r="BL125" s="713"/>
      <c r="BM125" s="713"/>
      <c r="BN125" s="713"/>
      <c r="BO125" s="713"/>
      <c r="BP125" s="713"/>
      <c r="BQ125" s="713"/>
      <c r="BR125" s="713"/>
      <c r="BS125" s="713"/>
      <c r="BT125" s="713"/>
      <c r="BU125" s="713"/>
      <c r="BV125" s="713"/>
      <c r="BW125" s="713"/>
      <c r="BX125" s="713"/>
      <c r="BY125" s="713"/>
      <c r="BZ125" s="713"/>
      <c r="CA125" s="713"/>
      <c r="CB125" s="713"/>
      <c r="CC125" s="713"/>
    </row>
    <row r="126" spans="1:98" ht="19.5" customHeight="1" x14ac:dyDescent="0.35">
      <c r="C126" s="713"/>
      <c r="D126" s="713"/>
      <c r="E126" s="713"/>
      <c r="F126" s="713"/>
      <c r="G126" s="713"/>
      <c r="H126" s="713"/>
      <c r="I126" s="713"/>
      <c r="J126" s="713"/>
      <c r="K126" s="713"/>
      <c r="L126" s="713"/>
      <c r="M126" s="713"/>
      <c r="N126" s="713"/>
      <c r="O126" s="713"/>
      <c r="P126" s="713"/>
      <c r="Q126" s="713"/>
      <c r="R126" s="713"/>
      <c r="S126" s="713"/>
      <c r="T126" s="713"/>
      <c r="U126" s="713"/>
      <c r="V126" s="713"/>
      <c r="W126" s="713"/>
      <c r="X126" s="713"/>
      <c r="Y126" s="713"/>
      <c r="Z126" s="713"/>
      <c r="AA126" s="713"/>
      <c r="AB126" s="713"/>
      <c r="AC126" s="713"/>
      <c r="AD126" s="713"/>
      <c r="AE126" s="713"/>
      <c r="AF126" s="713"/>
      <c r="AG126" s="713"/>
      <c r="AH126" s="713"/>
      <c r="AI126" s="713"/>
      <c r="AJ126" s="713"/>
      <c r="AK126" s="713"/>
      <c r="AL126" s="713"/>
      <c r="AM126" s="713"/>
      <c r="AN126" s="713"/>
      <c r="AO126" s="713"/>
      <c r="AP126" s="713"/>
      <c r="AQ126" s="713"/>
      <c r="AR126" s="713"/>
      <c r="AS126" s="713"/>
      <c r="AT126" s="713"/>
      <c r="AU126" s="713"/>
      <c r="AV126" s="713"/>
      <c r="AW126" s="713"/>
      <c r="AX126" s="713"/>
      <c r="AY126" s="713"/>
      <c r="AZ126" s="713"/>
      <c r="BA126" s="713"/>
      <c r="BB126" s="713"/>
      <c r="BC126" s="713"/>
      <c r="BD126" s="713"/>
      <c r="BE126" s="713"/>
      <c r="BF126" s="713"/>
      <c r="BG126" s="713"/>
      <c r="BH126" s="713"/>
      <c r="BI126" s="713"/>
      <c r="BJ126" s="713"/>
      <c r="BK126" s="713"/>
      <c r="BL126" s="713"/>
      <c r="BM126" s="713"/>
      <c r="BN126" s="713"/>
      <c r="BO126" s="713"/>
      <c r="BP126" s="713"/>
      <c r="BQ126" s="713"/>
      <c r="BR126" s="713"/>
      <c r="BS126" s="713"/>
      <c r="BT126" s="713"/>
      <c r="BU126" s="713"/>
      <c r="BV126" s="713"/>
      <c r="BW126" s="713"/>
      <c r="BX126" s="713"/>
      <c r="BY126" s="713"/>
      <c r="BZ126" s="713"/>
      <c r="CA126" s="713"/>
      <c r="CB126" s="713"/>
      <c r="CC126" s="713"/>
    </row>
    <row r="127" spans="1:98" ht="19.5" customHeight="1" x14ac:dyDescent="0.35"/>
    <row r="128" spans="1:98" ht="19.5" customHeight="1" x14ac:dyDescent="0.35"/>
    <row r="129" ht="19.5" customHeight="1" x14ac:dyDescent="0.35"/>
    <row r="130" ht="19.5" customHeight="1" x14ac:dyDescent="0.35"/>
    <row r="131" ht="19.5" customHeight="1" x14ac:dyDescent="0.35"/>
    <row r="132" ht="19.5" customHeight="1" x14ac:dyDescent="0.35"/>
    <row r="133" ht="19.5" customHeight="1" x14ac:dyDescent="0.35"/>
    <row r="134" ht="19.5" customHeight="1" x14ac:dyDescent="0.35"/>
  </sheetData>
  <sheetProtection algorithmName="SHA-512" hashValue="2Gg+wyyyV4S2HqpJ7jFIxLfDVl4nHlC1UEn3D302hVIprSdvJNWvgxAc8M50w3jPHOmn/usSoflfhzmAelihwg==" saltValue="PZq18DU9DuduJWB8Ro/8tg==" spinCount="100000" sheet="1" objects="1" scenarios="1" selectLockedCells="1"/>
  <mergeCells count="433">
    <mergeCell ref="B112:CS115"/>
    <mergeCell ref="B8:J8"/>
    <mergeCell ref="K8:S8"/>
    <mergeCell ref="BG8:BT8"/>
    <mergeCell ref="BU8:CS8"/>
    <mergeCell ref="B9:J9"/>
    <mergeCell ref="K9:S9"/>
    <mergeCell ref="BG9:BT9"/>
    <mergeCell ref="BU9:CS9"/>
    <mergeCell ref="BC20:BP20"/>
    <mergeCell ref="AE21:BB21"/>
    <mergeCell ref="BC21:BP21"/>
    <mergeCell ref="AE26:BB26"/>
    <mergeCell ref="BC26:BP26"/>
    <mergeCell ref="AE27:BB27"/>
    <mergeCell ref="BC27:BP27"/>
    <mergeCell ref="AE24:BB24"/>
    <mergeCell ref="BC24:BP24"/>
    <mergeCell ref="AE25:BB25"/>
    <mergeCell ref="BC25:BP25"/>
    <mergeCell ref="AE22:BB22"/>
    <mergeCell ref="BC22:BP22"/>
    <mergeCell ref="AE23:BB23"/>
    <mergeCell ref="BC23:BP23"/>
    <mergeCell ref="AB1:CS1"/>
    <mergeCell ref="AB2:CS2"/>
    <mergeCell ref="BU4:CM4"/>
    <mergeCell ref="CN4:CS4"/>
    <mergeCell ref="BU5:CM5"/>
    <mergeCell ref="CN5:CS5"/>
    <mergeCell ref="BU6:CM6"/>
    <mergeCell ref="CN6:CS6"/>
    <mergeCell ref="B18:CS18"/>
    <mergeCell ref="C15:R15"/>
    <mergeCell ref="C16:R16"/>
    <mergeCell ref="S16:BQ16"/>
    <mergeCell ref="B11:CS11"/>
    <mergeCell ref="C13:R13"/>
    <mergeCell ref="C14:R14"/>
    <mergeCell ref="S13:CR13"/>
    <mergeCell ref="S14:CR14"/>
    <mergeCell ref="S15:CR15"/>
    <mergeCell ref="BT16:CB16"/>
    <mergeCell ref="CD16:CR16"/>
    <mergeCell ref="AE34:BB34"/>
    <mergeCell ref="BC34:BP34"/>
    <mergeCell ref="AE36:BB36"/>
    <mergeCell ref="BC36:BP36"/>
    <mergeCell ref="AE28:BB28"/>
    <mergeCell ref="BC28:BP28"/>
    <mergeCell ref="B30:CS30"/>
    <mergeCell ref="AE32:BB33"/>
    <mergeCell ref="BC33:BP33"/>
    <mergeCell ref="BC32:BP32"/>
    <mergeCell ref="AE42:BB42"/>
    <mergeCell ref="BC42:BP42"/>
    <mergeCell ref="AE43:BB43"/>
    <mergeCell ref="BC43:BP43"/>
    <mergeCell ref="AE40:BB40"/>
    <mergeCell ref="BC40:BP40"/>
    <mergeCell ref="AE41:BB41"/>
    <mergeCell ref="BC41:BP41"/>
    <mergeCell ref="AE37:BB37"/>
    <mergeCell ref="BC37:BP37"/>
    <mergeCell ref="AE38:BB38"/>
    <mergeCell ref="BC38:BP38"/>
    <mergeCell ref="AE47:BB47"/>
    <mergeCell ref="BC47:BP47"/>
    <mergeCell ref="AE48:BB48"/>
    <mergeCell ref="BC48:BP48"/>
    <mergeCell ref="AE46:BB46"/>
    <mergeCell ref="BC46:BP46"/>
    <mergeCell ref="AE44:BB44"/>
    <mergeCell ref="BC44:BP44"/>
    <mergeCell ref="AE45:BB45"/>
    <mergeCell ref="BC45:BP45"/>
    <mergeCell ref="AO59:AU59"/>
    <mergeCell ref="CL59:CR59"/>
    <mergeCell ref="AV59:BB59"/>
    <mergeCell ref="BC59:BI59"/>
    <mergeCell ref="BJ59:BP59"/>
    <mergeCell ref="BQ59:BW59"/>
    <mergeCell ref="AE49:BB49"/>
    <mergeCell ref="BC49:BP49"/>
    <mergeCell ref="AE50:BB50"/>
    <mergeCell ref="BC50:BP50"/>
    <mergeCell ref="AE52:BB52"/>
    <mergeCell ref="BC52:BP52"/>
    <mergeCell ref="AA60:AG60"/>
    <mergeCell ref="AH60:AN60"/>
    <mergeCell ref="AO60:AU60"/>
    <mergeCell ref="AV60:BB60"/>
    <mergeCell ref="BC60:BI60"/>
    <mergeCell ref="BJ60:BP60"/>
    <mergeCell ref="AE51:BB51"/>
    <mergeCell ref="BC51:BP51"/>
    <mergeCell ref="B54:CS54"/>
    <mergeCell ref="C56:CR56"/>
    <mergeCell ref="C57:L59"/>
    <mergeCell ref="M57:AN57"/>
    <mergeCell ref="AO57:BP57"/>
    <mergeCell ref="BQ57:CR57"/>
    <mergeCell ref="M58:Z58"/>
    <mergeCell ref="AA58:AN58"/>
    <mergeCell ref="AO58:BB58"/>
    <mergeCell ref="BC58:BP58"/>
    <mergeCell ref="BQ58:CD58"/>
    <mergeCell ref="CE58:CR58"/>
    <mergeCell ref="M59:S59"/>
    <mergeCell ref="T59:Z59"/>
    <mergeCell ref="AA59:AG59"/>
    <mergeCell ref="AH59:AN59"/>
    <mergeCell ref="BC62:BI62"/>
    <mergeCell ref="BJ62:BP62"/>
    <mergeCell ref="BX59:CD59"/>
    <mergeCell ref="CE59:CK59"/>
    <mergeCell ref="BQ60:BW60"/>
    <mergeCell ref="BX60:CD60"/>
    <mergeCell ref="CE60:CK60"/>
    <mergeCell ref="CL60:CR60"/>
    <mergeCell ref="C61:L61"/>
    <mergeCell ref="M61:S61"/>
    <mergeCell ref="T61:Z61"/>
    <mergeCell ref="AA61:AG61"/>
    <mergeCell ref="AH61:AN61"/>
    <mergeCell ref="AO61:AU61"/>
    <mergeCell ref="CL61:CR61"/>
    <mergeCell ref="AV61:BB61"/>
    <mergeCell ref="BC61:BI61"/>
    <mergeCell ref="BJ61:BP61"/>
    <mergeCell ref="BQ61:BW61"/>
    <mergeCell ref="BX61:CD61"/>
    <mergeCell ref="CE61:CK61"/>
    <mergeCell ref="C60:L60"/>
    <mergeCell ref="M60:S60"/>
    <mergeCell ref="T60:Z60"/>
    <mergeCell ref="BQ62:BW62"/>
    <mergeCell ref="BX62:CD62"/>
    <mergeCell ref="CE62:CK62"/>
    <mergeCell ref="CL62:CR62"/>
    <mergeCell ref="C63:L63"/>
    <mergeCell ref="M63:S63"/>
    <mergeCell ref="T63:Z63"/>
    <mergeCell ref="AA63:AG63"/>
    <mergeCell ref="AH63:AN63"/>
    <mergeCell ref="AO63:AU63"/>
    <mergeCell ref="CL63:CR63"/>
    <mergeCell ref="AV63:BB63"/>
    <mergeCell ref="BC63:BI63"/>
    <mergeCell ref="BJ63:BP63"/>
    <mergeCell ref="BQ63:BW63"/>
    <mergeCell ref="BX63:CD63"/>
    <mergeCell ref="CE63:CK63"/>
    <mergeCell ref="C62:L62"/>
    <mergeCell ref="M62:S62"/>
    <mergeCell ref="T62:Z62"/>
    <mergeCell ref="AA62:AG62"/>
    <mergeCell ref="AH62:AN62"/>
    <mergeCell ref="AO62:AU62"/>
    <mergeCell ref="AV62:BB62"/>
    <mergeCell ref="CL64:CR64"/>
    <mergeCell ref="C65:L65"/>
    <mergeCell ref="M65:S65"/>
    <mergeCell ref="T65:Z65"/>
    <mergeCell ref="AA65:AG65"/>
    <mergeCell ref="AH65:AN65"/>
    <mergeCell ref="AO65:AU65"/>
    <mergeCell ref="CL65:CR65"/>
    <mergeCell ref="AV65:BB65"/>
    <mergeCell ref="BC65:BI65"/>
    <mergeCell ref="BJ65:BP65"/>
    <mergeCell ref="BQ65:BW65"/>
    <mergeCell ref="BX65:CD65"/>
    <mergeCell ref="CE65:CK65"/>
    <mergeCell ref="C64:L64"/>
    <mergeCell ref="M64:S64"/>
    <mergeCell ref="T64:Z64"/>
    <mergeCell ref="AA64:AG64"/>
    <mergeCell ref="AH64:AN64"/>
    <mergeCell ref="AO64:AU64"/>
    <mergeCell ref="AV64:BB64"/>
    <mergeCell ref="BC64:BI64"/>
    <mergeCell ref="BJ64:BP64"/>
    <mergeCell ref="AA66:AG66"/>
    <mergeCell ref="AH66:AN66"/>
    <mergeCell ref="AO66:AU66"/>
    <mergeCell ref="AV66:BB66"/>
    <mergeCell ref="BC66:BI66"/>
    <mergeCell ref="BJ66:BP66"/>
    <mergeCell ref="BQ64:BW64"/>
    <mergeCell ref="BX64:CD64"/>
    <mergeCell ref="CE64:CK64"/>
    <mergeCell ref="AO68:AU68"/>
    <mergeCell ref="AV68:BB68"/>
    <mergeCell ref="BC68:BI68"/>
    <mergeCell ref="BJ68:BP68"/>
    <mergeCell ref="BQ66:BW66"/>
    <mergeCell ref="BX66:CD66"/>
    <mergeCell ref="CE66:CK66"/>
    <mergeCell ref="CL66:CR66"/>
    <mergeCell ref="C67:L67"/>
    <mergeCell ref="M67:S67"/>
    <mergeCell ref="T67:Z67"/>
    <mergeCell ref="AA67:AG67"/>
    <mergeCell ref="AH67:AN67"/>
    <mergeCell ref="AO67:AU67"/>
    <mergeCell ref="CL67:CR67"/>
    <mergeCell ref="AV67:BB67"/>
    <mergeCell ref="BC67:BI67"/>
    <mergeCell ref="BJ67:BP67"/>
    <mergeCell ref="BQ67:BW67"/>
    <mergeCell ref="BX67:CD67"/>
    <mergeCell ref="CE67:CK67"/>
    <mergeCell ref="C66:L66"/>
    <mergeCell ref="M66:S66"/>
    <mergeCell ref="T66:Z66"/>
    <mergeCell ref="BC70:BI70"/>
    <mergeCell ref="BJ70:BP70"/>
    <mergeCell ref="BQ68:BW68"/>
    <mergeCell ref="BX68:CD68"/>
    <mergeCell ref="CE68:CK68"/>
    <mergeCell ref="CL68:CR68"/>
    <mergeCell ref="C69:L69"/>
    <mergeCell ref="M69:S69"/>
    <mergeCell ref="T69:Z69"/>
    <mergeCell ref="AA69:AG69"/>
    <mergeCell ref="AH69:AN69"/>
    <mergeCell ref="AO69:AU69"/>
    <mergeCell ref="CL69:CR69"/>
    <mergeCell ref="AV69:BB69"/>
    <mergeCell ref="BC69:BI69"/>
    <mergeCell ref="BJ69:BP69"/>
    <mergeCell ref="BQ69:BW69"/>
    <mergeCell ref="BX69:CD69"/>
    <mergeCell ref="CE69:CK69"/>
    <mergeCell ref="C68:L68"/>
    <mergeCell ref="M68:S68"/>
    <mergeCell ref="T68:Z68"/>
    <mergeCell ref="AA68:AG68"/>
    <mergeCell ref="AH68:AN68"/>
    <mergeCell ref="BQ70:BW70"/>
    <mergeCell ref="BX70:CD70"/>
    <mergeCell ref="CE70:CK70"/>
    <mergeCell ref="CL70:CR70"/>
    <mergeCell ref="C71:L71"/>
    <mergeCell ref="M71:S71"/>
    <mergeCell ref="T71:Z71"/>
    <mergeCell ref="AA71:AG71"/>
    <mergeCell ref="AH71:AN71"/>
    <mergeCell ref="AO71:AU71"/>
    <mergeCell ref="CL71:CR71"/>
    <mergeCell ref="AV71:BB71"/>
    <mergeCell ref="BC71:BI71"/>
    <mergeCell ref="BJ71:BP71"/>
    <mergeCell ref="BQ71:BW71"/>
    <mergeCell ref="BX71:CD71"/>
    <mergeCell ref="CE71:CK71"/>
    <mergeCell ref="C70:L70"/>
    <mergeCell ref="M70:S70"/>
    <mergeCell ref="T70:Z70"/>
    <mergeCell ref="AA70:AG70"/>
    <mergeCell ref="AH70:AN70"/>
    <mergeCell ref="AO70:AU70"/>
    <mergeCell ref="AV70:BB70"/>
    <mergeCell ref="CL72:CR72"/>
    <mergeCell ref="C73:L73"/>
    <mergeCell ref="M73:S73"/>
    <mergeCell ref="T73:Z73"/>
    <mergeCell ref="AA73:AG73"/>
    <mergeCell ref="AH73:AN73"/>
    <mergeCell ref="AO73:AU73"/>
    <mergeCell ref="CL73:CR73"/>
    <mergeCell ref="AV73:BB73"/>
    <mergeCell ref="BC73:BI73"/>
    <mergeCell ref="BJ73:BP73"/>
    <mergeCell ref="BQ73:BW73"/>
    <mergeCell ref="BX73:CD73"/>
    <mergeCell ref="CE73:CK73"/>
    <mergeCell ref="C72:L72"/>
    <mergeCell ref="M72:S72"/>
    <mergeCell ref="T72:Z72"/>
    <mergeCell ref="AA72:AG72"/>
    <mergeCell ref="AH72:AN72"/>
    <mergeCell ref="AO72:AU72"/>
    <mergeCell ref="AV72:BB72"/>
    <mergeCell ref="BC72:BI72"/>
    <mergeCell ref="BJ72:BP72"/>
    <mergeCell ref="AA74:AG74"/>
    <mergeCell ref="AH74:AN74"/>
    <mergeCell ref="AO74:AU74"/>
    <mergeCell ref="AV74:BB74"/>
    <mergeCell ref="BC74:BI74"/>
    <mergeCell ref="BJ74:BP74"/>
    <mergeCell ref="BQ72:BW72"/>
    <mergeCell ref="BX72:CD72"/>
    <mergeCell ref="CE72:CK72"/>
    <mergeCell ref="AO76:AU76"/>
    <mergeCell ref="AV76:BB76"/>
    <mergeCell ref="BC76:BI76"/>
    <mergeCell ref="BJ76:BP76"/>
    <mergeCell ref="BQ74:BW74"/>
    <mergeCell ref="BX74:CD74"/>
    <mergeCell ref="CE74:CK74"/>
    <mergeCell ref="CL74:CR74"/>
    <mergeCell ref="C75:L75"/>
    <mergeCell ref="M75:S75"/>
    <mergeCell ref="T75:Z75"/>
    <mergeCell ref="AA75:AG75"/>
    <mergeCell ref="AH75:AN75"/>
    <mergeCell ref="AO75:AU75"/>
    <mergeCell ref="CL75:CR75"/>
    <mergeCell ref="AV75:BB75"/>
    <mergeCell ref="BC75:BI75"/>
    <mergeCell ref="BJ75:BP75"/>
    <mergeCell ref="BQ75:BW75"/>
    <mergeCell ref="BX75:CD75"/>
    <mergeCell ref="CE75:CK75"/>
    <mergeCell ref="C74:L74"/>
    <mergeCell ref="M74:S74"/>
    <mergeCell ref="T74:Z74"/>
    <mergeCell ref="BC78:BI78"/>
    <mergeCell ref="BJ78:BP78"/>
    <mergeCell ref="BQ76:BW76"/>
    <mergeCell ref="BX76:CD76"/>
    <mergeCell ref="CE76:CK76"/>
    <mergeCell ref="CL76:CR76"/>
    <mergeCell ref="C77:L77"/>
    <mergeCell ref="M77:S77"/>
    <mergeCell ref="T77:Z77"/>
    <mergeCell ref="AA77:AG77"/>
    <mergeCell ref="AH77:AN77"/>
    <mergeCell ref="AO77:AU77"/>
    <mergeCell ref="CL77:CR77"/>
    <mergeCell ref="AV77:BB77"/>
    <mergeCell ref="BC77:BI77"/>
    <mergeCell ref="BJ77:BP77"/>
    <mergeCell ref="BQ77:BW77"/>
    <mergeCell ref="BX77:CD77"/>
    <mergeCell ref="CE77:CK77"/>
    <mergeCell ref="C76:L76"/>
    <mergeCell ref="M76:S76"/>
    <mergeCell ref="T76:Z76"/>
    <mergeCell ref="AA76:AG76"/>
    <mergeCell ref="AH76:AN76"/>
    <mergeCell ref="BQ78:BW78"/>
    <mergeCell ref="BX78:CD78"/>
    <mergeCell ref="CE78:CK78"/>
    <mergeCell ref="CL78:CR78"/>
    <mergeCell ref="C79:L79"/>
    <mergeCell ref="M79:S79"/>
    <mergeCell ref="T79:Z79"/>
    <mergeCell ref="AA79:AG79"/>
    <mergeCell ref="AH79:AN79"/>
    <mergeCell ref="AO79:AU79"/>
    <mergeCell ref="CL79:CR79"/>
    <mergeCell ref="AV79:BB79"/>
    <mergeCell ref="BC79:BI79"/>
    <mergeCell ref="BJ79:BP79"/>
    <mergeCell ref="BQ79:BW79"/>
    <mergeCell ref="BX79:CD79"/>
    <mergeCell ref="CE79:CK79"/>
    <mergeCell ref="C78:L78"/>
    <mergeCell ref="M78:S78"/>
    <mergeCell ref="T78:Z78"/>
    <mergeCell ref="AA78:AG78"/>
    <mergeCell ref="AH78:AN78"/>
    <mergeCell ref="AO78:AU78"/>
    <mergeCell ref="AV78:BB78"/>
    <mergeCell ref="BQ80:BW80"/>
    <mergeCell ref="BX80:CD80"/>
    <mergeCell ref="CE80:CK80"/>
    <mergeCell ref="CL80:CR80"/>
    <mergeCell ref="C81:AN81"/>
    <mergeCell ref="AO81:AU81"/>
    <mergeCell ref="AV81:BB81"/>
    <mergeCell ref="BC81:BI81"/>
    <mergeCell ref="BJ81:BP81"/>
    <mergeCell ref="BQ81:BW81"/>
    <mergeCell ref="C80:L80"/>
    <mergeCell ref="M80:S80"/>
    <mergeCell ref="T80:Z80"/>
    <mergeCell ref="AA80:AG80"/>
    <mergeCell ref="AH80:AN80"/>
    <mergeCell ref="AO80:AU80"/>
    <mergeCell ref="AV80:BB80"/>
    <mergeCell ref="BC80:BI80"/>
    <mergeCell ref="BJ80:BP80"/>
    <mergeCell ref="BX81:CD81"/>
    <mergeCell ref="CE81:CK81"/>
    <mergeCell ref="CL81:CR81"/>
    <mergeCell ref="C82:AN82"/>
    <mergeCell ref="AO82:BB82"/>
    <mergeCell ref="BC82:BP82"/>
    <mergeCell ref="BQ82:CD82"/>
    <mergeCell ref="CE82:CR82"/>
    <mergeCell ref="C86:T86"/>
    <mergeCell ref="U86:AC86"/>
    <mergeCell ref="BH86:CE86"/>
    <mergeCell ref="BH95:CR95"/>
    <mergeCell ref="B106:CS106"/>
    <mergeCell ref="B107:CS107"/>
    <mergeCell ref="CI86:CR86"/>
    <mergeCell ref="C87:T87"/>
    <mergeCell ref="U87:AC87"/>
    <mergeCell ref="C83:AN83"/>
    <mergeCell ref="AO83:BP83"/>
    <mergeCell ref="BQ83:CR83"/>
    <mergeCell ref="BH87:CE87"/>
    <mergeCell ref="CI87:CR87"/>
    <mergeCell ref="C123:CC126"/>
    <mergeCell ref="BH89:CE89"/>
    <mergeCell ref="CI89:CR89"/>
    <mergeCell ref="BH90:CE90"/>
    <mergeCell ref="CI90:CR90"/>
    <mergeCell ref="BH91:CE91"/>
    <mergeCell ref="CI91:CR91"/>
    <mergeCell ref="C88:T88"/>
    <mergeCell ref="U88:AC88"/>
    <mergeCell ref="BH88:CE88"/>
    <mergeCell ref="CI88:CR88"/>
    <mergeCell ref="B108:CS108"/>
    <mergeCell ref="B109:CS110"/>
    <mergeCell ref="B111:CS111"/>
    <mergeCell ref="B120:CR120"/>
    <mergeCell ref="BH97:CF97"/>
    <mergeCell ref="CI97:CR97"/>
    <mergeCell ref="BH98:CF98"/>
    <mergeCell ref="CI98:CR98"/>
    <mergeCell ref="B104:CS104"/>
    <mergeCell ref="B105:O105"/>
    <mergeCell ref="C92:AA102"/>
    <mergeCell ref="BH92:CE92"/>
    <mergeCell ref="CI92:CR92"/>
  </mergeCells>
  <conditionalFormatting sqref="C123:CC126">
    <cfRule type="expression" dxfId="10" priority="1">
      <formula>C123&lt;&gt;""</formula>
    </cfRule>
  </conditionalFormatting>
  <printOptions horizontalCentered="1"/>
  <pageMargins left="0.47244094488188981" right="0.47244094488188981" top="0.47244094488188981" bottom="0.47244094488188981" header="0" footer="0.59055118110236227"/>
  <pageSetup scale="34" fitToWidth="0" fitToHeight="0" orientation="portrait" r:id="rId1"/>
  <headerFooter scaleWithDoc="0" alignWithMargins="0">
    <oddFooter xml:space="preserve">&amp;C&amp;"-,Negrita"&amp;8&amp;K333E48Página &amp;P de &amp;N&amp;R&amp;8         </oddFooter>
  </headerFooter>
  <rowBreaks count="1" manualBreakCount="1">
    <brk id="84"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43009" r:id="rId4" name="Group Box 1">
              <controlPr defaultSize="0" autoFill="0" autoPict="0">
                <anchor moveWithCells="1">
                  <from>
                    <xdr:col>28</xdr:col>
                    <xdr:colOff>0</xdr:colOff>
                    <xdr:row>50</xdr:row>
                    <xdr:rowOff>0</xdr:rowOff>
                  </from>
                  <to>
                    <xdr:col>28</xdr:col>
                    <xdr:colOff>0</xdr:colOff>
                    <xdr:row>52</xdr:row>
                    <xdr:rowOff>0</xdr:rowOff>
                  </to>
                </anchor>
              </controlPr>
            </control>
          </mc:Choice>
        </mc:AlternateContent>
        <mc:AlternateContent xmlns:mc="http://schemas.openxmlformats.org/markup-compatibility/2006">
          <mc:Choice Requires="x14">
            <control shapeId="43010" r:id="rId5" name="Group Box 2">
              <controlPr defaultSize="0" autoFill="0" autoPict="0">
                <anchor moveWithCells="1">
                  <from>
                    <xdr:col>28</xdr:col>
                    <xdr:colOff>0</xdr:colOff>
                    <xdr:row>50</xdr:row>
                    <xdr:rowOff>0</xdr:rowOff>
                  </from>
                  <to>
                    <xdr:col>28</xdr:col>
                    <xdr:colOff>0</xdr:colOff>
                    <xdr:row>52</xdr:row>
                    <xdr:rowOff>171450</xdr:rowOff>
                  </to>
                </anchor>
              </controlPr>
            </control>
          </mc:Choice>
        </mc:AlternateContent>
        <mc:AlternateContent xmlns:mc="http://schemas.openxmlformats.org/markup-compatibility/2006">
          <mc:Choice Requires="x14">
            <control shapeId="43011" r:id="rId6" name="Group Box 3">
              <controlPr defaultSize="0" autoFill="0" autoPict="0">
                <anchor moveWithCells="1">
                  <from>
                    <xdr:col>28</xdr:col>
                    <xdr:colOff>0</xdr:colOff>
                    <xdr:row>50</xdr:row>
                    <xdr:rowOff>0</xdr:rowOff>
                  </from>
                  <to>
                    <xdr:col>28</xdr:col>
                    <xdr:colOff>0</xdr:colOff>
                    <xdr:row>52</xdr:row>
                    <xdr:rowOff>171450</xdr:rowOff>
                  </to>
                </anchor>
              </controlPr>
            </control>
          </mc:Choice>
        </mc:AlternateContent>
        <mc:AlternateContent xmlns:mc="http://schemas.openxmlformats.org/markup-compatibility/2006">
          <mc:Choice Requires="x14">
            <control shapeId="43012" r:id="rId7" name="Group Box 4">
              <controlPr defaultSize="0" autoFill="0" autoPict="0">
                <anchor moveWithCells="1">
                  <from>
                    <xdr:col>28</xdr:col>
                    <xdr:colOff>0</xdr:colOff>
                    <xdr:row>50</xdr:row>
                    <xdr:rowOff>0</xdr:rowOff>
                  </from>
                  <to>
                    <xdr:col>28</xdr:col>
                    <xdr:colOff>0</xdr:colOff>
                    <xdr:row>52</xdr:row>
                    <xdr:rowOff>171450</xdr:rowOff>
                  </to>
                </anchor>
              </controlPr>
            </control>
          </mc:Choice>
        </mc:AlternateContent>
        <mc:AlternateContent xmlns:mc="http://schemas.openxmlformats.org/markup-compatibility/2006">
          <mc:Choice Requires="x14">
            <control shapeId="43013" r:id="rId8" name="Group Box 5">
              <controlPr defaultSize="0" autoFill="0" autoPict="0">
                <anchor moveWithCells="1">
                  <from>
                    <xdr:col>28</xdr:col>
                    <xdr:colOff>0</xdr:colOff>
                    <xdr:row>50</xdr:row>
                    <xdr:rowOff>0</xdr:rowOff>
                  </from>
                  <to>
                    <xdr:col>28</xdr:col>
                    <xdr:colOff>0</xdr:colOff>
                    <xdr:row>52</xdr:row>
                    <xdr:rowOff>171450</xdr:rowOff>
                  </to>
                </anchor>
              </controlPr>
            </control>
          </mc:Choice>
        </mc:AlternateContent>
        <mc:AlternateContent xmlns:mc="http://schemas.openxmlformats.org/markup-compatibility/2006">
          <mc:Choice Requires="x14">
            <control shapeId="43014"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43015" r:id="rId10" name="Group Box 7">
              <controlPr defaultSize="0" autoFill="0" autoPict="0">
                <anchor moveWithCells="1">
                  <from>
                    <xdr:col>31</xdr:col>
                    <xdr:colOff>76200</xdr:colOff>
                    <xdr:row>50</xdr:row>
                    <xdr:rowOff>0</xdr:rowOff>
                  </from>
                  <to>
                    <xdr:col>31</xdr:col>
                    <xdr:colOff>76200</xdr:colOff>
                    <xdr:row>52</xdr:row>
                    <xdr:rowOff>0</xdr:rowOff>
                  </to>
                </anchor>
              </controlPr>
            </control>
          </mc:Choice>
        </mc:AlternateContent>
        <mc:AlternateContent xmlns:mc="http://schemas.openxmlformats.org/markup-compatibility/2006">
          <mc:Choice Requires="x14">
            <control shapeId="43016" r:id="rId11" name="Group Box 8">
              <controlPr defaultSize="0" autoFill="0" autoPict="0">
                <anchor moveWithCells="1">
                  <from>
                    <xdr:col>32</xdr:col>
                    <xdr:colOff>0</xdr:colOff>
                    <xdr:row>50</xdr:row>
                    <xdr:rowOff>0</xdr:rowOff>
                  </from>
                  <to>
                    <xdr:col>32</xdr:col>
                    <xdr:colOff>0</xdr:colOff>
                    <xdr:row>52</xdr:row>
                    <xdr:rowOff>171450</xdr:rowOff>
                  </to>
                </anchor>
              </controlPr>
            </control>
          </mc:Choice>
        </mc:AlternateContent>
        <mc:AlternateContent xmlns:mc="http://schemas.openxmlformats.org/markup-compatibility/2006">
          <mc:Choice Requires="x14">
            <control shapeId="43017" r:id="rId12" name="Group Box 9">
              <controlPr defaultSize="0" autoFill="0" autoPict="0">
                <anchor moveWithCells="1">
                  <from>
                    <xdr:col>32</xdr:col>
                    <xdr:colOff>0</xdr:colOff>
                    <xdr:row>50</xdr:row>
                    <xdr:rowOff>0</xdr:rowOff>
                  </from>
                  <to>
                    <xdr:col>32</xdr:col>
                    <xdr:colOff>0</xdr:colOff>
                    <xdr:row>52</xdr:row>
                    <xdr:rowOff>171450</xdr:rowOff>
                  </to>
                </anchor>
              </controlPr>
            </control>
          </mc:Choice>
        </mc:AlternateContent>
        <mc:AlternateContent xmlns:mc="http://schemas.openxmlformats.org/markup-compatibility/2006">
          <mc:Choice Requires="x14">
            <control shapeId="43018" r:id="rId13" name="Group Box 10">
              <controlPr defaultSize="0" autoFill="0" autoPict="0">
                <anchor moveWithCells="1">
                  <from>
                    <xdr:col>32</xdr:col>
                    <xdr:colOff>0</xdr:colOff>
                    <xdr:row>50</xdr:row>
                    <xdr:rowOff>0</xdr:rowOff>
                  </from>
                  <to>
                    <xdr:col>32</xdr:col>
                    <xdr:colOff>0</xdr:colOff>
                    <xdr:row>52</xdr:row>
                    <xdr:rowOff>171450</xdr:rowOff>
                  </to>
                </anchor>
              </controlPr>
            </control>
          </mc:Choice>
        </mc:AlternateContent>
        <mc:AlternateContent xmlns:mc="http://schemas.openxmlformats.org/markup-compatibility/2006">
          <mc:Choice Requires="x14">
            <control shapeId="43019" r:id="rId14" name="Group Box 11">
              <controlPr defaultSize="0" autoFill="0" autoPict="0">
                <anchor moveWithCells="1">
                  <from>
                    <xdr:col>32</xdr:col>
                    <xdr:colOff>0</xdr:colOff>
                    <xdr:row>50</xdr:row>
                    <xdr:rowOff>0</xdr:rowOff>
                  </from>
                  <to>
                    <xdr:col>32</xdr:col>
                    <xdr:colOff>0</xdr:colOff>
                    <xdr:row>52</xdr:row>
                    <xdr:rowOff>171450</xdr:rowOff>
                  </to>
                </anchor>
              </controlPr>
            </control>
          </mc:Choice>
        </mc:AlternateContent>
        <mc:AlternateContent xmlns:mc="http://schemas.openxmlformats.org/markup-compatibility/2006">
          <mc:Choice Requires="x14">
            <control shapeId="43020"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43021" r:id="rId16" name="Group Box 13">
              <controlPr defaultSize="0" autoFill="0" autoPict="0">
                <anchor moveWithCells="1">
                  <from>
                    <xdr:col>47</xdr:col>
                    <xdr:colOff>76200</xdr:colOff>
                    <xdr:row>50</xdr:row>
                    <xdr:rowOff>0</xdr:rowOff>
                  </from>
                  <to>
                    <xdr:col>47</xdr:col>
                    <xdr:colOff>76200</xdr:colOff>
                    <xdr:row>52</xdr:row>
                    <xdr:rowOff>0</xdr:rowOff>
                  </to>
                </anchor>
              </controlPr>
            </control>
          </mc:Choice>
        </mc:AlternateContent>
        <mc:AlternateContent xmlns:mc="http://schemas.openxmlformats.org/markup-compatibility/2006">
          <mc:Choice Requires="x14">
            <control shapeId="43022" r:id="rId17" name="Group Box 14">
              <controlPr defaultSize="0" autoFill="0" autoPict="0">
                <anchor moveWithCells="1">
                  <from>
                    <xdr:col>48</xdr:col>
                    <xdr:colOff>0</xdr:colOff>
                    <xdr:row>50</xdr:row>
                    <xdr:rowOff>0</xdr:rowOff>
                  </from>
                  <to>
                    <xdr:col>48</xdr:col>
                    <xdr:colOff>0</xdr:colOff>
                    <xdr:row>52</xdr:row>
                    <xdr:rowOff>171450</xdr:rowOff>
                  </to>
                </anchor>
              </controlPr>
            </control>
          </mc:Choice>
        </mc:AlternateContent>
        <mc:AlternateContent xmlns:mc="http://schemas.openxmlformats.org/markup-compatibility/2006">
          <mc:Choice Requires="x14">
            <control shapeId="43023" r:id="rId18" name="Group Box 15">
              <controlPr defaultSize="0" autoFill="0" autoPict="0">
                <anchor moveWithCells="1">
                  <from>
                    <xdr:col>48</xdr:col>
                    <xdr:colOff>0</xdr:colOff>
                    <xdr:row>50</xdr:row>
                    <xdr:rowOff>0</xdr:rowOff>
                  </from>
                  <to>
                    <xdr:col>48</xdr:col>
                    <xdr:colOff>0</xdr:colOff>
                    <xdr:row>52</xdr:row>
                    <xdr:rowOff>171450</xdr:rowOff>
                  </to>
                </anchor>
              </controlPr>
            </control>
          </mc:Choice>
        </mc:AlternateContent>
        <mc:AlternateContent xmlns:mc="http://schemas.openxmlformats.org/markup-compatibility/2006">
          <mc:Choice Requires="x14">
            <control shapeId="43024" r:id="rId19" name="Group Box 16">
              <controlPr defaultSize="0" autoFill="0" autoPict="0">
                <anchor moveWithCells="1">
                  <from>
                    <xdr:col>48</xdr:col>
                    <xdr:colOff>0</xdr:colOff>
                    <xdr:row>50</xdr:row>
                    <xdr:rowOff>0</xdr:rowOff>
                  </from>
                  <to>
                    <xdr:col>48</xdr:col>
                    <xdr:colOff>0</xdr:colOff>
                    <xdr:row>52</xdr:row>
                    <xdr:rowOff>171450</xdr:rowOff>
                  </to>
                </anchor>
              </controlPr>
            </control>
          </mc:Choice>
        </mc:AlternateContent>
        <mc:AlternateContent xmlns:mc="http://schemas.openxmlformats.org/markup-compatibility/2006">
          <mc:Choice Requires="x14">
            <control shapeId="43025" r:id="rId20" name="Group Box 17">
              <controlPr defaultSize="0" autoFill="0" autoPict="0">
                <anchor moveWithCells="1">
                  <from>
                    <xdr:col>48</xdr:col>
                    <xdr:colOff>0</xdr:colOff>
                    <xdr:row>50</xdr:row>
                    <xdr:rowOff>0</xdr:rowOff>
                  </from>
                  <to>
                    <xdr:col>48</xdr:col>
                    <xdr:colOff>0</xdr:colOff>
                    <xdr:row>52</xdr:row>
                    <xdr:rowOff>171450</xdr:rowOff>
                  </to>
                </anchor>
              </controlPr>
            </control>
          </mc:Choice>
        </mc:AlternateContent>
        <mc:AlternateContent xmlns:mc="http://schemas.openxmlformats.org/markup-compatibility/2006">
          <mc:Choice Requires="x14">
            <control shapeId="43026"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mc:AlternateContent xmlns:mc="http://schemas.openxmlformats.org/markup-compatibility/2006">
          <mc:Choice Requires="x14">
            <control shapeId="43027" r:id="rId22" name="Group Box 19">
              <controlPr defaultSize="0" autoFill="0" autoPict="0">
                <anchor moveWithCells="1">
                  <from>
                    <xdr:col>35</xdr:col>
                    <xdr:colOff>0</xdr:colOff>
                    <xdr:row>50</xdr:row>
                    <xdr:rowOff>0</xdr:rowOff>
                  </from>
                  <to>
                    <xdr:col>35</xdr:col>
                    <xdr:colOff>0</xdr:colOff>
                    <xdr:row>52</xdr:row>
                    <xdr:rowOff>165100</xdr:rowOff>
                  </to>
                </anchor>
              </controlPr>
            </control>
          </mc:Choice>
        </mc:AlternateContent>
        <mc:AlternateContent xmlns:mc="http://schemas.openxmlformats.org/markup-compatibility/2006">
          <mc:Choice Requires="x14">
            <control shapeId="43028" r:id="rId23" name="Group Box 20">
              <controlPr defaultSize="0" autoFill="0" autoPict="0">
                <anchor moveWithCells="1">
                  <from>
                    <xdr:col>35</xdr:col>
                    <xdr:colOff>0</xdr:colOff>
                    <xdr:row>50</xdr:row>
                    <xdr:rowOff>0</xdr:rowOff>
                  </from>
                  <to>
                    <xdr:col>35</xdr:col>
                    <xdr:colOff>0</xdr:colOff>
                    <xdr:row>52</xdr:row>
                    <xdr:rowOff>165100</xdr:rowOff>
                  </to>
                </anchor>
              </controlPr>
            </control>
          </mc:Choice>
        </mc:AlternateContent>
        <mc:AlternateContent xmlns:mc="http://schemas.openxmlformats.org/markup-compatibility/2006">
          <mc:Choice Requires="x14">
            <control shapeId="43029" r:id="rId24" name="Group Box 21">
              <controlPr defaultSize="0" autoFill="0" autoPict="0">
                <anchor moveWithCells="1">
                  <from>
                    <xdr:col>35</xdr:col>
                    <xdr:colOff>0</xdr:colOff>
                    <xdr:row>50</xdr:row>
                    <xdr:rowOff>0</xdr:rowOff>
                  </from>
                  <to>
                    <xdr:col>35</xdr:col>
                    <xdr:colOff>0</xdr:colOff>
                    <xdr:row>52</xdr:row>
                    <xdr:rowOff>165100</xdr:rowOff>
                  </to>
                </anchor>
              </controlPr>
            </control>
          </mc:Choice>
        </mc:AlternateContent>
        <mc:AlternateContent xmlns:mc="http://schemas.openxmlformats.org/markup-compatibility/2006">
          <mc:Choice Requires="x14">
            <control shapeId="43030" r:id="rId25" name="Group Box 22">
              <controlPr defaultSize="0" autoFill="0" autoPict="0">
                <anchor moveWithCells="1">
                  <from>
                    <xdr:col>35</xdr:col>
                    <xdr:colOff>0</xdr:colOff>
                    <xdr:row>50</xdr:row>
                    <xdr:rowOff>0</xdr:rowOff>
                  </from>
                  <to>
                    <xdr:col>35</xdr:col>
                    <xdr:colOff>0</xdr:colOff>
                    <xdr:row>52</xdr:row>
                    <xdr:rowOff>165100</xdr:rowOff>
                  </to>
                </anchor>
              </controlPr>
            </control>
          </mc:Choice>
        </mc:AlternateContent>
        <mc:AlternateContent xmlns:mc="http://schemas.openxmlformats.org/markup-compatibility/2006">
          <mc:Choice Requires="x14">
            <control shapeId="43031" r:id="rId26" name="Group Box 23">
              <controlPr defaultSize="0" autoFill="0" autoPict="0">
                <anchor moveWithCells="1">
                  <from>
                    <xdr:col>35</xdr:col>
                    <xdr:colOff>0</xdr:colOff>
                    <xdr:row>50</xdr:row>
                    <xdr:rowOff>0</xdr:rowOff>
                  </from>
                  <to>
                    <xdr:col>35</xdr:col>
                    <xdr:colOff>0</xdr:colOff>
                    <xdr:row>53</xdr:row>
                    <xdr:rowOff>76200</xdr:rowOff>
                  </to>
                </anchor>
              </controlPr>
            </control>
          </mc:Choice>
        </mc:AlternateContent>
        <mc:AlternateContent xmlns:mc="http://schemas.openxmlformats.org/markup-compatibility/2006">
          <mc:Choice Requires="x14">
            <control shapeId="43032" r:id="rId27" name="Group Box 24">
              <controlPr defaultSize="0" autoFill="0" autoPict="0">
                <anchor moveWithCells="1">
                  <from>
                    <xdr:col>39</xdr:col>
                    <xdr:colOff>0</xdr:colOff>
                    <xdr:row>50</xdr:row>
                    <xdr:rowOff>0</xdr:rowOff>
                  </from>
                  <to>
                    <xdr:col>39</xdr:col>
                    <xdr:colOff>0</xdr:colOff>
                    <xdr:row>52</xdr:row>
                    <xdr:rowOff>165100</xdr:rowOff>
                  </to>
                </anchor>
              </controlPr>
            </control>
          </mc:Choice>
        </mc:AlternateContent>
        <mc:AlternateContent xmlns:mc="http://schemas.openxmlformats.org/markup-compatibility/2006">
          <mc:Choice Requires="x14">
            <control shapeId="43033" r:id="rId28" name="Group Box 25">
              <controlPr defaultSize="0" autoFill="0" autoPict="0">
                <anchor moveWithCells="1">
                  <from>
                    <xdr:col>39</xdr:col>
                    <xdr:colOff>0</xdr:colOff>
                    <xdr:row>50</xdr:row>
                    <xdr:rowOff>0</xdr:rowOff>
                  </from>
                  <to>
                    <xdr:col>39</xdr:col>
                    <xdr:colOff>0</xdr:colOff>
                    <xdr:row>52</xdr:row>
                    <xdr:rowOff>165100</xdr:rowOff>
                  </to>
                </anchor>
              </controlPr>
            </control>
          </mc:Choice>
        </mc:AlternateContent>
        <mc:AlternateContent xmlns:mc="http://schemas.openxmlformats.org/markup-compatibility/2006">
          <mc:Choice Requires="x14">
            <control shapeId="43034" r:id="rId29" name="Group Box 26">
              <controlPr defaultSize="0" autoFill="0" autoPict="0">
                <anchor moveWithCells="1">
                  <from>
                    <xdr:col>39</xdr:col>
                    <xdr:colOff>0</xdr:colOff>
                    <xdr:row>50</xdr:row>
                    <xdr:rowOff>0</xdr:rowOff>
                  </from>
                  <to>
                    <xdr:col>39</xdr:col>
                    <xdr:colOff>0</xdr:colOff>
                    <xdr:row>52</xdr:row>
                    <xdr:rowOff>165100</xdr:rowOff>
                  </to>
                </anchor>
              </controlPr>
            </control>
          </mc:Choice>
        </mc:AlternateContent>
        <mc:AlternateContent xmlns:mc="http://schemas.openxmlformats.org/markup-compatibility/2006">
          <mc:Choice Requires="x14">
            <control shapeId="43035" r:id="rId30" name="Group Box 27">
              <controlPr defaultSize="0" autoFill="0" autoPict="0">
                <anchor moveWithCells="1">
                  <from>
                    <xdr:col>39</xdr:col>
                    <xdr:colOff>0</xdr:colOff>
                    <xdr:row>50</xdr:row>
                    <xdr:rowOff>0</xdr:rowOff>
                  </from>
                  <to>
                    <xdr:col>39</xdr:col>
                    <xdr:colOff>0</xdr:colOff>
                    <xdr:row>52</xdr:row>
                    <xdr:rowOff>165100</xdr:rowOff>
                  </to>
                </anchor>
              </controlPr>
            </control>
          </mc:Choice>
        </mc:AlternateContent>
        <mc:AlternateContent xmlns:mc="http://schemas.openxmlformats.org/markup-compatibility/2006">
          <mc:Choice Requires="x14">
            <control shapeId="43036" r:id="rId31" name="Group Box 28">
              <controlPr defaultSize="0" autoFill="0" autoPict="0">
                <anchor moveWithCells="1">
                  <from>
                    <xdr:col>39</xdr:col>
                    <xdr:colOff>0</xdr:colOff>
                    <xdr:row>50</xdr:row>
                    <xdr:rowOff>0</xdr:rowOff>
                  </from>
                  <to>
                    <xdr:col>39</xdr:col>
                    <xdr:colOff>0</xdr:colOff>
                    <xdr:row>53</xdr:row>
                    <xdr:rowOff>76200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BL360"/>
  <sheetViews>
    <sheetView topLeftCell="Q1" zoomScale="90" zoomScaleNormal="90" workbookViewId="0">
      <selection activeCell="AB7" sqref="AB7"/>
    </sheetView>
  </sheetViews>
  <sheetFormatPr baseColWidth="10" defaultColWidth="11.453125" defaultRowHeight="21.75" customHeight="1" x14ac:dyDescent="0.35"/>
  <cols>
    <col min="1" max="1" width="1.453125" style="1" customWidth="1"/>
    <col min="2" max="2" width="4.453125" style="1" bestFit="1" customWidth="1"/>
    <col min="3" max="3" width="1.7265625" style="1" bestFit="1" customWidth="1"/>
    <col min="4" max="4" width="3.26953125" style="1" bestFit="1" customWidth="1"/>
    <col min="5" max="5" width="9.81640625" style="1" bestFit="1" customWidth="1"/>
    <col min="6" max="6" width="9" style="1" customWidth="1"/>
    <col min="7" max="7" width="2.81640625" style="1" customWidth="1"/>
    <col min="8" max="8" width="4.453125" style="1" bestFit="1" customWidth="1"/>
    <col min="9" max="9" width="1.7265625" style="1" bestFit="1" customWidth="1"/>
    <col min="10" max="10" width="3.453125" style="1" bestFit="1" customWidth="1"/>
    <col min="11" max="11" width="9.81640625" style="1" bestFit="1" customWidth="1"/>
    <col min="12" max="12" width="9" style="1" bestFit="1" customWidth="1"/>
    <col min="13" max="13" width="2.81640625" style="1" customWidth="1"/>
    <col min="14" max="14" width="12.1796875" style="1" bestFit="1" customWidth="1"/>
    <col min="15" max="15" width="9.54296875" style="1" bestFit="1" customWidth="1"/>
    <col min="16" max="16" width="2.81640625" style="1" customWidth="1"/>
    <col min="17" max="17" width="22.1796875" style="1" bestFit="1" customWidth="1"/>
    <col min="18" max="18" width="10.26953125" style="1" customWidth="1"/>
    <col min="19" max="19" width="9.26953125" style="1" bestFit="1" customWidth="1"/>
    <col min="20" max="20" width="2.81640625" style="1" customWidth="1"/>
    <col min="21" max="21" width="10.453125" style="1" customWidth="1"/>
    <col min="22" max="22" width="11.81640625" style="1" customWidth="1"/>
    <col min="23" max="23" width="2.81640625" style="1" customWidth="1"/>
    <col min="24" max="24" width="20.7265625" style="1" bestFit="1" customWidth="1"/>
    <col min="25" max="25" width="6.453125" style="1" bestFit="1" customWidth="1"/>
    <col min="26" max="26" width="2.81640625" style="1" customWidth="1"/>
    <col min="27" max="27" width="12" style="1" bestFit="1" customWidth="1"/>
    <col min="28" max="28" width="12" style="1" customWidth="1"/>
    <col min="29" max="29" width="7.26953125" style="1" bestFit="1" customWidth="1"/>
    <col min="30" max="30" width="7" style="1" bestFit="1" customWidth="1"/>
    <col min="31" max="31" width="2.81640625" style="1" customWidth="1"/>
    <col min="32" max="32" width="12" style="1" bestFit="1" customWidth="1"/>
    <col min="33" max="33" width="7" style="1" bestFit="1" customWidth="1"/>
    <col min="34" max="34" width="7.26953125" style="1" bestFit="1" customWidth="1"/>
    <col min="35" max="35" width="7" style="1" bestFit="1" customWidth="1"/>
    <col min="36" max="36" width="2.81640625" style="1" customWidth="1"/>
    <col min="37" max="37" width="7.1796875" style="1" bestFit="1" customWidth="1"/>
    <col min="38" max="39" width="7.1796875" style="1" customWidth="1"/>
    <col min="40" max="40" width="7.1796875" style="1" bestFit="1" customWidth="1"/>
    <col min="41" max="41" width="2.81640625" style="1" customWidth="1"/>
    <col min="42" max="42" width="7.1796875" style="1" bestFit="1" customWidth="1"/>
    <col min="43" max="43" width="7" style="1" bestFit="1" customWidth="1"/>
    <col min="44" max="44" width="7.26953125" style="1" bestFit="1" customWidth="1"/>
    <col min="45" max="45" width="7" style="1" bestFit="1" customWidth="1"/>
    <col min="46" max="46" width="2.81640625" style="1" customWidth="1"/>
    <col min="47" max="47" width="13" style="1" bestFit="1" customWidth="1"/>
    <col min="48" max="48" width="12.1796875" style="1" bestFit="1" customWidth="1"/>
    <col min="49" max="49" width="2.81640625" style="1" customWidth="1"/>
    <col min="50" max="51" width="14.26953125" style="1" customWidth="1"/>
    <col min="52" max="52" width="13.7265625" style="1" customWidth="1"/>
    <col min="53" max="53" width="2.81640625" style="1" customWidth="1"/>
    <col min="54" max="54" width="13" style="1" bestFit="1" customWidth="1"/>
    <col min="55" max="55" width="16.1796875" style="1" customWidth="1"/>
    <col min="56" max="56" width="2.81640625" style="1" customWidth="1"/>
    <col min="57" max="57" width="9.1796875" style="1" bestFit="1" customWidth="1"/>
    <col min="58" max="58" width="8.54296875" style="1" bestFit="1" customWidth="1"/>
    <col min="59" max="59" width="1.453125" style="1" customWidth="1"/>
    <col min="60" max="60" width="4.453125" style="1" bestFit="1" customWidth="1"/>
    <col min="61" max="61" width="2.81640625" style="1" bestFit="1" customWidth="1"/>
    <col min="62" max="62" width="1.453125" style="1" customWidth="1"/>
    <col min="63" max="63" width="11.453125" style="41"/>
    <col min="64" max="64" width="18.54296875" style="41" bestFit="1" customWidth="1"/>
    <col min="65" max="16384" width="11.453125" style="41"/>
  </cols>
  <sheetData>
    <row r="1" spans="2:64" ht="21.75" customHeight="1" thickBot="1" x14ac:dyDescent="0.4">
      <c r="B1" s="928" t="s">
        <v>0</v>
      </c>
      <c r="C1" s="929"/>
      <c r="D1" s="929"/>
      <c r="E1" s="929"/>
      <c r="F1" s="929"/>
      <c r="G1" s="929"/>
      <c r="H1" s="929"/>
      <c r="I1" s="929"/>
      <c r="J1" s="929"/>
      <c r="K1" s="929"/>
      <c r="L1" s="929"/>
      <c r="M1" s="929"/>
      <c r="N1" s="929"/>
      <c r="O1" s="929"/>
      <c r="P1" s="929"/>
      <c r="Q1" s="929"/>
      <c r="R1" s="929"/>
      <c r="S1" s="929"/>
      <c r="T1" s="929"/>
      <c r="U1" s="929"/>
      <c r="V1" s="929"/>
      <c r="W1" s="929"/>
      <c r="X1" s="929"/>
      <c r="Y1" s="929"/>
      <c r="Z1" s="929"/>
      <c r="AA1" s="929"/>
      <c r="AB1" s="929"/>
      <c r="AC1" s="929"/>
      <c r="AD1" s="929"/>
      <c r="AE1" s="929"/>
      <c r="AF1" s="929"/>
      <c r="AG1" s="929"/>
      <c r="AH1" s="929"/>
      <c r="AI1" s="929"/>
      <c r="AJ1" s="929"/>
      <c r="AK1" s="929"/>
      <c r="AL1" s="929"/>
      <c r="AM1" s="929"/>
      <c r="AN1" s="929"/>
      <c r="AO1" s="929"/>
      <c r="AP1" s="929"/>
      <c r="AQ1" s="929"/>
      <c r="AR1" s="929"/>
      <c r="AS1" s="929"/>
      <c r="AT1" s="929"/>
      <c r="AU1" s="929"/>
      <c r="AV1" s="929"/>
      <c r="AW1" s="929"/>
      <c r="AX1" s="929"/>
      <c r="AY1" s="929"/>
      <c r="AZ1" s="929"/>
      <c r="BA1" s="929"/>
      <c r="BB1" s="929"/>
      <c r="BC1" s="929"/>
      <c r="BD1" s="929"/>
      <c r="BE1" s="929"/>
      <c r="BF1" s="929"/>
    </row>
    <row r="2" spans="2:64" ht="21.75" customHeight="1" thickBot="1" x14ac:dyDescent="0.4">
      <c r="AV2" s="149"/>
      <c r="AZ2" s="149"/>
    </row>
    <row r="3" spans="2:64" ht="21.75" customHeight="1" thickBot="1" x14ac:dyDescent="0.4">
      <c r="B3" s="919" t="s">
        <v>1</v>
      </c>
      <c r="C3" s="921"/>
      <c r="D3" s="921"/>
      <c r="E3" s="921"/>
      <c r="F3" s="920"/>
      <c r="G3" s="2"/>
      <c r="H3" s="919" t="s">
        <v>2</v>
      </c>
      <c r="I3" s="921"/>
      <c r="J3" s="921"/>
      <c r="K3" s="921"/>
      <c r="L3" s="920"/>
      <c r="M3" s="2"/>
      <c r="N3" s="912" t="s">
        <v>3</v>
      </c>
      <c r="O3" s="913"/>
      <c r="P3" s="2"/>
      <c r="Q3" s="189" t="s">
        <v>203</v>
      </c>
      <c r="R3" s="190" t="s">
        <v>183</v>
      </c>
      <c r="S3" s="191" t="s">
        <v>184</v>
      </c>
      <c r="T3" s="2"/>
      <c r="U3" s="919" t="s">
        <v>4</v>
      </c>
      <c r="V3" s="920"/>
      <c r="W3" s="2"/>
      <c r="X3" s="919" t="s">
        <v>4</v>
      </c>
      <c r="Y3" s="920"/>
      <c r="Z3" s="2"/>
      <c r="AA3" s="916" t="s">
        <v>7</v>
      </c>
      <c r="AB3" s="917"/>
      <c r="AC3" s="917"/>
      <c r="AD3" s="918"/>
      <c r="AE3" s="2"/>
      <c r="AF3" s="919" t="s">
        <v>376</v>
      </c>
      <c r="AG3" s="921"/>
      <c r="AH3" s="921"/>
      <c r="AI3" s="920"/>
      <c r="AJ3" s="2"/>
      <c r="AK3" s="916" t="s">
        <v>8</v>
      </c>
      <c r="AL3" s="917"/>
      <c r="AM3" s="917"/>
      <c r="AN3" s="918"/>
      <c r="AO3" s="2"/>
      <c r="AP3" s="919" t="s">
        <v>375</v>
      </c>
      <c r="AQ3" s="921"/>
      <c r="AR3" s="921"/>
      <c r="AS3" s="920"/>
      <c r="AT3" s="2"/>
      <c r="AU3" s="919" t="s">
        <v>5</v>
      </c>
      <c r="AV3" s="920"/>
      <c r="AW3" s="2"/>
      <c r="AX3" s="916" t="s">
        <v>330</v>
      </c>
      <c r="AY3" s="917"/>
      <c r="AZ3" s="918"/>
      <c r="BA3" s="2"/>
      <c r="BB3" s="919" t="s">
        <v>331</v>
      </c>
      <c r="BC3" s="920"/>
      <c r="BD3" s="2"/>
      <c r="BE3" s="919" t="s">
        <v>6</v>
      </c>
      <c r="BF3" s="920"/>
    </row>
    <row r="4" spans="2:64" ht="21.75" customHeight="1" thickBot="1" x14ac:dyDescent="0.4">
      <c r="B4" s="922" t="s">
        <v>9</v>
      </c>
      <c r="C4" s="923"/>
      <c r="D4" s="924"/>
      <c r="E4" s="156" t="s">
        <v>10</v>
      </c>
      <c r="F4" s="156" t="s">
        <v>11</v>
      </c>
      <c r="H4" s="925" t="s">
        <v>9</v>
      </c>
      <c r="I4" s="926"/>
      <c r="J4" s="927"/>
      <c r="K4" s="157" t="s">
        <v>10</v>
      </c>
      <c r="L4" s="157" t="s">
        <v>11</v>
      </c>
      <c r="N4" s="95" t="s">
        <v>12</v>
      </c>
      <c r="O4" s="96">
        <v>0.1</v>
      </c>
      <c r="Q4" s="35" t="s">
        <v>128</v>
      </c>
      <c r="R4" s="382">
        <v>0</v>
      </c>
      <c r="S4" s="186">
        <v>1</v>
      </c>
      <c r="U4" s="159" t="s">
        <v>13</v>
      </c>
      <c r="V4" s="160" t="s">
        <v>14</v>
      </c>
      <c r="X4" s="159" t="s">
        <v>15</v>
      </c>
      <c r="Y4" s="159" t="s">
        <v>13</v>
      </c>
      <c r="AA4" s="405" t="s">
        <v>17</v>
      </c>
      <c r="AB4" s="406" t="s">
        <v>18</v>
      </c>
      <c r="AC4" s="407" t="s">
        <v>276</v>
      </c>
      <c r="AD4" s="406" t="s">
        <v>18</v>
      </c>
      <c r="AF4" s="189" t="s">
        <v>17</v>
      </c>
      <c r="AG4" s="161" t="s">
        <v>18</v>
      </c>
      <c r="AH4" s="237" t="s">
        <v>276</v>
      </c>
      <c r="AI4" s="161" t="s">
        <v>18</v>
      </c>
      <c r="AK4" s="408" t="s">
        <v>17</v>
      </c>
      <c r="AL4" s="409" t="s">
        <v>18</v>
      </c>
      <c r="AM4" s="408" t="s">
        <v>276</v>
      </c>
      <c r="AN4" s="409" t="s">
        <v>18</v>
      </c>
      <c r="AP4" s="159" t="s">
        <v>17</v>
      </c>
      <c r="AQ4" s="163" t="s">
        <v>18</v>
      </c>
      <c r="AR4" s="159" t="s">
        <v>276</v>
      </c>
      <c r="AS4" s="163" t="s">
        <v>18</v>
      </c>
      <c r="AU4" s="159" t="s">
        <v>5</v>
      </c>
      <c r="AV4" s="162" t="s">
        <v>14</v>
      </c>
      <c r="AX4" s="409" t="s">
        <v>19</v>
      </c>
      <c r="AY4" s="409" t="s">
        <v>160</v>
      </c>
      <c r="AZ4" s="406" t="s">
        <v>14</v>
      </c>
      <c r="BB4" s="159" t="s">
        <v>5</v>
      </c>
      <c r="BC4" s="162" t="s">
        <v>14</v>
      </c>
      <c r="BE4" s="159" t="s">
        <v>16</v>
      </c>
      <c r="BF4" s="162" t="s">
        <v>14</v>
      </c>
      <c r="BH4" s="914" t="s">
        <v>20</v>
      </c>
      <c r="BI4" s="915"/>
      <c r="BL4" s="147" t="s">
        <v>152</v>
      </c>
    </row>
    <row r="5" spans="2:64" ht="21.75" customHeight="1" x14ac:dyDescent="0.25">
      <c r="B5" s="11">
        <v>0</v>
      </c>
      <c r="C5" s="12" t="s">
        <v>25</v>
      </c>
      <c r="D5" s="13">
        <v>4</v>
      </c>
      <c r="E5" s="14">
        <v>940.55584768256267</v>
      </c>
      <c r="F5" s="14">
        <v>1270.7972933107492</v>
      </c>
      <c r="G5" s="15"/>
      <c r="H5" s="16">
        <v>0</v>
      </c>
      <c r="I5" s="17" t="s">
        <v>25</v>
      </c>
      <c r="J5" s="18">
        <v>4</v>
      </c>
      <c r="K5" s="19">
        <f t="shared" ref="K5:L24" si="0">ROUND(E5/$O$10,0)</f>
        <v>1254</v>
      </c>
      <c r="L5" s="19">
        <f t="shared" si="0"/>
        <v>1694</v>
      </c>
      <c r="N5" s="97" t="s">
        <v>21</v>
      </c>
      <c r="O5" s="98">
        <f>8%+Cotizador!X5</f>
        <v>0.08</v>
      </c>
      <c r="Q5" s="20" t="s">
        <v>129</v>
      </c>
      <c r="R5" s="383">
        <v>4.4999999999999998E-2</v>
      </c>
      <c r="S5" s="187">
        <v>2</v>
      </c>
      <c r="U5" s="3">
        <v>1</v>
      </c>
      <c r="V5" s="223">
        <v>0.58940000000000003</v>
      </c>
      <c r="X5" s="4" t="s">
        <v>22</v>
      </c>
      <c r="Y5" s="5">
        <v>3</v>
      </c>
      <c r="AA5" s="402">
        <v>100000</v>
      </c>
      <c r="AB5" s="403">
        <v>0.749</v>
      </c>
      <c r="AC5" s="404">
        <v>40</v>
      </c>
      <c r="AD5" s="540">
        <v>0.79</v>
      </c>
      <c r="AF5" s="8">
        <v>500000</v>
      </c>
      <c r="AG5" s="224">
        <f>VLOOKUP(AF5,$AA$5:$AB$127,2,FALSE)</f>
        <v>0.86799999999999999</v>
      </c>
      <c r="AH5" s="238">
        <v>200</v>
      </c>
      <c r="AI5" s="224">
        <f>VLOOKUP(AH5,$AC$5:$AD$127,2,FALSE)</f>
        <v>0.91500000000000004</v>
      </c>
      <c r="AK5" s="8">
        <v>0</v>
      </c>
      <c r="AL5" s="224">
        <v>1.046</v>
      </c>
      <c r="AM5" s="241">
        <v>0</v>
      </c>
      <c r="AN5" s="224">
        <v>1.046</v>
      </c>
      <c r="AP5" s="8">
        <v>3000</v>
      </c>
      <c r="AQ5" s="224">
        <f>VLOOKUP(AP5,$AK$5:$AL$85,2,FALSE)</f>
        <v>1.018</v>
      </c>
      <c r="AR5" s="241">
        <v>1</v>
      </c>
      <c r="AS5" s="224">
        <f>VLOOKUP(AR5,$AM$5:$AN$85,2,FALSE)</f>
        <v>1.0169999999999999</v>
      </c>
      <c r="AU5" s="22">
        <v>0.05</v>
      </c>
      <c r="AV5" s="23">
        <v>1.06</v>
      </c>
      <c r="AX5" s="9">
        <v>30000</v>
      </c>
      <c r="AY5" s="150">
        <v>-0.5</v>
      </c>
      <c r="AZ5" s="225">
        <v>0.871</v>
      </c>
      <c r="BB5" s="9">
        <v>60000</v>
      </c>
      <c r="BC5" s="394">
        <f>VLOOKUP(BB5,$AX$5:$AZ$13,3,FALSE)</f>
        <v>1</v>
      </c>
      <c r="BE5" s="6" t="s">
        <v>23</v>
      </c>
      <c r="BF5" s="7">
        <v>1</v>
      </c>
      <c r="BH5" s="10">
        <v>0</v>
      </c>
      <c r="BI5" s="10" t="s">
        <v>24</v>
      </c>
      <c r="BL5" s="10" t="s">
        <v>31</v>
      </c>
    </row>
    <row r="6" spans="2:64" ht="21.75" customHeight="1" x14ac:dyDescent="0.25">
      <c r="B6" s="27">
        <v>5</v>
      </c>
      <c r="C6" s="28" t="s">
        <v>25</v>
      </c>
      <c r="D6" s="29">
        <v>9</v>
      </c>
      <c r="E6" s="30">
        <v>1175.1734442599834</v>
      </c>
      <c r="F6" s="30">
        <v>1542.2532455045089</v>
      </c>
      <c r="G6" s="15"/>
      <c r="H6" s="31">
        <v>5</v>
      </c>
      <c r="I6" s="32" t="s">
        <v>25</v>
      </c>
      <c r="J6" s="33">
        <v>9</v>
      </c>
      <c r="K6" s="34">
        <f t="shared" si="0"/>
        <v>1567</v>
      </c>
      <c r="L6" s="34">
        <f t="shared" si="0"/>
        <v>2056</v>
      </c>
      <c r="N6" s="97" t="s">
        <v>26</v>
      </c>
      <c r="O6" s="98">
        <v>0.06</v>
      </c>
      <c r="Q6" s="192" t="s">
        <v>130</v>
      </c>
      <c r="R6" s="384">
        <v>5.5E-2</v>
      </c>
      <c r="S6" s="193">
        <v>4</v>
      </c>
      <c r="U6" s="20">
        <v>2</v>
      </c>
      <c r="V6" s="226">
        <v>0.67700000000000005</v>
      </c>
      <c r="X6" s="44" t="s">
        <v>197</v>
      </c>
      <c r="Y6" s="21">
        <v>4</v>
      </c>
      <c r="AA6" s="26">
        <v>200000</v>
      </c>
      <c r="AB6" s="227">
        <v>0.8</v>
      </c>
      <c r="AC6" s="240">
        <v>80</v>
      </c>
      <c r="AD6" s="541">
        <v>0.84399999999999997</v>
      </c>
      <c r="AF6" s="26">
        <v>700000</v>
      </c>
      <c r="AG6" s="227">
        <f t="shared" ref="AG6:AG36" si="1">VLOOKUP(AF6,$AA$5:$AB$127,2,FALSE)</f>
        <v>0.89200000000000002</v>
      </c>
      <c r="AH6" s="240">
        <v>280</v>
      </c>
      <c r="AI6" s="227">
        <f t="shared" ref="AI6:AI36" si="2">VLOOKUP(AH6,$AC$5:$AD$127,2,FALSE)</f>
        <v>0.94099999999999995</v>
      </c>
      <c r="AK6" s="26">
        <v>1000</v>
      </c>
      <c r="AL6" s="227">
        <v>1.0369999999999999</v>
      </c>
      <c r="AM6" s="242">
        <v>0.33333333333333331</v>
      </c>
      <c r="AN6" s="227">
        <v>1.036</v>
      </c>
      <c r="AP6" s="26">
        <v>5000</v>
      </c>
      <c r="AQ6" s="227">
        <f t="shared" ref="AQ6:AQ18" si="3">VLOOKUP(AP6,$AK$5:$AL$85,2,FALSE)</f>
        <v>1</v>
      </c>
      <c r="AR6" s="242">
        <v>2</v>
      </c>
      <c r="AS6" s="227">
        <f t="shared" ref="AS6:AS18" si="4">VLOOKUP(AR6,$AM$5:$AN$85,2,FALSE)</f>
        <v>0.98799999999999999</v>
      </c>
      <c r="AU6" s="36">
        <v>0.1</v>
      </c>
      <c r="AV6" s="37">
        <v>1</v>
      </c>
      <c r="AX6" s="26">
        <v>45000</v>
      </c>
      <c r="AY6" s="151">
        <v>-0.25</v>
      </c>
      <c r="AZ6" s="228">
        <v>0.93600000000000005</v>
      </c>
      <c r="BB6" s="26">
        <v>69000</v>
      </c>
      <c r="BC6" s="395">
        <f t="shared" ref="BC6:BC10" si="5">VLOOKUP(BB6,$AX$5:$AZ$13,3,FALSE)</f>
        <v>1.0389999999999999</v>
      </c>
      <c r="BE6" s="24" t="s">
        <v>27</v>
      </c>
      <c r="BF6" s="25">
        <v>0.76</v>
      </c>
      <c r="BH6" s="10">
        <v>1</v>
      </c>
      <c r="BI6" s="10" t="s">
        <v>24</v>
      </c>
      <c r="BL6" s="10" t="s">
        <v>146</v>
      </c>
    </row>
    <row r="7" spans="2:64" ht="21.75" customHeight="1" thickBot="1" x14ac:dyDescent="0.3">
      <c r="B7" s="11">
        <v>10</v>
      </c>
      <c r="C7" s="12" t="s">
        <v>25</v>
      </c>
      <c r="D7" s="13">
        <v>14</v>
      </c>
      <c r="E7" s="14">
        <v>1468.3153876472106</v>
      </c>
      <c r="F7" s="14">
        <v>1871.6951049466572</v>
      </c>
      <c r="G7" s="15"/>
      <c r="H7" s="40">
        <v>10</v>
      </c>
      <c r="I7" s="41" t="s">
        <v>25</v>
      </c>
      <c r="J7" s="42">
        <v>14</v>
      </c>
      <c r="K7" s="43">
        <f t="shared" si="0"/>
        <v>1958</v>
      </c>
      <c r="L7" s="43">
        <f t="shared" si="0"/>
        <v>2496</v>
      </c>
      <c r="N7" s="99" t="s">
        <v>28</v>
      </c>
      <c r="O7" s="100">
        <v>0.01</v>
      </c>
      <c r="Q7" s="20" t="s">
        <v>329</v>
      </c>
      <c r="R7" s="383">
        <v>6.5000000000000002E-2</v>
      </c>
      <c r="S7" s="187">
        <v>6</v>
      </c>
      <c r="U7" s="35">
        <v>3</v>
      </c>
      <c r="V7" s="229">
        <v>0.79239999999999999</v>
      </c>
      <c r="X7" s="4" t="s">
        <v>29</v>
      </c>
      <c r="Y7" s="5">
        <v>4</v>
      </c>
      <c r="AA7" s="8">
        <v>300000</v>
      </c>
      <c r="AB7" s="224">
        <v>0.83</v>
      </c>
      <c r="AC7" s="238">
        <v>120</v>
      </c>
      <c r="AD7" s="542">
        <v>0.875</v>
      </c>
      <c r="AF7" s="8">
        <v>1000000</v>
      </c>
      <c r="AG7" s="224">
        <f t="shared" si="1"/>
        <v>0.91900000000000004</v>
      </c>
      <c r="AH7" s="238">
        <v>400</v>
      </c>
      <c r="AI7" s="224">
        <f t="shared" si="2"/>
        <v>0.96799999999999997</v>
      </c>
      <c r="AK7" s="8">
        <v>2000</v>
      </c>
      <c r="AL7" s="224">
        <v>1.0269999999999999</v>
      </c>
      <c r="AM7" s="241">
        <v>0.66666666666666663</v>
      </c>
      <c r="AN7" s="224">
        <v>1.026</v>
      </c>
      <c r="AP7" s="8">
        <v>7000</v>
      </c>
      <c r="AQ7" s="224">
        <f t="shared" si="3"/>
        <v>0.98199999999999998</v>
      </c>
      <c r="AR7" s="241">
        <v>3</v>
      </c>
      <c r="AS7" s="224">
        <f t="shared" si="4"/>
        <v>0.96099999999999997</v>
      </c>
      <c r="AU7" s="22">
        <v>0.15</v>
      </c>
      <c r="AV7" s="23">
        <v>0.94</v>
      </c>
      <c r="AX7" s="8">
        <v>51000</v>
      </c>
      <c r="AY7" s="152">
        <v>-0.15000000000000002</v>
      </c>
      <c r="AZ7" s="230">
        <v>0.96099999999999997</v>
      </c>
      <c r="BB7" s="8">
        <v>75000</v>
      </c>
      <c r="BC7" s="396">
        <f t="shared" si="5"/>
        <v>1.0640000000000001</v>
      </c>
      <c r="BE7" s="38" t="s">
        <v>30</v>
      </c>
      <c r="BF7" s="39">
        <v>0.62</v>
      </c>
      <c r="BH7" s="10">
        <v>2</v>
      </c>
      <c r="BI7" s="10" t="s">
        <v>24</v>
      </c>
      <c r="BL7" s="10" t="s">
        <v>39</v>
      </c>
    </row>
    <row r="8" spans="2:64" ht="21.75" customHeight="1" thickBot="1" x14ac:dyDescent="0.3">
      <c r="B8" s="27">
        <v>15</v>
      </c>
      <c r="C8" s="28" t="s">
        <v>25</v>
      </c>
      <c r="D8" s="29">
        <v>19</v>
      </c>
      <c r="E8" s="30">
        <v>1834.5803235531735</v>
      </c>
      <c r="F8" s="30">
        <v>2271.5092842844247</v>
      </c>
      <c r="G8" s="15"/>
      <c r="H8" s="31">
        <v>15</v>
      </c>
      <c r="I8" s="32" t="s">
        <v>25</v>
      </c>
      <c r="J8" s="33">
        <v>19</v>
      </c>
      <c r="K8" s="34">
        <f t="shared" si="0"/>
        <v>2446</v>
      </c>
      <c r="L8" s="34">
        <f t="shared" si="0"/>
        <v>3029</v>
      </c>
      <c r="Q8" s="385" t="s">
        <v>202</v>
      </c>
      <c r="R8" s="386">
        <v>7.4999999999999997E-2</v>
      </c>
      <c r="S8" s="387">
        <v>12</v>
      </c>
      <c r="U8" s="20">
        <v>4</v>
      </c>
      <c r="V8" s="226">
        <v>0.85389999999999999</v>
      </c>
      <c r="X8" s="44" t="s">
        <v>31</v>
      </c>
      <c r="Y8" s="21">
        <v>2</v>
      </c>
      <c r="AA8" s="26">
        <v>400000</v>
      </c>
      <c r="AB8" s="227">
        <v>0.85099999999999998</v>
      </c>
      <c r="AC8" s="240">
        <v>160</v>
      </c>
      <c r="AD8" s="541">
        <v>0.89700000000000002</v>
      </c>
      <c r="AF8" s="26">
        <v>1500000</v>
      </c>
      <c r="AG8" s="227">
        <f t="shared" si="1"/>
        <v>0.94899999999999995</v>
      </c>
      <c r="AH8" s="240">
        <v>600</v>
      </c>
      <c r="AI8" s="227">
        <f t="shared" si="2"/>
        <v>0.999</v>
      </c>
      <c r="AK8" s="26">
        <v>3000</v>
      </c>
      <c r="AL8" s="227">
        <v>1.018</v>
      </c>
      <c r="AM8" s="242">
        <v>1</v>
      </c>
      <c r="AN8" s="227">
        <v>1.0169999999999999</v>
      </c>
      <c r="AP8" s="26">
        <v>9000</v>
      </c>
      <c r="AQ8" s="227">
        <f t="shared" si="3"/>
        <v>0.96499999999999997</v>
      </c>
      <c r="AR8" s="242">
        <v>4</v>
      </c>
      <c r="AS8" s="227">
        <f t="shared" si="4"/>
        <v>0.93400000000000005</v>
      </c>
      <c r="AU8" s="36">
        <v>0.2</v>
      </c>
      <c r="AV8" s="37">
        <v>0.89</v>
      </c>
      <c r="AX8" s="26">
        <v>60000</v>
      </c>
      <c r="AY8" s="151">
        <v>0</v>
      </c>
      <c r="AZ8" s="228">
        <v>1</v>
      </c>
      <c r="BB8" s="26">
        <v>90000</v>
      </c>
      <c r="BC8" s="395">
        <f t="shared" si="5"/>
        <v>1.129</v>
      </c>
      <c r="BH8" s="10">
        <v>3</v>
      </c>
      <c r="BI8" s="10" t="s">
        <v>24</v>
      </c>
      <c r="BL8" s="10" t="s">
        <v>147</v>
      </c>
    </row>
    <row r="9" spans="2:64" ht="21.75" customHeight="1" thickBot="1" x14ac:dyDescent="0.3">
      <c r="B9" s="11">
        <v>20</v>
      </c>
      <c r="C9" s="12" t="s">
        <v>25</v>
      </c>
      <c r="D9" s="13">
        <v>24</v>
      </c>
      <c r="E9" s="14">
        <v>2292.2084668482235</v>
      </c>
      <c r="F9" s="14">
        <v>2756.7280669558572</v>
      </c>
      <c r="G9" s="15"/>
      <c r="H9" s="40">
        <v>20</v>
      </c>
      <c r="I9" s="41" t="s">
        <v>25</v>
      </c>
      <c r="J9" s="42">
        <v>24</v>
      </c>
      <c r="K9" s="43">
        <f t="shared" si="0"/>
        <v>3056</v>
      </c>
      <c r="L9" s="43">
        <f t="shared" si="0"/>
        <v>3676</v>
      </c>
      <c r="N9" s="158" t="s">
        <v>32</v>
      </c>
      <c r="O9" s="45">
        <f>SUM(O4:O7)</f>
        <v>0.25</v>
      </c>
      <c r="U9" s="35">
        <v>5</v>
      </c>
      <c r="V9" s="229">
        <v>0.92300000000000004</v>
      </c>
      <c r="X9" s="4" t="s">
        <v>33</v>
      </c>
      <c r="Y9" s="5">
        <v>1</v>
      </c>
      <c r="AA9" s="8">
        <v>500000</v>
      </c>
      <c r="AB9" s="224">
        <v>0.86799999999999999</v>
      </c>
      <c r="AC9" s="238">
        <v>200</v>
      </c>
      <c r="AD9" s="542">
        <v>0.91500000000000004</v>
      </c>
      <c r="AF9" s="8">
        <v>2000000</v>
      </c>
      <c r="AG9" s="224">
        <f t="shared" si="1"/>
        <v>0.97</v>
      </c>
      <c r="AH9" s="238">
        <v>800</v>
      </c>
      <c r="AI9" s="224">
        <f t="shared" si="2"/>
        <v>1.0209999999999999</v>
      </c>
      <c r="AK9" s="8">
        <v>4000</v>
      </c>
      <c r="AL9" s="224">
        <v>1.0089999999999999</v>
      </c>
      <c r="AM9" s="241">
        <v>1.5</v>
      </c>
      <c r="AN9" s="224">
        <v>1.002</v>
      </c>
      <c r="AP9" s="8">
        <v>10000</v>
      </c>
      <c r="AQ9" s="224">
        <f t="shared" si="3"/>
        <v>0.95599999999999996</v>
      </c>
      <c r="AR9" s="241">
        <v>5</v>
      </c>
      <c r="AS9" s="224">
        <f t="shared" si="4"/>
        <v>0.90800000000000003</v>
      </c>
      <c r="AU9" s="22">
        <v>0.25</v>
      </c>
      <c r="AV9" s="23">
        <v>0.83</v>
      </c>
      <c r="AX9" s="8">
        <v>69000</v>
      </c>
      <c r="AY9" s="152">
        <v>0.14999999999999991</v>
      </c>
      <c r="AZ9" s="230">
        <v>1.0389999999999999</v>
      </c>
      <c r="BB9" s="8">
        <v>105000</v>
      </c>
      <c r="BC9" s="396">
        <f t="shared" si="5"/>
        <v>1.1930000000000001</v>
      </c>
      <c r="BH9" s="10">
        <v>4</v>
      </c>
      <c r="BI9" s="10" t="s">
        <v>24</v>
      </c>
      <c r="BL9" s="10" t="s">
        <v>148</v>
      </c>
    </row>
    <row r="10" spans="2:64" ht="21.75" customHeight="1" thickBot="1" x14ac:dyDescent="0.3">
      <c r="B10" s="27">
        <v>25</v>
      </c>
      <c r="C10" s="28" t="s">
        <v>25</v>
      </c>
      <c r="D10" s="29">
        <v>29</v>
      </c>
      <c r="E10" s="30">
        <v>2863.989975273706</v>
      </c>
      <c r="F10" s="30">
        <v>3345.5947936115103</v>
      </c>
      <c r="G10" s="15"/>
      <c r="H10" s="31">
        <v>25</v>
      </c>
      <c r="I10" s="32" t="s">
        <v>25</v>
      </c>
      <c r="J10" s="33">
        <v>29</v>
      </c>
      <c r="K10" s="34">
        <f t="shared" si="0"/>
        <v>3819</v>
      </c>
      <c r="L10" s="34">
        <f t="shared" si="0"/>
        <v>4461</v>
      </c>
      <c r="N10" s="158" t="s">
        <v>34</v>
      </c>
      <c r="O10" s="46">
        <f>1-O9</f>
        <v>0.75</v>
      </c>
      <c r="U10" s="83">
        <v>6</v>
      </c>
      <c r="V10" s="231">
        <v>1</v>
      </c>
      <c r="X10" s="44" t="s">
        <v>35</v>
      </c>
      <c r="Y10" s="21">
        <v>5</v>
      </c>
      <c r="AA10" s="26">
        <v>600000</v>
      </c>
      <c r="AB10" s="227">
        <v>0.88100000000000001</v>
      </c>
      <c r="AC10" s="240">
        <v>240</v>
      </c>
      <c r="AD10" s="541">
        <v>0.92800000000000005</v>
      </c>
      <c r="AF10" s="26">
        <v>2500000</v>
      </c>
      <c r="AG10" s="227">
        <f t="shared" si="1"/>
        <v>0.98699999999999999</v>
      </c>
      <c r="AH10" s="240">
        <v>1000</v>
      </c>
      <c r="AI10" s="227">
        <f t="shared" si="2"/>
        <v>1.0389999999999999</v>
      </c>
      <c r="AK10" s="26">
        <v>5000</v>
      </c>
      <c r="AL10" s="227">
        <v>1</v>
      </c>
      <c r="AM10" s="242">
        <v>2</v>
      </c>
      <c r="AN10" s="227">
        <v>0.98799999999999999</v>
      </c>
      <c r="AP10" s="26">
        <v>12000</v>
      </c>
      <c r="AQ10" s="227">
        <f t="shared" si="3"/>
        <v>0.93899999999999995</v>
      </c>
      <c r="AR10" s="242">
        <v>6</v>
      </c>
      <c r="AS10" s="227">
        <f t="shared" si="4"/>
        <v>0.88200000000000001</v>
      </c>
      <c r="AU10" s="48">
        <v>0.3</v>
      </c>
      <c r="AV10" s="49">
        <v>0.78</v>
      </c>
      <c r="AX10" s="26">
        <v>75000</v>
      </c>
      <c r="AY10" s="151">
        <v>0.25</v>
      </c>
      <c r="AZ10" s="228">
        <v>1.0640000000000001</v>
      </c>
      <c r="BB10" s="389">
        <v>120000</v>
      </c>
      <c r="BC10" s="397">
        <f t="shared" si="5"/>
        <v>1.2569999999999999</v>
      </c>
      <c r="BH10" s="10">
        <v>5</v>
      </c>
      <c r="BI10" s="10" t="s">
        <v>36</v>
      </c>
      <c r="BL10" s="10" t="s">
        <v>149</v>
      </c>
    </row>
    <row r="11" spans="2:64" ht="21.75" customHeight="1" thickBot="1" x14ac:dyDescent="0.3">
      <c r="B11" s="11">
        <v>30</v>
      </c>
      <c r="C11" s="12" t="s">
        <v>25</v>
      </c>
      <c r="D11" s="13">
        <v>34</v>
      </c>
      <c r="E11" s="14">
        <v>3578.3999130526736</v>
      </c>
      <c r="F11" s="14">
        <v>4060.2497784267939</v>
      </c>
      <c r="G11" s="15"/>
      <c r="H11" s="40">
        <v>30</v>
      </c>
      <c r="I11" s="41" t="s">
        <v>25</v>
      </c>
      <c r="J11" s="42">
        <v>34</v>
      </c>
      <c r="K11" s="43">
        <f t="shared" si="0"/>
        <v>4771</v>
      </c>
      <c r="L11" s="43">
        <f t="shared" si="0"/>
        <v>5414</v>
      </c>
      <c r="N11" s="2"/>
      <c r="X11" s="4" t="s">
        <v>39</v>
      </c>
      <c r="Y11" s="5">
        <v>6</v>
      </c>
      <c r="AA11" s="8">
        <v>700000</v>
      </c>
      <c r="AB11" s="224">
        <v>0.89200000000000002</v>
      </c>
      <c r="AC11" s="238">
        <v>280</v>
      </c>
      <c r="AD11" s="542">
        <v>0.94099999999999995</v>
      </c>
      <c r="AF11" s="8">
        <v>3000000</v>
      </c>
      <c r="AG11" s="224">
        <f t="shared" si="1"/>
        <v>1</v>
      </c>
      <c r="AH11" s="238">
        <v>1250</v>
      </c>
      <c r="AI11" s="224">
        <f t="shared" si="2"/>
        <v>1.056</v>
      </c>
      <c r="AK11" s="8">
        <v>6000</v>
      </c>
      <c r="AL11" s="224">
        <v>0.99099999999999999</v>
      </c>
      <c r="AM11" s="241">
        <v>2.5</v>
      </c>
      <c r="AN11" s="224">
        <v>0.97399999999999998</v>
      </c>
      <c r="AP11" s="8">
        <v>15000</v>
      </c>
      <c r="AQ11" s="224">
        <f t="shared" si="3"/>
        <v>0.91400000000000003</v>
      </c>
      <c r="AR11" s="241">
        <v>7</v>
      </c>
      <c r="AS11" s="224">
        <f t="shared" si="4"/>
        <v>0.85799999999999998</v>
      </c>
      <c r="AX11" s="8">
        <v>90000</v>
      </c>
      <c r="AY11" s="152">
        <v>0.5</v>
      </c>
      <c r="AZ11" s="230">
        <v>1.129</v>
      </c>
      <c r="BH11" s="10">
        <v>6</v>
      </c>
      <c r="BI11" s="10" t="s">
        <v>36</v>
      </c>
      <c r="BL11" s="10" t="s">
        <v>150</v>
      </c>
    </row>
    <row r="12" spans="2:64" ht="21.75" customHeight="1" thickBot="1" x14ac:dyDescent="0.3">
      <c r="B12" s="27">
        <v>35</v>
      </c>
      <c r="C12" s="28" t="s">
        <v>25</v>
      </c>
      <c r="D12" s="29">
        <v>39</v>
      </c>
      <c r="E12" s="30">
        <v>4471.01632627455</v>
      </c>
      <c r="F12" s="30">
        <v>4927.562744506452</v>
      </c>
      <c r="G12" s="15"/>
      <c r="H12" s="31">
        <v>35</v>
      </c>
      <c r="I12" s="32" t="s">
        <v>25</v>
      </c>
      <c r="J12" s="33">
        <v>39</v>
      </c>
      <c r="K12" s="34">
        <f t="shared" si="0"/>
        <v>5961</v>
      </c>
      <c r="L12" s="34">
        <f t="shared" si="0"/>
        <v>6570</v>
      </c>
      <c r="N12" s="912" t="s">
        <v>139</v>
      </c>
      <c r="O12" s="913"/>
      <c r="X12" s="44" t="s">
        <v>37</v>
      </c>
      <c r="Y12" s="21">
        <v>4</v>
      </c>
      <c r="AA12" s="26">
        <v>800000</v>
      </c>
      <c r="AB12" s="227">
        <v>0.90200000000000002</v>
      </c>
      <c r="AC12" s="240">
        <v>320</v>
      </c>
      <c r="AD12" s="541">
        <v>0.95099999999999996</v>
      </c>
      <c r="AF12" s="26">
        <v>3500000</v>
      </c>
      <c r="AG12" s="227">
        <f t="shared" si="1"/>
        <v>1.0109999999999999</v>
      </c>
      <c r="AH12" s="240">
        <v>1375</v>
      </c>
      <c r="AI12" s="227">
        <f t="shared" si="2"/>
        <v>1.0629999999999999</v>
      </c>
      <c r="AK12" s="26">
        <v>7000</v>
      </c>
      <c r="AL12" s="227">
        <v>0.98199999999999998</v>
      </c>
      <c r="AM12" s="242">
        <v>3</v>
      </c>
      <c r="AN12" s="227">
        <v>0.96099999999999997</v>
      </c>
      <c r="AP12" s="26">
        <v>18000</v>
      </c>
      <c r="AQ12" s="227">
        <f t="shared" si="3"/>
        <v>0.89</v>
      </c>
      <c r="AR12" s="242">
        <v>8</v>
      </c>
      <c r="AS12" s="227">
        <f t="shared" si="4"/>
        <v>0.83399999999999996</v>
      </c>
      <c r="AX12" s="26">
        <v>105000</v>
      </c>
      <c r="AY12" s="151">
        <v>0.75</v>
      </c>
      <c r="AZ12" s="228">
        <v>1.1930000000000001</v>
      </c>
      <c r="BH12" s="10">
        <v>7</v>
      </c>
      <c r="BI12" s="10" t="s">
        <v>36</v>
      </c>
      <c r="BL12" s="10" t="s">
        <v>53</v>
      </c>
    </row>
    <row r="13" spans="2:64" ht="21.75" customHeight="1" thickBot="1" x14ac:dyDescent="0.3">
      <c r="B13" s="11">
        <v>40</v>
      </c>
      <c r="C13" s="12" t="s">
        <v>25</v>
      </c>
      <c r="D13" s="13">
        <v>44</v>
      </c>
      <c r="E13" s="14">
        <v>5586.2920510638078</v>
      </c>
      <c r="F13" s="14">
        <v>5980.1430764330826</v>
      </c>
      <c r="G13" s="15"/>
      <c r="H13" s="40">
        <v>40</v>
      </c>
      <c r="I13" s="41" t="s">
        <v>25</v>
      </c>
      <c r="J13" s="42">
        <v>44</v>
      </c>
      <c r="K13" s="43">
        <f t="shared" si="0"/>
        <v>7448</v>
      </c>
      <c r="L13" s="43">
        <f t="shared" si="0"/>
        <v>7974</v>
      </c>
      <c r="N13" s="103" t="s">
        <v>140</v>
      </c>
      <c r="O13" s="104">
        <f>8.5*12</f>
        <v>102</v>
      </c>
      <c r="X13" s="4" t="s">
        <v>38</v>
      </c>
      <c r="Y13" s="5">
        <v>4</v>
      </c>
      <c r="AA13" s="8">
        <v>900000</v>
      </c>
      <c r="AB13" s="224">
        <v>0.91100000000000003</v>
      </c>
      <c r="AC13" s="238">
        <v>360</v>
      </c>
      <c r="AD13" s="542">
        <v>0.96</v>
      </c>
      <c r="AF13" s="8">
        <v>4000000</v>
      </c>
      <c r="AG13" s="224">
        <f t="shared" si="1"/>
        <v>1.0209999999999999</v>
      </c>
      <c r="AH13" s="238">
        <v>1500</v>
      </c>
      <c r="AI13" s="224">
        <f t="shared" si="2"/>
        <v>1.071</v>
      </c>
      <c r="AK13" s="8">
        <v>8000</v>
      </c>
      <c r="AL13" s="224">
        <v>0.97299999999999998</v>
      </c>
      <c r="AM13" s="241">
        <v>3.5</v>
      </c>
      <c r="AN13" s="224">
        <v>0.94699999999999995</v>
      </c>
      <c r="AP13" s="8">
        <v>20000</v>
      </c>
      <c r="AQ13" s="224">
        <f t="shared" si="3"/>
        <v>0.874</v>
      </c>
      <c r="AR13" s="241">
        <v>10</v>
      </c>
      <c r="AS13" s="224">
        <f t="shared" si="4"/>
        <v>0.78800000000000003</v>
      </c>
      <c r="AU13" s="919" t="s">
        <v>274</v>
      </c>
      <c r="AV13" s="920"/>
      <c r="AX13" s="50">
        <v>120000</v>
      </c>
      <c r="AY13" s="153">
        <v>1</v>
      </c>
      <c r="AZ13" s="232">
        <v>1.2569999999999999</v>
      </c>
      <c r="BH13" s="10">
        <v>8</v>
      </c>
      <c r="BI13" s="10" t="s">
        <v>36</v>
      </c>
      <c r="BL13" s="10" t="s">
        <v>55</v>
      </c>
    </row>
    <row r="14" spans="2:64" ht="21.75" customHeight="1" thickBot="1" x14ac:dyDescent="0.3">
      <c r="B14" s="27">
        <v>45</v>
      </c>
      <c r="C14" s="28" t="s">
        <v>25</v>
      </c>
      <c r="D14" s="29">
        <v>49</v>
      </c>
      <c r="E14" s="30">
        <v>6979.7684916488479</v>
      </c>
      <c r="F14" s="30">
        <v>7257.5658736117211</v>
      </c>
      <c r="G14" s="15"/>
      <c r="H14" s="31">
        <v>45</v>
      </c>
      <c r="I14" s="32" t="s">
        <v>25</v>
      </c>
      <c r="J14" s="33">
        <v>49</v>
      </c>
      <c r="K14" s="34">
        <f t="shared" si="0"/>
        <v>9306</v>
      </c>
      <c r="L14" s="34">
        <f t="shared" si="0"/>
        <v>9677</v>
      </c>
      <c r="N14" s="60"/>
      <c r="O14" s="60"/>
      <c r="X14" s="44" t="s">
        <v>40</v>
      </c>
      <c r="Y14" s="21">
        <v>4</v>
      </c>
      <c r="AA14" s="26">
        <v>1000000</v>
      </c>
      <c r="AB14" s="227">
        <v>0.91900000000000004</v>
      </c>
      <c r="AC14" s="240">
        <v>400</v>
      </c>
      <c r="AD14" s="541">
        <v>0.96799999999999997</v>
      </c>
      <c r="AF14" s="26">
        <v>4500000</v>
      </c>
      <c r="AG14" s="227">
        <f t="shared" si="1"/>
        <v>1.03</v>
      </c>
      <c r="AH14" s="240">
        <v>1625</v>
      </c>
      <c r="AI14" s="227">
        <f t="shared" si="2"/>
        <v>1.077</v>
      </c>
      <c r="AK14" s="26">
        <v>9000</v>
      </c>
      <c r="AL14" s="227">
        <v>0.96499999999999997</v>
      </c>
      <c r="AM14" s="242">
        <v>4</v>
      </c>
      <c r="AN14" s="227">
        <v>0.93400000000000005</v>
      </c>
      <c r="AP14" s="26">
        <v>25000</v>
      </c>
      <c r="AQ14" s="227">
        <f t="shared" si="3"/>
        <v>0.83499999999999996</v>
      </c>
      <c r="AR14" s="242">
        <v>12</v>
      </c>
      <c r="AS14" s="227">
        <f t="shared" si="4"/>
        <v>0.74399999999999999</v>
      </c>
      <c r="AU14" s="159" t="s">
        <v>5</v>
      </c>
      <c r="AV14" s="162" t="s">
        <v>275</v>
      </c>
      <c r="AZ14" s="51"/>
      <c r="BH14" s="10">
        <v>9</v>
      </c>
      <c r="BI14" s="10" t="s">
        <v>36</v>
      </c>
      <c r="BL14" s="10" t="s">
        <v>151</v>
      </c>
    </row>
    <row r="15" spans="2:64" ht="21.75" customHeight="1" thickBot="1" x14ac:dyDescent="0.3">
      <c r="B15" s="11">
        <v>50</v>
      </c>
      <c r="C15" s="12" t="s">
        <v>25</v>
      </c>
      <c r="D15" s="13">
        <v>54</v>
      </c>
      <c r="E15" s="14">
        <v>8720.8416158150394</v>
      </c>
      <c r="F15" s="14">
        <v>8807.8599017785345</v>
      </c>
      <c r="G15" s="15"/>
      <c r="H15" s="40">
        <v>50</v>
      </c>
      <c r="I15" s="41" t="s">
        <v>25</v>
      </c>
      <c r="J15" s="42">
        <v>54</v>
      </c>
      <c r="K15" s="43">
        <f t="shared" si="0"/>
        <v>11628</v>
      </c>
      <c r="L15" s="43">
        <f t="shared" si="0"/>
        <v>11744</v>
      </c>
      <c r="N15" s="912" t="s">
        <v>141</v>
      </c>
      <c r="O15" s="913"/>
      <c r="X15" s="4" t="s">
        <v>41</v>
      </c>
      <c r="Y15" s="5">
        <v>6</v>
      </c>
      <c r="AA15" s="8">
        <v>1100000</v>
      </c>
      <c r="AB15" s="224">
        <v>0.92600000000000005</v>
      </c>
      <c r="AC15" s="238">
        <v>440</v>
      </c>
      <c r="AD15" s="542">
        <v>0.97499999999999998</v>
      </c>
      <c r="AF15" s="8">
        <v>5000000</v>
      </c>
      <c r="AG15" s="224">
        <f t="shared" si="1"/>
        <v>1.038</v>
      </c>
      <c r="AH15" s="238">
        <v>1750</v>
      </c>
      <c r="AI15" s="224">
        <f t="shared" si="2"/>
        <v>1.0820000000000001</v>
      </c>
      <c r="AK15" s="8">
        <v>10000</v>
      </c>
      <c r="AL15" s="224">
        <v>0.95599999999999996</v>
      </c>
      <c r="AM15" s="241">
        <v>5</v>
      </c>
      <c r="AN15" s="224">
        <v>0.90800000000000003</v>
      </c>
      <c r="AP15" s="8">
        <v>30000</v>
      </c>
      <c r="AQ15" s="224">
        <f t="shared" si="3"/>
        <v>0.79900000000000004</v>
      </c>
      <c r="AR15" s="241">
        <v>14</v>
      </c>
      <c r="AS15" s="224">
        <f t="shared" si="4"/>
        <v>0.70299999999999996</v>
      </c>
      <c r="AU15" s="36">
        <v>0</v>
      </c>
      <c r="AV15" s="218">
        <v>0</v>
      </c>
      <c r="BH15" s="10">
        <v>10</v>
      </c>
      <c r="BI15" s="52" t="s">
        <v>42</v>
      </c>
    </row>
    <row r="16" spans="2:64" ht="21.75" customHeight="1" thickBot="1" x14ac:dyDescent="0.3">
      <c r="B16" s="27">
        <v>55</v>
      </c>
      <c r="C16" s="28" t="s">
        <v>25</v>
      </c>
      <c r="D16" s="29">
        <v>59</v>
      </c>
      <c r="E16" s="30">
        <v>10896.21791598496</v>
      </c>
      <c r="F16" s="30">
        <v>10689.313386934697</v>
      </c>
      <c r="G16" s="15"/>
      <c r="H16" s="31">
        <v>55</v>
      </c>
      <c r="I16" s="32" t="s">
        <v>25</v>
      </c>
      <c r="J16" s="33">
        <v>59</v>
      </c>
      <c r="K16" s="34">
        <f t="shared" si="0"/>
        <v>14528</v>
      </c>
      <c r="L16" s="34">
        <f t="shared" si="0"/>
        <v>14252</v>
      </c>
      <c r="N16" s="103" t="s">
        <v>140</v>
      </c>
      <c r="O16" s="104">
        <v>17.670000000000002</v>
      </c>
      <c r="X16" s="44" t="s">
        <v>43</v>
      </c>
      <c r="Y16" s="21">
        <v>4</v>
      </c>
      <c r="AA16" s="26">
        <v>1200000</v>
      </c>
      <c r="AB16" s="227">
        <v>0.93200000000000005</v>
      </c>
      <c r="AC16" s="240">
        <v>480</v>
      </c>
      <c r="AD16" s="541">
        <v>0.98299999999999998</v>
      </c>
      <c r="AF16" s="26">
        <v>5500000</v>
      </c>
      <c r="AG16" s="227">
        <f t="shared" si="1"/>
        <v>1.0449999999999999</v>
      </c>
      <c r="AH16" s="240">
        <v>1875</v>
      </c>
      <c r="AI16" s="227">
        <f t="shared" si="2"/>
        <v>1.087</v>
      </c>
      <c r="AK16" s="26">
        <v>11000</v>
      </c>
      <c r="AL16" s="227">
        <v>0.94699999999999995</v>
      </c>
      <c r="AM16" s="242">
        <v>5.2</v>
      </c>
      <c r="AN16" s="227">
        <v>0.90200000000000002</v>
      </c>
      <c r="AP16" s="26">
        <v>35000</v>
      </c>
      <c r="AQ16" s="227">
        <f t="shared" si="3"/>
        <v>0.76300000000000001</v>
      </c>
      <c r="AR16" s="242">
        <v>16</v>
      </c>
      <c r="AS16" s="227">
        <f t="shared" si="4"/>
        <v>0.66400000000000003</v>
      </c>
      <c r="AU16" s="22">
        <v>0.05</v>
      </c>
      <c r="AV16" s="219">
        <v>30000</v>
      </c>
      <c r="BH16" s="10">
        <v>11</v>
      </c>
      <c r="BI16" s="52" t="s">
        <v>42</v>
      </c>
    </row>
    <row r="17" spans="1:62" ht="21.75" customHeight="1" thickBot="1" x14ac:dyDescent="0.3">
      <c r="B17" s="11">
        <v>60</v>
      </c>
      <c r="C17" s="12" t="s">
        <v>25</v>
      </c>
      <c r="D17" s="13">
        <v>64</v>
      </c>
      <c r="E17" s="14">
        <v>13614.232444873442</v>
      </c>
      <c r="F17" s="14">
        <v>12972.66554626158</v>
      </c>
      <c r="G17" s="15"/>
      <c r="H17" s="40">
        <v>60</v>
      </c>
      <c r="I17" s="41" t="s">
        <v>25</v>
      </c>
      <c r="J17" s="42">
        <v>64</v>
      </c>
      <c r="K17" s="43">
        <f t="shared" si="0"/>
        <v>18152</v>
      </c>
      <c r="L17" s="43">
        <f t="shared" si="0"/>
        <v>17297</v>
      </c>
      <c r="X17" s="4" t="s">
        <v>44</v>
      </c>
      <c r="Y17" s="5">
        <v>5</v>
      </c>
      <c r="AA17" s="8">
        <v>1300000</v>
      </c>
      <c r="AB17" s="224">
        <v>0.93799999999999994</v>
      </c>
      <c r="AC17" s="238">
        <v>520</v>
      </c>
      <c r="AD17" s="542">
        <v>0.98899999999999999</v>
      </c>
      <c r="AF17" s="8">
        <v>6000000</v>
      </c>
      <c r="AG17" s="224">
        <f t="shared" si="1"/>
        <v>1.0509999999999999</v>
      </c>
      <c r="AH17" s="238">
        <v>2000</v>
      </c>
      <c r="AI17" s="224">
        <f t="shared" si="2"/>
        <v>1.093</v>
      </c>
      <c r="AK17" s="8">
        <v>12000</v>
      </c>
      <c r="AL17" s="224">
        <v>0.93899999999999995</v>
      </c>
      <c r="AM17" s="241">
        <v>5.4</v>
      </c>
      <c r="AN17" s="224">
        <v>0.89700000000000002</v>
      </c>
      <c r="AP17" s="8">
        <v>40000</v>
      </c>
      <c r="AQ17" s="224">
        <f t="shared" si="3"/>
        <v>0.73</v>
      </c>
      <c r="AR17" s="241">
        <v>18</v>
      </c>
      <c r="AS17" s="224">
        <f t="shared" si="4"/>
        <v>0.628</v>
      </c>
      <c r="AU17" s="36">
        <v>0.1</v>
      </c>
      <c r="AV17" s="218">
        <v>35000</v>
      </c>
      <c r="BH17" s="10">
        <v>12</v>
      </c>
      <c r="BI17" s="52" t="s">
        <v>42</v>
      </c>
    </row>
    <row r="18" spans="1:62" ht="21.75" customHeight="1" thickBot="1" x14ac:dyDescent="0.3">
      <c r="B18" s="27">
        <v>65</v>
      </c>
      <c r="C18" s="28" t="s">
        <v>25</v>
      </c>
      <c r="D18" s="29">
        <v>69</v>
      </c>
      <c r="E18" s="30">
        <v>17010.243966499285</v>
      </c>
      <c r="F18" s="30">
        <v>15743.766253579892</v>
      </c>
      <c r="G18" s="15"/>
      <c r="H18" s="31">
        <v>65</v>
      </c>
      <c r="I18" s="32" t="s">
        <v>25</v>
      </c>
      <c r="J18" s="33">
        <v>69</v>
      </c>
      <c r="K18" s="34">
        <f t="shared" si="0"/>
        <v>22680</v>
      </c>
      <c r="L18" s="34">
        <f t="shared" si="0"/>
        <v>20992</v>
      </c>
      <c r="N18" s="158" t="s">
        <v>133</v>
      </c>
      <c r="O18" s="194">
        <v>500</v>
      </c>
      <c r="X18" s="44" t="s">
        <v>45</v>
      </c>
      <c r="Y18" s="21">
        <v>3</v>
      </c>
      <c r="AA18" s="26">
        <v>1400000</v>
      </c>
      <c r="AB18" s="227">
        <v>0.94399999999999995</v>
      </c>
      <c r="AC18" s="240">
        <v>560</v>
      </c>
      <c r="AD18" s="541">
        <v>0.99399999999999999</v>
      </c>
      <c r="AF18" s="26">
        <v>6500000</v>
      </c>
      <c r="AG18" s="227">
        <f t="shared" si="1"/>
        <v>1.0569999999999999</v>
      </c>
      <c r="AH18" s="240">
        <v>2125</v>
      </c>
      <c r="AI18" s="227">
        <f t="shared" si="2"/>
        <v>1.0980000000000001</v>
      </c>
      <c r="AK18" s="26">
        <v>13000</v>
      </c>
      <c r="AL18" s="227">
        <v>0.93100000000000005</v>
      </c>
      <c r="AM18" s="242">
        <v>5.6000000000000005</v>
      </c>
      <c r="AN18" s="227">
        <v>0.89200000000000002</v>
      </c>
      <c r="AP18" s="389">
        <v>45000</v>
      </c>
      <c r="AQ18" s="390">
        <f t="shared" si="3"/>
        <v>0.69799999999999995</v>
      </c>
      <c r="AR18" s="393">
        <v>20</v>
      </c>
      <c r="AS18" s="390">
        <f t="shared" si="4"/>
        <v>0.59299999999999997</v>
      </c>
      <c r="AU18" s="22">
        <v>0.15</v>
      </c>
      <c r="AV18" s="219">
        <v>40000</v>
      </c>
      <c r="BH18" s="10">
        <v>13</v>
      </c>
      <c r="BI18" s="52" t="s">
        <v>42</v>
      </c>
    </row>
    <row r="19" spans="1:62" ht="21.75" customHeight="1" x14ac:dyDescent="0.25">
      <c r="B19" s="11">
        <v>70</v>
      </c>
      <c r="C19" s="12" t="s">
        <v>25</v>
      </c>
      <c r="D19" s="13">
        <v>74</v>
      </c>
      <c r="E19" s="14">
        <v>21253.37590433034</v>
      </c>
      <c r="F19" s="14">
        <v>19106.803837919822</v>
      </c>
      <c r="G19" s="15"/>
      <c r="H19" s="40">
        <v>70</v>
      </c>
      <c r="I19" s="41" t="s">
        <v>25</v>
      </c>
      <c r="J19" s="42">
        <v>74</v>
      </c>
      <c r="K19" s="43">
        <f t="shared" si="0"/>
        <v>28338</v>
      </c>
      <c r="L19" s="43">
        <f t="shared" si="0"/>
        <v>25476</v>
      </c>
      <c r="X19" s="4" t="s">
        <v>46</v>
      </c>
      <c r="Y19" s="5">
        <v>4</v>
      </c>
      <c r="AA19" s="8">
        <v>1500000</v>
      </c>
      <c r="AB19" s="224">
        <v>0.94899999999999995</v>
      </c>
      <c r="AC19" s="238">
        <v>600</v>
      </c>
      <c r="AD19" s="542">
        <v>0.999</v>
      </c>
      <c r="AF19" s="8">
        <v>7000000</v>
      </c>
      <c r="AG19" s="224">
        <f t="shared" si="1"/>
        <v>1.0629999999999999</v>
      </c>
      <c r="AH19" s="238">
        <v>2250</v>
      </c>
      <c r="AI19" s="224">
        <f t="shared" si="2"/>
        <v>1.1020000000000001</v>
      </c>
      <c r="AK19" s="8">
        <v>14000</v>
      </c>
      <c r="AL19" s="224">
        <v>0.92200000000000004</v>
      </c>
      <c r="AM19" s="241">
        <v>5.8000000000000007</v>
      </c>
      <c r="AN19" s="224">
        <v>0.88700000000000001</v>
      </c>
      <c r="AU19" s="36">
        <v>0.2</v>
      </c>
      <c r="AV19" s="218">
        <v>60000</v>
      </c>
      <c r="BH19" s="10">
        <v>14</v>
      </c>
      <c r="BI19" s="52" t="s">
        <v>42</v>
      </c>
    </row>
    <row r="20" spans="1:62" ht="21.75" customHeight="1" x14ac:dyDescent="0.25">
      <c r="B20" s="27">
        <v>75</v>
      </c>
      <c r="C20" s="28" t="s">
        <v>25</v>
      </c>
      <c r="D20" s="29">
        <v>79</v>
      </c>
      <c r="E20" s="30">
        <v>26554.938789847973</v>
      </c>
      <c r="F20" s="30">
        <v>23188.222374537378</v>
      </c>
      <c r="G20" s="15"/>
      <c r="H20" s="31">
        <v>75</v>
      </c>
      <c r="I20" s="32" t="s">
        <v>25</v>
      </c>
      <c r="J20" s="33">
        <v>79</v>
      </c>
      <c r="K20" s="34">
        <f t="shared" si="0"/>
        <v>35407</v>
      </c>
      <c r="L20" s="34">
        <f t="shared" si="0"/>
        <v>30918</v>
      </c>
      <c r="X20" s="44" t="s">
        <v>47</v>
      </c>
      <c r="Y20" s="21">
        <v>4</v>
      </c>
      <c r="AA20" s="26">
        <v>1600000</v>
      </c>
      <c r="AB20" s="227">
        <v>0.95399999999999996</v>
      </c>
      <c r="AC20" s="240">
        <v>640</v>
      </c>
      <c r="AD20" s="541">
        <v>1.0049999999999999</v>
      </c>
      <c r="AF20" s="26">
        <v>7500000</v>
      </c>
      <c r="AG20" s="227">
        <f t="shared" si="1"/>
        <v>1.0680000000000001</v>
      </c>
      <c r="AH20" s="240">
        <v>2375</v>
      </c>
      <c r="AI20" s="227">
        <f t="shared" si="2"/>
        <v>1.1060000000000001</v>
      </c>
      <c r="AK20" s="26">
        <v>15000</v>
      </c>
      <c r="AL20" s="227">
        <v>0.91400000000000003</v>
      </c>
      <c r="AM20" s="242">
        <v>6</v>
      </c>
      <c r="AN20" s="227">
        <v>0.88200000000000001</v>
      </c>
      <c r="AU20" s="22">
        <v>0.25</v>
      </c>
      <c r="AV20" s="219">
        <v>70000</v>
      </c>
      <c r="BH20" s="10">
        <v>15</v>
      </c>
      <c r="BI20" s="10" t="s">
        <v>48</v>
      </c>
    </row>
    <row r="21" spans="1:62" ht="21.75" customHeight="1" thickBot="1" x14ac:dyDescent="0.3">
      <c r="B21" s="11">
        <v>80</v>
      </c>
      <c r="C21" s="12" t="s">
        <v>25</v>
      </c>
      <c r="D21" s="13">
        <v>84</v>
      </c>
      <c r="E21" s="14">
        <v>33178.953654553137</v>
      </c>
      <c r="F21" s="14">
        <v>28141.475751369573</v>
      </c>
      <c r="G21" s="15"/>
      <c r="H21" s="40">
        <v>80</v>
      </c>
      <c r="I21" s="41" t="s">
        <v>25</v>
      </c>
      <c r="J21" s="42">
        <v>84</v>
      </c>
      <c r="K21" s="43">
        <f t="shared" si="0"/>
        <v>44239</v>
      </c>
      <c r="L21" s="43">
        <f t="shared" si="0"/>
        <v>37522</v>
      </c>
      <c r="X21" s="4" t="s">
        <v>49</v>
      </c>
      <c r="Y21" s="5">
        <v>4</v>
      </c>
      <c r="AA21" s="8">
        <v>1700000</v>
      </c>
      <c r="AB21" s="224">
        <v>0.95799999999999996</v>
      </c>
      <c r="AC21" s="238">
        <v>680</v>
      </c>
      <c r="AD21" s="542">
        <v>1.0089999999999999</v>
      </c>
      <c r="AF21" s="8">
        <v>8000000</v>
      </c>
      <c r="AG21" s="224">
        <f t="shared" si="1"/>
        <v>1.0720000000000001</v>
      </c>
      <c r="AH21" s="238">
        <v>2500</v>
      </c>
      <c r="AI21" s="224">
        <f t="shared" si="2"/>
        <v>1.1100000000000001</v>
      </c>
      <c r="AK21" s="8">
        <v>16000</v>
      </c>
      <c r="AL21" s="224">
        <v>0.90600000000000003</v>
      </c>
      <c r="AM21" s="241">
        <v>6.5</v>
      </c>
      <c r="AN21" s="224">
        <v>0.87</v>
      </c>
      <c r="AU21" s="48">
        <v>0.3</v>
      </c>
      <c r="AV21" s="220">
        <v>80000</v>
      </c>
      <c r="BH21" s="10">
        <v>16</v>
      </c>
      <c r="BI21" s="10" t="s">
        <v>48</v>
      </c>
    </row>
    <row r="22" spans="1:62" ht="21.75" customHeight="1" x14ac:dyDescent="0.25">
      <c r="B22" s="27">
        <v>85</v>
      </c>
      <c r="C22" s="28" t="s">
        <v>25</v>
      </c>
      <c r="D22" s="29">
        <v>89</v>
      </c>
      <c r="E22" s="30">
        <v>41455.300436687146</v>
      </c>
      <c r="F22" s="30">
        <v>34152.797255150588</v>
      </c>
      <c r="G22" s="15"/>
      <c r="H22" s="31">
        <v>85</v>
      </c>
      <c r="I22" s="32" t="s">
        <v>25</v>
      </c>
      <c r="J22" s="33">
        <v>89</v>
      </c>
      <c r="K22" s="34">
        <f t="shared" si="0"/>
        <v>55274</v>
      </c>
      <c r="L22" s="34">
        <f t="shared" si="0"/>
        <v>45537</v>
      </c>
      <c r="X22" s="44" t="s">
        <v>50</v>
      </c>
      <c r="Y22" s="21">
        <v>3</v>
      </c>
      <c r="AA22" s="26">
        <v>1800000</v>
      </c>
      <c r="AB22" s="227">
        <v>0.96199999999999997</v>
      </c>
      <c r="AC22" s="240">
        <v>720</v>
      </c>
      <c r="AD22" s="541">
        <v>1.014</v>
      </c>
      <c r="AF22" s="26">
        <v>8500000</v>
      </c>
      <c r="AG22" s="227">
        <f t="shared" si="1"/>
        <v>1.077</v>
      </c>
      <c r="AH22" s="240">
        <v>2750</v>
      </c>
      <c r="AI22" s="227">
        <f t="shared" si="2"/>
        <v>1.1180000000000001</v>
      </c>
      <c r="AK22" s="26">
        <v>17000</v>
      </c>
      <c r="AL22" s="227">
        <v>0.89800000000000002</v>
      </c>
      <c r="AM22" s="242">
        <v>7</v>
      </c>
      <c r="AN22" s="227">
        <v>0.85799999999999998</v>
      </c>
      <c r="AR22" s="392"/>
      <c r="BH22" s="10">
        <v>17</v>
      </c>
      <c r="BI22" s="10" t="s">
        <v>48</v>
      </c>
    </row>
    <row r="23" spans="1:62" ht="21.75" customHeight="1" x14ac:dyDescent="0.25">
      <c r="B23" s="11">
        <v>90</v>
      </c>
      <c r="C23" s="12" t="s">
        <v>25</v>
      </c>
      <c r="D23" s="13">
        <v>94</v>
      </c>
      <c r="E23" s="14">
        <v>51796.146201257834</v>
      </c>
      <c r="F23" s="14">
        <v>41448.201603096655</v>
      </c>
      <c r="G23" s="15"/>
      <c r="H23" s="40">
        <v>90</v>
      </c>
      <c r="I23" s="41" t="s">
        <v>25</v>
      </c>
      <c r="J23" s="42">
        <v>94</v>
      </c>
      <c r="K23" s="43">
        <f t="shared" si="0"/>
        <v>69062</v>
      </c>
      <c r="L23" s="43">
        <f t="shared" si="0"/>
        <v>55264</v>
      </c>
      <c r="V23" s="53"/>
      <c r="X23" s="4" t="s">
        <v>51</v>
      </c>
      <c r="Y23" s="5">
        <v>5</v>
      </c>
      <c r="AA23" s="8">
        <v>1900000</v>
      </c>
      <c r="AB23" s="224">
        <v>0.96599999999999997</v>
      </c>
      <c r="AC23" s="238">
        <v>760</v>
      </c>
      <c r="AD23" s="542">
        <v>1.018</v>
      </c>
      <c r="AF23" s="8">
        <v>9000000</v>
      </c>
      <c r="AG23" s="224">
        <f t="shared" si="1"/>
        <v>1.081</v>
      </c>
      <c r="AH23" s="238">
        <v>3000</v>
      </c>
      <c r="AI23" s="224">
        <f t="shared" si="2"/>
        <v>1.1240000000000001</v>
      </c>
      <c r="AK23" s="8">
        <v>18000</v>
      </c>
      <c r="AL23" s="224">
        <v>0.89</v>
      </c>
      <c r="AM23" s="241">
        <v>7.333333333333333</v>
      </c>
      <c r="AN23" s="224">
        <v>0.84899999999999998</v>
      </c>
      <c r="BH23" s="10">
        <v>18</v>
      </c>
      <c r="BI23" s="10" t="s">
        <v>48</v>
      </c>
    </row>
    <row r="24" spans="1:62" ht="21.75" customHeight="1" x14ac:dyDescent="0.25">
      <c r="B24" s="27">
        <v>95</v>
      </c>
      <c r="C24" s="28" t="s">
        <v>25</v>
      </c>
      <c r="D24" s="29">
        <v>99</v>
      </c>
      <c r="E24" s="30">
        <v>64716.471308643959</v>
      </c>
      <c r="F24" s="30">
        <v>50301.982683771486</v>
      </c>
      <c r="G24" s="15"/>
      <c r="H24" s="31">
        <v>95</v>
      </c>
      <c r="I24" s="32" t="s">
        <v>25</v>
      </c>
      <c r="J24" s="33">
        <v>99</v>
      </c>
      <c r="K24" s="34">
        <f t="shared" si="0"/>
        <v>86289</v>
      </c>
      <c r="L24" s="34">
        <f t="shared" si="0"/>
        <v>67069</v>
      </c>
      <c r="X24" s="44" t="s">
        <v>52</v>
      </c>
      <c r="Y24" s="21">
        <v>1</v>
      </c>
      <c r="AA24" s="26">
        <v>2000000</v>
      </c>
      <c r="AB24" s="227">
        <v>0.97</v>
      </c>
      <c r="AC24" s="240">
        <v>800</v>
      </c>
      <c r="AD24" s="541">
        <v>1.0209999999999999</v>
      </c>
      <c r="AF24" s="26">
        <v>9500000</v>
      </c>
      <c r="AG24" s="227">
        <f t="shared" si="1"/>
        <v>1.085</v>
      </c>
      <c r="AH24" s="240">
        <v>3250</v>
      </c>
      <c r="AI24" s="227">
        <f t="shared" si="2"/>
        <v>1.1299999999999999</v>
      </c>
      <c r="AK24" s="26">
        <v>19000</v>
      </c>
      <c r="AL24" s="227">
        <v>0.88200000000000001</v>
      </c>
      <c r="AM24" s="242">
        <v>7.6666666666666661</v>
      </c>
      <c r="AN24" s="227">
        <v>0.84099999999999997</v>
      </c>
      <c r="BH24" s="10">
        <v>19</v>
      </c>
      <c r="BI24" s="10" t="s">
        <v>48</v>
      </c>
    </row>
    <row r="25" spans="1:62" ht="21.75" customHeight="1" thickBot="1" x14ac:dyDescent="0.3">
      <c r="B25" s="75">
        <v>100</v>
      </c>
      <c r="C25" s="76" t="s">
        <v>25</v>
      </c>
      <c r="D25" s="77" t="s">
        <v>161</v>
      </c>
      <c r="E25" s="154">
        <v>80859.715747362396</v>
      </c>
      <c r="F25" s="154">
        <v>61047.026506679736</v>
      </c>
      <c r="G25" s="15"/>
      <c r="H25" s="75">
        <v>100</v>
      </c>
      <c r="I25" s="76" t="s">
        <v>25</v>
      </c>
      <c r="J25" s="77" t="s">
        <v>161</v>
      </c>
      <c r="K25" s="155">
        <f>ROUND(E25/$O$10,0)</f>
        <v>107813</v>
      </c>
      <c r="L25" s="155">
        <f>ROUND(F25/$O$10,0)</f>
        <v>81396</v>
      </c>
      <c r="X25" s="4" t="s">
        <v>53</v>
      </c>
      <c r="Y25" s="5">
        <v>5</v>
      </c>
      <c r="AA25" s="8">
        <v>2100000</v>
      </c>
      <c r="AB25" s="224">
        <v>0.97399999999999998</v>
      </c>
      <c r="AC25" s="238">
        <v>840</v>
      </c>
      <c r="AD25" s="542">
        <v>1.026</v>
      </c>
      <c r="AF25" s="8">
        <v>10000000</v>
      </c>
      <c r="AG25" s="224">
        <f t="shared" si="1"/>
        <v>1.089</v>
      </c>
      <c r="AH25" s="238">
        <v>3500</v>
      </c>
      <c r="AI25" s="224">
        <f t="shared" si="2"/>
        <v>1.1359999999999999</v>
      </c>
      <c r="AK25" s="8">
        <v>20000</v>
      </c>
      <c r="AL25" s="224">
        <v>0.874</v>
      </c>
      <c r="AM25" s="241">
        <v>8</v>
      </c>
      <c r="AN25" s="224">
        <v>0.83399999999999996</v>
      </c>
      <c r="BH25" s="10">
        <v>20</v>
      </c>
      <c r="BI25" s="10" t="s">
        <v>54</v>
      </c>
    </row>
    <row r="26" spans="1:62" ht="21.75" customHeight="1" x14ac:dyDescent="0.25">
      <c r="X26" s="44" t="s">
        <v>55</v>
      </c>
      <c r="Y26" s="21">
        <v>4</v>
      </c>
      <c r="AA26" s="26">
        <v>2200000</v>
      </c>
      <c r="AB26" s="227">
        <v>0.97699999999999998</v>
      </c>
      <c r="AC26" s="240">
        <v>880</v>
      </c>
      <c r="AD26" s="541">
        <v>1.0289999999999999</v>
      </c>
      <c r="AF26" s="26">
        <v>20000000</v>
      </c>
      <c r="AG26" s="227">
        <f t="shared" si="1"/>
        <v>1.093</v>
      </c>
      <c r="AH26" s="240">
        <v>7000</v>
      </c>
      <c r="AI26" s="227">
        <f t="shared" si="2"/>
        <v>1.1439999999999999</v>
      </c>
      <c r="AK26" s="26">
        <v>21000</v>
      </c>
      <c r="AL26" s="227">
        <v>0.86599999999999999</v>
      </c>
      <c r="AM26" s="242">
        <v>8.4</v>
      </c>
      <c r="AN26" s="227">
        <v>0.82399999999999995</v>
      </c>
      <c r="BH26" s="10">
        <v>21</v>
      </c>
      <c r="BI26" s="10" t="s">
        <v>54</v>
      </c>
    </row>
    <row r="27" spans="1:62" ht="21.75" customHeight="1" x14ac:dyDescent="0.25">
      <c r="K27" s="41"/>
      <c r="L27" s="41"/>
      <c r="M27" s="41"/>
      <c r="X27" s="4" t="s">
        <v>56</v>
      </c>
      <c r="Y27" s="5">
        <v>2</v>
      </c>
      <c r="AA27" s="8">
        <v>2300000</v>
      </c>
      <c r="AB27" s="224">
        <v>0.98</v>
      </c>
      <c r="AC27" s="238">
        <v>920</v>
      </c>
      <c r="AD27" s="542">
        <v>1.0329999999999999</v>
      </c>
      <c r="AF27" s="8">
        <v>30000000</v>
      </c>
      <c r="AG27" s="224">
        <f t="shared" si="1"/>
        <v>1.0980000000000001</v>
      </c>
      <c r="AH27" s="238">
        <v>12500</v>
      </c>
      <c r="AI27" s="224">
        <f t="shared" si="2"/>
        <v>1.151</v>
      </c>
      <c r="AK27" s="8">
        <v>22000</v>
      </c>
      <c r="AL27" s="224">
        <v>0.85799999999999998</v>
      </c>
      <c r="AM27" s="241">
        <v>8.8000000000000007</v>
      </c>
      <c r="AN27" s="224">
        <v>0.81499999999999995</v>
      </c>
      <c r="BH27" s="10">
        <v>22</v>
      </c>
      <c r="BI27" s="10" t="s">
        <v>54</v>
      </c>
    </row>
    <row r="28" spans="1:62" ht="21.75" customHeight="1" x14ac:dyDescent="0.25">
      <c r="K28" s="41"/>
      <c r="L28" s="41"/>
      <c r="M28" s="41"/>
      <c r="X28" s="44" t="s">
        <v>57</v>
      </c>
      <c r="Y28" s="21">
        <v>5</v>
      </c>
      <c r="AA28" s="26">
        <v>2400000</v>
      </c>
      <c r="AB28" s="227">
        <v>0.98399999999999999</v>
      </c>
      <c r="AC28" s="240">
        <v>960</v>
      </c>
      <c r="AD28" s="541">
        <v>1.036</v>
      </c>
      <c r="AF28" s="26">
        <v>40000000</v>
      </c>
      <c r="AG28" s="227">
        <f t="shared" si="1"/>
        <v>1.1020000000000001</v>
      </c>
      <c r="AH28" s="240">
        <v>15000</v>
      </c>
      <c r="AI28" s="227">
        <f t="shared" si="2"/>
        <v>1.1539999999999999</v>
      </c>
      <c r="AK28" s="26">
        <v>23000</v>
      </c>
      <c r="AL28" s="227">
        <v>0.85</v>
      </c>
      <c r="AM28" s="242">
        <v>9.2000000000000011</v>
      </c>
      <c r="AN28" s="227">
        <v>0.80600000000000005</v>
      </c>
      <c r="BH28" s="10">
        <v>23</v>
      </c>
      <c r="BI28" s="10" t="s">
        <v>54</v>
      </c>
    </row>
    <row r="29" spans="1:62" s="54" customFormat="1" ht="21.75" customHeight="1" x14ac:dyDescent="0.25">
      <c r="A29" s="47"/>
      <c r="B29" s="47"/>
      <c r="C29" s="47"/>
      <c r="D29" s="47"/>
      <c r="E29" s="47"/>
      <c r="F29" s="47"/>
      <c r="G29" s="47"/>
      <c r="H29" s="47"/>
      <c r="I29" s="47"/>
      <c r="J29" s="47"/>
      <c r="P29" s="1"/>
      <c r="Q29" s="1"/>
      <c r="R29" s="1"/>
      <c r="S29" s="1"/>
      <c r="T29" s="1"/>
      <c r="U29" s="1"/>
      <c r="V29" s="1"/>
      <c r="W29" s="47"/>
      <c r="X29" s="4" t="s">
        <v>58</v>
      </c>
      <c r="Y29" s="5">
        <v>5</v>
      </c>
      <c r="Z29" s="47"/>
      <c r="AA29" s="8">
        <v>2500000</v>
      </c>
      <c r="AB29" s="224">
        <v>0.98699999999999999</v>
      </c>
      <c r="AC29" s="238">
        <v>1000</v>
      </c>
      <c r="AD29" s="542">
        <v>1.0389999999999999</v>
      </c>
      <c r="AE29" s="47"/>
      <c r="AF29" s="8">
        <v>50000000</v>
      </c>
      <c r="AG29" s="224">
        <f t="shared" si="1"/>
        <v>1.107</v>
      </c>
      <c r="AH29" s="238">
        <v>20000</v>
      </c>
      <c r="AI29" s="224">
        <f t="shared" si="2"/>
        <v>1.161</v>
      </c>
      <c r="AJ29" s="47"/>
      <c r="AK29" s="8">
        <v>24000</v>
      </c>
      <c r="AL29" s="224">
        <v>0.84299999999999997</v>
      </c>
      <c r="AM29" s="241">
        <v>9.6000000000000014</v>
      </c>
      <c r="AN29" s="224">
        <v>0.79700000000000004</v>
      </c>
      <c r="AO29" s="47"/>
      <c r="AP29" s="47"/>
      <c r="AQ29" s="47"/>
      <c r="AR29" s="47"/>
      <c r="AS29" s="47"/>
      <c r="AT29" s="47"/>
      <c r="AU29" s="47"/>
      <c r="AV29" s="47"/>
      <c r="AW29" s="47"/>
      <c r="BA29" s="47"/>
      <c r="BB29" s="47"/>
      <c r="BC29" s="47"/>
      <c r="BD29" s="47"/>
      <c r="BE29" s="47"/>
      <c r="BF29" s="47"/>
      <c r="BG29" s="47"/>
      <c r="BH29" s="10">
        <v>24</v>
      </c>
      <c r="BI29" s="10" t="s">
        <v>54</v>
      </c>
      <c r="BJ29" s="47"/>
    </row>
    <row r="30" spans="1:62" s="54" customFormat="1" ht="21.75" customHeight="1" x14ac:dyDescent="0.25">
      <c r="A30" s="47"/>
      <c r="B30" s="47"/>
      <c r="C30" s="47"/>
      <c r="D30" s="47"/>
      <c r="E30" s="47"/>
      <c r="F30" s="47"/>
      <c r="G30" s="47"/>
      <c r="H30" s="47"/>
      <c r="I30" s="47"/>
      <c r="J30" s="47"/>
      <c r="P30" s="1"/>
      <c r="Q30" s="1"/>
      <c r="R30" s="1"/>
      <c r="S30" s="1"/>
      <c r="T30" s="1"/>
      <c r="U30" s="1"/>
      <c r="V30" s="1"/>
      <c r="W30" s="47"/>
      <c r="X30" s="44" t="s">
        <v>59</v>
      </c>
      <c r="Y30" s="21">
        <v>4</v>
      </c>
      <c r="Z30" s="47"/>
      <c r="AA30" s="26">
        <v>2600000</v>
      </c>
      <c r="AB30" s="227">
        <v>0.98899999999999999</v>
      </c>
      <c r="AC30" s="240">
        <v>1050</v>
      </c>
      <c r="AD30" s="541">
        <v>1.042</v>
      </c>
      <c r="AE30" s="47"/>
      <c r="AF30" s="26">
        <v>60000000</v>
      </c>
      <c r="AG30" s="227">
        <f t="shared" si="1"/>
        <v>1.111</v>
      </c>
      <c r="AH30" s="240">
        <v>22500</v>
      </c>
      <c r="AI30" s="227">
        <f t="shared" si="2"/>
        <v>1.1639999999999999</v>
      </c>
      <c r="AJ30" s="47"/>
      <c r="AK30" s="26">
        <v>25000</v>
      </c>
      <c r="AL30" s="227">
        <v>0.83499999999999996</v>
      </c>
      <c r="AM30" s="242">
        <v>10</v>
      </c>
      <c r="AN30" s="227">
        <v>0.78800000000000003</v>
      </c>
      <c r="AO30" s="47"/>
      <c r="AP30" s="47"/>
      <c r="AQ30" s="47"/>
      <c r="AR30" s="47"/>
      <c r="AS30" s="47"/>
      <c r="AT30" s="47"/>
      <c r="AU30" s="47"/>
      <c r="AV30" s="47"/>
      <c r="AW30" s="47"/>
      <c r="BA30" s="47"/>
      <c r="BB30" s="47"/>
      <c r="BC30" s="47"/>
      <c r="BD30" s="47"/>
      <c r="BE30" s="47"/>
      <c r="BF30" s="47"/>
      <c r="BG30" s="47"/>
      <c r="BH30" s="52">
        <v>25</v>
      </c>
      <c r="BI30" s="10" t="s">
        <v>60</v>
      </c>
      <c r="BJ30" s="47"/>
    </row>
    <row r="31" spans="1:62" s="54" customFormat="1" ht="21.75" customHeight="1" x14ac:dyDescent="0.25">
      <c r="A31" s="47"/>
      <c r="B31" s="47"/>
      <c r="C31" s="47"/>
      <c r="D31" s="47"/>
      <c r="E31" s="47"/>
      <c r="F31" s="47"/>
      <c r="G31" s="47"/>
      <c r="H31" s="47"/>
      <c r="I31" s="47"/>
      <c r="J31" s="47"/>
      <c r="V31" s="1"/>
      <c r="W31" s="47"/>
      <c r="X31" s="4" t="s">
        <v>61</v>
      </c>
      <c r="Y31" s="5">
        <v>1</v>
      </c>
      <c r="Z31" s="47"/>
      <c r="AA31" s="8">
        <v>2700000</v>
      </c>
      <c r="AB31" s="224">
        <v>0.99199999999999999</v>
      </c>
      <c r="AC31" s="238">
        <v>1100</v>
      </c>
      <c r="AD31" s="542">
        <v>1.0469999999999999</v>
      </c>
      <c r="AE31" s="47"/>
      <c r="AF31" s="8">
        <v>70000000</v>
      </c>
      <c r="AG31" s="224">
        <f t="shared" si="1"/>
        <v>1.1160000000000001</v>
      </c>
      <c r="AH31" s="238">
        <v>25000</v>
      </c>
      <c r="AI31" s="224">
        <f t="shared" si="2"/>
        <v>1.167</v>
      </c>
      <c r="AJ31" s="47"/>
      <c r="AK31" s="8">
        <v>26000</v>
      </c>
      <c r="AL31" s="224">
        <v>0.82799999999999996</v>
      </c>
      <c r="AM31" s="241">
        <v>10.4</v>
      </c>
      <c r="AN31" s="224">
        <v>0.77900000000000003</v>
      </c>
      <c r="AO31" s="47"/>
      <c r="AP31" s="47"/>
      <c r="AQ31" s="47"/>
      <c r="AR31" s="47"/>
      <c r="AS31" s="47"/>
      <c r="AT31" s="47"/>
      <c r="AU31" s="47"/>
      <c r="AV31" s="47"/>
      <c r="AW31" s="47"/>
      <c r="BA31" s="47"/>
      <c r="BB31" s="47"/>
      <c r="BC31" s="47"/>
      <c r="BD31" s="47"/>
      <c r="BE31" s="47"/>
      <c r="BF31" s="47"/>
      <c r="BG31" s="47"/>
      <c r="BH31" s="52">
        <v>26</v>
      </c>
      <c r="BI31" s="10" t="s">
        <v>60</v>
      </c>
      <c r="BJ31" s="47"/>
    </row>
    <row r="32" spans="1:62" s="54" customFormat="1" ht="21.75" customHeight="1" x14ac:dyDescent="0.25">
      <c r="A32" s="47"/>
      <c r="B32" s="47"/>
      <c r="C32" s="47"/>
      <c r="D32" s="47"/>
      <c r="E32" s="47"/>
      <c r="F32" s="47"/>
      <c r="G32" s="47"/>
      <c r="H32" s="47"/>
      <c r="I32" s="47"/>
      <c r="J32" s="47"/>
      <c r="V32" s="1"/>
      <c r="W32" s="47"/>
      <c r="X32" s="44" t="s">
        <v>62</v>
      </c>
      <c r="Y32" s="21">
        <v>4</v>
      </c>
      <c r="Z32" s="47"/>
      <c r="AA32" s="26">
        <v>2800000</v>
      </c>
      <c r="AB32" s="227">
        <v>0.995</v>
      </c>
      <c r="AC32" s="240">
        <v>1150</v>
      </c>
      <c r="AD32" s="541">
        <v>1.05</v>
      </c>
      <c r="AE32" s="47"/>
      <c r="AF32" s="26">
        <v>80000000</v>
      </c>
      <c r="AG32" s="227">
        <f t="shared" si="1"/>
        <v>1.1200000000000001</v>
      </c>
      <c r="AH32" s="240">
        <v>30000</v>
      </c>
      <c r="AI32" s="227">
        <f t="shared" si="2"/>
        <v>1.173</v>
      </c>
      <c r="AJ32" s="47"/>
      <c r="AK32" s="26">
        <v>27000</v>
      </c>
      <c r="AL32" s="227">
        <v>0.82</v>
      </c>
      <c r="AM32" s="242">
        <v>10.8</v>
      </c>
      <c r="AN32" s="227">
        <v>0.77</v>
      </c>
      <c r="AO32" s="47"/>
      <c r="AP32" s="47"/>
      <c r="AQ32" s="47"/>
      <c r="AR32" s="47"/>
      <c r="AS32" s="47"/>
      <c r="AT32" s="47"/>
      <c r="AU32" s="47"/>
      <c r="AV32" s="47"/>
      <c r="AW32" s="47"/>
      <c r="BA32" s="47"/>
      <c r="BB32" s="47"/>
      <c r="BC32" s="47"/>
      <c r="BD32" s="47"/>
      <c r="BE32" s="47"/>
      <c r="BF32" s="47"/>
      <c r="BG32" s="47"/>
      <c r="BH32" s="52">
        <v>27</v>
      </c>
      <c r="BI32" s="10" t="s">
        <v>60</v>
      </c>
      <c r="BJ32" s="47"/>
    </row>
    <row r="33" spans="1:62" s="54" customFormat="1" ht="21.75" customHeight="1" x14ac:dyDescent="0.25">
      <c r="A33" s="47"/>
      <c r="B33" s="47"/>
      <c r="C33" s="47"/>
      <c r="D33" s="47"/>
      <c r="E33" s="47"/>
      <c r="F33" s="47"/>
      <c r="G33" s="47"/>
      <c r="H33" s="47"/>
      <c r="I33" s="47"/>
      <c r="J33" s="47"/>
      <c r="V33" s="1"/>
      <c r="W33" s="47"/>
      <c r="X33" s="4" t="s">
        <v>63</v>
      </c>
      <c r="Y33" s="5">
        <v>1</v>
      </c>
      <c r="Z33" s="47"/>
      <c r="AA33" s="8">
        <v>2900000</v>
      </c>
      <c r="AB33" s="224">
        <v>0.997</v>
      </c>
      <c r="AC33" s="238">
        <v>1200</v>
      </c>
      <c r="AD33" s="542">
        <v>1.0529999999999999</v>
      </c>
      <c r="AE33" s="47"/>
      <c r="AF33" s="8">
        <v>90000000</v>
      </c>
      <c r="AG33" s="224">
        <f t="shared" si="1"/>
        <v>1.125</v>
      </c>
      <c r="AH33" s="238">
        <v>35000</v>
      </c>
      <c r="AI33" s="224">
        <f t="shared" si="2"/>
        <v>1.179</v>
      </c>
      <c r="AJ33" s="47"/>
      <c r="AK33" s="8">
        <v>28000</v>
      </c>
      <c r="AL33" s="224">
        <v>0.81299999999999994</v>
      </c>
      <c r="AM33" s="241">
        <v>11.200000000000001</v>
      </c>
      <c r="AN33" s="224">
        <v>0.76100000000000001</v>
      </c>
      <c r="AO33" s="47"/>
      <c r="AP33" s="47"/>
      <c r="AQ33" s="47"/>
      <c r="AR33" s="47"/>
      <c r="AS33" s="47"/>
      <c r="AT33" s="47"/>
      <c r="AU33" s="47"/>
      <c r="AV33" s="47"/>
      <c r="AW33" s="47"/>
      <c r="BA33" s="47"/>
      <c r="BB33" s="47"/>
      <c r="BC33" s="47"/>
      <c r="BD33" s="47"/>
      <c r="BE33" s="47"/>
      <c r="BF33" s="47"/>
      <c r="BG33" s="47"/>
      <c r="BH33" s="52">
        <v>28</v>
      </c>
      <c r="BI33" s="10" t="s">
        <v>60</v>
      </c>
      <c r="BJ33" s="47"/>
    </row>
    <row r="34" spans="1:62" ht="21.75" customHeight="1" x14ac:dyDescent="0.25">
      <c r="K34" s="41"/>
      <c r="L34" s="41"/>
      <c r="M34" s="41"/>
      <c r="N34" s="54"/>
      <c r="O34" s="54"/>
      <c r="X34" s="44" t="s">
        <v>64</v>
      </c>
      <c r="Y34" s="21">
        <v>2</v>
      </c>
      <c r="AA34" s="26">
        <v>3000000</v>
      </c>
      <c r="AB34" s="227">
        <v>1</v>
      </c>
      <c r="AC34" s="240">
        <v>1250</v>
      </c>
      <c r="AD34" s="541">
        <v>1.056</v>
      </c>
      <c r="AF34" s="26">
        <v>100000000</v>
      </c>
      <c r="AG34" s="227">
        <f t="shared" si="1"/>
        <v>1.129</v>
      </c>
      <c r="AH34" s="240">
        <v>40000</v>
      </c>
      <c r="AI34" s="227">
        <f t="shared" si="2"/>
        <v>1.1859999999999999</v>
      </c>
      <c r="AK34" s="26">
        <v>29000</v>
      </c>
      <c r="AL34" s="227">
        <v>0.80600000000000005</v>
      </c>
      <c r="AM34" s="242">
        <v>11.600000000000001</v>
      </c>
      <c r="AN34" s="227">
        <v>0.753</v>
      </c>
      <c r="BH34" s="52">
        <v>29</v>
      </c>
      <c r="BI34" s="10" t="s">
        <v>60</v>
      </c>
    </row>
    <row r="35" spans="1:62" ht="21.75" customHeight="1" x14ac:dyDescent="0.25">
      <c r="K35" s="41"/>
      <c r="L35" s="41"/>
      <c r="M35" s="41"/>
      <c r="N35" s="54"/>
      <c r="O35" s="54"/>
      <c r="X35" s="4" t="s">
        <v>65</v>
      </c>
      <c r="Y35" s="5">
        <v>1</v>
      </c>
      <c r="AA35" s="8">
        <v>3100000</v>
      </c>
      <c r="AB35" s="224">
        <v>1.002</v>
      </c>
      <c r="AC35" s="238">
        <v>1275</v>
      </c>
      <c r="AD35" s="542">
        <v>1.0580000000000001</v>
      </c>
      <c r="AF35" s="8">
        <v>110000000</v>
      </c>
      <c r="AG35" s="224">
        <f t="shared" si="1"/>
        <v>1.133</v>
      </c>
      <c r="AH35" s="238">
        <v>42000</v>
      </c>
      <c r="AI35" s="224">
        <f t="shared" si="2"/>
        <v>1.1879999999999999</v>
      </c>
      <c r="AK35" s="8">
        <v>30000</v>
      </c>
      <c r="AL35" s="224">
        <v>0.79900000000000004</v>
      </c>
      <c r="AM35" s="241">
        <v>12</v>
      </c>
      <c r="AN35" s="224">
        <v>0.74399999999999999</v>
      </c>
      <c r="BH35" s="10">
        <v>30</v>
      </c>
      <c r="BI35" s="10" t="s">
        <v>66</v>
      </c>
    </row>
    <row r="36" spans="1:62" ht="21.75" customHeight="1" thickBot="1" x14ac:dyDescent="0.3">
      <c r="K36" s="41"/>
      <c r="L36" s="41"/>
      <c r="M36" s="41"/>
      <c r="N36" s="54"/>
      <c r="O36" s="54"/>
      <c r="X36" s="55" t="s">
        <v>67</v>
      </c>
      <c r="Y36" s="56">
        <v>3</v>
      </c>
      <c r="AA36" s="26">
        <v>3200000</v>
      </c>
      <c r="AB36" s="227">
        <v>1.0049999999999999</v>
      </c>
      <c r="AC36" s="240">
        <v>1300</v>
      </c>
      <c r="AD36" s="541">
        <v>1.0589999999999999</v>
      </c>
      <c r="AF36" s="389">
        <v>125000000</v>
      </c>
      <c r="AG36" s="390">
        <f t="shared" si="1"/>
        <v>1.1399999999999999</v>
      </c>
      <c r="AH36" s="391">
        <v>45000</v>
      </c>
      <c r="AI36" s="390">
        <f t="shared" si="2"/>
        <v>1.1919999999999999</v>
      </c>
      <c r="AK36" s="26">
        <v>31000</v>
      </c>
      <c r="AL36" s="227">
        <v>0.79100000000000004</v>
      </c>
      <c r="AM36" s="242">
        <v>12.4</v>
      </c>
      <c r="AN36" s="227">
        <v>0.73599999999999999</v>
      </c>
      <c r="BH36" s="10">
        <v>31</v>
      </c>
      <c r="BI36" s="10" t="s">
        <v>66</v>
      </c>
    </row>
    <row r="37" spans="1:62" ht="21.75" customHeight="1" x14ac:dyDescent="0.25">
      <c r="K37" s="41"/>
      <c r="L37" s="41"/>
      <c r="M37" s="41"/>
      <c r="N37" s="54"/>
      <c r="O37" s="54"/>
      <c r="AA37" s="8">
        <v>3300000</v>
      </c>
      <c r="AB37" s="224">
        <v>1.0069999999999999</v>
      </c>
      <c r="AC37" s="238">
        <v>1325</v>
      </c>
      <c r="AD37" s="542">
        <v>1.0609999999999999</v>
      </c>
      <c r="AK37" s="8">
        <v>32000</v>
      </c>
      <c r="AL37" s="224">
        <v>0.78400000000000003</v>
      </c>
      <c r="AM37" s="241">
        <v>12.8</v>
      </c>
      <c r="AN37" s="224">
        <v>0.72699999999999998</v>
      </c>
      <c r="BH37" s="10">
        <v>32</v>
      </c>
      <c r="BI37" s="10" t="s">
        <v>66</v>
      </c>
    </row>
    <row r="38" spans="1:62" ht="21.75" customHeight="1" x14ac:dyDescent="0.25">
      <c r="K38" s="41"/>
      <c r="L38" s="41"/>
      <c r="M38" s="41"/>
      <c r="N38" s="54"/>
      <c r="O38" s="54"/>
      <c r="AA38" s="26">
        <v>3400000</v>
      </c>
      <c r="AB38" s="227">
        <v>1.0089999999999999</v>
      </c>
      <c r="AC38" s="240">
        <v>1350</v>
      </c>
      <c r="AD38" s="541">
        <v>1.0620000000000001</v>
      </c>
      <c r="AK38" s="26">
        <v>33000</v>
      </c>
      <c r="AL38" s="227">
        <v>0.77700000000000002</v>
      </c>
      <c r="AM38" s="242">
        <v>13.200000000000001</v>
      </c>
      <c r="AN38" s="227">
        <v>0.71899999999999997</v>
      </c>
      <c r="BH38" s="10">
        <v>33</v>
      </c>
      <c r="BI38" s="10" t="s">
        <v>66</v>
      </c>
    </row>
    <row r="39" spans="1:62" ht="21.75" customHeight="1" x14ac:dyDescent="0.25">
      <c r="K39" s="41"/>
      <c r="L39" s="41"/>
      <c r="M39" s="41"/>
      <c r="N39" s="54"/>
      <c r="O39" s="54"/>
      <c r="AA39" s="8">
        <v>3500000</v>
      </c>
      <c r="AB39" s="224">
        <v>1.0109999999999999</v>
      </c>
      <c r="AC39" s="238">
        <v>1375</v>
      </c>
      <c r="AD39" s="542">
        <v>1.0629999999999999</v>
      </c>
      <c r="AK39" s="8">
        <v>34000</v>
      </c>
      <c r="AL39" s="224">
        <v>0.77</v>
      </c>
      <c r="AM39" s="241">
        <v>13.600000000000001</v>
      </c>
      <c r="AN39" s="224">
        <v>0.71099999999999997</v>
      </c>
      <c r="BH39" s="10">
        <v>34</v>
      </c>
      <c r="BI39" s="10" t="s">
        <v>66</v>
      </c>
    </row>
    <row r="40" spans="1:62" ht="21.75" customHeight="1" x14ac:dyDescent="0.25">
      <c r="K40" s="41"/>
      <c r="L40" s="41"/>
      <c r="M40" s="41"/>
      <c r="N40" s="54"/>
      <c r="O40" s="54"/>
      <c r="AA40" s="26">
        <v>3600000</v>
      </c>
      <c r="AB40" s="227">
        <v>1.0129999999999999</v>
      </c>
      <c r="AC40" s="240">
        <v>1400</v>
      </c>
      <c r="AD40" s="541">
        <v>1.0649999999999999</v>
      </c>
      <c r="AK40" s="26">
        <v>35000</v>
      </c>
      <c r="AL40" s="227">
        <v>0.76300000000000001</v>
      </c>
      <c r="AM40" s="242">
        <v>14</v>
      </c>
      <c r="AN40" s="227">
        <v>0.70299999999999996</v>
      </c>
      <c r="BH40" s="10">
        <v>35</v>
      </c>
      <c r="BI40" s="10" t="s">
        <v>68</v>
      </c>
    </row>
    <row r="41" spans="1:62" ht="21.75" customHeight="1" x14ac:dyDescent="0.25">
      <c r="K41" s="41"/>
      <c r="L41" s="41"/>
      <c r="M41" s="41"/>
      <c r="N41" s="54"/>
      <c r="O41" s="54"/>
      <c r="AA41" s="8">
        <v>3700000</v>
      </c>
      <c r="AB41" s="224">
        <v>1.0149999999999999</v>
      </c>
      <c r="AC41" s="238">
        <v>1425</v>
      </c>
      <c r="AD41" s="542">
        <v>1.0660000000000001</v>
      </c>
      <c r="AK41" s="8">
        <v>36000</v>
      </c>
      <c r="AL41" s="224">
        <v>0.75700000000000001</v>
      </c>
      <c r="AM41" s="241">
        <v>14.4</v>
      </c>
      <c r="AN41" s="224">
        <v>0.69499999999999995</v>
      </c>
      <c r="BH41" s="10">
        <v>36</v>
      </c>
      <c r="BI41" s="10" t="s">
        <v>68</v>
      </c>
    </row>
    <row r="42" spans="1:62" ht="21.75" customHeight="1" x14ac:dyDescent="0.25">
      <c r="K42" s="41"/>
      <c r="L42" s="41"/>
      <c r="M42" s="41"/>
      <c r="N42" s="54"/>
      <c r="O42" s="54"/>
      <c r="AA42" s="26">
        <v>3800000</v>
      </c>
      <c r="AB42" s="227">
        <v>1.0169999999999999</v>
      </c>
      <c r="AC42" s="240">
        <v>1450</v>
      </c>
      <c r="AD42" s="541">
        <v>1.0669999999999999</v>
      </c>
      <c r="AK42" s="26">
        <v>37000</v>
      </c>
      <c r="AL42" s="227">
        <v>0.75</v>
      </c>
      <c r="AM42" s="242">
        <v>14.8</v>
      </c>
      <c r="AN42" s="227">
        <v>0.68700000000000006</v>
      </c>
      <c r="BH42" s="10">
        <v>37</v>
      </c>
      <c r="BI42" s="10" t="s">
        <v>68</v>
      </c>
    </row>
    <row r="43" spans="1:62" ht="21.75" customHeight="1" x14ac:dyDescent="0.25">
      <c r="N43" s="54"/>
      <c r="O43" s="54"/>
      <c r="AA43" s="8">
        <v>3900000</v>
      </c>
      <c r="AB43" s="224">
        <v>1.0189999999999999</v>
      </c>
      <c r="AC43" s="238">
        <v>1475</v>
      </c>
      <c r="AD43" s="542">
        <v>1.07</v>
      </c>
      <c r="AK43" s="8">
        <v>38000</v>
      </c>
      <c r="AL43" s="224">
        <v>0.74299999999999999</v>
      </c>
      <c r="AM43" s="241">
        <v>15.200000000000001</v>
      </c>
      <c r="AN43" s="224">
        <v>0.67900000000000005</v>
      </c>
      <c r="BH43" s="10">
        <v>38</v>
      </c>
      <c r="BI43" s="10" t="s">
        <v>68</v>
      </c>
    </row>
    <row r="44" spans="1:62" ht="21.75" customHeight="1" x14ac:dyDescent="0.25">
      <c r="K44" s="41"/>
      <c r="L44" s="41"/>
      <c r="M44" s="41"/>
      <c r="N44" s="54"/>
      <c r="O44" s="54"/>
      <c r="AA44" s="26">
        <v>4000000</v>
      </c>
      <c r="AB44" s="227">
        <v>1.0209999999999999</v>
      </c>
      <c r="AC44" s="240">
        <v>1500</v>
      </c>
      <c r="AD44" s="541">
        <v>1.071</v>
      </c>
      <c r="AK44" s="26">
        <v>39000</v>
      </c>
      <c r="AL44" s="227">
        <v>0.73599999999999999</v>
      </c>
      <c r="AM44" s="242">
        <v>15.600000000000001</v>
      </c>
      <c r="AN44" s="227">
        <v>0.67200000000000004</v>
      </c>
      <c r="BH44" s="10">
        <v>39</v>
      </c>
      <c r="BI44" s="10" t="s">
        <v>68</v>
      </c>
    </row>
    <row r="45" spans="1:62" ht="21.75" customHeight="1" x14ac:dyDescent="0.25">
      <c r="K45" s="41"/>
      <c r="L45" s="41"/>
      <c r="M45" s="41"/>
      <c r="N45" s="54"/>
      <c r="O45" s="54"/>
      <c r="AA45" s="8">
        <v>4100000</v>
      </c>
      <c r="AB45" s="224">
        <v>1.0229999999999999</v>
      </c>
      <c r="AC45" s="238">
        <v>1525</v>
      </c>
      <c r="AD45" s="542">
        <v>1.0720000000000001</v>
      </c>
      <c r="AK45" s="8">
        <v>40000</v>
      </c>
      <c r="AL45" s="224">
        <v>0.73</v>
      </c>
      <c r="AM45" s="241">
        <v>16</v>
      </c>
      <c r="AN45" s="224">
        <v>0.66400000000000003</v>
      </c>
      <c r="BH45" s="10">
        <v>40</v>
      </c>
      <c r="BI45" s="10" t="s">
        <v>69</v>
      </c>
    </row>
    <row r="46" spans="1:62" ht="21.75" customHeight="1" x14ac:dyDescent="0.25">
      <c r="K46" s="41"/>
      <c r="L46" s="41"/>
      <c r="M46" s="41"/>
      <c r="N46" s="54"/>
      <c r="O46" s="54"/>
      <c r="AA46" s="26">
        <v>4200000</v>
      </c>
      <c r="AB46" s="227">
        <v>1.0249999999999999</v>
      </c>
      <c r="AC46" s="240">
        <v>1550</v>
      </c>
      <c r="AD46" s="541">
        <v>1.073</v>
      </c>
      <c r="AK46" s="26">
        <v>41000</v>
      </c>
      <c r="AL46" s="227">
        <v>0.72299999999999998</v>
      </c>
      <c r="AM46" s="242">
        <v>16.399999999999999</v>
      </c>
      <c r="AN46" s="227">
        <v>0.65700000000000003</v>
      </c>
      <c r="BH46" s="10">
        <v>41</v>
      </c>
      <c r="BI46" s="10" t="s">
        <v>69</v>
      </c>
    </row>
    <row r="47" spans="1:62" ht="21.75" customHeight="1" x14ac:dyDescent="0.25">
      <c r="K47" s="41"/>
      <c r="L47" s="41"/>
      <c r="M47" s="41"/>
      <c r="N47" s="54"/>
      <c r="O47" s="54"/>
      <c r="AA47" s="8">
        <v>4300000</v>
      </c>
      <c r="AB47" s="224">
        <v>1.0269999999999999</v>
      </c>
      <c r="AC47" s="238">
        <v>1575</v>
      </c>
      <c r="AD47" s="542">
        <v>1.0740000000000001</v>
      </c>
      <c r="AK47" s="8">
        <v>42000</v>
      </c>
      <c r="AL47" s="224">
        <v>0.71699999999999997</v>
      </c>
      <c r="AM47" s="241">
        <v>16.799999999999997</v>
      </c>
      <c r="AN47" s="224">
        <v>0.64900000000000002</v>
      </c>
      <c r="BH47" s="10">
        <v>42</v>
      </c>
      <c r="BI47" s="10" t="s">
        <v>69</v>
      </c>
    </row>
    <row r="48" spans="1:62" ht="21.75" customHeight="1" x14ac:dyDescent="0.25">
      <c r="K48" s="41"/>
      <c r="L48" s="41"/>
      <c r="M48" s="41"/>
      <c r="N48" s="54"/>
      <c r="O48" s="54"/>
      <c r="AA48" s="26">
        <v>4400000</v>
      </c>
      <c r="AB48" s="227">
        <v>1.028</v>
      </c>
      <c r="AC48" s="240">
        <v>1600</v>
      </c>
      <c r="AD48" s="541">
        <v>1.0760000000000001</v>
      </c>
      <c r="AK48" s="26">
        <v>43000</v>
      </c>
      <c r="AL48" s="227">
        <v>0.71</v>
      </c>
      <c r="AM48" s="242">
        <v>17.199999999999996</v>
      </c>
      <c r="AN48" s="227">
        <v>0.64200000000000002</v>
      </c>
      <c r="BH48" s="10">
        <v>43</v>
      </c>
      <c r="BI48" s="10" t="s">
        <v>69</v>
      </c>
    </row>
    <row r="49" spans="11:61" ht="21.75" customHeight="1" x14ac:dyDescent="0.25">
      <c r="K49" s="41"/>
      <c r="L49" s="41"/>
      <c r="M49" s="41"/>
      <c r="N49" s="54"/>
      <c r="O49" s="54"/>
      <c r="AA49" s="8">
        <v>4500000</v>
      </c>
      <c r="AB49" s="224">
        <v>1.03</v>
      </c>
      <c r="AC49" s="238">
        <v>1625</v>
      </c>
      <c r="AD49" s="542">
        <v>1.077</v>
      </c>
      <c r="AK49" s="8">
        <v>44000</v>
      </c>
      <c r="AL49" s="224">
        <v>0.70399999999999996</v>
      </c>
      <c r="AM49" s="241">
        <v>17.599999999999994</v>
      </c>
      <c r="AN49" s="224">
        <v>0.63500000000000001</v>
      </c>
      <c r="BH49" s="10">
        <v>44</v>
      </c>
      <c r="BI49" s="10" t="s">
        <v>69</v>
      </c>
    </row>
    <row r="50" spans="11:61" ht="21.75" customHeight="1" x14ac:dyDescent="0.25">
      <c r="K50" s="41"/>
      <c r="L50" s="41"/>
      <c r="M50" s="41"/>
      <c r="N50" s="54"/>
      <c r="O50" s="54"/>
      <c r="AA50" s="26">
        <v>4600000</v>
      </c>
      <c r="AB50" s="227">
        <v>1.032</v>
      </c>
      <c r="AC50" s="240">
        <v>1650</v>
      </c>
      <c r="AD50" s="541">
        <v>1.0780000000000001</v>
      </c>
      <c r="AK50" s="26">
        <v>45000</v>
      </c>
      <c r="AL50" s="227">
        <v>0.69799999999999995</v>
      </c>
      <c r="AM50" s="242">
        <v>18</v>
      </c>
      <c r="AN50" s="227">
        <v>0.628</v>
      </c>
      <c r="BH50" s="10">
        <v>45</v>
      </c>
      <c r="BI50" s="10" t="s">
        <v>70</v>
      </c>
    </row>
    <row r="51" spans="11:61" ht="21.75" customHeight="1" x14ac:dyDescent="0.25">
      <c r="K51" s="41"/>
      <c r="L51" s="41"/>
      <c r="M51" s="41"/>
      <c r="N51" s="54"/>
      <c r="O51" s="54"/>
      <c r="AA51" s="8">
        <v>4700000</v>
      </c>
      <c r="AB51" s="224">
        <v>1.0329999999999999</v>
      </c>
      <c r="AC51" s="238">
        <v>1675</v>
      </c>
      <c r="AD51" s="542">
        <v>1.079</v>
      </c>
      <c r="AK51" s="8">
        <v>46000</v>
      </c>
      <c r="AL51" s="224">
        <v>0.69099999999999995</v>
      </c>
      <c r="AM51" s="241">
        <v>18.399999999999999</v>
      </c>
      <c r="AN51" s="224">
        <v>0.62</v>
      </c>
      <c r="BH51" s="10">
        <v>46</v>
      </c>
      <c r="BI51" s="10" t="s">
        <v>70</v>
      </c>
    </row>
    <row r="52" spans="11:61" ht="21.75" customHeight="1" x14ac:dyDescent="0.25">
      <c r="K52" s="41"/>
      <c r="L52" s="41"/>
      <c r="M52" s="41"/>
      <c r="N52" s="54"/>
      <c r="O52" s="54"/>
      <c r="AA52" s="26">
        <v>4800000</v>
      </c>
      <c r="AB52" s="227">
        <v>1.0349999999999999</v>
      </c>
      <c r="AC52" s="240">
        <v>1700</v>
      </c>
      <c r="AD52" s="541">
        <v>1.08</v>
      </c>
      <c r="AK52" s="26">
        <v>47000</v>
      </c>
      <c r="AL52" s="227">
        <v>0.68500000000000005</v>
      </c>
      <c r="AM52" s="242">
        <v>18.8</v>
      </c>
      <c r="AN52" s="227">
        <v>0.61299999999999999</v>
      </c>
      <c r="BH52" s="10">
        <v>47</v>
      </c>
      <c r="BI52" s="10" t="s">
        <v>70</v>
      </c>
    </row>
    <row r="53" spans="11:61" ht="21.75" customHeight="1" x14ac:dyDescent="0.25">
      <c r="K53" s="41"/>
      <c r="L53" s="41"/>
      <c r="M53" s="41"/>
      <c r="N53" s="54"/>
      <c r="O53" s="54"/>
      <c r="AA53" s="8">
        <v>4900000</v>
      </c>
      <c r="AB53" s="224">
        <v>1.036</v>
      </c>
      <c r="AC53" s="238">
        <v>1725</v>
      </c>
      <c r="AD53" s="542">
        <v>1.081</v>
      </c>
      <c r="AK53" s="8">
        <v>48000</v>
      </c>
      <c r="AL53" s="224">
        <v>0.67900000000000005</v>
      </c>
      <c r="AM53" s="241">
        <v>19.2</v>
      </c>
      <c r="AN53" s="224">
        <v>0.60699999999999998</v>
      </c>
      <c r="BH53" s="10">
        <v>48</v>
      </c>
      <c r="BI53" s="10" t="s">
        <v>70</v>
      </c>
    </row>
    <row r="54" spans="11:61" ht="21.75" customHeight="1" x14ac:dyDescent="0.25">
      <c r="K54" s="41"/>
      <c r="L54" s="41"/>
      <c r="M54" s="41"/>
      <c r="N54" s="54"/>
      <c r="O54" s="54"/>
      <c r="AA54" s="26">
        <v>5000000</v>
      </c>
      <c r="AB54" s="227">
        <v>1.038</v>
      </c>
      <c r="AC54" s="240">
        <v>1750</v>
      </c>
      <c r="AD54" s="541">
        <v>1.0820000000000001</v>
      </c>
      <c r="AK54" s="26">
        <v>49000</v>
      </c>
      <c r="AL54" s="227">
        <v>0.67300000000000004</v>
      </c>
      <c r="AM54" s="242">
        <v>19.599999999999987</v>
      </c>
      <c r="AN54" s="227">
        <v>0.6</v>
      </c>
      <c r="BH54" s="10">
        <v>49</v>
      </c>
      <c r="BI54" s="10" t="s">
        <v>70</v>
      </c>
    </row>
    <row r="55" spans="11:61" ht="21.75" customHeight="1" x14ac:dyDescent="0.25">
      <c r="K55" s="41"/>
      <c r="L55" s="41"/>
      <c r="M55" s="41"/>
      <c r="N55" s="54"/>
      <c r="O55" s="54"/>
      <c r="AA55" s="8">
        <v>5100000</v>
      </c>
      <c r="AB55" s="224">
        <v>1.0389999999999999</v>
      </c>
      <c r="AC55" s="238">
        <v>1775</v>
      </c>
      <c r="AD55" s="542">
        <v>1.083</v>
      </c>
      <c r="AK55" s="8">
        <v>50000</v>
      </c>
      <c r="AL55" s="224">
        <v>0.66700000000000004</v>
      </c>
      <c r="AM55" s="241">
        <v>20</v>
      </c>
      <c r="AN55" s="224">
        <v>0.59299999999999997</v>
      </c>
      <c r="BH55" s="10">
        <v>50</v>
      </c>
      <c r="BI55" s="10" t="s">
        <v>71</v>
      </c>
    </row>
    <row r="56" spans="11:61" ht="21.75" customHeight="1" x14ac:dyDescent="0.25">
      <c r="K56" s="41"/>
      <c r="L56" s="41"/>
      <c r="M56" s="41"/>
      <c r="N56" s="54"/>
      <c r="O56" s="54"/>
      <c r="AA56" s="26">
        <v>5200000</v>
      </c>
      <c r="AB56" s="227">
        <v>1.0409999999999999</v>
      </c>
      <c r="AC56" s="240">
        <v>1800</v>
      </c>
      <c r="AD56" s="541">
        <v>1.0840000000000001</v>
      </c>
      <c r="AK56" s="26">
        <v>51000</v>
      </c>
      <c r="AL56" s="227">
        <v>0.66100000000000003</v>
      </c>
      <c r="AM56" s="242">
        <v>20.399999999999999</v>
      </c>
      <c r="AN56" s="227">
        <v>0.58599999999999997</v>
      </c>
      <c r="BH56" s="10">
        <v>51</v>
      </c>
      <c r="BI56" s="10" t="s">
        <v>71</v>
      </c>
    </row>
    <row r="57" spans="11:61" ht="21.75" customHeight="1" x14ac:dyDescent="0.25">
      <c r="K57" s="41"/>
      <c r="L57" s="41"/>
      <c r="M57" s="41"/>
      <c r="N57" s="54"/>
      <c r="O57" s="54"/>
      <c r="AA57" s="8">
        <v>5300000</v>
      </c>
      <c r="AB57" s="224">
        <v>1.042</v>
      </c>
      <c r="AC57" s="238">
        <v>1825</v>
      </c>
      <c r="AD57" s="542">
        <v>1.085</v>
      </c>
      <c r="AK57" s="8">
        <v>52000</v>
      </c>
      <c r="AL57" s="224">
        <v>0.65500000000000003</v>
      </c>
      <c r="AM57" s="241">
        <v>20.799999999999983</v>
      </c>
      <c r="AN57" s="224">
        <v>0.57999999999999996</v>
      </c>
      <c r="BH57" s="10">
        <v>52</v>
      </c>
      <c r="BI57" s="10" t="s">
        <v>71</v>
      </c>
    </row>
    <row r="58" spans="11:61" ht="21.75" customHeight="1" x14ac:dyDescent="0.25">
      <c r="K58" s="41"/>
      <c r="L58" s="41"/>
      <c r="M58" s="41"/>
      <c r="N58" s="54"/>
      <c r="O58" s="54"/>
      <c r="AA58" s="26">
        <v>5400000</v>
      </c>
      <c r="AB58" s="227">
        <v>1.0429999999999999</v>
      </c>
      <c r="AC58" s="240">
        <v>1850</v>
      </c>
      <c r="AD58" s="541">
        <v>1.0860000000000001</v>
      </c>
      <c r="AK58" s="26">
        <v>53000</v>
      </c>
      <c r="AL58" s="227">
        <v>0.64900000000000002</v>
      </c>
      <c r="AM58" s="242">
        <v>21.199999999999982</v>
      </c>
      <c r="AN58" s="227">
        <v>0.57299999999999995</v>
      </c>
      <c r="BH58" s="10">
        <v>53</v>
      </c>
      <c r="BI58" s="10" t="s">
        <v>71</v>
      </c>
    </row>
    <row r="59" spans="11:61" ht="21.75" customHeight="1" x14ac:dyDescent="0.25">
      <c r="K59" s="41"/>
      <c r="L59" s="41"/>
      <c r="M59" s="41"/>
      <c r="N59" s="54"/>
      <c r="O59" s="54"/>
      <c r="AA59" s="8">
        <v>5500000</v>
      </c>
      <c r="AB59" s="224">
        <v>1.0449999999999999</v>
      </c>
      <c r="AC59" s="238">
        <v>1875</v>
      </c>
      <c r="AD59" s="542">
        <v>1.087</v>
      </c>
      <c r="AK59" s="8">
        <v>54000</v>
      </c>
      <c r="AL59" s="224">
        <v>0.64300000000000002</v>
      </c>
      <c r="AM59" s="241">
        <v>21.59999999999998</v>
      </c>
      <c r="AN59" s="224">
        <v>0.56699999999999995</v>
      </c>
      <c r="AX59" s="41"/>
      <c r="AY59" s="41"/>
      <c r="BH59" s="10">
        <v>54</v>
      </c>
      <c r="BI59" s="10" t="s">
        <v>71</v>
      </c>
    </row>
    <row r="60" spans="11:61" ht="21.75" customHeight="1" x14ac:dyDescent="0.25">
      <c r="K60" s="41"/>
      <c r="L60" s="41"/>
      <c r="M60" s="41"/>
      <c r="N60" s="54"/>
      <c r="O60" s="54"/>
      <c r="AA60" s="26">
        <v>5600000</v>
      </c>
      <c r="AB60" s="227">
        <v>1.046</v>
      </c>
      <c r="AC60" s="240">
        <v>1900</v>
      </c>
      <c r="AD60" s="541">
        <v>1.0880000000000001</v>
      </c>
      <c r="AK60" s="26">
        <v>55000</v>
      </c>
      <c r="AL60" s="227">
        <v>0.63800000000000001</v>
      </c>
      <c r="AM60" s="242">
        <v>21.999999999999979</v>
      </c>
      <c r="AN60" s="227">
        <v>0.56000000000000005</v>
      </c>
      <c r="AX60" s="41"/>
      <c r="AY60" s="41"/>
      <c r="BH60" s="10">
        <v>55</v>
      </c>
      <c r="BI60" s="10" t="s">
        <v>72</v>
      </c>
    </row>
    <row r="61" spans="11:61" ht="21.75" customHeight="1" x14ac:dyDescent="0.25">
      <c r="K61" s="41"/>
      <c r="L61" s="41"/>
      <c r="M61" s="41"/>
      <c r="N61" s="54"/>
      <c r="O61" s="54"/>
      <c r="AA61" s="8">
        <v>5700000</v>
      </c>
      <c r="AB61" s="224">
        <v>1.0469999999999999</v>
      </c>
      <c r="AC61" s="238">
        <v>1925</v>
      </c>
      <c r="AD61" s="542">
        <v>1.089</v>
      </c>
      <c r="AK61" s="8">
        <v>56000</v>
      </c>
      <c r="AL61" s="224">
        <v>0.63200000000000001</v>
      </c>
      <c r="AM61" s="241">
        <v>22.399999999999977</v>
      </c>
      <c r="AN61" s="224">
        <v>0.55400000000000005</v>
      </c>
      <c r="AX61" s="41"/>
      <c r="AY61" s="41"/>
      <c r="BH61" s="10">
        <v>56</v>
      </c>
      <c r="BI61" s="10" t="s">
        <v>72</v>
      </c>
    </row>
    <row r="62" spans="11:61" ht="21.75" customHeight="1" x14ac:dyDescent="0.25">
      <c r="K62" s="41"/>
      <c r="L62" s="41"/>
      <c r="M62" s="41"/>
      <c r="N62" s="54"/>
      <c r="O62" s="54"/>
      <c r="AA62" s="26">
        <v>5800000</v>
      </c>
      <c r="AB62" s="227">
        <v>1.0489999999999999</v>
      </c>
      <c r="AC62" s="240">
        <v>1950</v>
      </c>
      <c r="AD62" s="541">
        <v>1.091</v>
      </c>
      <c r="AK62" s="26">
        <v>57000</v>
      </c>
      <c r="AL62" s="227">
        <v>0.626</v>
      </c>
      <c r="AM62" s="242">
        <v>22.799999999999976</v>
      </c>
      <c r="AN62" s="227">
        <v>0.54800000000000004</v>
      </c>
      <c r="AX62" s="41"/>
      <c r="AY62" s="41"/>
      <c r="BH62" s="10">
        <v>57</v>
      </c>
      <c r="BI62" s="10" t="s">
        <v>72</v>
      </c>
    </row>
    <row r="63" spans="11:61" ht="21.75" customHeight="1" x14ac:dyDescent="0.25">
      <c r="K63" s="41"/>
      <c r="L63" s="41"/>
      <c r="M63" s="41"/>
      <c r="N63" s="54"/>
      <c r="O63" s="54"/>
      <c r="AA63" s="8">
        <v>5900000</v>
      </c>
      <c r="AB63" s="224">
        <v>1.05</v>
      </c>
      <c r="AC63" s="238">
        <v>1975</v>
      </c>
      <c r="AD63" s="542">
        <v>1.0920000000000001</v>
      </c>
      <c r="AK63" s="8">
        <v>58000</v>
      </c>
      <c r="AL63" s="224">
        <v>0.621</v>
      </c>
      <c r="AM63" s="241">
        <v>23.199999999999974</v>
      </c>
      <c r="AN63" s="224">
        <v>0.54100000000000004</v>
      </c>
      <c r="AX63" s="41"/>
      <c r="AY63" s="41"/>
      <c r="BH63" s="10">
        <v>58</v>
      </c>
      <c r="BI63" s="10" t="s">
        <v>72</v>
      </c>
    </row>
    <row r="64" spans="11:61" ht="21.75" customHeight="1" x14ac:dyDescent="0.25">
      <c r="K64" s="41"/>
      <c r="L64" s="41"/>
      <c r="M64" s="41"/>
      <c r="N64" s="54"/>
      <c r="O64" s="54"/>
      <c r="AA64" s="26">
        <v>6000000</v>
      </c>
      <c r="AB64" s="227">
        <v>1.0509999999999999</v>
      </c>
      <c r="AC64" s="240">
        <v>2000</v>
      </c>
      <c r="AD64" s="541">
        <v>1.093</v>
      </c>
      <c r="AK64" s="26">
        <v>59000</v>
      </c>
      <c r="AL64" s="227">
        <v>0.61499999999999999</v>
      </c>
      <c r="AM64" s="242">
        <v>23.599999999999973</v>
      </c>
      <c r="AN64" s="227">
        <v>0.53500000000000003</v>
      </c>
      <c r="AX64" s="41"/>
      <c r="AY64" s="41"/>
      <c r="BH64" s="10">
        <v>59</v>
      </c>
      <c r="BI64" s="10" t="s">
        <v>72</v>
      </c>
    </row>
    <row r="65" spans="11:61" ht="21.75" customHeight="1" x14ac:dyDescent="0.25">
      <c r="K65" s="41"/>
      <c r="L65" s="41"/>
      <c r="M65" s="41"/>
      <c r="N65" s="54"/>
      <c r="O65" s="54"/>
      <c r="AA65" s="8">
        <v>6100000</v>
      </c>
      <c r="AB65" s="224">
        <v>1.052</v>
      </c>
      <c r="AC65" s="238">
        <v>2025</v>
      </c>
      <c r="AD65" s="542">
        <v>1.0940000000000001</v>
      </c>
      <c r="AK65" s="8">
        <v>60000</v>
      </c>
      <c r="AL65" s="224">
        <v>0.61</v>
      </c>
      <c r="AM65" s="241">
        <v>23.999999999999972</v>
      </c>
      <c r="AN65" s="224">
        <v>0.52900000000000003</v>
      </c>
      <c r="AX65" s="41"/>
      <c r="AY65" s="41"/>
      <c r="BH65" s="10">
        <v>60</v>
      </c>
      <c r="BI65" s="10" t="s">
        <v>73</v>
      </c>
    </row>
    <row r="66" spans="11:61" ht="21.75" customHeight="1" x14ac:dyDescent="0.25">
      <c r="K66" s="41"/>
      <c r="L66" s="41"/>
      <c r="M66" s="41"/>
      <c r="N66" s="54"/>
      <c r="O66" s="54"/>
      <c r="AA66" s="26">
        <v>6200000</v>
      </c>
      <c r="AB66" s="227">
        <v>1.054</v>
      </c>
      <c r="AC66" s="240">
        <v>2050</v>
      </c>
      <c r="AD66" s="541">
        <v>1.095</v>
      </c>
      <c r="AK66" s="26">
        <v>61000</v>
      </c>
      <c r="AL66" s="227">
        <v>0.60399999999999998</v>
      </c>
      <c r="AM66" s="242">
        <v>24.39999999999997</v>
      </c>
      <c r="AN66" s="227">
        <v>0.52300000000000002</v>
      </c>
      <c r="AX66" s="41"/>
      <c r="AY66" s="41"/>
      <c r="BH66" s="10">
        <v>61</v>
      </c>
      <c r="BI66" s="10" t="s">
        <v>73</v>
      </c>
    </row>
    <row r="67" spans="11:61" ht="21.75" customHeight="1" x14ac:dyDescent="0.25">
      <c r="K67" s="41"/>
      <c r="L67" s="41"/>
      <c r="M67" s="41"/>
      <c r="N67" s="54"/>
      <c r="O67" s="54"/>
      <c r="AA67" s="8">
        <v>6300000</v>
      </c>
      <c r="AB67" s="224">
        <v>1.0549999999999999</v>
      </c>
      <c r="AC67" s="238">
        <v>2075</v>
      </c>
      <c r="AD67" s="542">
        <v>1.0960000000000001</v>
      </c>
      <c r="AK67" s="8">
        <v>62000</v>
      </c>
      <c r="AL67" s="224">
        <v>0.59899999999999998</v>
      </c>
      <c r="AM67" s="241">
        <v>24.799999999999969</v>
      </c>
      <c r="AN67" s="224">
        <v>0.51700000000000002</v>
      </c>
      <c r="AX67" s="41"/>
      <c r="AY67" s="41"/>
      <c r="BH67" s="10">
        <v>62</v>
      </c>
      <c r="BI67" s="10" t="s">
        <v>73</v>
      </c>
    </row>
    <row r="68" spans="11:61" ht="21.75" customHeight="1" x14ac:dyDescent="0.25">
      <c r="K68" s="41"/>
      <c r="L68" s="41"/>
      <c r="M68" s="41"/>
      <c r="N68" s="54"/>
      <c r="O68" s="54"/>
      <c r="AA68" s="26">
        <v>6400000</v>
      </c>
      <c r="AB68" s="227">
        <v>1.056</v>
      </c>
      <c r="AC68" s="240">
        <v>2100</v>
      </c>
      <c r="AD68" s="541">
        <v>1.097</v>
      </c>
      <c r="AK68" s="26">
        <v>63000</v>
      </c>
      <c r="AL68" s="227">
        <v>0.59299999999999997</v>
      </c>
      <c r="AM68" s="242">
        <v>25.199999999999967</v>
      </c>
      <c r="AN68" s="227">
        <v>0.51200000000000001</v>
      </c>
      <c r="AX68" s="41"/>
      <c r="AY68" s="41"/>
      <c r="BH68" s="10">
        <v>63</v>
      </c>
      <c r="BI68" s="10" t="s">
        <v>73</v>
      </c>
    </row>
    <row r="69" spans="11:61" ht="21.75" customHeight="1" x14ac:dyDescent="0.25">
      <c r="K69" s="41"/>
      <c r="L69" s="41"/>
      <c r="M69" s="41"/>
      <c r="N69" s="54"/>
      <c r="O69" s="54"/>
      <c r="AA69" s="8">
        <v>6500000</v>
      </c>
      <c r="AB69" s="224">
        <v>1.0569999999999999</v>
      </c>
      <c r="AC69" s="238">
        <v>2125</v>
      </c>
      <c r="AD69" s="542">
        <v>1.0980000000000001</v>
      </c>
      <c r="AK69" s="8">
        <v>64000</v>
      </c>
      <c r="AL69" s="224">
        <v>0.58799999999999997</v>
      </c>
      <c r="AM69" s="241">
        <v>25.599999999999966</v>
      </c>
      <c r="AN69" s="224">
        <v>0.50600000000000001</v>
      </c>
      <c r="AX69" s="41"/>
      <c r="AY69" s="41"/>
      <c r="BH69" s="10">
        <v>64</v>
      </c>
      <c r="BI69" s="10" t="s">
        <v>73</v>
      </c>
    </row>
    <row r="70" spans="11:61" ht="21.75" customHeight="1" x14ac:dyDescent="0.25">
      <c r="K70" s="41"/>
      <c r="L70" s="41"/>
      <c r="M70" s="41"/>
      <c r="N70" s="54"/>
      <c r="O70" s="54"/>
      <c r="AA70" s="26">
        <v>6600000</v>
      </c>
      <c r="AB70" s="227">
        <v>1.0580000000000001</v>
      </c>
      <c r="AC70" s="240">
        <v>2150</v>
      </c>
      <c r="AD70" s="541">
        <v>1.0980000000000001</v>
      </c>
      <c r="AK70" s="26">
        <v>65000</v>
      </c>
      <c r="AL70" s="227">
        <v>0.58299999999999996</v>
      </c>
      <c r="AM70" s="242">
        <v>25.999999999999964</v>
      </c>
      <c r="AN70" s="227">
        <v>0.5</v>
      </c>
      <c r="AX70" s="41"/>
      <c r="AY70" s="41"/>
      <c r="BH70" s="10">
        <v>65</v>
      </c>
      <c r="BI70" s="10" t="s">
        <v>74</v>
      </c>
    </row>
    <row r="71" spans="11:61" ht="21.75" customHeight="1" x14ac:dyDescent="0.25">
      <c r="K71" s="41"/>
      <c r="L71" s="41"/>
      <c r="M71" s="41"/>
      <c r="N71" s="54"/>
      <c r="O71" s="54"/>
      <c r="AA71" s="8">
        <v>6700000</v>
      </c>
      <c r="AB71" s="224">
        <v>1.0589999999999999</v>
      </c>
      <c r="AC71" s="238">
        <v>2175</v>
      </c>
      <c r="AD71" s="542">
        <v>1.099</v>
      </c>
      <c r="AK71" s="8">
        <v>66000</v>
      </c>
      <c r="AL71" s="224">
        <v>0.57799999999999996</v>
      </c>
      <c r="AM71" s="241">
        <v>26.399999999999963</v>
      </c>
      <c r="AN71" s="224">
        <v>0.49399999999999999</v>
      </c>
      <c r="AX71" s="41"/>
      <c r="AY71" s="41"/>
      <c r="BH71" s="10">
        <v>66</v>
      </c>
      <c r="BI71" s="10" t="s">
        <v>74</v>
      </c>
    </row>
    <row r="72" spans="11:61" ht="21.75" customHeight="1" x14ac:dyDescent="0.25">
      <c r="K72" s="41"/>
      <c r="L72" s="41"/>
      <c r="M72" s="41"/>
      <c r="N72" s="54"/>
      <c r="O72" s="54"/>
      <c r="AA72" s="26">
        <v>6800000</v>
      </c>
      <c r="AB72" s="227">
        <v>1.06</v>
      </c>
      <c r="AC72" s="240">
        <v>2200</v>
      </c>
      <c r="AD72" s="541">
        <v>1.1000000000000001</v>
      </c>
      <c r="AK72" s="26">
        <v>67000</v>
      </c>
      <c r="AL72" s="227">
        <v>0.57199999999999995</v>
      </c>
      <c r="AM72" s="242">
        <v>26.799999999999962</v>
      </c>
      <c r="AN72" s="227">
        <v>0.48899999999999999</v>
      </c>
      <c r="AX72" s="41"/>
      <c r="AY72" s="41"/>
      <c r="BH72" s="10">
        <v>67</v>
      </c>
      <c r="BI72" s="10" t="s">
        <v>74</v>
      </c>
    </row>
    <row r="73" spans="11:61" ht="21.75" customHeight="1" x14ac:dyDescent="0.25">
      <c r="K73" s="41"/>
      <c r="L73" s="41"/>
      <c r="M73" s="41"/>
      <c r="N73" s="54"/>
      <c r="O73" s="54"/>
      <c r="AA73" s="8">
        <v>6900000</v>
      </c>
      <c r="AB73" s="224">
        <v>1.0620000000000001</v>
      </c>
      <c r="AC73" s="238">
        <v>2225</v>
      </c>
      <c r="AD73" s="542">
        <v>1.101</v>
      </c>
      <c r="AK73" s="8">
        <v>68000</v>
      </c>
      <c r="AL73" s="224">
        <v>0.56699999999999995</v>
      </c>
      <c r="AM73" s="241">
        <v>27.19999999999996</v>
      </c>
      <c r="AN73" s="224">
        <v>0.48299999999999998</v>
      </c>
      <c r="AX73" s="41"/>
      <c r="AY73" s="41"/>
      <c r="BH73" s="10">
        <v>68</v>
      </c>
      <c r="BI73" s="10" t="s">
        <v>74</v>
      </c>
    </row>
    <row r="74" spans="11:61" ht="21.75" customHeight="1" x14ac:dyDescent="0.25">
      <c r="K74" s="41"/>
      <c r="L74" s="41"/>
      <c r="M74" s="41"/>
      <c r="N74" s="54"/>
      <c r="O74" s="54"/>
      <c r="AA74" s="26">
        <v>7000000</v>
      </c>
      <c r="AB74" s="227">
        <v>1.0629999999999999</v>
      </c>
      <c r="AC74" s="240">
        <v>2250</v>
      </c>
      <c r="AD74" s="541">
        <v>1.1020000000000001</v>
      </c>
      <c r="AK74" s="26">
        <v>69000</v>
      </c>
      <c r="AL74" s="227">
        <v>0.56200000000000006</v>
      </c>
      <c r="AM74" s="242">
        <v>27.599999999999959</v>
      </c>
      <c r="AN74" s="227">
        <v>0.47799999999999998</v>
      </c>
      <c r="AX74" s="41"/>
      <c r="AY74" s="41"/>
      <c r="BH74" s="10">
        <v>69</v>
      </c>
      <c r="BI74" s="10" t="s">
        <v>74</v>
      </c>
    </row>
    <row r="75" spans="11:61" ht="21.75" customHeight="1" x14ac:dyDescent="0.25">
      <c r="K75" s="41"/>
      <c r="L75" s="41"/>
      <c r="M75" s="41"/>
      <c r="N75" s="54"/>
      <c r="O75" s="54"/>
      <c r="AA75" s="8">
        <v>7100000</v>
      </c>
      <c r="AB75" s="224">
        <v>1.0640000000000001</v>
      </c>
      <c r="AC75" s="238">
        <v>2275</v>
      </c>
      <c r="AD75" s="542">
        <v>1.103</v>
      </c>
      <c r="AK75" s="8">
        <v>70000</v>
      </c>
      <c r="AL75" s="224">
        <v>0.55700000000000005</v>
      </c>
      <c r="AM75" s="241">
        <v>27.999999999999957</v>
      </c>
      <c r="AN75" s="224">
        <v>0.47199999999999998</v>
      </c>
      <c r="AX75" s="41"/>
      <c r="AY75" s="41"/>
      <c r="BH75" s="10">
        <v>70</v>
      </c>
      <c r="BI75" s="10" t="s">
        <v>75</v>
      </c>
    </row>
    <row r="76" spans="11:61" ht="21.75" customHeight="1" x14ac:dyDescent="0.25">
      <c r="K76" s="41"/>
      <c r="L76" s="41"/>
      <c r="M76" s="41"/>
      <c r="N76" s="54"/>
      <c r="O76" s="54"/>
      <c r="AA76" s="26">
        <v>7200000</v>
      </c>
      <c r="AB76" s="227">
        <v>1.0649999999999999</v>
      </c>
      <c r="AC76" s="240">
        <v>2300</v>
      </c>
      <c r="AD76" s="541">
        <v>1.103</v>
      </c>
      <c r="AK76" s="26">
        <v>71000</v>
      </c>
      <c r="AL76" s="227">
        <v>0.55200000000000005</v>
      </c>
      <c r="AM76" s="242">
        <v>28.399999999999956</v>
      </c>
      <c r="AN76" s="227">
        <v>0.46700000000000003</v>
      </c>
      <c r="AX76" s="41"/>
      <c r="AY76" s="41"/>
      <c r="BH76" s="10">
        <v>71</v>
      </c>
      <c r="BI76" s="10" t="s">
        <v>75</v>
      </c>
    </row>
    <row r="77" spans="11:61" ht="21.75" customHeight="1" x14ac:dyDescent="0.25">
      <c r="K77" s="41"/>
      <c r="L77" s="41"/>
      <c r="M77" s="41"/>
      <c r="N77" s="54"/>
      <c r="O77" s="54"/>
      <c r="AA77" s="8">
        <v>7300000</v>
      </c>
      <c r="AB77" s="224">
        <v>1.0660000000000001</v>
      </c>
      <c r="AC77" s="238">
        <v>2325</v>
      </c>
      <c r="AD77" s="542">
        <v>1.1040000000000001</v>
      </c>
      <c r="AK77" s="8">
        <v>72000</v>
      </c>
      <c r="AL77" s="224">
        <v>0.54700000000000004</v>
      </c>
      <c r="AM77" s="241">
        <v>28.799999999999955</v>
      </c>
      <c r="AN77" s="224">
        <v>0.46200000000000002</v>
      </c>
      <c r="AX77" s="41"/>
      <c r="AY77" s="41"/>
      <c r="BH77" s="10">
        <v>72</v>
      </c>
      <c r="BI77" s="10" t="s">
        <v>75</v>
      </c>
    </row>
    <row r="78" spans="11:61" ht="21.75" customHeight="1" x14ac:dyDescent="0.25">
      <c r="N78" s="54"/>
      <c r="O78" s="54"/>
      <c r="AA78" s="26">
        <v>7400000</v>
      </c>
      <c r="AB78" s="227">
        <v>1.0669999999999999</v>
      </c>
      <c r="AC78" s="240">
        <v>2350</v>
      </c>
      <c r="AD78" s="541">
        <v>1.105</v>
      </c>
      <c r="AK78" s="26">
        <v>73000</v>
      </c>
      <c r="AL78" s="227">
        <v>0.54200000000000004</v>
      </c>
      <c r="AM78" s="242">
        <v>29.199999999999953</v>
      </c>
      <c r="AN78" s="227">
        <v>0.45700000000000002</v>
      </c>
      <c r="AX78" s="41"/>
      <c r="AY78" s="41"/>
      <c r="BH78" s="10">
        <v>73</v>
      </c>
      <c r="BI78" s="10" t="s">
        <v>75</v>
      </c>
    </row>
    <row r="79" spans="11:61" ht="21.75" customHeight="1" x14ac:dyDescent="0.25">
      <c r="N79" s="54"/>
      <c r="O79" s="54"/>
      <c r="AA79" s="8">
        <v>7500000</v>
      </c>
      <c r="AB79" s="224">
        <v>1.0680000000000001</v>
      </c>
      <c r="AC79" s="238">
        <v>2375</v>
      </c>
      <c r="AD79" s="542">
        <v>1.1060000000000001</v>
      </c>
      <c r="AK79" s="8">
        <v>74000</v>
      </c>
      <c r="AL79" s="224">
        <v>0.53700000000000003</v>
      </c>
      <c r="AM79" s="241">
        <v>29.599999999999952</v>
      </c>
      <c r="AN79" s="224">
        <v>0.45200000000000001</v>
      </c>
      <c r="AX79" s="41"/>
      <c r="AY79" s="41"/>
      <c r="BH79" s="10">
        <v>74</v>
      </c>
      <c r="BI79" s="10" t="s">
        <v>75</v>
      </c>
    </row>
    <row r="80" spans="11:61" ht="21.75" customHeight="1" x14ac:dyDescent="0.25">
      <c r="N80" s="54"/>
      <c r="O80" s="54"/>
      <c r="AA80" s="26">
        <v>7600000</v>
      </c>
      <c r="AB80" s="227">
        <v>1.069</v>
      </c>
      <c r="AC80" s="240">
        <v>2400</v>
      </c>
      <c r="AD80" s="541">
        <v>1.107</v>
      </c>
      <c r="AK80" s="26">
        <v>75000</v>
      </c>
      <c r="AL80" s="227">
        <v>0.53300000000000003</v>
      </c>
      <c r="AM80" s="242">
        <v>29.99999999999995</v>
      </c>
      <c r="AN80" s="227">
        <v>0.44600000000000001</v>
      </c>
      <c r="AX80" s="41"/>
      <c r="AY80" s="41"/>
      <c r="BH80" s="10">
        <v>75</v>
      </c>
      <c r="BI80" s="10" t="s">
        <v>76</v>
      </c>
    </row>
    <row r="81" spans="14:61" ht="21.75" customHeight="1" x14ac:dyDescent="0.25">
      <c r="N81" s="54"/>
      <c r="O81" s="54"/>
      <c r="AA81" s="8">
        <v>7700000</v>
      </c>
      <c r="AB81" s="224">
        <v>1.07</v>
      </c>
      <c r="AC81" s="238">
        <v>2425</v>
      </c>
      <c r="AD81" s="542">
        <v>1.107</v>
      </c>
      <c r="AK81" s="8">
        <v>76000</v>
      </c>
      <c r="AL81" s="224">
        <v>0.52800000000000002</v>
      </c>
      <c r="AM81" s="241">
        <v>30.399999999999949</v>
      </c>
      <c r="AN81" s="224">
        <v>0.441</v>
      </c>
      <c r="AX81" s="41"/>
      <c r="AY81" s="41"/>
      <c r="BH81" s="10">
        <v>76</v>
      </c>
      <c r="BI81" s="10" t="s">
        <v>76</v>
      </c>
    </row>
    <row r="82" spans="14:61" ht="21.75" customHeight="1" x14ac:dyDescent="0.25">
      <c r="N82" s="54"/>
      <c r="O82" s="54"/>
      <c r="AA82" s="26">
        <v>7800000</v>
      </c>
      <c r="AB82" s="227">
        <v>1.071</v>
      </c>
      <c r="AC82" s="240">
        <v>2450</v>
      </c>
      <c r="AD82" s="541">
        <v>1.1080000000000001</v>
      </c>
      <c r="AK82" s="26">
        <v>77000</v>
      </c>
      <c r="AL82" s="227">
        <v>0.52300000000000002</v>
      </c>
      <c r="AM82" s="242">
        <v>30.799999999999947</v>
      </c>
      <c r="AN82" s="227">
        <v>0.436</v>
      </c>
      <c r="AX82" s="41"/>
      <c r="AY82" s="41"/>
      <c r="BH82" s="10">
        <v>77</v>
      </c>
      <c r="BI82" s="10" t="s">
        <v>76</v>
      </c>
    </row>
    <row r="83" spans="14:61" ht="21.75" customHeight="1" x14ac:dyDescent="0.25">
      <c r="N83" s="54"/>
      <c r="O83" s="54"/>
      <c r="AA83" s="8">
        <v>7900000</v>
      </c>
      <c r="AB83" s="224">
        <v>1.0720000000000001</v>
      </c>
      <c r="AC83" s="238">
        <v>2475</v>
      </c>
      <c r="AD83" s="542">
        <v>1.109</v>
      </c>
      <c r="AK83" s="8">
        <v>78000</v>
      </c>
      <c r="AL83" s="224">
        <v>0.51800000000000002</v>
      </c>
      <c r="AM83" s="241">
        <v>31.199999999999946</v>
      </c>
      <c r="AN83" s="224">
        <v>0.43099999999999999</v>
      </c>
      <c r="AX83" s="41"/>
      <c r="AY83" s="41"/>
      <c r="BH83" s="10">
        <v>78</v>
      </c>
      <c r="BI83" s="10" t="s">
        <v>76</v>
      </c>
    </row>
    <row r="84" spans="14:61" ht="21.75" customHeight="1" x14ac:dyDescent="0.25">
      <c r="N84" s="54"/>
      <c r="O84" s="54"/>
      <c r="AA84" s="26">
        <v>8000000</v>
      </c>
      <c r="AB84" s="227">
        <v>1.0720000000000001</v>
      </c>
      <c r="AC84" s="240">
        <v>2500</v>
      </c>
      <c r="AD84" s="541">
        <v>1.1100000000000001</v>
      </c>
      <c r="AK84" s="26">
        <v>79000</v>
      </c>
      <c r="AL84" s="227">
        <v>0.51400000000000001</v>
      </c>
      <c r="AM84" s="242">
        <v>31.599999999999945</v>
      </c>
      <c r="AN84" s="227">
        <v>0.42699999999999999</v>
      </c>
      <c r="AX84" s="41"/>
      <c r="AY84" s="41"/>
      <c r="BH84" s="10">
        <v>79</v>
      </c>
      <c r="BI84" s="10" t="s">
        <v>76</v>
      </c>
    </row>
    <row r="85" spans="14:61" ht="21.75" customHeight="1" thickBot="1" x14ac:dyDescent="0.3">
      <c r="N85" s="54"/>
      <c r="O85" s="54"/>
      <c r="AA85" s="8">
        <v>8100000</v>
      </c>
      <c r="AB85" s="224">
        <v>1.073</v>
      </c>
      <c r="AC85" s="238">
        <v>2550</v>
      </c>
      <c r="AD85" s="542">
        <v>1.111</v>
      </c>
      <c r="AK85" s="50">
        <v>80000</v>
      </c>
      <c r="AL85" s="233">
        <v>0.50900000000000001</v>
      </c>
      <c r="AM85" s="243">
        <v>31.999999999999943</v>
      </c>
      <c r="AN85" s="233">
        <v>0.42199999999999999</v>
      </c>
      <c r="AX85" s="41"/>
      <c r="AY85" s="41"/>
      <c r="BH85" s="10">
        <v>80</v>
      </c>
      <c r="BI85" s="10" t="s">
        <v>77</v>
      </c>
    </row>
    <row r="86" spans="14:61" ht="21.75" customHeight="1" x14ac:dyDescent="0.25">
      <c r="N86" s="54"/>
      <c r="O86" s="54"/>
      <c r="AA86" s="26">
        <v>8200000</v>
      </c>
      <c r="AB86" s="227">
        <v>1.0740000000000001</v>
      </c>
      <c r="AC86" s="240">
        <v>2600</v>
      </c>
      <c r="AD86" s="541">
        <v>1.113</v>
      </c>
      <c r="AN86" s="41"/>
      <c r="AX86" s="41"/>
      <c r="AY86" s="41"/>
      <c r="BH86" s="10">
        <v>81</v>
      </c>
      <c r="BI86" s="10" t="s">
        <v>77</v>
      </c>
    </row>
    <row r="87" spans="14:61" ht="21.75" customHeight="1" x14ac:dyDescent="0.25">
      <c r="N87" s="54"/>
      <c r="O87" s="54"/>
      <c r="AA87" s="8">
        <v>8300000</v>
      </c>
      <c r="AB87" s="224">
        <v>1.075</v>
      </c>
      <c r="AC87" s="238">
        <v>2650</v>
      </c>
      <c r="AD87" s="542">
        <v>1.115</v>
      </c>
      <c r="AN87" s="41"/>
      <c r="AX87" s="41"/>
      <c r="AY87" s="41"/>
      <c r="BH87" s="10">
        <v>82</v>
      </c>
      <c r="BI87" s="10" t="s">
        <v>77</v>
      </c>
    </row>
    <row r="88" spans="14:61" ht="21.75" customHeight="1" x14ac:dyDescent="0.25">
      <c r="N88" s="54"/>
      <c r="O88" s="54"/>
      <c r="AA88" s="26">
        <v>8400000</v>
      </c>
      <c r="AB88" s="227">
        <v>1.0760000000000001</v>
      </c>
      <c r="AC88" s="240">
        <v>2700</v>
      </c>
      <c r="AD88" s="541">
        <v>1.1160000000000001</v>
      </c>
      <c r="AN88" s="41"/>
      <c r="AX88" s="41"/>
      <c r="AY88" s="41"/>
      <c r="BH88" s="10">
        <v>83</v>
      </c>
      <c r="BI88" s="10" t="s">
        <v>77</v>
      </c>
    </row>
    <row r="89" spans="14:61" ht="21.75" customHeight="1" x14ac:dyDescent="0.25">
      <c r="N89" s="54"/>
      <c r="O89" s="54"/>
      <c r="AA89" s="8">
        <v>8500000</v>
      </c>
      <c r="AB89" s="224">
        <v>1.077</v>
      </c>
      <c r="AC89" s="238">
        <v>2750</v>
      </c>
      <c r="AD89" s="542">
        <v>1.1180000000000001</v>
      </c>
      <c r="AN89" s="41"/>
      <c r="BH89" s="10">
        <v>84</v>
      </c>
      <c r="BI89" s="10" t="s">
        <v>77</v>
      </c>
    </row>
    <row r="90" spans="14:61" ht="21.75" customHeight="1" x14ac:dyDescent="0.25">
      <c r="N90" s="54"/>
      <c r="O90" s="54"/>
      <c r="AA90" s="26">
        <v>8600000</v>
      </c>
      <c r="AB90" s="227">
        <v>1.0780000000000001</v>
      </c>
      <c r="AC90" s="240">
        <v>2800</v>
      </c>
      <c r="AD90" s="541">
        <v>1.119</v>
      </c>
      <c r="BH90" s="10">
        <v>85</v>
      </c>
      <c r="BI90" s="10" t="s">
        <v>78</v>
      </c>
    </row>
    <row r="91" spans="14:61" ht="21.75" customHeight="1" x14ac:dyDescent="0.25">
      <c r="N91" s="54"/>
      <c r="O91" s="54"/>
      <c r="AA91" s="8">
        <v>8700000</v>
      </c>
      <c r="AB91" s="224">
        <v>1.079</v>
      </c>
      <c r="AC91" s="238">
        <v>2850</v>
      </c>
      <c r="AD91" s="542">
        <v>1.1200000000000001</v>
      </c>
      <c r="BH91" s="10">
        <v>86</v>
      </c>
      <c r="BI91" s="10" t="s">
        <v>78</v>
      </c>
    </row>
    <row r="92" spans="14:61" ht="21.75" customHeight="1" x14ac:dyDescent="0.25">
      <c r="N92" s="54"/>
      <c r="O92" s="54"/>
      <c r="AA92" s="26">
        <v>8800000</v>
      </c>
      <c r="AB92" s="227">
        <v>1.08</v>
      </c>
      <c r="AC92" s="240">
        <v>2900</v>
      </c>
      <c r="AD92" s="541">
        <v>1.1220000000000001</v>
      </c>
      <c r="BH92" s="10">
        <v>87</v>
      </c>
      <c r="BI92" s="10" t="s">
        <v>78</v>
      </c>
    </row>
    <row r="93" spans="14:61" ht="21.75" customHeight="1" x14ac:dyDescent="0.25">
      <c r="N93" s="54"/>
      <c r="O93" s="54"/>
      <c r="AA93" s="8">
        <v>8900000</v>
      </c>
      <c r="AB93" s="224">
        <v>1.08</v>
      </c>
      <c r="AC93" s="238">
        <v>2950</v>
      </c>
      <c r="AD93" s="542">
        <v>1.123</v>
      </c>
      <c r="BH93" s="10">
        <v>88</v>
      </c>
      <c r="BI93" s="10" t="s">
        <v>78</v>
      </c>
    </row>
    <row r="94" spans="14:61" ht="21.75" customHeight="1" x14ac:dyDescent="0.25">
      <c r="AA94" s="26">
        <v>9000000</v>
      </c>
      <c r="AB94" s="227">
        <v>1.081</v>
      </c>
      <c r="AC94" s="240">
        <v>3000</v>
      </c>
      <c r="AD94" s="541">
        <v>1.1240000000000001</v>
      </c>
      <c r="BH94" s="10">
        <v>89</v>
      </c>
      <c r="BI94" s="10" t="s">
        <v>78</v>
      </c>
    </row>
    <row r="95" spans="14:61" ht="21.75" customHeight="1" x14ac:dyDescent="0.25">
      <c r="AA95" s="8">
        <v>9100000</v>
      </c>
      <c r="AB95" s="224">
        <v>1.0820000000000001</v>
      </c>
      <c r="AC95" s="238">
        <v>3050</v>
      </c>
      <c r="AD95" s="542">
        <v>1.125</v>
      </c>
      <c r="BH95" s="10">
        <v>90</v>
      </c>
      <c r="BI95" s="10" t="s">
        <v>79</v>
      </c>
    </row>
    <row r="96" spans="14:61" ht="21.75" customHeight="1" x14ac:dyDescent="0.25">
      <c r="AA96" s="26">
        <v>9200000</v>
      </c>
      <c r="AB96" s="227">
        <v>1.083</v>
      </c>
      <c r="AC96" s="240">
        <v>3100</v>
      </c>
      <c r="AD96" s="541">
        <v>1.1259999999999999</v>
      </c>
      <c r="BH96" s="10">
        <v>91</v>
      </c>
      <c r="BI96" s="10" t="s">
        <v>79</v>
      </c>
    </row>
    <row r="97" spans="27:62" ht="21.75" customHeight="1" x14ac:dyDescent="0.25">
      <c r="AA97" s="8">
        <v>9300000</v>
      </c>
      <c r="AB97" s="224">
        <v>1.0840000000000001</v>
      </c>
      <c r="AC97" s="238">
        <v>3150</v>
      </c>
      <c r="AD97" s="542">
        <v>1.1279999999999999</v>
      </c>
      <c r="BH97" s="10">
        <v>92</v>
      </c>
      <c r="BI97" s="10" t="s">
        <v>79</v>
      </c>
    </row>
    <row r="98" spans="27:62" ht="21.75" customHeight="1" x14ac:dyDescent="0.25">
      <c r="AA98" s="26">
        <v>9400000</v>
      </c>
      <c r="AB98" s="227">
        <v>1.0840000000000001</v>
      </c>
      <c r="AC98" s="240">
        <v>3200</v>
      </c>
      <c r="AD98" s="541">
        <v>1.129</v>
      </c>
      <c r="BH98" s="10">
        <v>93</v>
      </c>
      <c r="BI98" s="10" t="s">
        <v>79</v>
      </c>
    </row>
    <row r="99" spans="27:62" ht="21.75" customHeight="1" x14ac:dyDescent="0.25">
      <c r="AA99" s="8">
        <v>9500000</v>
      </c>
      <c r="AB99" s="224">
        <v>1.085</v>
      </c>
      <c r="AC99" s="238">
        <v>3250</v>
      </c>
      <c r="AD99" s="542">
        <v>1.1299999999999999</v>
      </c>
      <c r="BH99" s="10">
        <v>94</v>
      </c>
      <c r="BI99" s="10" t="s">
        <v>79</v>
      </c>
    </row>
    <row r="100" spans="27:62" ht="21.75" customHeight="1" x14ac:dyDescent="0.25">
      <c r="AA100" s="26">
        <v>9600000</v>
      </c>
      <c r="AB100" s="227">
        <v>1.0860000000000001</v>
      </c>
      <c r="AC100" s="240">
        <v>3300</v>
      </c>
      <c r="AD100" s="541">
        <v>1.131</v>
      </c>
      <c r="BH100" s="10">
        <v>95</v>
      </c>
      <c r="BI100" s="10" t="s">
        <v>80</v>
      </c>
    </row>
    <row r="101" spans="27:62" ht="21.75" customHeight="1" x14ac:dyDescent="0.25">
      <c r="AA101" s="8">
        <v>9700000</v>
      </c>
      <c r="AB101" s="224">
        <v>1.087</v>
      </c>
      <c r="AC101" s="238">
        <v>3350</v>
      </c>
      <c r="AD101" s="542">
        <v>1.1319999999999999</v>
      </c>
      <c r="BH101" s="10">
        <v>96</v>
      </c>
      <c r="BI101" s="10" t="s">
        <v>80</v>
      </c>
    </row>
    <row r="102" spans="27:62" ht="21.75" customHeight="1" x14ac:dyDescent="0.25">
      <c r="AA102" s="26">
        <v>9800000</v>
      </c>
      <c r="AB102" s="227">
        <v>1.087</v>
      </c>
      <c r="AC102" s="240">
        <v>3400</v>
      </c>
      <c r="AD102" s="541">
        <v>1.133</v>
      </c>
      <c r="BH102" s="10">
        <v>97</v>
      </c>
      <c r="BI102" s="10" t="s">
        <v>80</v>
      </c>
    </row>
    <row r="103" spans="27:62" ht="21.75" customHeight="1" x14ac:dyDescent="0.25">
      <c r="AA103" s="8">
        <v>9900000</v>
      </c>
      <c r="AB103" s="224">
        <v>1.0880000000000001</v>
      </c>
      <c r="AC103" s="238">
        <v>3450</v>
      </c>
      <c r="AD103" s="542">
        <v>1.1339999999999999</v>
      </c>
      <c r="BH103" s="10">
        <v>98</v>
      </c>
      <c r="BI103" s="10" t="s">
        <v>80</v>
      </c>
    </row>
    <row r="104" spans="27:62" ht="21.75" customHeight="1" x14ac:dyDescent="0.25">
      <c r="AA104" s="26">
        <v>10000000</v>
      </c>
      <c r="AB104" s="227">
        <v>1.089</v>
      </c>
      <c r="AC104" s="240">
        <v>3500</v>
      </c>
      <c r="AD104" s="541">
        <v>1.1359999999999999</v>
      </c>
      <c r="BH104" s="10">
        <v>99</v>
      </c>
      <c r="BI104" s="10" t="s">
        <v>80</v>
      </c>
    </row>
    <row r="105" spans="27:62" ht="21.75" customHeight="1" x14ac:dyDescent="0.25">
      <c r="AA105" s="8">
        <v>15000000</v>
      </c>
      <c r="AB105" s="224">
        <v>1.091</v>
      </c>
      <c r="AC105" s="238">
        <v>5000</v>
      </c>
      <c r="AD105" s="542">
        <v>1.1419999999999999</v>
      </c>
      <c r="BG105" s="41"/>
      <c r="BH105" s="10">
        <v>100</v>
      </c>
      <c r="BI105" s="172" t="s">
        <v>162</v>
      </c>
      <c r="BJ105" s="41"/>
    </row>
    <row r="106" spans="27:62" ht="21.75" customHeight="1" x14ac:dyDescent="0.25">
      <c r="AA106" s="26">
        <v>20000000</v>
      </c>
      <c r="AB106" s="227">
        <v>1.093</v>
      </c>
      <c r="AC106" s="240">
        <v>7000</v>
      </c>
      <c r="AD106" s="541">
        <v>1.1439999999999999</v>
      </c>
      <c r="BG106" s="41"/>
      <c r="BH106" s="172">
        <v>101</v>
      </c>
      <c r="BI106" s="172" t="s">
        <v>162</v>
      </c>
      <c r="BJ106" s="41"/>
    </row>
    <row r="107" spans="27:62" ht="21.75" customHeight="1" x14ac:dyDescent="0.25">
      <c r="AA107" s="8">
        <v>25000000</v>
      </c>
      <c r="AB107" s="224">
        <v>1.0960000000000001</v>
      </c>
      <c r="AC107" s="238">
        <v>10000</v>
      </c>
      <c r="AD107" s="542">
        <v>1.1479999999999999</v>
      </c>
      <c r="BH107" s="10">
        <v>102</v>
      </c>
      <c r="BI107" s="172" t="s">
        <v>162</v>
      </c>
    </row>
    <row r="108" spans="27:62" ht="21.75" customHeight="1" x14ac:dyDescent="0.25">
      <c r="AA108" s="26">
        <v>30000000</v>
      </c>
      <c r="AB108" s="227">
        <v>1.0980000000000001</v>
      </c>
      <c r="AC108" s="240">
        <v>12500</v>
      </c>
      <c r="AD108" s="541">
        <v>1.151</v>
      </c>
      <c r="BH108" s="10">
        <v>103</v>
      </c>
      <c r="BI108" s="172" t="s">
        <v>162</v>
      </c>
    </row>
    <row r="109" spans="27:62" ht="21.75" customHeight="1" x14ac:dyDescent="0.25">
      <c r="AA109" s="8">
        <v>35000000</v>
      </c>
      <c r="AB109" s="224">
        <v>1.1000000000000001</v>
      </c>
      <c r="AC109" s="238">
        <v>13000</v>
      </c>
      <c r="AD109" s="542">
        <v>1.151</v>
      </c>
      <c r="BH109" s="10">
        <v>104</v>
      </c>
      <c r="BI109" s="172" t="s">
        <v>162</v>
      </c>
    </row>
    <row r="110" spans="27:62" ht="21.75" customHeight="1" x14ac:dyDescent="0.25">
      <c r="AA110" s="26">
        <v>40000000</v>
      </c>
      <c r="AB110" s="227">
        <v>1.1020000000000001</v>
      </c>
      <c r="AC110" s="240">
        <v>15000</v>
      </c>
      <c r="AD110" s="541">
        <v>1.1539999999999999</v>
      </c>
      <c r="BH110" s="10">
        <v>105</v>
      </c>
      <c r="BI110" s="172" t="s">
        <v>162</v>
      </c>
    </row>
    <row r="111" spans="27:62" ht="21.75" customHeight="1" x14ac:dyDescent="0.25">
      <c r="AA111" s="8">
        <v>45000000</v>
      </c>
      <c r="AB111" s="224">
        <v>1.105</v>
      </c>
      <c r="AC111" s="238">
        <v>17500</v>
      </c>
      <c r="AD111" s="542">
        <v>1.1579999999999999</v>
      </c>
      <c r="BH111" s="10">
        <v>106</v>
      </c>
      <c r="BI111" s="172" t="s">
        <v>162</v>
      </c>
    </row>
    <row r="112" spans="27:62" ht="21.75" customHeight="1" x14ac:dyDescent="0.25">
      <c r="AA112" s="26">
        <v>50000000</v>
      </c>
      <c r="AB112" s="227">
        <v>1.107</v>
      </c>
      <c r="AC112" s="240">
        <v>20000</v>
      </c>
      <c r="AD112" s="541">
        <v>1.161</v>
      </c>
      <c r="BH112" s="10">
        <v>107</v>
      </c>
      <c r="BI112" s="172" t="s">
        <v>162</v>
      </c>
    </row>
    <row r="113" spans="27:61" ht="21.75" customHeight="1" x14ac:dyDescent="0.25">
      <c r="AA113" s="8">
        <v>55000000</v>
      </c>
      <c r="AB113" s="224">
        <v>1.109</v>
      </c>
      <c r="AC113" s="238">
        <v>21250</v>
      </c>
      <c r="AD113" s="542">
        <v>1.1619999999999999</v>
      </c>
      <c r="BH113" s="10">
        <v>108</v>
      </c>
      <c r="BI113" s="172" t="s">
        <v>162</v>
      </c>
    </row>
    <row r="114" spans="27:61" ht="21.75" customHeight="1" x14ac:dyDescent="0.25">
      <c r="AA114" s="26">
        <v>60000000</v>
      </c>
      <c r="AB114" s="227">
        <v>1.111</v>
      </c>
      <c r="AC114" s="240">
        <v>22500</v>
      </c>
      <c r="AD114" s="541">
        <v>1.1639999999999999</v>
      </c>
      <c r="BH114" s="10">
        <v>109</v>
      </c>
      <c r="BI114" s="172" t="s">
        <v>162</v>
      </c>
    </row>
    <row r="115" spans="27:61" ht="21.75" customHeight="1" x14ac:dyDescent="0.25">
      <c r="AA115" s="8">
        <v>65000000</v>
      </c>
      <c r="AB115" s="224">
        <v>1.113</v>
      </c>
      <c r="AC115" s="238">
        <v>23750</v>
      </c>
      <c r="AD115" s="542">
        <v>1.165</v>
      </c>
      <c r="BH115" s="10">
        <v>110</v>
      </c>
      <c r="BI115" s="172" t="s">
        <v>162</v>
      </c>
    </row>
    <row r="116" spans="27:61" ht="21.75" customHeight="1" x14ac:dyDescent="0.25">
      <c r="AA116" s="26">
        <v>70000000</v>
      </c>
      <c r="AB116" s="227">
        <v>1.1160000000000001</v>
      </c>
      <c r="AC116" s="240">
        <v>25000</v>
      </c>
      <c r="AD116" s="541">
        <v>1.167</v>
      </c>
    </row>
    <row r="117" spans="27:61" ht="21.75" customHeight="1" x14ac:dyDescent="0.25">
      <c r="AA117" s="8">
        <v>75000000</v>
      </c>
      <c r="AB117" s="224">
        <v>1.1180000000000001</v>
      </c>
      <c r="AC117" s="238">
        <v>27500</v>
      </c>
      <c r="AD117" s="542">
        <v>1.17</v>
      </c>
    </row>
    <row r="118" spans="27:61" ht="21.75" customHeight="1" x14ac:dyDescent="0.25">
      <c r="AA118" s="26">
        <v>80000000</v>
      </c>
      <c r="AB118" s="227">
        <v>1.1200000000000001</v>
      </c>
      <c r="AC118" s="240">
        <v>30000</v>
      </c>
      <c r="AD118" s="541">
        <v>1.173</v>
      </c>
    </row>
    <row r="119" spans="27:61" ht="21.75" customHeight="1" x14ac:dyDescent="0.25">
      <c r="AA119" s="8">
        <v>85000000</v>
      </c>
      <c r="AB119" s="224">
        <v>1.1220000000000001</v>
      </c>
      <c r="AC119" s="238">
        <v>32500</v>
      </c>
      <c r="AD119" s="542">
        <v>1.1759999999999999</v>
      </c>
    </row>
    <row r="120" spans="27:61" ht="21.75" customHeight="1" x14ac:dyDescent="0.25">
      <c r="AA120" s="26">
        <v>90000000</v>
      </c>
      <c r="AB120" s="227">
        <v>1.125</v>
      </c>
      <c r="AC120" s="240">
        <v>35000</v>
      </c>
      <c r="AD120" s="541">
        <v>1.179</v>
      </c>
    </row>
    <row r="121" spans="27:61" ht="21.75" customHeight="1" x14ac:dyDescent="0.25">
      <c r="AA121" s="8">
        <v>95000000</v>
      </c>
      <c r="AB121" s="224">
        <v>1.127</v>
      </c>
      <c r="AC121" s="238">
        <v>37500</v>
      </c>
      <c r="AD121" s="542">
        <v>1.1830000000000001</v>
      </c>
    </row>
    <row r="122" spans="27:61" ht="21.75" customHeight="1" x14ac:dyDescent="0.25">
      <c r="AA122" s="26">
        <v>100000000</v>
      </c>
      <c r="AB122" s="227">
        <v>1.129</v>
      </c>
      <c r="AC122" s="240">
        <v>40000</v>
      </c>
      <c r="AD122" s="541">
        <v>1.1859999999999999</v>
      </c>
    </row>
    <row r="123" spans="27:61" ht="21.75" customHeight="1" x14ac:dyDescent="0.25">
      <c r="AA123" s="8">
        <v>105000000</v>
      </c>
      <c r="AB123" s="224">
        <v>1.131</v>
      </c>
      <c r="AC123" s="238">
        <v>41000</v>
      </c>
      <c r="AD123" s="542">
        <v>1.1870000000000001</v>
      </c>
    </row>
    <row r="124" spans="27:61" ht="21.75" customHeight="1" x14ac:dyDescent="0.25">
      <c r="AA124" s="26">
        <v>110000000</v>
      </c>
      <c r="AB124" s="227">
        <v>1.133</v>
      </c>
      <c r="AC124" s="240">
        <v>42000</v>
      </c>
      <c r="AD124" s="541">
        <v>1.1879999999999999</v>
      </c>
    </row>
    <row r="125" spans="27:61" ht="21.75" customHeight="1" x14ac:dyDescent="0.25">
      <c r="AA125" s="8">
        <v>115000000</v>
      </c>
      <c r="AB125" s="224">
        <v>1.1359999999999999</v>
      </c>
      <c r="AC125" s="238">
        <v>43000</v>
      </c>
      <c r="AD125" s="542">
        <v>1.19</v>
      </c>
    </row>
    <row r="126" spans="27:61" ht="21.75" customHeight="1" x14ac:dyDescent="0.25">
      <c r="AA126" s="26">
        <v>120000000</v>
      </c>
      <c r="AB126" s="227">
        <v>1.1379999999999999</v>
      </c>
      <c r="AC126" s="240">
        <v>44000</v>
      </c>
      <c r="AD126" s="541">
        <v>1.1910000000000001</v>
      </c>
    </row>
    <row r="127" spans="27:61" ht="21.75" customHeight="1" thickBot="1" x14ac:dyDescent="0.3">
      <c r="AA127" s="50">
        <v>125000000</v>
      </c>
      <c r="AB127" s="233">
        <v>1.1399999999999999</v>
      </c>
      <c r="AC127" s="239">
        <v>45000</v>
      </c>
      <c r="AD127" s="543">
        <v>1.1919999999999999</v>
      </c>
    </row>
    <row r="286" spans="27:29" ht="21.75" customHeight="1" x14ac:dyDescent="0.35">
      <c r="AA286" s="88"/>
      <c r="AB286" s="88"/>
      <c r="AC286" s="88"/>
    </row>
    <row r="287" spans="27:29" ht="21.75" customHeight="1" x14ac:dyDescent="0.35">
      <c r="AA287" s="88"/>
      <c r="AB287" s="88"/>
      <c r="AC287" s="88"/>
    </row>
    <row r="288" spans="27:29" ht="21.75" customHeight="1" x14ac:dyDescent="0.35">
      <c r="AA288" s="88"/>
      <c r="AB288" s="88"/>
      <c r="AC288" s="88"/>
    </row>
    <row r="289" spans="27:29" ht="21.75" customHeight="1" x14ac:dyDescent="0.35">
      <c r="AA289" s="88"/>
      <c r="AB289" s="88"/>
      <c r="AC289" s="88"/>
    </row>
    <row r="290" spans="27:29" ht="21.75" customHeight="1" x14ac:dyDescent="0.35">
      <c r="AA290" s="88"/>
      <c r="AB290" s="88"/>
      <c r="AC290" s="88"/>
    </row>
    <row r="291" spans="27:29" ht="21.75" customHeight="1" x14ac:dyDescent="0.35">
      <c r="AA291" s="88"/>
      <c r="AB291" s="88"/>
      <c r="AC291" s="88"/>
    </row>
    <row r="292" spans="27:29" ht="21.75" customHeight="1" x14ac:dyDescent="0.35">
      <c r="AA292" s="88"/>
      <c r="AB292" s="88"/>
      <c r="AC292" s="88"/>
    </row>
    <row r="293" spans="27:29" ht="21.75" customHeight="1" x14ac:dyDescent="0.35">
      <c r="AA293" s="88"/>
      <c r="AB293" s="88"/>
      <c r="AC293" s="88"/>
    </row>
    <row r="294" spans="27:29" ht="21.75" customHeight="1" x14ac:dyDescent="0.35">
      <c r="AA294" s="88"/>
      <c r="AB294" s="88"/>
      <c r="AC294" s="88"/>
    </row>
    <row r="295" spans="27:29" ht="21.75" customHeight="1" x14ac:dyDescent="0.35">
      <c r="AA295" s="88"/>
      <c r="AB295" s="88"/>
      <c r="AC295" s="88"/>
    </row>
    <row r="296" spans="27:29" ht="21.75" customHeight="1" x14ac:dyDescent="0.35">
      <c r="AA296" s="88"/>
      <c r="AB296" s="88"/>
      <c r="AC296" s="88"/>
    </row>
    <row r="297" spans="27:29" ht="21.75" customHeight="1" x14ac:dyDescent="0.35">
      <c r="AA297" s="88"/>
      <c r="AB297" s="88"/>
      <c r="AC297" s="88"/>
    </row>
    <row r="298" spans="27:29" ht="21.75" customHeight="1" x14ac:dyDescent="0.35">
      <c r="AA298" s="88"/>
      <c r="AB298" s="88"/>
      <c r="AC298" s="88"/>
    </row>
    <row r="299" spans="27:29" ht="21.75" customHeight="1" x14ac:dyDescent="0.35">
      <c r="AA299" s="88"/>
      <c r="AB299" s="88"/>
      <c r="AC299" s="88"/>
    </row>
    <row r="300" spans="27:29" ht="21.75" customHeight="1" x14ac:dyDescent="0.35">
      <c r="AA300" s="88"/>
      <c r="AB300" s="88"/>
      <c r="AC300" s="88"/>
    </row>
    <row r="301" spans="27:29" ht="21.75" customHeight="1" x14ac:dyDescent="0.35">
      <c r="AA301" s="88"/>
      <c r="AB301" s="88"/>
      <c r="AC301" s="88"/>
    </row>
    <row r="302" spans="27:29" ht="21.75" customHeight="1" x14ac:dyDescent="0.35">
      <c r="AA302" s="88"/>
      <c r="AB302" s="88"/>
      <c r="AC302" s="88"/>
    </row>
    <row r="303" spans="27:29" ht="21.75" customHeight="1" x14ac:dyDescent="0.35">
      <c r="AA303" s="88"/>
      <c r="AB303" s="88"/>
      <c r="AC303" s="88"/>
    </row>
    <row r="304" spans="27:29" ht="21.75" customHeight="1" x14ac:dyDescent="0.35">
      <c r="AA304" s="88"/>
      <c r="AB304" s="88"/>
      <c r="AC304" s="88"/>
    </row>
    <row r="305" spans="27:29" ht="21.75" customHeight="1" x14ac:dyDescent="0.35">
      <c r="AA305" s="88"/>
      <c r="AB305" s="88"/>
      <c r="AC305" s="88"/>
    </row>
    <row r="306" spans="27:29" ht="21.75" customHeight="1" x14ac:dyDescent="0.35">
      <c r="AA306" s="88"/>
      <c r="AB306" s="88"/>
      <c r="AC306" s="88"/>
    </row>
    <row r="307" spans="27:29" ht="21.75" customHeight="1" x14ac:dyDescent="0.35">
      <c r="AA307" s="88"/>
      <c r="AB307" s="88"/>
      <c r="AC307" s="88"/>
    </row>
    <row r="308" spans="27:29" ht="21.75" customHeight="1" x14ac:dyDescent="0.35">
      <c r="AA308" s="88"/>
      <c r="AB308" s="88"/>
      <c r="AC308" s="88"/>
    </row>
    <row r="309" spans="27:29" ht="21.75" customHeight="1" x14ac:dyDescent="0.35">
      <c r="AA309" s="88"/>
      <c r="AB309" s="88"/>
      <c r="AC309" s="88"/>
    </row>
    <row r="310" spans="27:29" ht="21.75" customHeight="1" x14ac:dyDescent="0.35">
      <c r="AA310" s="88"/>
      <c r="AB310" s="88"/>
      <c r="AC310" s="88"/>
    </row>
    <row r="311" spans="27:29" ht="21.75" customHeight="1" x14ac:dyDescent="0.35">
      <c r="AA311" s="88"/>
      <c r="AB311" s="88"/>
      <c r="AC311" s="88"/>
    </row>
    <row r="312" spans="27:29" ht="21.75" customHeight="1" x14ac:dyDescent="0.35">
      <c r="AA312" s="88"/>
      <c r="AB312" s="88"/>
      <c r="AC312" s="88"/>
    </row>
    <row r="313" spans="27:29" ht="21.75" customHeight="1" x14ac:dyDescent="0.35">
      <c r="AA313" s="88"/>
      <c r="AB313" s="88"/>
      <c r="AC313" s="88"/>
    </row>
    <row r="314" spans="27:29" ht="21.75" customHeight="1" x14ac:dyDescent="0.35">
      <c r="AA314" s="88"/>
      <c r="AB314" s="88"/>
      <c r="AC314" s="88"/>
    </row>
    <row r="315" spans="27:29" ht="21.75" customHeight="1" x14ac:dyDescent="0.35">
      <c r="AA315" s="88"/>
      <c r="AB315" s="88"/>
      <c r="AC315" s="88"/>
    </row>
    <row r="316" spans="27:29" ht="21.75" customHeight="1" x14ac:dyDescent="0.35">
      <c r="AA316" s="88"/>
      <c r="AB316" s="88"/>
      <c r="AC316" s="88"/>
    </row>
    <row r="317" spans="27:29" ht="21.75" customHeight="1" x14ac:dyDescent="0.35">
      <c r="AA317" s="88"/>
      <c r="AB317" s="88"/>
      <c r="AC317" s="88"/>
    </row>
    <row r="318" spans="27:29" ht="21.75" customHeight="1" x14ac:dyDescent="0.35">
      <c r="AA318" s="88"/>
      <c r="AB318" s="88"/>
      <c r="AC318" s="88"/>
    </row>
    <row r="319" spans="27:29" ht="21.75" customHeight="1" x14ac:dyDescent="0.35">
      <c r="AA319" s="88"/>
      <c r="AB319" s="88"/>
      <c r="AC319" s="88"/>
    </row>
    <row r="320" spans="27:29" ht="21.75" customHeight="1" x14ac:dyDescent="0.35">
      <c r="AA320" s="88"/>
      <c r="AB320" s="88"/>
      <c r="AC320" s="88"/>
    </row>
    <row r="321" spans="27:29" ht="21.75" customHeight="1" x14ac:dyDescent="0.35">
      <c r="AA321" s="88"/>
      <c r="AB321" s="88"/>
      <c r="AC321" s="88"/>
    </row>
    <row r="322" spans="27:29" ht="21.75" customHeight="1" x14ac:dyDescent="0.35">
      <c r="AA322" s="88"/>
      <c r="AB322" s="88"/>
      <c r="AC322" s="88"/>
    </row>
    <row r="323" spans="27:29" ht="21.75" customHeight="1" x14ac:dyDescent="0.35">
      <c r="AA323" s="88"/>
      <c r="AB323" s="88"/>
      <c r="AC323" s="88"/>
    </row>
    <row r="324" spans="27:29" ht="21.75" customHeight="1" x14ac:dyDescent="0.35">
      <c r="AA324" s="88"/>
      <c r="AB324" s="88"/>
      <c r="AC324" s="88"/>
    </row>
    <row r="325" spans="27:29" ht="21.75" customHeight="1" x14ac:dyDescent="0.35">
      <c r="AA325" s="88"/>
      <c r="AB325" s="88"/>
      <c r="AC325" s="88"/>
    </row>
    <row r="326" spans="27:29" ht="21.75" customHeight="1" x14ac:dyDescent="0.35">
      <c r="AA326" s="88"/>
      <c r="AB326" s="88"/>
      <c r="AC326" s="88"/>
    </row>
    <row r="327" spans="27:29" ht="21.75" customHeight="1" x14ac:dyDescent="0.35">
      <c r="AA327" s="88"/>
      <c r="AB327" s="88"/>
      <c r="AC327" s="88"/>
    </row>
    <row r="328" spans="27:29" ht="21.75" customHeight="1" x14ac:dyDescent="0.35">
      <c r="AA328" s="88"/>
      <c r="AB328" s="88"/>
      <c r="AC328" s="88"/>
    </row>
    <row r="329" spans="27:29" ht="21.75" customHeight="1" x14ac:dyDescent="0.35">
      <c r="AA329" s="88"/>
      <c r="AB329" s="88"/>
      <c r="AC329" s="88"/>
    </row>
    <row r="330" spans="27:29" ht="21.75" customHeight="1" x14ac:dyDescent="0.35">
      <c r="AA330" s="88"/>
      <c r="AB330" s="88"/>
      <c r="AC330" s="88"/>
    </row>
    <row r="331" spans="27:29" ht="21.75" customHeight="1" x14ac:dyDescent="0.35">
      <c r="AA331" s="88"/>
      <c r="AB331" s="88"/>
      <c r="AC331" s="88"/>
    </row>
    <row r="332" spans="27:29" ht="21.75" customHeight="1" x14ac:dyDescent="0.35">
      <c r="AA332" s="88"/>
      <c r="AB332" s="88"/>
      <c r="AC332" s="88"/>
    </row>
    <row r="333" spans="27:29" ht="21.75" customHeight="1" x14ac:dyDescent="0.35">
      <c r="AA333" s="88"/>
      <c r="AB333" s="88"/>
      <c r="AC333" s="88"/>
    </row>
    <row r="334" spans="27:29" ht="21.75" customHeight="1" x14ac:dyDescent="0.35">
      <c r="AA334" s="88"/>
      <c r="AB334" s="88"/>
      <c r="AC334" s="88"/>
    </row>
    <row r="335" spans="27:29" ht="21.75" customHeight="1" x14ac:dyDescent="0.35">
      <c r="AA335" s="88"/>
      <c r="AB335" s="88"/>
      <c r="AC335" s="88"/>
    </row>
    <row r="336" spans="27:29" ht="21.75" customHeight="1" x14ac:dyDescent="0.35">
      <c r="AA336" s="88"/>
      <c r="AB336" s="88"/>
      <c r="AC336" s="88"/>
    </row>
    <row r="337" spans="27:29" ht="21.75" customHeight="1" x14ac:dyDescent="0.35">
      <c r="AA337" s="88"/>
      <c r="AB337" s="88"/>
      <c r="AC337" s="88"/>
    </row>
    <row r="338" spans="27:29" ht="21.75" customHeight="1" x14ac:dyDescent="0.35">
      <c r="AA338" s="88"/>
      <c r="AB338" s="88"/>
      <c r="AC338" s="88"/>
    </row>
    <row r="339" spans="27:29" ht="21.75" customHeight="1" x14ac:dyDescent="0.35">
      <c r="AA339" s="88"/>
      <c r="AB339" s="88"/>
      <c r="AC339" s="88"/>
    </row>
    <row r="340" spans="27:29" ht="21.75" customHeight="1" x14ac:dyDescent="0.35">
      <c r="AA340" s="88"/>
      <c r="AB340" s="88"/>
      <c r="AC340" s="88"/>
    </row>
    <row r="341" spans="27:29" ht="21.75" customHeight="1" x14ac:dyDescent="0.35">
      <c r="AA341" s="88"/>
      <c r="AB341" s="88"/>
      <c r="AC341" s="88"/>
    </row>
    <row r="342" spans="27:29" ht="21.75" customHeight="1" x14ac:dyDescent="0.35">
      <c r="AA342" s="88"/>
      <c r="AB342" s="88"/>
      <c r="AC342" s="88"/>
    </row>
    <row r="343" spans="27:29" ht="21.75" customHeight="1" x14ac:dyDescent="0.35">
      <c r="AA343" s="88"/>
      <c r="AB343" s="88"/>
      <c r="AC343" s="88"/>
    </row>
    <row r="344" spans="27:29" ht="21.75" customHeight="1" x14ac:dyDescent="0.35">
      <c r="AA344" s="88"/>
      <c r="AB344" s="88"/>
      <c r="AC344" s="88"/>
    </row>
    <row r="345" spans="27:29" ht="21.75" customHeight="1" x14ac:dyDescent="0.35">
      <c r="AA345" s="88"/>
      <c r="AB345" s="88"/>
      <c r="AC345" s="88"/>
    </row>
    <row r="346" spans="27:29" ht="21.75" customHeight="1" x14ac:dyDescent="0.35">
      <c r="AA346" s="88"/>
      <c r="AB346" s="88"/>
      <c r="AC346" s="88"/>
    </row>
    <row r="347" spans="27:29" ht="21.75" customHeight="1" x14ac:dyDescent="0.35">
      <c r="AA347" s="88"/>
      <c r="AB347" s="88"/>
      <c r="AC347" s="88"/>
    </row>
    <row r="348" spans="27:29" ht="21.75" customHeight="1" x14ac:dyDescent="0.35">
      <c r="AA348" s="88"/>
      <c r="AB348" s="88"/>
      <c r="AC348" s="88"/>
    </row>
    <row r="349" spans="27:29" ht="21.75" customHeight="1" x14ac:dyDescent="0.35">
      <c r="AA349" s="88"/>
      <c r="AB349" s="88"/>
      <c r="AC349" s="88"/>
    </row>
    <row r="350" spans="27:29" ht="21.75" customHeight="1" x14ac:dyDescent="0.35">
      <c r="AA350" s="88"/>
      <c r="AB350" s="88"/>
      <c r="AC350" s="88"/>
    </row>
    <row r="351" spans="27:29" ht="21.75" customHeight="1" x14ac:dyDescent="0.35">
      <c r="AA351" s="88"/>
      <c r="AB351" s="88"/>
      <c r="AC351" s="88"/>
    </row>
    <row r="352" spans="27:29" ht="21.75" customHeight="1" x14ac:dyDescent="0.35">
      <c r="AA352" s="88"/>
      <c r="AB352" s="88"/>
      <c r="AC352" s="88"/>
    </row>
    <row r="353" spans="27:29" ht="21.75" customHeight="1" x14ac:dyDescent="0.35">
      <c r="AA353" s="88"/>
      <c r="AB353" s="88"/>
      <c r="AC353" s="88"/>
    </row>
    <row r="354" spans="27:29" ht="21.75" customHeight="1" x14ac:dyDescent="0.35">
      <c r="AA354" s="88"/>
      <c r="AB354" s="88"/>
      <c r="AC354" s="88"/>
    </row>
    <row r="355" spans="27:29" ht="21.75" customHeight="1" x14ac:dyDescent="0.35">
      <c r="AA355" s="88"/>
      <c r="AB355" s="88"/>
      <c r="AC355" s="88"/>
    </row>
    <row r="356" spans="27:29" ht="21.75" customHeight="1" x14ac:dyDescent="0.35">
      <c r="AA356" s="88"/>
      <c r="AB356" s="88"/>
      <c r="AC356" s="88"/>
    </row>
    <row r="357" spans="27:29" ht="21.75" customHeight="1" x14ac:dyDescent="0.35">
      <c r="AA357" s="88"/>
      <c r="AB357" s="88"/>
      <c r="AC357" s="88"/>
    </row>
    <row r="358" spans="27:29" ht="21.75" customHeight="1" x14ac:dyDescent="0.35">
      <c r="AA358" s="88"/>
      <c r="AB358" s="88"/>
      <c r="AC358" s="88"/>
    </row>
    <row r="359" spans="27:29" ht="21.75" customHeight="1" x14ac:dyDescent="0.35">
      <c r="AA359" s="88"/>
      <c r="AB359" s="88"/>
      <c r="AC359" s="88"/>
    </row>
    <row r="360" spans="27:29" ht="21.75" customHeight="1" x14ac:dyDescent="0.35">
      <c r="AA360" s="88"/>
      <c r="AB360" s="88"/>
      <c r="AC360" s="88"/>
    </row>
  </sheetData>
  <sheetProtection selectLockedCells="1" selectUnlockedCells="1"/>
  <sortState ref="X6:X36">
    <sortCondition ref="X5"/>
  </sortState>
  <mergeCells count="20">
    <mergeCell ref="B4:D4"/>
    <mergeCell ref="H4:J4"/>
    <mergeCell ref="B1:BF1"/>
    <mergeCell ref="B3:F3"/>
    <mergeCell ref="H3:L3"/>
    <mergeCell ref="N3:O3"/>
    <mergeCell ref="U3:V3"/>
    <mergeCell ref="X3:Y3"/>
    <mergeCell ref="N15:O15"/>
    <mergeCell ref="N12:O12"/>
    <mergeCell ref="BH4:BI4"/>
    <mergeCell ref="AA3:AD3"/>
    <mergeCell ref="AK3:AN3"/>
    <mergeCell ref="AU3:AV3"/>
    <mergeCell ref="AX3:AZ3"/>
    <mergeCell ref="BE3:BF3"/>
    <mergeCell ref="AU13:AV13"/>
    <mergeCell ref="AF3:AI3"/>
    <mergeCell ref="AP3:AS3"/>
    <mergeCell ref="BB3:BC3"/>
  </mergeCells>
  <pageMargins left="0.7" right="0.7" top="0.75" bottom="0.75" header="0.3" footer="0.3"/>
  <pageSetup orientation="portrait" r:id="rId1"/>
  <drawing r:id="rId2"/>
  <legacyDrawing r:id="rId3"/>
  <oleObjects>
    <mc:AlternateContent xmlns:mc="http://schemas.openxmlformats.org/markup-compatibility/2006">
      <mc:Choice Requires="x14">
        <oleObject progId="Equation.3" shapeId="1025" r:id="rId4">
          <objectPr defaultSize="0" autoPict="0" r:id="rId5">
            <anchor moveWithCells="1" sizeWithCells="1">
              <from>
                <xdr:col>0</xdr:col>
                <xdr:colOff>0</xdr:colOff>
                <xdr:row>4</xdr:row>
                <xdr:rowOff>95250</xdr:rowOff>
              </from>
              <to>
                <xdr:col>0</xdr:col>
                <xdr:colOff>0</xdr:colOff>
                <xdr:row>7</xdr:row>
                <xdr:rowOff>0</xdr:rowOff>
              </to>
            </anchor>
          </objectPr>
        </oleObject>
      </mc:Choice>
      <mc:Fallback>
        <oleObject progId="Equation.3" shapeId="1025" r:id="rId4"/>
      </mc:Fallback>
    </mc:AlternateContent>
  </oleObjec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dimension ref="A1:AW358"/>
  <sheetViews>
    <sheetView showGridLines="0" showRowColHeaders="0" topLeftCell="A331" zoomScaleNormal="100" workbookViewId="0">
      <selection activeCell="C355" sqref="C355:F355"/>
    </sheetView>
  </sheetViews>
  <sheetFormatPr baseColWidth="10" defaultColWidth="0" defaultRowHeight="14.5" zeroHeight="1" x14ac:dyDescent="0.35"/>
  <cols>
    <col min="1" max="11" width="12.81640625" style="261" customWidth="1"/>
    <col min="12" max="13" width="11.81640625" style="398" hidden="1" customWidth="1"/>
    <col min="14" max="16" width="11.54296875" style="398" hidden="1" customWidth="1"/>
    <col min="17" max="29" width="14.453125" style="398" hidden="1" customWidth="1"/>
    <col min="30" max="30" width="16.1796875" style="398" hidden="1" customWidth="1"/>
    <col min="31" max="33" width="14.453125" style="398" hidden="1" customWidth="1"/>
    <col min="34" max="34" width="22" style="398" hidden="1" customWidth="1"/>
    <col min="35" max="35" width="15" style="398" hidden="1" customWidth="1"/>
    <col min="36" max="36" width="14.453125" style="398" hidden="1" customWidth="1"/>
    <col min="37" max="37" width="16.1796875" style="398" hidden="1" customWidth="1"/>
    <col min="38" max="48" width="14.453125" style="398" hidden="1" customWidth="1"/>
    <col min="49" max="49" width="0" style="398" hidden="1" customWidth="1"/>
    <col min="50" max="16384" width="11.54296875" hidden="1"/>
  </cols>
  <sheetData>
    <row r="1" spans="1:38" ht="87" customHeight="1" x14ac:dyDescent="0.35">
      <c r="N1" s="399"/>
    </row>
    <row r="2" spans="1:38" ht="15.5" x14ac:dyDescent="0.35">
      <c r="A2" s="930" t="s">
        <v>379</v>
      </c>
      <c r="B2" s="930"/>
      <c r="C2" s="930"/>
      <c r="D2" s="930"/>
      <c r="E2" s="930"/>
      <c r="F2" s="930"/>
      <c r="G2" s="930"/>
      <c r="H2" s="930"/>
      <c r="I2" s="930"/>
      <c r="J2" s="930"/>
      <c r="K2" s="930"/>
    </row>
    <row r="3" spans="1:38" x14ac:dyDescent="0.35">
      <c r="A3" s="430"/>
      <c r="B3" s="265"/>
      <c r="C3" s="265"/>
    </row>
    <row r="4" spans="1:38" x14ac:dyDescent="0.35">
      <c r="A4" s="931" t="str">
        <f ca="1">CONCATENATE("Fecha de Elaboración: ",TEXT(Cotizador!D4,"DD/MM/AA"))</f>
        <v>Fecha de Elaboración: 09/02/24</v>
      </c>
      <c r="B4" s="931"/>
      <c r="C4" s="931"/>
      <c r="D4" s="931"/>
      <c r="E4" s="931"/>
      <c r="F4" s="931"/>
      <c r="G4" s="931"/>
      <c r="H4" s="931"/>
      <c r="I4" s="931"/>
      <c r="J4" s="931"/>
      <c r="K4" s="931"/>
    </row>
    <row r="5" spans="1:38" x14ac:dyDescent="0.35">
      <c r="A5" s="932" t="str">
        <f>CONCATENATE("Folio de Trámite: ", Cotizador!D5)</f>
        <v xml:space="preserve">Folio de Trámite: </v>
      </c>
      <c r="B5" s="932"/>
      <c r="C5" s="932"/>
      <c r="D5" s="932"/>
      <c r="E5" s="932"/>
      <c r="F5" s="932"/>
      <c r="G5" s="932"/>
      <c r="H5" s="932"/>
      <c r="I5" s="932"/>
      <c r="J5" s="932"/>
      <c r="K5" s="932"/>
    </row>
    <row r="6" spans="1:38" x14ac:dyDescent="0.35">
      <c r="A6" s="932" t="str">
        <f>CONCATENATE("Póliza: ", Cotizador!L5)</f>
        <v>Póliza: Nueva</v>
      </c>
      <c r="B6" s="932"/>
      <c r="C6" s="932"/>
      <c r="D6" s="932"/>
      <c r="E6" s="932"/>
      <c r="F6" s="932"/>
      <c r="G6" s="932"/>
      <c r="H6" s="932"/>
      <c r="I6" s="932"/>
      <c r="J6" s="932"/>
      <c r="K6" s="932"/>
    </row>
    <row r="7" spans="1:38" ht="15" thickBot="1" x14ac:dyDescent="0.4"/>
    <row r="8" spans="1:38" ht="16.899999999999999" customHeight="1" thickBot="1" x14ac:dyDescent="0.4">
      <c r="A8" s="933" t="s">
        <v>333</v>
      </c>
      <c r="B8" s="934"/>
      <c r="C8" s="934"/>
      <c r="D8" s="934"/>
      <c r="E8" s="934"/>
      <c r="F8" s="934"/>
      <c r="G8" s="934"/>
      <c r="H8" s="934"/>
      <c r="I8" s="934"/>
      <c r="J8" s="934"/>
      <c r="K8" s="935"/>
    </row>
    <row r="9" spans="1:38" ht="15" customHeight="1" thickBot="1" x14ac:dyDescent="0.4">
      <c r="A9" s="936" t="str">
        <f>CONCATENATE("Nombre del cliente: ", Cotizador!D13)</f>
        <v xml:space="preserve">Nombre del cliente: </v>
      </c>
      <c r="B9" s="937"/>
      <c r="C9" s="431"/>
      <c r="D9" s="431"/>
      <c r="E9" s="431"/>
      <c r="F9" s="431"/>
      <c r="G9" s="431"/>
      <c r="H9" s="431"/>
      <c r="I9" s="431"/>
      <c r="J9" s="431"/>
      <c r="K9" s="432"/>
    </row>
    <row r="10" spans="1:38" ht="15" thickBot="1" x14ac:dyDescent="0.4">
      <c r="A10" s="433"/>
      <c r="B10" s="433"/>
    </row>
    <row r="11" spans="1:38" ht="15" thickBot="1" x14ac:dyDescent="0.4">
      <c r="A11" s="957" t="s">
        <v>334</v>
      </c>
      <c r="B11" s="958"/>
      <c r="C11" s="958"/>
      <c r="D11" s="958"/>
      <c r="E11" s="958"/>
      <c r="F11" s="958"/>
      <c r="G11" s="958"/>
      <c r="H11" s="958"/>
      <c r="I11" s="958"/>
      <c r="J11" s="958"/>
      <c r="K11" s="959"/>
      <c r="AL11" s="401"/>
    </row>
    <row r="12" spans="1:38" ht="20.25" customHeight="1" thickBot="1" x14ac:dyDescent="0.4">
      <c r="A12" s="960" t="str">
        <f>CONCATENATE("Nombre: ", Cotizador!D9)</f>
        <v xml:space="preserve">Nombre: </v>
      </c>
      <c r="B12" s="961"/>
      <c r="C12" s="961"/>
      <c r="D12" s="961"/>
      <c r="E12" s="962"/>
      <c r="F12" s="962"/>
      <c r="G12" s="962"/>
      <c r="H12" s="962"/>
      <c r="I12" s="434"/>
      <c r="J12" s="435" t="s">
        <v>335</v>
      </c>
      <c r="K12" s="432">
        <f>Cotizador!Q9</f>
        <v>0</v>
      </c>
      <c r="AL12" s="401"/>
    </row>
    <row r="13" spans="1:38" ht="15" thickBot="1" x14ac:dyDescent="0.4">
      <c r="E13" s="433"/>
      <c r="F13" s="433"/>
      <c r="G13" s="433"/>
      <c r="H13" s="433"/>
      <c r="I13" s="433"/>
      <c r="J13" s="433"/>
    </row>
    <row r="14" spans="1:38" ht="16.899999999999999" customHeight="1" thickBot="1" x14ac:dyDescent="0.4">
      <c r="A14" s="963"/>
      <c r="B14" s="964"/>
      <c r="C14" s="964"/>
      <c r="D14" s="964"/>
      <c r="E14" s="964"/>
      <c r="F14" s="964"/>
      <c r="G14" s="964"/>
      <c r="H14" s="964"/>
      <c r="I14" s="964"/>
      <c r="J14" s="964"/>
      <c r="K14" s="965"/>
    </row>
    <row r="15" spans="1:38" ht="15" customHeight="1" thickBot="1" x14ac:dyDescent="0.4">
      <c r="A15" s="966" t="str">
        <f>CONCATENATE("Producto Comercial: ", "                               MEDIKUZ BX+")</f>
        <v>Producto Comercial:                                MEDIKUZ BX+</v>
      </c>
      <c r="B15" s="967"/>
      <c r="C15" s="967"/>
      <c r="D15" s="967"/>
      <c r="E15" s="967"/>
      <c r="F15" s="968"/>
      <c r="G15" s="938" t="str">
        <f>CONCATENATE("Ramo o producto:                                       ",IF(Cotizador!W17="UMAM","32103",IF(Cotizador!W17="MN","32102","")))</f>
        <v xml:space="preserve">Ramo o producto:                                       </v>
      </c>
      <c r="H15" s="939"/>
      <c r="I15" s="939"/>
      <c r="J15" s="939"/>
      <c r="K15" s="940"/>
      <c r="AL15" s="401"/>
    </row>
    <row r="16" spans="1:38" ht="15" customHeight="1" thickBot="1" x14ac:dyDescent="0.4">
      <c r="A16" s="938" t="str">
        <f>CONCATENATE("Línea de Negocio: ", "                  1 NEG PRIVADO")</f>
        <v>Línea de Negocio:                   1 NEG PRIVADO</v>
      </c>
      <c r="B16" s="939"/>
      <c r="C16" s="939"/>
      <c r="D16" s="939"/>
      <c r="E16" s="939"/>
      <c r="F16" s="940"/>
      <c r="G16" s="938" t="str">
        <f>CONCATENATE("Actividad:                                      ",IF(Validador!C16="SIN ACTIVIDAD ESPECIAL",Validador!E17,Validador!C16))</f>
        <v xml:space="preserve">Actividad:                                      </v>
      </c>
      <c r="H16" s="939"/>
      <c r="I16" s="939"/>
      <c r="J16" s="939"/>
      <c r="K16" s="940"/>
      <c r="AL16" s="401"/>
    </row>
    <row r="17" spans="1:49" ht="15" customHeight="1" thickBot="1" x14ac:dyDescent="0.4">
      <c r="A17" s="944" t="s">
        <v>336</v>
      </c>
      <c r="B17" s="945"/>
      <c r="C17" s="946"/>
      <c r="D17" s="950">
        <f>Cotizador!L4</f>
        <v>0</v>
      </c>
      <c r="E17" s="951"/>
      <c r="F17" s="952"/>
      <c r="G17" s="944" t="s">
        <v>337</v>
      </c>
      <c r="H17" s="946"/>
      <c r="I17" s="947">
        <f>+D17+365</f>
        <v>365</v>
      </c>
      <c r="J17" s="948"/>
      <c r="K17" s="949"/>
    </row>
    <row r="18" spans="1:49" ht="15" customHeight="1" thickBot="1" x14ac:dyDescent="0.4">
      <c r="A18" s="944" t="s">
        <v>338</v>
      </c>
      <c r="B18" s="945"/>
      <c r="C18" s="946"/>
      <c r="D18" s="953">
        <f>Cotizador!X5</f>
        <v>0</v>
      </c>
      <c r="E18" s="954"/>
      <c r="F18" s="955"/>
      <c r="G18" s="938" t="s">
        <v>420</v>
      </c>
      <c r="H18" s="939"/>
      <c r="I18" s="939"/>
      <c r="J18" s="939"/>
      <c r="K18" s="940"/>
    </row>
    <row r="19" spans="1:49" ht="15.75" customHeight="1" thickBot="1" x14ac:dyDescent="0.4">
      <c r="A19" s="936" t="s">
        <v>416</v>
      </c>
      <c r="B19" s="937"/>
      <c r="C19" s="956"/>
      <c r="D19" s="953">
        <f>TARIFA!AC4</f>
        <v>0</v>
      </c>
      <c r="E19" s="954"/>
      <c r="F19" s="955"/>
      <c r="G19" s="936" t="s">
        <v>374</v>
      </c>
      <c r="H19" s="956"/>
      <c r="I19" s="941" t="e">
        <f>IF(D19="Anual","Sin recargo",CONCATENATE(TARIFA!AC5*100,"%"))</f>
        <v>#N/A</v>
      </c>
      <c r="J19" s="942"/>
      <c r="K19" s="943"/>
    </row>
    <row r="20" spans="1:49" ht="15.75" customHeight="1" thickBot="1" x14ac:dyDescent="0.4">
      <c r="A20" s="936" t="s">
        <v>339</v>
      </c>
      <c r="B20" s="937"/>
      <c r="C20" s="956"/>
      <c r="D20" s="941" t="s">
        <v>340</v>
      </c>
      <c r="E20" s="942"/>
      <c r="F20" s="942"/>
      <c r="G20" s="943"/>
      <c r="H20" s="941" t="s">
        <v>341</v>
      </c>
      <c r="I20" s="942"/>
      <c r="J20" s="942"/>
      <c r="K20" s="943"/>
      <c r="L20" s="418" t="b">
        <v>1</v>
      </c>
      <c r="M20" s="418" t="b">
        <v>0</v>
      </c>
      <c r="AL20" s="401"/>
      <c r="AM20"/>
      <c r="AN20"/>
      <c r="AO20"/>
      <c r="AP20"/>
      <c r="AQ20"/>
      <c r="AR20"/>
      <c r="AS20"/>
      <c r="AT20"/>
      <c r="AU20"/>
      <c r="AV20"/>
      <c r="AW20"/>
    </row>
    <row r="21" spans="1:49" ht="15.75" customHeight="1" thickBot="1" x14ac:dyDescent="0.4">
      <c r="A21" s="936" t="s">
        <v>342</v>
      </c>
      <c r="B21" s="937"/>
      <c r="C21" s="956"/>
      <c r="D21" s="983" t="s">
        <v>343</v>
      </c>
      <c r="E21" s="984"/>
      <c r="F21" s="984"/>
      <c r="G21" s="985"/>
      <c r="H21" s="983" t="s">
        <v>344</v>
      </c>
      <c r="I21" s="984"/>
      <c r="J21" s="984"/>
      <c r="K21" s="985"/>
      <c r="L21" s="471" t="b">
        <v>0</v>
      </c>
      <c r="M21" s="471" t="b">
        <v>0</v>
      </c>
      <c r="AL21" s="401"/>
      <c r="AM21"/>
      <c r="AN21"/>
      <c r="AO21"/>
      <c r="AP21"/>
      <c r="AQ21"/>
      <c r="AR21"/>
      <c r="AS21"/>
      <c r="AT21"/>
      <c r="AU21"/>
      <c r="AV21"/>
      <c r="AW21"/>
    </row>
    <row r="22" spans="1:49" ht="15" customHeight="1" thickBot="1" x14ac:dyDescent="0.4">
      <c r="A22" s="936" t="s">
        <v>345</v>
      </c>
      <c r="B22" s="937"/>
      <c r="C22" s="956"/>
      <c r="D22" s="941" t="s">
        <v>143</v>
      </c>
      <c r="E22" s="942"/>
      <c r="F22" s="942"/>
      <c r="G22" s="943"/>
      <c r="H22" s="941" t="s">
        <v>144</v>
      </c>
      <c r="I22" s="942"/>
      <c r="J22" s="942"/>
      <c r="K22" s="943"/>
      <c r="L22" s="471" t="b">
        <v>0</v>
      </c>
      <c r="M22" s="471" t="b">
        <v>0</v>
      </c>
      <c r="AL22" s="401"/>
      <c r="AM22"/>
      <c r="AN22"/>
      <c r="AO22"/>
      <c r="AP22"/>
      <c r="AQ22"/>
      <c r="AR22"/>
      <c r="AS22"/>
      <c r="AT22"/>
      <c r="AU22"/>
      <c r="AV22"/>
      <c r="AW22"/>
    </row>
    <row r="23" spans="1:49" ht="15" thickBot="1" x14ac:dyDescent="0.4">
      <c r="A23" s="980" t="s">
        <v>346</v>
      </c>
      <c r="B23" s="981"/>
      <c r="C23" s="981"/>
      <c r="D23" s="981"/>
      <c r="E23" s="981"/>
      <c r="F23" s="981"/>
      <c r="G23" s="981"/>
      <c r="H23" s="981"/>
      <c r="I23" s="981"/>
      <c r="J23" s="981"/>
      <c r="K23" s="982"/>
      <c r="AL23" s="401"/>
      <c r="AM23"/>
      <c r="AN23"/>
      <c r="AO23"/>
      <c r="AP23"/>
      <c r="AQ23"/>
      <c r="AR23"/>
      <c r="AS23"/>
      <c r="AT23"/>
      <c r="AU23"/>
      <c r="AV23"/>
      <c r="AW23"/>
    </row>
    <row r="24" spans="1:49" x14ac:dyDescent="0.35">
      <c r="A24" s="270"/>
      <c r="B24" s="270"/>
      <c r="C24" s="270"/>
      <c r="D24" s="270"/>
      <c r="E24" s="270"/>
      <c r="F24" s="270"/>
      <c r="G24" s="270"/>
      <c r="H24" s="270"/>
      <c r="I24" s="270"/>
      <c r="J24" s="270"/>
      <c r="AL24" s="401"/>
      <c r="AM24"/>
      <c r="AN24"/>
      <c r="AO24"/>
      <c r="AP24"/>
      <c r="AQ24"/>
      <c r="AR24"/>
      <c r="AS24"/>
      <c r="AT24"/>
      <c r="AU24"/>
      <c r="AV24"/>
      <c r="AW24"/>
    </row>
    <row r="25" spans="1:49" x14ac:dyDescent="0.35">
      <c r="A25" s="270"/>
      <c r="B25" s="270"/>
      <c r="C25" s="270"/>
      <c r="D25" s="270"/>
      <c r="E25" s="270"/>
      <c r="F25" s="270"/>
      <c r="G25" s="270"/>
      <c r="H25" s="270"/>
      <c r="I25" s="270"/>
      <c r="J25" s="270"/>
      <c r="AL25" s="401"/>
      <c r="AM25"/>
      <c r="AN25"/>
      <c r="AO25"/>
      <c r="AP25"/>
      <c r="AQ25"/>
      <c r="AR25"/>
      <c r="AS25"/>
      <c r="AT25"/>
      <c r="AU25"/>
      <c r="AV25"/>
      <c r="AW25"/>
    </row>
    <row r="26" spans="1:49" x14ac:dyDescent="0.35">
      <c r="A26" s="436"/>
      <c r="B26" s="436"/>
      <c r="C26" s="436"/>
      <c r="D26" s="436"/>
      <c r="E26" s="436"/>
      <c r="F26" s="436"/>
      <c r="G26" s="436"/>
      <c r="H26" s="436"/>
      <c r="I26" s="436"/>
      <c r="J26" s="436"/>
      <c r="K26" s="336"/>
      <c r="AL26" s="401"/>
      <c r="AM26"/>
      <c r="AN26"/>
      <c r="AO26"/>
      <c r="AP26"/>
      <c r="AQ26"/>
      <c r="AR26"/>
      <c r="AS26"/>
      <c r="AT26"/>
      <c r="AU26"/>
      <c r="AV26"/>
      <c r="AW26"/>
    </row>
    <row r="27" spans="1:49" x14ac:dyDescent="0.35">
      <c r="A27" s="336"/>
      <c r="B27" s="336"/>
      <c r="C27" s="969" t="s">
        <v>347</v>
      </c>
      <c r="D27" s="969"/>
      <c r="E27" s="437" t="s">
        <v>221</v>
      </c>
      <c r="F27" s="437" t="s">
        <v>222</v>
      </c>
      <c r="G27" s="437" t="s">
        <v>223</v>
      </c>
      <c r="H27" s="437" t="s">
        <v>224</v>
      </c>
      <c r="I27" s="437" t="s">
        <v>225</v>
      </c>
      <c r="J27" s="336"/>
      <c r="K27" s="336"/>
      <c r="AL27" s="986"/>
      <c r="AM27"/>
      <c r="AN27"/>
      <c r="AO27"/>
      <c r="AP27"/>
      <c r="AQ27"/>
      <c r="AR27"/>
      <c r="AS27"/>
      <c r="AT27"/>
      <c r="AU27"/>
      <c r="AV27"/>
      <c r="AW27"/>
    </row>
    <row r="28" spans="1:49" x14ac:dyDescent="0.35">
      <c r="A28" s="336"/>
      <c r="B28" s="336"/>
      <c r="C28" s="969" t="s">
        <v>7</v>
      </c>
      <c r="D28" s="969"/>
      <c r="E28" s="438" t="str">
        <f>CONCATENATE(TEXT(TARIFA!B9,"#,##0")," ",TARIFA!C9)</f>
        <v xml:space="preserve">0 </v>
      </c>
      <c r="F28" s="438" t="str">
        <f>CONCATENATE(TEXT(TARIFA!B43,"#,##0")," ",TARIFA!C43)</f>
        <v xml:space="preserve">0 </v>
      </c>
      <c r="G28" s="438" t="str">
        <f>CONCATENATE(TEXT(TARIFA!B77,"#,##0")," ",TARIFA!C77)</f>
        <v xml:space="preserve">0 </v>
      </c>
      <c r="H28" s="438" t="str">
        <f>CONCATENATE(TEXT(TARIFA!B111,"#,##0")," ",TARIFA!C111)</f>
        <v xml:space="preserve">0 </v>
      </c>
      <c r="I28" s="438" t="str">
        <f>CONCATENATE(TEXT(TARIFA!B145,"#,##0")," ",TARIFA!C145)</f>
        <v xml:space="preserve">0 </v>
      </c>
      <c r="J28" s="336"/>
      <c r="K28" s="336"/>
      <c r="AL28" s="986"/>
      <c r="AM28"/>
      <c r="AN28"/>
      <c r="AO28"/>
      <c r="AP28"/>
      <c r="AQ28"/>
      <c r="AR28"/>
      <c r="AS28"/>
      <c r="AT28"/>
      <c r="AU28"/>
      <c r="AV28"/>
      <c r="AW28"/>
    </row>
    <row r="29" spans="1:49" x14ac:dyDescent="0.35">
      <c r="A29" s="336"/>
      <c r="B29" s="336"/>
      <c r="C29" s="969" t="s">
        <v>8</v>
      </c>
      <c r="D29" s="969"/>
      <c r="E29" s="438" t="str">
        <f>CONCATENATE(TEXT(TARIFA!B10,"#,##0")," ",TARIFA!C10)</f>
        <v xml:space="preserve">0 </v>
      </c>
      <c r="F29" s="438" t="str">
        <f>CONCATENATE(TEXT(TARIFA!B44,"#,##0")," ",TARIFA!C44)</f>
        <v xml:space="preserve">0 </v>
      </c>
      <c r="G29" s="438" t="str">
        <f>CONCATENATE(TEXT(TARIFA!B78,"#,##0")," ",TARIFA!C78)</f>
        <v xml:space="preserve">0 </v>
      </c>
      <c r="H29" s="438" t="str">
        <f>CONCATENATE(TEXT(TARIFA!B112,"#,##0")," ",TARIFA!C112)</f>
        <v xml:space="preserve">0 </v>
      </c>
      <c r="I29" s="438" t="str">
        <f>CONCATENATE(TEXT(TARIFA!B146,"#,##0")," ",TARIFA!C146)</f>
        <v xml:space="preserve">0 </v>
      </c>
      <c r="J29" s="336"/>
      <c r="K29" s="336"/>
      <c r="AL29" s="986"/>
      <c r="AM29"/>
      <c r="AN29"/>
      <c r="AO29"/>
      <c r="AP29"/>
      <c r="AQ29"/>
      <c r="AR29"/>
      <c r="AS29"/>
      <c r="AT29"/>
      <c r="AU29"/>
      <c r="AV29"/>
      <c r="AW29"/>
    </row>
    <row r="30" spans="1:49" x14ac:dyDescent="0.35">
      <c r="A30" s="336"/>
      <c r="B30" s="336"/>
      <c r="C30" s="969" t="s">
        <v>5</v>
      </c>
      <c r="D30" s="969"/>
      <c r="E30" s="438" t="str">
        <f>CONCATENATE(TEXT(TARIFA!B11,"##%"))</f>
        <v>%</v>
      </c>
      <c r="F30" s="438" t="str">
        <f>CONCATENATE(TEXT(TARIFA!B45,"##%"))</f>
        <v>%</v>
      </c>
      <c r="G30" s="438" t="str">
        <f>CONCATENATE(TEXT(TARIFA!B79,"##%"))</f>
        <v>%</v>
      </c>
      <c r="H30" s="438" t="str">
        <f>CONCATENATE(TEXT(TARIFA!B113,"##%"))</f>
        <v>%</v>
      </c>
      <c r="I30" s="438" t="str">
        <f>CONCATENATE(TEXT(TARIFA!B147,"##%"))</f>
        <v>%</v>
      </c>
      <c r="J30" s="336"/>
      <c r="K30" s="336"/>
      <c r="AL30" s="986"/>
      <c r="AM30"/>
      <c r="AN30"/>
      <c r="AO30"/>
      <c r="AP30"/>
      <c r="AQ30"/>
      <c r="AR30"/>
      <c r="AS30"/>
      <c r="AT30"/>
      <c r="AU30"/>
      <c r="AV30"/>
      <c r="AW30"/>
    </row>
    <row r="31" spans="1:49" x14ac:dyDescent="0.35">
      <c r="A31" s="336"/>
      <c r="B31" s="336"/>
      <c r="C31" s="969" t="s">
        <v>6</v>
      </c>
      <c r="D31" s="969"/>
      <c r="E31" s="438">
        <f>TARIFA!B12</f>
        <v>0</v>
      </c>
      <c r="F31" s="438">
        <f>TARIFA!B46</f>
        <v>0</v>
      </c>
      <c r="G31" s="438">
        <f>TARIFA!B80</f>
        <v>0</v>
      </c>
      <c r="H31" s="438">
        <f>TARIFA!B114</f>
        <v>0</v>
      </c>
      <c r="I31" s="438">
        <f>TARIFA!B148</f>
        <v>0</v>
      </c>
      <c r="J31" s="336"/>
      <c r="K31" s="336"/>
      <c r="AL31" s="986"/>
      <c r="AM31"/>
      <c r="AN31"/>
      <c r="AO31"/>
      <c r="AP31"/>
      <c r="AQ31"/>
      <c r="AR31"/>
      <c r="AS31"/>
      <c r="AT31"/>
      <c r="AU31"/>
      <c r="AV31"/>
      <c r="AW31"/>
    </row>
    <row r="32" spans="1:49" x14ac:dyDescent="0.35">
      <c r="A32" s="336"/>
      <c r="B32" s="336"/>
      <c r="C32" s="969" t="s">
        <v>348</v>
      </c>
      <c r="D32" s="969"/>
      <c r="E32" s="438" t="str">
        <f>TEXT(TARIFA!B13,"#,##0")</f>
        <v>0</v>
      </c>
      <c r="F32" s="438" t="str">
        <f>TEXT(TARIFA!B47,"#,##0")</f>
        <v>0</v>
      </c>
      <c r="G32" s="438" t="str">
        <f>TEXT(TARIFA!B81,"#,##0")</f>
        <v>0</v>
      </c>
      <c r="H32" s="438" t="str">
        <f>TEXT(TARIFA!B115,"#,##0")</f>
        <v>0</v>
      </c>
      <c r="I32" s="438" t="str">
        <f>TEXT(TARIFA!B149,"#,##0")</f>
        <v>0</v>
      </c>
      <c r="J32" s="336"/>
      <c r="K32" s="336"/>
      <c r="AL32" s="986"/>
      <c r="AM32"/>
      <c r="AN32"/>
      <c r="AO32"/>
      <c r="AP32"/>
      <c r="AQ32"/>
      <c r="AR32"/>
      <c r="AS32"/>
      <c r="AT32"/>
      <c r="AU32"/>
      <c r="AV32"/>
      <c r="AW32"/>
    </row>
    <row r="33" spans="1:49" x14ac:dyDescent="0.35">
      <c r="A33" s="336"/>
      <c r="B33" s="336"/>
      <c r="C33" s="969" t="s">
        <v>15</v>
      </c>
      <c r="D33" s="969"/>
      <c r="E33" s="438">
        <f>TARIFA!B14</f>
        <v>0</v>
      </c>
      <c r="F33" s="438">
        <f>TARIFA!B48</f>
        <v>0</v>
      </c>
      <c r="G33" s="438">
        <f>TARIFA!B82</f>
        <v>0</v>
      </c>
      <c r="H33" s="438">
        <f>TARIFA!B116</f>
        <v>0</v>
      </c>
      <c r="I33" s="438">
        <f>TARIFA!B150</f>
        <v>0</v>
      </c>
      <c r="J33" s="336"/>
      <c r="K33" s="336"/>
      <c r="AL33" s="986"/>
      <c r="AM33"/>
      <c r="AN33"/>
      <c r="AO33"/>
      <c r="AP33"/>
      <c r="AQ33"/>
      <c r="AR33"/>
      <c r="AS33"/>
      <c r="AT33"/>
      <c r="AU33"/>
      <c r="AV33"/>
      <c r="AW33"/>
    </row>
    <row r="34" spans="1:49" x14ac:dyDescent="0.35">
      <c r="A34" s="336"/>
      <c r="B34" s="336"/>
      <c r="C34" s="969" t="s">
        <v>358</v>
      </c>
      <c r="D34" s="969"/>
      <c r="E34" s="438">
        <f>TARIFA!B15</f>
        <v>0</v>
      </c>
      <c r="F34" s="438">
        <f>TARIFA!B49</f>
        <v>0</v>
      </c>
      <c r="G34" s="438">
        <f>TARIFA!B83</f>
        <v>0</v>
      </c>
      <c r="H34" s="438">
        <f>TARIFA!B117</f>
        <v>0</v>
      </c>
      <c r="I34" s="438">
        <f>TARIFA!B151</f>
        <v>0</v>
      </c>
      <c r="J34" s="336"/>
      <c r="K34" s="336"/>
      <c r="AL34" s="986"/>
      <c r="AM34"/>
      <c r="AN34"/>
      <c r="AO34"/>
      <c r="AP34"/>
      <c r="AQ34"/>
      <c r="AR34"/>
      <c r="AS34"/>
      <c r="AT34"/>
      <c r="AU34"/>
      <c r="AV34"/>
      <c r="AW34"/>
    </row>
    <row r="35" spans="1:49" x14ac:dyDescent="0.35">
      <c r="A35" s="336"/>
      <c r="B35" s="336"/>
      <c r="C35" s="969" t="s">
        <v>198</v>
      </c>
      <c r="D35" s="969" t="s">
        <v>198</v>
      </c>
      <c r="E35" s="439" t="str">
        <f>IF(TARIFA!B23=TRUE,TEXT(TARIFA!C23,"#,##0"),"EXCLUIDO")</f>
        <v>EXCLUIDO</v>
      </c>
      <c r="F35" s="440" t="str">
        <f>IF(TARIFA!B57=TRUE,TEXT(TARIFA!C57,"#,##0"),"EXCLUIDO")</f>
        <v>EXCLUIDO</v>
      </c>
      <c r="G35" s="440" t="str">
        <f>IF(TARIFA!B91=TRUE,TEXT(TARIFA!C91,"#,##0"),"EXCLUIDO")</f>
        <v>EXCLUIDO</v>
      </c>
      <c r="H35" s="440" t="str">
        <f>IF(TARIFA!B125=TRUE,TEXT(TARIFA!C125,"#,##0"),"EXCLUIDO")</f>
        <v>EXCLUIDO</v>
      </c>
      <c r="I35" s="440" t="str">
        <f>IF(TARIFA!B159=TRUE,TEXT(TARIFA!C159,"#,##0"),"EXCLUIDO")</f>
        <v>EXCLUIDO</v>
      </c>
      <c r="J35" s="336"/>
      <c r="K35" s="336"/>
      <c r="AL35" s="986"/>
      <c r="AM35"/>
      <c r="AN35"/>
      <c r="AO35"/>
      <c r="AP35"/>
      <c r="AQ35"/>
      <c r="AR35"/>
      <c r="AS35"/>
      <c r="AT35"/>
      <c r="AU35"/>
      <c r="AV35"/>
      <c r="AW35"/>
    </row>
    <row r="36" spans="1:49" x14ac:dyDescent="0.35">
      <c r="A36" s="336"/>
      <c r="B36" s="336"/>
      <c r="C36" s="969" t="s">
        <v>189</v>
      </c>
      <c r="D36" s="969" t="s">
        <v>189</v>
      </c>
      <c r="E36" s="440" t="str">
        <f>IF(TARIFA!B24=TRUE,"AMPARADO","EXCLUIDO")</f>
        <v>EXCLUIDO</v>
      </c>
      <c r="F36" s="440" t="str">
        <f>IF(TARIFA!B58=TRUE,"AMPARADO","EXCLUIDO")</f>
        <v>EXCLUIDO</v>
      </c>
      <c r="G36" s="440" t="str">
        <f>IF(TARIFA!B92=TRUE,"AMPARADO","EXCLUIDO")</f>
        <v>EXCLUIDO</v>
      </c>
      <c r="H36" s="440" t="str">
        <f>IF(TARIFA!B126=TRUE,"AMPARADO","EXCLUIDO")</f>
        <v>EXCLUIDO</v>
      </c>
      <c r="I36" s="440" t="str">
        <f>IF(TARIFA!B160=TRUE,"AMPARADO","EXCLUIDO")</f>
        <v>EXCLUIDO</v>
      </c>
      <c r="J36" s="336"/>
      <c r="K36" s="336"/>
      <c r="AL36" s="986"/>
      <c r="AM36"/>
      <c r="AN36"/>
      <c r="AO36"/>
      <c r="AP36"/>
      <c r="AQ36"/>
      <c r="AR36"/>
      <c r="AS36"/>
      <c r="AT36"/>
      <c r="AU36"/>
      <c r="AV36"/>
      <c r="AW36"/>
    </row>
    <row r="37" spans="1:49" x14ac:dyDescent="0.35">
      <c r="A37" s="336"/>
      <c r="B37" s="336"/>
      <c r="C37" s="969" t="s">
        <v>87</v>
      </c>
      <c r="D37" s="969" t="s">
        <v>87</v>
      </c>
      <c r="E37" s="440" t="str">
        <f>IF(TARIFA!B25=TRUE,"AMPARADO","EXCLUIDO")</f>
        <v>EXCLUIDO</v>
      </c>
      <c r="F37" s="440" t="str">
        <f>IF(TARIFA!B59=TRUE,"AMPARADO","EXCLUIDO")</f>
        <v>EXCLUIDO</v>
      </c>
      <c r="G37" s="440" t="str">
        <f>IF(TARIFA!B93=TRUE,"AMPARADO","EXCLUIDO")</f>
        <v>EXCLUIDO</v>
      </c>
      <c r="H37" s="440" t="str">
        <f>IF(TARIFA!B127=TRUE,"AMPARADO","EXCLUIDO")</f>
        <v>EXCLUIDO</v>
      </c>
      <c r="I37" s="440" t="str">
        <f>IF(TARIFA!B161=TRUE,"AMPARADO","EXCLUIDO")</f>
        <v>EXCLUIDO</v>
      </c>
      <c r="J37" s="336"/>
      <c r="K37" s="336"/>
      <c r="AL37" s="986"/>
      <c r="AM37"/>
      <c r="AN37"/>
      <c r="AO37"/>
      <c r="AP37"/>
      <c r="AQ37"/>
      <c r="AR37"/>
      <c r="AS37"/>
      <c r="AT37"/>
      <c r="AU37"/>
      <c r="AV37"/>
      <c r="AW37"/>
    </row>
    <row r="38" spans="1:49" x14ac:dyDescent="0.35">
      <c r="A38" s="336"/>
      <c r="B38" s="336"/>
      <c r="C38" s="969" t="s">
        <v>199</v>
      </c>
      <c r="D38" s="969" t="s">
        <v>199</v>
      </c>
      <c r="E38" s="440" t="str">
        <f>IF(TARIFA!B26=TRUE,"AMPARADO","EXCLUIDO")</f>
        <v>EXCLUIDO</v>
      </c>
      <c r="F38" s="440" t="str">
        <f>IF(TARIFA!B60=TRUE,"AMPARADO","EXCLUIDO")</f>
        <v>EXCLUIDO</v>
      </c>
      <c r="G38" s="440" t="str">
        <f>IF(TARIFA!B94=TRUE,"AMPARADO","EXCLUIDO")</f>
        <v>EXCLUIDO</v>
      </c>
      <c r="H38" s="440" t="str">
        <f>IF(TARIFA!B128=TRUE,"AMPARADO","EXCLUIDO")</f>
        <v>EXCLUIDO</v>
      </c>
      <c r="I38" s="440" t="str">
        <f>IF(TARIFA!B162=TRUE,"AMPARADO","EXCLUIDO")</f>
        <v>EXCLUIDO</v>
      </c>
      <c r="J38" s="336"/>
      <c r="K38" s="336"/>
      <c r="AL38" s="986"/>
      <c r="AM38"/>
      <c r="AN38"/>
      <c r="AO38"/>
      <c r="AP38"/>
      <c r="AQ38"/>
      <c r="AR38"/>
      <c r="AS38"/>
      <c r="AT38"/>
      <c r="AU38"/>
      <c r="AV38"/>
      <c r="AW38"/>
    </row>
    <row r="39" spans="1:49" x14ac:dyDescent="0.35">
      <c r="A39" s="336"/>
      <c r="B39" s="336"/>
      <c r="C39" s="969" t="s">
        <v>122</v>
      </c>
      <c r="D39" s="969" t="s">
        <v>122</v>
      </c>
      <c r="E39" s="440" t="str">
        <f>IF(TARIFA!B27=TRUE,"AMPARADO","EXCLUIDO")</f>
        <v>EXCLUIDO</v>
      </c>
      <c r="F39" s="440" t="str">
        <f>IF(TARIFA!B61=TRUE,"AMPARADO","EXCLUIDO")</f>
        <v>EXCLUIDO</v>
      </c>
      <c r="G39" s="440" t="str">
        <f>IF(TARIFA!B95=TRUE,"AMPARADO","EXCLUIDO")</f>
        <v>EXCLUIDO</v>
      </c>
      <c r="H39" s="440" t="str">
        <f>IF(TARIFA!B129=TRUE,"AMPARADO","EXCLUIDO")</f>
        <v>EXCLUIDO</v>
      </c>
      <c r="I39" s="440" t="str">
        <f>IF(TARIFA!B163=TRUE,"AMPARADO","EXCLUIDO")</f>
        <v>EXCLUIDO</v>
      </c>
      <c r="J39" s="336"/>
      <c r="K39" s="336"/>
      <c r="AL39" s="986"/>
      <c r="AM39"/>
      <c r="AN39"/>
      <c r="AO39"/>
      <c r="AP39"/>
      <c r="AQ39"/>
      <c r="AR39"/>
      <c r="AS39"/>
      <c r="AT39"/>
      <c r="AU39"/>
      <c r="AV39"/>
      <c r="AW39"/>
    </row>
    <row r="40" spans="1:49" x14ac:dyDescent="0.35">
      <c r="A40" s="336"/>
      <c r="B40" s="336"/>
      <c r="C40" s="969" t="s">
        <v>200</v>
      </c>
      <c r="D40" s="969" t="s">
        <v>200</v>
      </c>
      <c r="E40" s="440" t="str">
        <f>IF(TARIFA!B28=TRUE,"AMPARADO","EXCLUIDO")</f>
        <v>EXCLUIDO</v>
      </c>
      <c r="F40" s="440" t="str">
        <f>IF(TARIFA!B62=TRUE,"AMPARADO","EXCLUIDO")</f>
        <v>EXCLUIDO</v>
      </c>
      <c r="G40" s="440" t="str">
        <f>IF(TARIFA!B96=TRUE,"AMPARADO","EXCLUIDO")</f>
        <v>EXCLUIDO</v>
      </c>
      <c r="H40" s="440" t="str">
        <f>IF(TARIFA!B130=TRUE,"AMPARADO","EXCLUIDO")</f>
        <v>EXCLUIDO</v>
      </c>
      <c r="I40" s="440" t="str">
        <f>IF(TARIFA!B164=TRUE,"AMPARADO","EXCLUIDO")</f>
        <v>EXCLUIDO</v>
      </c>
      <c r="J40" s="336"/>
      <c r="K40" s="336"/>
      <c r="AL40" s="986"/>
      <c r="AM40"/>
      <c r="AN40"/>
      <c r="AO40"/>
      <c r="AP40"/>
      <c r="AQ40"/>
      <c r="AR40"/>
      <c r="AS40"/>
      <c r="AT40"/>
      <c r="AU40"/>
      <c r="AV40"/>
      <c r="AW40"/>
    </row>
    <row r="41" spans="1:49" x14ac:dyDescent="0.35">
      <c r="A41" s="336"/>
      <c r="B41" s="336"/>
      <c r="C41" s="969" t="s">
        <v>201</v>
      </c>
      <c r="D41" s="969" t="s">
        <v>201</v>
      </c>
      <c r="E41" s="440" t="str">
        <f>IF(TARIFA!B29=TRUE,"AMPARADO","EXCLUIDO")</f>
        <v>EXCLUIDO</v>
      </c>
      <c r="F41" s="440" t="str">
        <f>IF(TARIFA!B63=TRUE,"AMPARADO","EXCLUIDO")</f>
        <v>EXCLUIDO</v>
      </c>
      <c r="G41" s="440" t="str">
        <f>IF(TARIFA!B97=TRUE,"AMPARADO","EXCLUIDO")</f>
        <v>EXCLUIDO</v>
      </c>
      <c r="H41" s="440" t="str">
        <f>IF(TARIFA!B131=TRUE,"AMPARADO","EXCLUIDO")</f>
        <v>EXCLUIDO</v>
      </c>
      <c r="I41" s="440" t="str">
        <f>IF(TARIFA!B165=TRUE,"AMPARADO","EXCLUIDO")</f>
        <v>EXCLUIDO</v>
      </c>
      <c r="J41" s="336"/>
      <c r="K41" s="336"/>
      <c r="AL41" s="986"/>
      <c r="AM41"/>
      <c r="AN41"/>
      <c r="AO41"/>
      <c r="AP41"/>
      <c r="AQ41"/>
      <c r="AR41"/>
      <c r="AS41"/>
      <c r="AT41"/>
      <c r="AU41"/>
      <c r="AV41"/>
      <c r="AW41"/>
    </row>
    <row r="42" spans="1:49" x14ac:dyDescent="0.35">
      <c r="A42" s="336"/>
      <c r="B42" s="336"/>
      <c r="C42" s="969" t="s">
        <v>88</v>
      </c>
      <c r="D42" s="969" t="s">
        <v>88</v>
      </c>
      <c r="E42" s="440" t="str">
        <f>IF(TARIFA!B30=TRUE,"AMPARADO","EXCLUIDO")</f>
        <v>EXCLUIDO</v>
      </c>
      <c r="F42" s="440" t="str">
        <f>IF(TARIFA!B64=TRUE,"AMPARADO","EXCLUIDO")</f>
        <v>EXCLUIDO</v>
      </c>
      <c r="G42" s="440" t="str">
        <f>IF(TARIFA!B98=TRUE,"AMPARADO","EXCLUIDO")</f>
        <v>EXCLUIDO</v>
      </c>
      <c r="H42" s="440" t="str">
        <f>IF(TARIFA!B132=TRUE,"AMPARADO","EXCLUIDO")</f>
        <v>EXCLUIDO</v>
      </c>
      <c r="I42" s="440" t="str">
        <f>IF(TARIFA!B166=TRUE,"AMPARADO","EXCLUIDO")</f>
        <v>EXCLUIDO</v>
      </c>
      <c r="J42" s="336"/>
      <c r="K42" s="336"/>
      <c r="AL42" s="986"/>
      <c r="AM42"/>
      <c r="AN42"/>
      <c r="AO42"/>
      <c r="AP42"/>
      <c r="AQ42"/>
      <c r="AR42"/>
      <c r="AS42"/>
      <c r="AT42"/>
      <c r="AU42"/>
      <c r="AV42"/>
      <c r="AW42"/>
    </row>
    <row r="43" spans="1:49" x14ac:dyDescent="0.35">
      <c r="A43" s="336"/>
      <c r="B43" s="336"/>
      <c r="C43" s="969" t="s">
        <v>191</v>
      </c>
      <c r="D43" s="969" t="s">
        <v>191</v>
      </c>
      <c r="E43" s="440" t="str">
        <f>IF(TARIFA!B31=TRUE,TEXT(TARIFA!C31,"#,##0"),"EXCLUIDO")</f>
        <v>EXCLUIDO</v>
      </c>
      <c r="F43" s="440" t="str">
        <f>IF(TARIFA!B65=TRUE,TEXT(TARIFA!C65,"#,##0"),"EXCLUIDO")</f>
        <v>EXCLUIDO</v>
      </c>
      <c r="G43" s="440" t="str">
        <f>IF(TARIFA!B99=TRUE,TEXT(TARIFA!C99,"#,##0"),"EXCLUIDO")</f>
        <v>EXCLUIDO</v>
      </c>
      <c r="H43" s="440" t="str">
        <f>IF(TARIFA!B133=TRUE,TEXT(TARIFA!C133,"#,##0"),"EXCLUIDO")</f>
        <v>EXCLUIDO</v>
      </c>
      <c r="I43" s="440" t="str">
        <f>IF(TARIFA!B167=TRUE,TEXT(TARIFA!C167,"#,##0"),"EXCLUIDO")</f>
        <v>EXCLUIDO</v>
      </c>
      <c r="J43" s="336"/>
      <c r="K43" s="336"/>
      <c r="AL43" s="986"/>
      <c r="AM43"/>
      <c r="AN43"/>
      <c r="AO43"/>
      <c r="AP43"/>
      <c r="AQ43"/>
      <c r="AR43"/>
      <c r="AS43"/>
      <c r="AT43"/>
      <c r="AU43"/>
      <c r="AV43"/>
      <c r="AW43"/>
    </row>
    <row r="44" spans="1:49" x14ac:dyDescent="0.35">
      <c r="A44" s="336"/>
      <c r="B44" s="336"/>
      <c r="C44" s="969" t="s">
        <v>446</v>
      </c>
      <c r="D44" s="969" t="s">
        <v>89</v>
      </c>
      <c r="E44" s="440" t="str">
        <f>IF(TARIFA!B32=TRUE,"AMPARADO","EXCLUIDO")</f>
        <v>EXCLUIDO</v>
      </c>
      <c r="F44" s="440" t="str">
        <f>IF(TARIFA!B66=TRUE,"AMPARADO","EXCLUIDO")</f>
        <v>EXCLUIDO</v>
      </c>
      <c r="G44" s="440" t="str">
        <f>IF(TARIFA!B100=TRUE,"AMPARADO","EXCLUIDO")</f>
        <v>EXCLUIDO</v>
      </c>
      <c r="H44" s="440" t="str">
        <f>IF(TARIFA!B134=TRUE,"AMPARADO","EXCLUIDO")</f>
        <v>EXCLUIDO</v>
      </c>
      <c r="I44" s="440" t="str">
        <f>IF(TARIFA!B168=TRUE,"AMPARADO","EXCLUIDO")</f>
        <v>EXCLUIDO</v>
      </c>
      <c r="J44" s="336"/>
      <c r="K44" s="336"/>
      <c r="AL44" s="986"/>
      <c r="AM44"/>
      <c r="AN44"/>
      <c r="AO44"/>
      <c r="AP44"/>
      <c r="AQ44"/>
      <c r="AR44"/>
      <c r="AS44"/>
      <c r="AT44"/>
      <c r="AU44"/>
      <c r="AV44"/>
      <c r="AW44"/>
    </row>
    <row r="45" spans="1:49" x14ac:dyDescent="0.35">
      <c r="A45" s="336"/>
      <c r="B45" s="336"/>
      <c r="C45" s="969" t="s">
        <v>192</v>
      </c>
      <c r="D45" s="969" t="s">
        <v>192</v>
      </c>
      <c r="E45" s="440" t="str">
        <f>IF(TARIFA!B33=TRUE,"AMPARADO","EXCLUIDO")</f>
        <v>EXCLUIDO</v>
      </c>
      <c r="F45" s="440" t="str">
        <f>IF(TARIFA!B67=TRUE,"AMPARADO","EXCLUIDO")</f>
        <v>EXCLUIDO</v>
      </c>
      <c r="G45" s="440" t="str">
        <f>IF(TARIFA!B101=TRUE,"AMPARADO","EXCLUIDO")</f>
        <v>EXCLUIDO</v>
      </c>
      <c r="H45" s="440" t="str">
        <f>IF(TARIFA!B135=TRUE,"AMPARADO","EXCLUIDO")</f>
        <v>EXCLUIDO</v>
      </c>
      <c r="I45" s="440" t="str">
        <f>IF(TARIFA!B169=TRUE,"AMPARADO","EXCLUIDO")</f>
        <v>EXCLUIDO</v>
      </c>
      <c r="J45" s="336"/>
      <c r="K45" s="336"/>
      <c r="AL45" s="986"/>
      <c r="AM45"/>
      <c r="AN45"/>
      <c r="AO45"/>
      <c r="AP45"/>
      <c r="AQ45"/>
      <c r="AR45"/>
      <c r="AS45"/>
      <c r="AT45"/>
      <c r="AU45"/>
      <c r="AV45"/>
      <c r="AW45"/>
    </row>
    <row r="46" spans="1:49" x14ac:dyDescent="0.35">
      <c r="A46" s="336"/>
      <c r="B46" s="336"/>
      <c r="C46" s="969" t="s">
        <v>207</v>
      </c>
      <c r="D46" s="969" t="s">
        <v>207</v>
      </c>
      <c r="E46" s="440" t="str">
        <f>IF(TARIFA!B34=TRUE,"AMPARADO","EXCLUIDO")</f>
        <v>EXCLUIDO</v>
      </c>
      <c r="F46" s="440" t="str">
        <f>IF(TARIFA!B68=TRUE,"AMPARADO","EXCLUIDO")</f>
        <v>EXCLUIDO</v>
      </c>
      <c r="G46" s="440" t="str">
        <f>IF(TARIFA!B102=TRUE,"AMPARADO","EXCLUIDO")</f>
        <v>EXCLUIDO</v>
      </c>
      <c r="H46" s="440" t="str">
        <f>IF(TARIFA!B136=TRUE,"AMPARADO","EXCLUIDO")</f>
        <v>EXCLUIDO</v>
      </c>
      <c r="I46" s="440" t="str">
        <f>IF(TARIFA!B170=TRUE,"AMPARADO","EXCLUIDO")</f>
        <v>EXCLUIDO</v>
      </c>
      <c r="J46" s="336"/>
      <c r="K46" s="336"/>
      <c r="AL46" s="986"/>
      <c r="AM46"/>
      <c r="AN46"/>
      <c r="AO46"/>
      <c r="AP46"/>
      <c r="AQ46"/>
      <c r="AR46"/>
      <c r="AS46"/>
      <c r="AT46"/>
      <c r="AU46"/>
      <c r="AV46"/>
      <c r="AW46"/>
    </row>
    <row r="47" spans="1:49" x14ac:dyDescent="0.35">
      <c r="A47" s="336"/>
      <c r="B47" s="336"/>
      <c r="C47" s="969" t="s">
        <v>451</v>
      </c>
      <c r="D47" s="969" t="s">
        <v>207</v>
      </c>
      <c r="E47" s="440" t="str">
        <f>IF(TARIFA!B35=TRUE,TARIFA!C35,"EXCLUIDO")</f>
        <v>EXCLUIDO</v>
      </c>
      <c r="F47" s="440" t="str">
        <f>IF(TARIFA!B69=TRUE,TARIFA!C69,"EXCLUIDO")</f>
        <v>EXCLUIDO</v>
      </c>
      <c r="G47" s="440" t="str">
        <f>IF(TARIFA!B103=TRUE,TARIFA!C103,"EXCLUIDO")</f>
        <v>EXCLUIDO</v>
      </c>
      <c r="H47" s="440" t="str">
        <f>IF(TARIFA!B137=TRUE,TARIFA!C137,"EXCLUIDO")</f>
        <v>EXCLUIDO</v>
      </c>
      <c r="I47" s="440" t="str">
        <f>IF(TARIFA!B171=TRUE,TARIFA!C171,"EXCLUIDO")</f>
        <v>EXCLUIDO</v>
      </c>
      <c r="J47" s="336"/>
      <c r="K47" s="336"/>
      <c r="AL47" s="986"/>
      <c r="AM47"/>
      <c r="AN47"/>
      <c r="AO47"/>
      <c r="AP47"/>
      <c r="AQ47"/>
      <c r="AR47"/>
      <c r="AS47"/>
      <c r="AT47"/>
      <c r="AU47"/>
      <c r="AV47"/>
      <c r="AW47"/>
    </row>
    <row r="48" spans="1:49" x14ac:dyDescent="0.35">
      <c r="A48" s="336"/>
      <c r="B48" s="336"/>
      <c r="C48" s="436"/>
      <c r="D48" s="436"/>
      <c r="E48" s="336"/>
      <c r="F48" s="336"/>
      <c r="G48" s="336"/>
      <c r="H48" s="336"/>
      <c r="I48" s="336"/>
      <c r="J48" s="336"/>
      <c r="K48" s="336"/>
      <c r="AL48" s="986"/>
      <c r="AM48"/>
      <c r="AN48"/>
      <c r="AO48"/>
      <c r="AP48"/>
      <c r="AQ48"/>
      <c r="AR48"/>
      <c r="AS48"/>
      <c r="AT48"/>
      <c r="AU48"/>
      <c r="AV48"/>
      <c r="AW48"/>
    </row>
    <row r="49" spans="1:49" x14ac:dyDescent="0.35">
      <c r="A49" s="336"/>
      <c r="B49" s="336"/>
      <c r="C49" s="436"/>
      <c r="D49" s="436"/>
      <c r="E49" s="336"/>
      <c r="F49" s="336"/>
      <c r="G49" s="336"/>
      <c r="H49" s="336"/>
      <c r="I49" s="336"/>
      <c r="J49" s="336"/>
      <c r="K49" s="336"/>
      <c r="AL49" s="986"/>
      <c r="AM49"/>
      <c r="AN49"/>
      <c r="AO49"/>
      <c r="AP49"/>
      <c r="AQ49"/>
      <c r="AR49"/>
      <c r="AS49"/>
      <c r="AT49"/>
      <c r="AU49"/>
      <c r="AV49"/>
      <c r="AW49"/>
    </row>
    <row r="50" spans="1:49" x14ac:dyDescent="0.35">
      <c r="A50" s="303" t="s">
        <v>221</v>
      </c>
      <c r="B50" s="336"/>
      <c r="C50" s="436"/>
      <c r="D50" s="436"/>
      <c r="E50" s="336"/>
      <c r="F50" s="336"/>
      <c r="G50" s="336"/>
      <c r="H50" s="336"/>
      <c r="I50" s="336"/>
      <c r="J50" s="336"/>
      <c r="K50" s="336"/>
      <c r="AL50" s="986"/>
      <c r="AM50"/>
      <c r="AN50"/>
      <c r="AO50"/>
      <c r="AP50"/>
      <c r="AQ50"/>
      <c r="AR50"/>
      <c r="AS50"/>
      <c r="AT50"/>
      <c r="AU50"/>
      <c r="AV50"/>
      <c r="AW50"/>
    </row>
    <row r="51" spans="1:49" x14ac:dyDescent="0.35">
      <c r="A51" s="336"/>
      <c r="B51" s="336"/>
      <c r="C51" s="436"/>
      <c r="D51" s="436"/>
      <c r="E51" s="336"/>
      <c r="F51" s="336"/>
      <c r="G51" s="336"/>
      <c r="H51" s="336"/>
      <c r="I51" s="336"/>
      <c r="J51" s="336"/>
      <c r="K51" s="336"/>
      <c r="AL51" s="986"/>
      <c r="AM51"/>
      <c r="AN51"/>
      <c r="AO51"/>
      <c r="AP51"/>
      <c r="AQ51"/>
      <c r="AR51"/>
      <c r="AS51"/>
      <c r="AT51"/>
      <c r="AU51"/>
      <c r="AV51"/>
      <c r="AW51"/>
    </row>
    <row r="52" spans="1:49" x14ac:dyDescent="0.35">
      <c r="A52" s="336"/>
      <c r="B52" s="973" t="s">
        <v>359</v>
      </c>
      <c r="C52" s="974"/>
      <c r="D52" s="974"/>
      <c r="E52" s="974"/>
      <c r="F52" s="974"/>
      <c r="G52" s="974"/>
      <c r="H52" s="975"/>
      <c r="I52" s="336"/>
      <c r="J52" s="336"/>
      <c r="K52" s="336"/>
      <c r="AL52" s="986"/>
      <c r="AM52"/>
      <c r="AN52"/>
      <c r="AO52"/>
      <c r="AP52"/>
      <c r="AQ52"/>
      <c r="AR52"/>
      <c r="AS52"/>
      <c r="AT52"/>
      <c r="AU52"/>
      <c r="AV52"/>
      <c r="AW52"/>
    </row>
    <row r="53" spans="1:49" x14ac:dyDescent="0.35">
      <c r="A53" s="336"/>
      <c r="B53" s="976" t="s">
        <v>350</v>
      </c>
      <c r="C53" s="978" t="s">
        <v>297</v>
      </c>
      <c r="D53" s="979"/>
      <c r="E53" s="978" t="s">
        <v>267</v>
      </c>
      <c r="F53" s="979"/>
      <c r="G53" s="978" t="s">
        <v>137</v>
      </c>
      <c r="H53" s="979"/>
      <c r="I53" s="336"/>
      <c r="J53" s="336"/>
      <c r="K53" s="336"/>
      <c r="AL53" s="986"/>
      <c r="AM53"/>
      <c r="AN53"/>
      <c r="AO53"/>
      <c r="AP53"/>
      <c r="AQ53"/>
      <c r="AR53"/>
      <c r="AS53"/>
      <c r="AT53"/>
      <c r="AU53"/>
      <c r="AV53"/>
      <c r="AW53"/>
    </row>
    <row r="54" spans="1:49" x14ac:dyDescent="0.35">
      <c r="A54" s="336"/>
      <c r="B54" s="977">
        <v>0</v>
      </c>
      <c r="C54" s="441" t="s">
        <v>351</v>
      </c>
      <c r="D54" s="441" t="s">
        <v>352</v>
      </c>
      <c r="E54" s="441" t="s">
        <v>351</v>
      </c>
      <c r="F54" s="441" t="s">
        <v>352</v>
      </c>
      <c r="G54" s="441" t="s">
        <v>351</v>
      </c>
      <c r="H54" s="441" t="s">
        <v>352</v>
      </c>
      <c r="I54" s="336"/>
      <c r="J54" s="336"/>
      <c r="K54" s="336"/>
      <c r="AL54" s="986"/>
      <c r="AM54"/>
      <c r="AN54"/>
      <c r="AO54"/>
      <c r="AP54"/>
      <c r="AQ54"/>
      <c r="AR54"/>
      <c r="AS54"/>
      <c r="AT54"/>
      <c r="AU54"/>
      <c r="AV54"/>
      <c r="AW54"/>
    </row>
    <row r="55" spans="1:49" x14ac:dyDescent="0.35">
      <c r="A55" s="336"/>
      <c r="B55" s="442" t="s">
        <v>102</v>
      </c>
      <c r="C55" s="443" t="e">
        <f>TARIFA!N9</f>
        <v>#N/A</v>
      </c>
      <c r="D55" s="444" t="e">
        <f>TARIFA!O9</f>
        <v>#N/A</v>
      </c>
      <c r="E55" s="445">
        <f>TARIFA!R9</f>
        <v>0</v>
      </c>
      <c r="F55" s="446">
        <f>TARIFA!S9</f>
        <v>0</v>
      </c>
      <c r="G55" s="447" t="e">
        <f>C55*E55</f>
        <v>#N/A</v>
      </c>
      <c r="H55" s="448" t="e">
        <f t="shared" ref="H55:H75" si="0">D55*F55</f>
        <v>#N/A</v>
      </c>
      <c r="I55" s="336"/>
      <c r="J55" s="336"/>
      <c r="K55" s="336"/>
      <c r="AL55" s="986"/>
      <c r="AM55"/>
      <c r="AN55"/>
      <c r="AO55"/>
      <c r="AP55"/>
      <c r="AQ55"/>
      <c r="AR55"/>
      <c r="AS55"/>
      <c r="AT55"/>
      <c r="AU55"/>
      <c r="AV55"/>
      <c r="AW55"/>
    </row>
    <row r="56" spans="1:49" x14ac:dyDescent="0.35">
      <c r="A56" s="336"/>
      <c r="B56" s="449" t="s">
        <v>103</v>
      </c>
      <c r="C56" s="450" t="e">
        <f>TARIFA!N10</f>
        <v>#N/A</v>
      </c>
      <c r="D56" s="451" t="e">
        <f>TARIFA!O10</f>
        <v>#N/A</v>
      </c>
      <c r="E56" s="452">
        <f>TARIFA!R10</f>
        <v>0</v>
      </c>
      <c r="F56" s="453">
        <f>TARIFA!S10</f>
        <v>0</v>
      </c>
      <c r="G56" s="454" t="e">
        <f t="shared" ref="G56:G75" si="1">C56*E56</f>
        <v>#N/A</v>
      </c>
      <c r="H56" s="455" t="e">
        <f t="shared" si="0"/>
        <v>#N/A</v>
      </c>
      <c r="I56" s="336"/>
      <c r="J56" s="336"/>
      <c r="K56" s="336"/>
      <c r="AL56" s="986"/>
      <c r="AM56"/>
      <c r="AN56"/>
      <c r="AO56"/>
      <c r="AP56"/>
      <c r="AQ56"/>
      <c r="AR56"/>
      <c r="AS56"/>
      <c r="AT56"/>
      <c r="AU56"/>
      <c r="AV56"/>
      <c r="AW56"/>
    </row>
    <row r="57" spans="1:49" x14ac:dyDescent="0.35">
      <c r="A57" s="336"/>
      <c r="B57" s="449" t="s">
        <v>104</v>
      </c>
      <c r="C57" s="450" t="e">
        <f>TARIFA!N11</f>
        <v>#N/A</v>
      </c>
      <c r="D57" s="451" t="e">
        <f>TARIFA!O11</f>
        <v>#N/A</v>
      </c>
      <c r="E57" s="452">
        <f>TARIFA!R11</f>
        <v>0</v>
      </c>
      <c r="F57" s="453">
        <f>TARIFA!S11</f>
        <v>0</v>
      </c>
      <c r="G57" s="454" t="e">
        <f t="shared" si="1"/>
        <v>#N/A</v>
      </c>
      <c r="H57" s="455" t="e">
        <f t="shared" si="0"/>
        <v>#N/A</v>
      </c>
      <c r="I57" s="336"/>
      <c r="J57" s="336"/>
      <c r="K57" s="336"/>
      <c r="AL57" s="986"/>
      <c r="AM57"/>
      <c r="AN57"/>
      <c r="AO57"/>
      <c r="AP57"/>
      <c r="AQ57"/>
      <c r="AR57"/>
      <c r="AS57"/>
      <c r="AT57"/>
      <c r="AU57"/>
      <c r="AV57"/>
      <c r="AW57"/>
    </row>
    <row r="58" spans="1:49" x14ac:dyDescent="0.35">
      <c r="A58" s="336"/>
      <c r="B58" s="449" t="s">
        <v>105</v>
      </c>
      <c r="C58" s="450" t="e">
        <f>TARIFA!N12</f>
        <v>#N/A</v>
      </c>
      <c r="D58" s="451" t="e">
        <f>TARIFA!O12</f>
        <v>#N/A</v>
      </c>
      <c r="E58" s="452">
        <f>TARIFA!R12</f>
        <v>0</v>
      </c>
      <c r="F58" s="453">
        <f>TARIFA!S12</f>
        <v>0</v>
      </c>
      <c r="G58" s="454" t="e">
        <f t="shared" si="1"/>
        <v>#N/A</v>
      </c>
      <c r="H58" s="455" t="e">
        <f t="shared" si="0"/>
        <v>#N/A</v>
      </c>
      <c r="I58" s="336"/>
      <c r="J58" s="336"/>
      <c r="K58" s="336"/>
      <c r="AL58" s="986"/>
      <c r="AM58"/>
      <c r="AN58"/>
      <c r="AO58"/>
      <c r="AP58"/>
      <c r="AQ58"/>
      <c r="AR58"/>
      <c r="AS58"/>
      <c r="AT58"/>
      <c r="AU58"/>
      <c r="AV58"/>
      <c r="AW58"/>
    </row>
    <row r="59" spans="1:49" x14ac:dyDescent="0.35">
      <c r="A59" s="336"/>
      <c r="B59" s="449" t="s">
        <v>106</v>
      </c>
      <c r="C59" s="450" t="e">
        <f>TARIFA!N13</f>
        <v>#N/A</v>
      </c>
      <c r="D59" s="451" t="e">
        <f>TARIFA!O13</f>
        <v>#N/A</v>
      </c>
      <c r="E59" s="452">
        <f>TARIFA!R13</f>
        <v>0</v>
      </c>
      <c r="F59" s="453">
        <f>TARIFA!S13</f>
        <v>0</v>
      </c>
      <c r="G59" s="454" t="e">
        <f t="shared" si="1"/>
        <v>#N/A</v>
      </c>
      <c r="H59" s="455" t="e">
        <f t="shared" si="0"/>
        <v>#N/A</v>
      </c>
      <c r="I59" s="336"/>
      <c r="J59" s="336"/>
      <c r="K59" s="336"/>
      <c r="AL59" s="986"/>
      <c r="AM59"/>
      <c r="AN59"/>
      <c r="AO59"/>
      <c r="AP59"/>
      <c r="AQ59"/>
      <c r="AR59"/>
      <c r="AS59"/>
      <c r="AT59"/>
      <c r="AU59"/>
      <c r="AV59"/>
      <c r="AW59"/>
    </row>
    <row r="60" spans="1:49" x14ac:dyDescent="0.35">
      <c r="A60" s="336"/>
      <c r="B60" s="449" t="s">
        <v>107</v>
      </c>
      <c r="C60" s="450" t="e">
        <f>TARIFA!N14</f>
        <v>#N/A</v>
      </c>
      <c r="D60" s="451" t="e">
        <f>TARIFA!O14</f>
        <v>#N/A</v>
      </c>
      <c r="E60" s="452">
        <f>TARIFA!R14</f>
        <v>0</v>
      </c>
      <c r="F60" s="453">
        <f>TARIFA!S14</f>
        <v>0</v>
      </c>
      <c r="G60" s="454" t="e">
        <f t="shared" si="1"/>
        <v>#N/A</v>
      </c>
      <c r="H60" s="455" t="e">
        <f t="shared" si="0"/>
        <v>#N/A</v>
      </c>
      <c r="I60" s="336"/>
      <c r="J60" s="336"/>
      <c r="K60" s="336"/>
      <c r="AL60" s="986"/>
      <c r="AM60"/>
      <c r="AN60"/>
      <c r="AO60"/>
      <c r="AP60"/>
      <c r="AQ60"/>
      <c r="AR60"/>
      <c r="AS60"/>
      <c r="AT60"/>
      <c r="AU60"/>
      <c r="AV60"/>
      <c r="AW60"/>
    </row>
    <row r="61" spans="1:49" x14ac:dyDescent="0.35">
      <c r="A61" s="336"/>
      <c r="B61" s="449" t="s">
        <v>108</v>
      </c>
      <c r="C61" s="450" t="e">
        <f>TARIFA!N15</f>
        <v>#N/A</v>
      </c>
      <c r="D61" s="451" t="e">
        <f>TARIFA!O15</f>
        <v>#N/A</v>
      </c>
      <c r="E61" s="452">
        <f>TARIFA!R15</f>
        <v>0</v>
      </c>
      <c r="F61" s="453">
        <f>TARIFA!S15</f>
        <v>0</v>
      </c>
      <c r="G61" s="454" t="e">
        <f t="shared" si="1"/>
        <v>#N/A</v>
      </c>
      <c r="H61" s="455" t="e">
        <f t="shared" si="0"/>
        <v>#N/A</v>
      </c>
      <c r="I61" s="336"/>
      <c r="J61" s="336"/>
      <c r="K61" s="336"/>
      <c r="AL61" s="986"/>
      <c r="AM61"/>
      <c r="AN61"/>
      <c r="AO61"/>
      <c r="AP61"/>
      <c r="AQ61"/>
      <c r="AR61"/>
      <c r="AS61"/>
      <c r="AT61"/>
      <c r="AU61"/>
      <c r="AV61"/>
      <c r="AW61"/>
    </row>
    <row r="62" spans="1:49" x14ac:dyDescent="0.35">
      <c r="A62" s="336"/>
      <c r="B62" s="449" t="s">
        <v>109</v>
      </c>
      <c r="C62" s="450" t="e">
        <f>TARIFA!N16</f>
        <v>#N/A</v>
      </c>
      <c r="D62" s="451" t="e">
        <f>TARIFA!O16</f>
        <v>#N/A</v>
      </c>
      <c r="E62" s="452">
        <f>TARIFA!R16</f>
        <v>0</v>
      </c>
      <c r="F62" s="453">
        <f>TARIFA!S16</f>
        <v>0</v>
      </c>
      <c r="G62" s="454" t="e">
        <f t="shared" si="1"/>
        <v>#N/A</v>
      </c>
      <c r="H62" s="455" t="e">
        <f t="shared" si="0"/>
        <v>#N/A</v>
      </c>
      <c r="I62" s="336"/>
      <c r="J62" s="336"/>
      <c r="K62" s="336"/>
      <c r="AL62" s="986"/>
      <c r="AM62"/>
      <c r="AN62"/>
      <c r="AO62"/>
      <c r="AP62"/>
      <c r="AQ62"/>
      <c r="AR62"/>
      <c r="AS62"/>
      <c r="AT62"/>
      <c r="AU62"/>
      <c r="AV62"/>
      <c r="AW62"/>
    </row>
    <row r="63" spans="1:49" x14ac:dyDescent="0.35">
      <c r="A63" s="336"/>
      <c r="B63" s="449" t="s">
        <v>110</v>
      </c>
      <c r="C63" s="450" t="e">
        <f>TARIFA!N17</f>
        <v>#N/A</v>
      </c>
      <c r="D63" s="451" t="e">
        <f>TARIFA!O17</f>
        <v>#N/A</v>
      </c>
      <c r="E63" s="452">
        <f>TARIFA!R17</f>
        <v>0</v>
      </c>
      <c r="F63" s="453">
        <f>TARIFA!S17</f>
        <v>0</v>
      </c>
      <c r="G63" s="454" t="e">
        <f t="shared" si="1"/>
        <v>#N/A</v>
      </c>
      <c r="H63" s="455" t="e">
        <f t="shared" si="0"/>
        <v>#N/A</v>
      </c>
      <c r="I63" s="336"/>
      <c r="J63" s="336"/>
      <c r="K63" s="336"/>
      <c r="AL63" s="986"/>
      <c r="AM63"/>
      <c r="AN63"/>
      <c r="AO63"/>
      <c r="AP63"/>
      <c r="AQ63"/>
      <c r="AR63"/>
      <c r="AS63"/>
      <c r="AT63"/>
      <c r="AU63"/>
      <c r="AV63"/>
      <c r="AW63"/>
    </row>
    <row r="64" spans="1:49" x14ac:dyDescent="0.35">
      <c r="A64" s="336"/>
      <c r="B64" s="449" t="s">
        <v>111</v>
      </c>
      <c r="C64" s="450" t="e">
        <f>TARIFA!N18</f>
        <v>#N/A</v>
      </c>
      <c r="D64" s="451" t="e">
        <f>TARIFA!O18</f>
        <v>#N/A</v>
      </c>
      <c r="E64" s="452">
        <f>TARIFA!R18</f>
        <v>0</v>
      </c>
      <c r="F64" s="453">
        <f>TARIFA!S18</f>
        <v>0</v>
      </c>
      <c r="G64" s="454" t="e">
        <f t="shared" si="1"/>
        <v>#N/A</v>
      </c>
      <c r="H64" s="455" t="e">
        <f t="shared" si="0"/>
        <v>#N/A</v>
      </c>
      <c r="I64" s="336"/>
      <c r="J64" s="336"/>
      <c r="K64" s="336"/>
      <c r="AL64" s="986"/>
      <c r="AM64"/>
      <c r="AN64"/>
      <c r="AO64"/>
      <c r="AP64"/>
      <c r="AQ64"/>
      <c r="AR64"/>
      <c r="AS64"/>
      <c r="AT64"/>
      <c r="AU64"/>
      <c r="AV64"/>
      <c r="AW64"/>
    </row>
    <row r="65" spans="1:49" x14ac:dyDescent="0.35">
      <c r="A65" s="336"/>
      <c r="B65" s="449" t="s">
        <v>112</v>
      </c>
      <c r="C65" s="450" t="e">
        <f>TARIFA!N19</f>
        <v>#N/A</v>
      </c>
      <c r="D65" s="451" t="e">
        <f>TARIFA!O19</f>
        <v>#N/A</v>
      </c>
      <c r="E65" s="452">
        <f>TARIFA!R19</f>
        <v>0</v>
      </c>
      <c r="F65" s="453">
        <f>TARIFA!S19</f>
        <v>0</v>
      </c>
      <c r="G65" s="454" t="e">
        <f t="shared" si="1"/>
        <v>#N/A</v>
      </c>
      <c r="H65" s="455" t="e">
        <f t="shared" si="0"/>
        <v>#N/A</v>
      </c>
      <c r="I65" s="336"/>
      <c r="J65" s="336"/>
      <c r="K65" s="336"/>
      <c r="AL65" s="986"/>
      <c r="AM65"/>
      <c r="AN65"/>
      <c r="AO65"/>
      <c r="AP65"/>
      <c r="AQ65"/>
      <c r="AR65"/>
      <c r="AS65"/>
      <c r="AT65"/>
      <c r="AU65"/>
      <c r="AV65"/>
      <c r="AW65"/>
    </row>
    <row r="66" spans="1:49" x14ac:dyDescent="0.35">
      <c r="A66" s="336"/>
      <c r="B66" s="449" t="s">
        <v>113</v>
      </c>
      <c r="C66" s="450" t="e">
        <f>TARIFA!N20</f>
        <v>#N/A</v>
      </c>
      <c r="D66" s="451" t="e">
        <f>TARIFA!O20</f>
        <v>#N/A</v>
      </c>
      <c r="E66" s="452">
        <f>TARIFA!R20</f>
        <v>0</v>
      </c>
      <c r="F66" s="453">
        <f>TARIFA!S20</f>
        <v>0</v>
      </c>
      <c r="G66" s="454" t="e">
        <f t="shared" si="1"/>
        <v>#N/A</v>
      </c>
      <c r="H66" s="455" t="e">
        <f t="shared" si="0"/>
        <v>#N/A</v>
      </c>
      <c r="I66" s="336"/>
      <c r="J66" s="336"/>
      <c r="K66" s="336"/>
      <c r="AL66" s="986"/>
      <c r="AM66"/>
      <c r="AN66"/>
      <c r="AO66"/>
      <c r="AP66"/>
      <c r="AQ66"/>
      <c r="AR66"/>
      <c r="AS66"/>
      <c r="AT66"/>
      <c r="AU66"/>
      <c r="AV66"/>
      <c r="AW66"/>
    </row>
    <row r="67" spans="1:49" x14ac:dyDescent="0.35">
      <c r="A67" s="336"/>
      <c r="B67" s="449" t="s">
        <v>114</v>
      </c>
      <c r="C67" s="450" t="e">
        <f>TARIFA!N21</f>
        <v>#N/A</v>
      </c>
      <c r="D67" s="451" t="e">
        <f>TARIFA!O21</f>
        <v>#N/A</v>
      </c>
      <c r="E67" s="452">
        <f>TARIFA!R21</f>
        <v>0</v>
      </c>
      <c r="F67" s="453">
        <f>TARIFA!S21</f>
        <v>0</v>
      </c>
      <c r="G67" s="454" t="e">
        <f t="shared" si="1"/>
        <v>#N/A</v>
      </c>
      <c r="H67" s="455" t="e">
        <f t="shared" si="0"/>
        <v>#N/A</v>
      </c>
      <c r="I67" s="336"/>
      <c r="J67" s="336"/>
      <c r="K67" s="336"/>
      <c r="AL67" s="986"/>
      <c r="AM67"/>
      <c r="AN67"/>
      <c r="AO67"/>
      <c r="AP67"/>
      <c r="AQ67"/>
      <c r="AR67"/>
      <c r="AS67"/>
      <c r="AT67"/>
      <c r="AU67"/>
      <c r="AV67"/>
      <c r="AW67"/>
    </row>
    <row r="68" spans="1:49" x14ac:dyDescent="0.35">
      <c r="A68" s="336"/>
      <c r="B68" s="449" t="s">
        <v>115</v>
      </c>
      <c r="C68" s="450" t="e">
        <f>TARIFA!N22</f>
        <v>#N/A</v>
      </c>
      <c r="D68" s="451" t="e">
        <f>TARIFA!O22</f>
        <v>#N/A</v>
      </c>
      <c r="E68" s="452">
        <f>TARIFA!R22</f>
        <v>0</v>
      </c>
      <c r="F68" s="453">
        <f>TARIFA!S22</f>
        <v>0</v>
      </c>
      <c r="G68" s="454" t="e">
        <f t="shared" si="1"/>
        <v>#N/A</v>
      </c>
      <c r="H68" s="455" t="e">
        <f t="shared" si="0"/>
        <v>#N/A</v>
      </c>
      <c r="I68" s="336"/>
      <c r="J68" s="336"/>
      <c r="K68" s="336"/>
      <c r="AL68" s="986"/>
      <c r="AM68"/>
      <c r="AN68"/>
      <c r="AO68"/>
      <c r="AP68"/>
      <c r="AQ68"/>
      <c r="AR68"/>
      <c r="AS68"/>
      <c r="AT68"/>
      <c r="AU68"/>
      <c r="AV68"/>
      <c r="AW68"/>
    </row>
    <row r="69" spans="1:49" x14ac:dyDescent="0.35">
      <c r="A69" s="336"/>
      <c r="B69" s="449" t="s">
        <v>116</v>
      </c>
      <c r="C69" s="450" t="e">
        <f>TARIFA!N23</f>
        <v>#N/A</v>
      </c>
      <c r="D69" s="451" t="e">
        <f>TARIFA!O23</f>
        <v>#N/A</v>
      </c>
      <c r="E69" s="452">
        <f>TARIFA!R23</f>
        <v>0</v>
      </c>
      <c r="F69" s="453">
        <f>TARIFA!S23</f>
        <v>0</v>
      </c>
      <c r="G69" s="454" t="e">
        <f t="shared" si="1"/>
        <v>#N/A</v>
      </c>
      <c r="H69" s="455" t="e">
        <f t="shared" si="0"/>
        <v>#N/A</v>
      </c>
      <c r="I69" s="336"/>
      <c r="J69" s="336"/>
      <c r="K69" s="336"/>
      <c r="AL69" s="986"/>
      <c r="AM69"/>
      <c r="AN69"/>
      <c r="AO69"/>
      <c r="AP69"/>
      <c r="AQ69"/>
      <c r="AR69"/>
      <c r="AS69"/>
      <c r="AT69"/>
      <c r="AU69"/>
      <c r="AV69"/>
      <c r="AW69"/>
    </row>
    <row r="70" spans="1:49" x14ac:dyDescent="0.35">
      <c r="A70" s="336"/>
      <c r="B70" s="449" t="s">
        <v>117</v>
      </c>
      <c r="C70" s="450" t="e">
        <f>TARIFA!N24</f>
        <v>#N/A</v>
      </c>
      <c r="D70" s="451" t="e">
        <f>TARIFA!O24</f>
        <v>#N/A</v>
      </c>
      <c r="E70" s="452">
        <f>TARIFA!R24</f>
        <v>0</v>
      </c>
      <c r="F70" s="453">
        <f>TARIFA!S24</f>
        <v>0</v>
      </c>
      <c r="G70" s="454" t="e">
        <f t="shared" si="1"/>
        <v>#N/A</v>
      </c>
      <c r="H70" s="455" t="e">
        <f t="shared" si="0"/>
        <v>#N/A</v>
      </c>
      <c r="I70" s="336"/>
      <c r="J70" s="336"/>
      <c r="K70" s="336"/>
      <c r="AL70" s="986"/>
      <c r="AM70"/>
      <c r="AN70"/>
      <c r="AO70"/>
      <c r="AP70"/>
      <c r="AQ70"/>
      <c r="AR70"/>
      <c r="AS70"/>
      <c r="AT70"/>
      <c r="AU70"/>
      <c r="AV70"/>
      <c r="AW70"/>
    </row>
    <row r="71" spans="1:49" x14ac:dyDescent="0.35">
      <c r="A71" s="336"/>
      <c r="B71" s="449" t="s">
        <v>118</v>
      </c>
      <c r="C71" s="450" t="e">
        <f>TARIFA!N25</f>
        <v>#N/A</v>
      </c>
      <c r="D71" s="451" t="e">
        <f>TARIFA!O25</f>
        <v>#N/A</v>
      </c>
      <c r="E71" s="452">
        <f>TARIFA!R25</f>
        <v>0</v>
      </c>
      <c r="F71" s="453">
        <f>TARIFA!S25</f>
        <v>0</v>
      </c>
      <c r="G71" s="454" t="e">
        <f t="shared" si="1"/>
        <v>#N/A</v>
      </c>
      <c r="H71" s="455" t="e">
        <f t="shared" si="0"/>
        <v>#N/A</v>
      </c>
      <c r="I71" s="336"/>
      <c r="J71" s="336"/>
      <c r="K71" s="336"/>
      <c r="AL71" s="986"/>
      <c r="AM71"/>
      <c r="AN71"/>
      <c r="AO71"/>
      <c r="AP71"/>
      <c r="AQ71"/>
      <c r="AR71"/>
      <c r="AS71"/>
      <c r="AT71"/>
      <c r="AU71"/>
      <c r="AV71"/>
      <c r="AW71"/>
    </row>
    <row r="72" spans="1:49" x14ac:dyDescent="0.35">
      <c r="A72" s="336"/>
      <c r="B72" s="449" t="s">
        <v>119</v>
      </c>
      <c r="C72" s="450" t="e">
        <f>TARIFA!N26</f>
        <v>#N/A</v>
      </c>
      <c r="D72" s="451" t="e">
        <f>TARIFA!O26</f>
        <v>#N/A</v>
      </c>
      <c r="E72" s="452">
        <f>TARIFA!R26</f>
        <v>0</v>
      </c>
      <c r="F72" s="453">
        <f>TARIFA!S26</f>
        <v>0</v>
      </c>
      <c r="G72" s="454" t="e">
        <f t="shared" si="1"/>
        <v>#N/A</v>
      </c>
      <c r="H72" s="455" t="e">
        <f t="shared" si="0"/>
        <v>#N/A</v>
      </c>
      <c r="I72" s="336"/>
      <c r="J72" s="336"/>
      <c r="K72" s="336"/>
      <c r="AL72" s="986"/>
      <c r="AM72"/>
      <c r="AN72"/>
      <c r="AO72"/>
      <c r="AP72"/>
      <c r="AQ72"/>
      <c r="AR72"/>
      <c r="AS72"/>
      <c r="AT72"/>
      <c r="AU72"/>
      <c r="AV72"/>
      <c r="AW72"/>
    </row>
    <row r="73" spans="1:49" x14ac:dyDescent="0.35">
      <c r="A73" s="336"/>
      <c r="B73" s="449" t="s">
        <v>120</v>
      </c>
      <c r="C73" s="450" t="e">
        <f>TARIFA!N27</f>
        <v>#N/A</v>
      </c>
      <c r="D73" s="451" t="e">
        <f>TARIFA!O27</f>
        <v>#N/A</v>
      </c>
      <c r="E73" s="452">
        <f>TARIFA!R27</f>
        <v>0</v>
      </c>
      <c r="F73" s="453">
        <f>TARIFA!S27</f>
        <v>0</v>
      </c>
      <c r="G73" s="454" t="e">
        <f t="shared" si="1"/>
        <v>#N/A</v>
      </c>
      <c r="H73" s="455" t="e">
        <f t="shared" si="0"/>
        <v>#N/A</v>
      </c>
      <c r="I73" s="336"/>
      <c r="J73" s="336"/>
      <c r="K73" s="336"/>
      <c r="AL73" s="986"/>
      <c r="AM73"/>
      <c r="AN73"/>
      <c r="AO73"/>
      <c r="AP73"/>
      <c r="AQ73"/>
      <c r="AR73"/>
      <c r="AS73"/>
      <c r="AT73"/>
      <c r="AU73"/>
      <c r="AV73"/>
      <c r="AW73"/>
    </row>
    <row r="74" spans="1:49" x14ac:dyDescent="0.35">
      <c r="A74" s="336"/>
      <c r="B74" s="449" t="s">
        <v>164</v>
      </c>
      <c r="C74" s="450" t="e">
        <f>TARIFA!N28</f>
        <v>#N/A</v>
      </c>
      <c r="D74" s="451" t="e">
        <f>TARIFA!O28</f>
        <v>#N/A</v>
      </c>
      <c r="E74" s="452">
        <f>TARIFA!R28</f>
        <v>0</v>
      </c>
      <c r="F74" s="453">
        <f>TARIFA!S28</f>
        <v>0</v>
      </c>
      <c r="G74" s="454" t="e">
        <f t="shared" si="1"/>
        <v>#N/A</v>
      </c>
      <c r="H74" s="455" t="e">
        <f t="shared" si="0"/>
        <v>#N/A</v>
      </c>
      <c r="I74" s="336"/>
      <c r="J74" s="336"/>
      <c r="K74" s="336"/>
      <c r="AL74" s="986"/>
      <c r="AM74"/>
      <c r="AN74"/>
      <c r="AO74"/>
      <c r="AP74"/>
      <c r="AQ74"/>
      <c r="AR74"/>
      <c r="AS74"/>
      <c r="AT74"/>
      <c r="AU74"/>
      <c r="AV74"/>
      <c r="AW74"/>
    </row>
    <row r="75" spans="1:49" x14ac:dyDescent="0.35">
      <c r="A75" s="336"/>
      <c r="B75" s="456" t="s">
        <v>165</v>
      </c>
      <c r="C75" s="457" t="e">
        <f>TARIFA!N29</f>
        <v>#N/A</v>
      </c>
      <c r="D75" s="458" t="e">
        <f>TARIFA!O29</f>
        <v>#N/A</v>
      </c>
      <c r="E75" s="459">
        <f>TARIFA!R29</f>
        <v>0</v>
      </c>
      <c r="F75" s="460">
        <f>TARIFA!S29</f>
        <v>0</v>
      </c>
      <c r="G75" s="461" t="e">
        <f t="shared" si="1"/>
        <v>#N/A</v>
      </c>
      <c r="H75" s="462" t="e">
        <f t="shared" si="0"/>
        <v>#N/A</v>
      </c>
      <c r="I75" s="336"/>
      <c r="J75" s="336"/>
      <c r="K75" s="336"/>
      <c r="AL75" s="986"/>
      <c r="AM75"/>
      <c r="AN75"/>
      <c r="AO75"/>
      <c r="AP75"/>
      <c r="AQ75"/>
      <c r="AR75"/>
      <c r="AS75"/>
      <c r="AT75"/>
      <c r="AU75"/>
      <c r="AV75"/>
      <c r="AW75"/>
    </row>
    <row r="76" spans="1:49" x14ac:dyDescent="0.35">
      <c r="A76" s="336"/>
      <c r="B76" s="970" t="s">
        <v>353</v>
      </c>
      <c r="C76" s="971"/>
      <c r="D76" s="972"/>
      <c r="E76" s="463">
        <f>SUM(E55:E75)</f>
        <v>0</v>
      </c>
      <c r="F76" s="463">
        <f>SUM(F55:F75)</f>
        <v>0</v>
      </c>
      <c r="G76" s="464">
        <f>IFERROR(SUM(G55:G75),0)</f>
        <v>0</v>
      </c>
      <c r="H76" s="464">
        <f>IFERROR(SUM(H55:H75),0)</f>
        <v>0</v>
      </c>
      <c r="I76" s="336"/>
      <c r="J76" s="336"/>
      <c r="K76" s="336"/>
      <c r="AL76" s="986"/>
      <c r="AM76"/>
      <c r="AN76"/>
      <c r="AO76"/>
      <c r="AP76"/>
      <c r="AQ76"/>
      <c r="AR76"/>
      <c r="AS76"/>
      <c r="AT76"/>
      <c r="AU76"/>
      <c r="AV76"/>
      <c r="AW76"/>
    </row>
    <row r="77" spans="1:49" x14ac:dyDescent="0.35">
      <c r="A77" s="336"/>
      <c r="B77" s="336"/>
      <c r="C77" s="436"/>
      <c r="D77" s="436"/>
      <c r="E77" s="336"/>
      <c r="F77" s="336"/>
      <c r="G77" s="336"/>
      <c r="H77" s="336"/>
      <c r="I77" s="336"/>
      <c r="J77" s="336"/>
      <c r="K77" s="336"/>
      <c r="AL77" s="986"/>
      <c r="AM77"/>
      <c r="AN77"/>
      <c r="AO77"/>
      <c r="AP77"/>
      <c r="AQ77"/>
      <c r="AR77"/>
      <c r="AS77"/>
      <c r="AT77"/>
      <c r="AU77"/>
      <c r="AV77"/>
      <c r="AW77"/>
    </row>
    <row r="78" spans="1:49" x14ac:dyDescent="0.35">
      <c r="A78" s="336"/>
      <c r="B78" s="973" t="s">
        <v>360</v>
      </c>
      <c r="C78" s="974"/>
      <c r="D78" s="974"/>
      <c r="E78" s="974"/>
      <c r="F78" s="974"/>
      <c r="G78" s="974"/>
      <c r="H78" s="975"/>
      <c r="I78" s="336"/>
      <c r="J78" s="336"/>
      <c r="K78" s="336"/>
      <c r="AL78" s="986"/>
      <c r="AM78"/>
      <c r="AN78"/>
      <c r="AO78"/>
      <c r="AP78"/>
      <c r="AQ78"/>
      <c r="AR78"/>
      <c r="AS78"/>
      <c r="AT78"/>
      <c r="AU78"/>
      <c r="AV78"/>
      <c r="AW78"/>
    </row>
    <row r="79" spans="1:49" ht="15" customHeight="1" x14ac:dyDescent="0.35">
      <c r="A79" s="336"/>
      <c r="B79" s="976" t="s">
        <v>350</v>
      </c>
      <c r="C79" s="978" t="s">
        <v>297</v>
      </c>
      <c r="D79" s="979"/>
      <c r="E79" s="978" t="s">
        <v>267</v>
      </c>
      <c r="F79" s="979"/>
      <c r="G79" s="978" t="s">
        <v>137</v>
      </c>
      <c r="H79" s="979"/>
      <c r="I79" s="336"/>
      <c r="J79" s="336"/>
      <c r="K79" s="336"/>
      <c r="AL79" s="986"/>
      <c r="AM79"/>
      <c r="AN79"/>
      <c r="AO79"/>
      <c r="AP79"/>
      <c r="AQ79"/>
      <c r="AR79"/>
      <c r="AS79"/>
      <c r="AT79"/>
      <c r="AU79"/>
      <c r="AV79"/>
      <c r="AW79"/>
    </row>
    <row r="80" spans="1:49" x14ac:dyDescent="0.35">
      <c r="A80" s="336"/>
      <c r="B80" s="977">
        <v>0</v>
      </c>
      <c r="C80" s="441" t="s">
        <v>351</v>
      </c>
      <c r="D80" s="441" t="s">
        <v>352</v>
      </c>
      <c r="E80" s="441" t="s">
        <v>351</v>
      </c>
      <c r="F80" s="441" t="s">
        <v>352</v>
      </c>
      <c r="G80" s="441" t="s">
        <v>351</v>
      </c>
      <c r="H80" s="441" t="s">
        <v>352</v>
      </c>
      <c r="I80" s="336"/>
      <c r="J80" s="336"/>
      <c r="K80" s="336"/>
      <c r="AL80" s="986"/>
      <c r="AM80"/>
      <c r="AN80"/>
      <c r="AO80"/>
      <c r="AP80"/>
      <c r="AQ80"/>
      <c r="AR80"/>
      <c r="AS80"/>
      <c r="AT80"/>
      <c r="AU80"/>
      <c r="AV80"/>
      <c r="AW80"/>
    </row>
    <row r="81" spans="1:49" x14ac:dyDescent="0.35">
      <c r="A81" s="336"/>
      <c r="B81" s="442" t="s">
        <v>102</v>
      </c>
      <c r="C81" s="443" t="e">
        <f>TARIFA!P9</f>
        <v>#N/A</v>
      </c>
      <c r="D81" s="444" t="e">
        <f>TARIFA!Q9</f>
        <v>#N/A</v>
      </c>
      <c r="E81" s="445">
        <f>TARIFA!T9</f>
        <v>0</v>
      </c>
      <c r="F81" s="446">
        <f>TARIFA!U9</f>
        <v>0</v>
      </c>
      <c r="G81" s="447" t="e">
        <f>C81*E81</f>
        <v>#N/A</v>
      </c>
      <c r="H81" s="448" t="e">
        <f t="shared" ref="H81:H101" si="2">D81*F81</f>
        <v>#N/A</v>
      </c>
      <c r="I81" s="336"/>
      <c r="J81" s="336"/>
      <c r="K81" s="336"/>
      <c r="AL81" s="986"/>
      <c r="AM81"/>
      <c r="AN81"/>
      <c r="AO81"/>
      <c r="AP81"/>
      <c r="AQ81"/>
      <c r="AR81"/>
      <c r="AS81"/>
      <c r="AT81"/>
      <c r="AU81"/>
      <c r="AV81"/>
      <c r="AW81"/>
    </row>
    <row r="82" spans="1:49" x14ac:dyDescent="0.35">
      <c r="A82" s="336"/>
      <c r="B82" s="449" t="s">
        <v>103</v>
      </c>
      <c r="C82" s="450" t="e">
        <f>TARIFA!P10</f>
        <v>#N/A</v>
      </c>
      <c r="D82" s="451" t="e">
        <f>TARIFA!Q10</f>
        <v>#N/A</v>
      </c>
      <c r="E82" s="452">
        <f>TARIFA!T10</f>
        <v>0</v>
      </c>
      <c r="F82" s="453">
        <f>TARIFA!U10</f>
        <v>0</v>
      </c>
      <c r="G82" s="454" t="e">
        <f t="shared" ref="G82:G101" si="3">C82*E82</f>
        <v>#N/A</v>
      </c>
      <c r="H82" s="455" t="e">
        <f t="shared" si="2"/>
        <v>#N/A</v>
      </c>
      <c r="I82" s="336"/>
      <c r="J82" s="336"/>
      <c r="K82" s="336"/>
      <c r="AL82" s="986"/>
      <c r="AM82"/>
      <c r="AN82"/>
      <c r="AO82"/>
      <c r="AP82"/>
      <c r="AQ82"/>
      <c r="AR82"/>
      <c r="AS82"/>
      <c r="AT82"/>
      <c r="AU82"/>
      <c r="AV82"/>
      <c r="AW82"/>
    </row>
    <row r="83" spans="1:49" x14ac:dyDescent="0.35">
      <c r="A83" s="336"/>
      <c r="B83" s="449" t="s">
        <v>104</v>
      </c>
      <c r="C83" s="450" t="e">
        <f>TARIFA!P11</f>
        <v>#N/A</v>
      </c>
      <c r="D83" s="451" t="e">
        <f>TARIFA!Q11</f>
        <v>#N/A</v>
      </c>
      <c r="E83" s="452">
        <f>TARIFA!T11</f>
        <v>0</v>
      </c>
      <c r="F83" s="453">
        <f>TARIFA!U11</f>
        <v>0</v>
      </c>
      <c r="G83" s="454" t="e">
        <f t="shared" si="3"/>
        <v>#N/A</v>
      </c>
      <c r="H83" s="455" t="e">
        <f t="shared" si="2"/>
        <v>#N/A</v>
      </c>
      <c r="I83" s="336"/>
      <c r="J83" s="336"/>
      <c r="K83" s="336"/>
      <c r="AL83" s="986"/>
      <c r="AM83"/>
      <c r="AN83"/>
      <c r="AO83"/>
      <c r="AP83"/>
      <c r="AQ83"/>
      <c r="AR83"/>
      <c r="AS83"/>
      <c r="AT83"/>
      <c r="AU83"/>
      <c r="AV83"/>
      <c r="AW83"/>
    </row>
    <row r="84" spans="1:49" x14ac:dyDescent="0.35">
      <c r="A84" s="336"/>
      <c r="B84" s="449" t="s">
        <v>105</v>
      </c>
      <c r="C84" s="450" t="e">
        <f>TARIFA!P12</f>
        <v>#N/A</v>
      </c>
      <c r="D84" s="451" t="e">
        <f>TARIFA!Q12</f>
        <v>#N/A</v>
      </c>
      <c r="E84" s="452">
        <f>TARIFA!T12</f>
        <v>0</v>
      </c>
      <c r="F84" s="453">
        <f>TARIFA!U12</f>
        <v>0</v>
      </c>
      <c r="G84" s="454" t="e">
        <f t="shared" si="3"/>
        <v>#N/A</v>
      </c>
      <c r="H84" s="455" t="e">
        <f t="shared" si="2"/>
        <v>#N/A</v>
      </c>
      <c r="I84" s="336"/>
      <c r="J84" s="336"/>
      <c r="K84" s="336"/>
      <c r="AL84" s="986"/>
      <c r="AM84"/>
      <c r="AN84"/>
      <c r="AO84"/>
      <c r="AP84"/>
      <c r="AQ84"/>
      <c r="AR84"/>
      <c r="AS84"/>
      <c r="AT84"/>
      <c r="AU84"/>
      <c r="AV84"/>
      <c r="AW84"/>
    </row>
    <row r="85" spans="1:49" x14ac:dyDescent="0.35">
      <c r="A85" s="336"/>
      <c r="B85" s="449" t="s">
        <v>106</v>
      </c>
      <c r="C85" s="450" t="e">
        <f>TARIFA!P13</f>
        <v>#N/A</v>
      </c>
      <c r="D85" s="451" t="e">
        <f>TARIFA!Q13</f>
        <v>#N/A</v>
      </c>
      <c r="E85" s="452">
        <f>TARIFA!T13</f>
        <v>0</v>
      </c>
      <c r="F85" s="453">
        <f>TARIFA!U13</f>
        <v>0</v>
      </c>
      <c r="G85" s="454" t="e">
        <f t="shared" si="3"/>
        <v>#N/A</v>
      </c>
      <c r="H85" s="455" t="e">
        <f t="shared" si="2"/>
        <v>#N/A</v>
      </c>
      <c r="I85" s="336"/>
      <c r="J85" s="336"/>
      <c r="K85" s="336"/>
      <c r="AL85" s="986"/>
      <c r="AM85"/>
      <c r="AN85"/>
      <c r="AO85"/>
      <c r="AP85"/>
      <c r="AQ85"/>
      <c r="AR85"/>
      <c r="AS85"/>
      <c r="AT85"/>
      <c r="AU85"/>
      <c r="AV85"/>
      <c r="AW85"/>
    </row>
    <row r="86" spans="1:49" x14ac:dyDescent="0.35">
      <c r="A86" s="336"/>
      <c r="B86" s="449" t="s">
        <v>107</v>
      </c>
      <c r="C86" s="450" t="e">
        <f>TARIFA!P14</f>
        <v>#N/A</v>
      </c>
      <c r="D86" s="451" t="e">
        <f>TARIFA!Q14</f>
        <v>#N/A</v>
      </c>
      <c r="E86" s="452">
        <f>TARIFA!T14</f>
        <v>0</v>
      </c>
      <c r="F86" s="453">
        <f>TARIFA!U14</f>
        <v>0</v>
      </c>
      <c r="G86" s="454" t="e">
        <f t="shared" si="3"/>
        <v>#N/A</v>
      </c>
      <c r="H86" s="455" t="e">
        <f t="shared" si="2"/>
        <v>#N/A</v>
      </c>
      <c r="I86" s="336"/>
      <c r="J86" s="336"/>
      <c r="K86" s="336"/>
      <c r="AL86" s="986"/>
      <c r="AM86"/>
      <c r="AN86"/>
      <c r="AO86"/>
      <c r="AP86"/>
      <c r="AQ86"/>
      <c r="AR86"/>
      <c r="AS86"/>
      <c r="AT86"/>
      <c r="AU86"/>
      <c r="AV86"/>
      <c r="AW86"/>
    </row>
    <row r="87" spans="1:49" x14ac:dyDescent="0.35">
      <c r="A87" s="336"/>
      <c r="B87" s="449" t="s">
        <v>108</v>
      </c>
      <c r="C87" s="450" t="e">
        <f>TARIFA!P15</f>
        <v>#N/A</v>
      </c>
      <c r="D87" s="451" t="e">
        <f>TARIFA!Q15</f>
        <v>#N/A</v>
      </c>
      <c r="E87" s="452">
        <f>TARIFA!T15</f>
        <v>0</v>
      </c>
      <c r="F87" s="453">
        <f>TARIFA!U15</f>
        <v>0</v>
      </c>
      <c r="G87" s="454" t="e">
        <f t="shared" si="3"/>
        <v>#N/A</v>
      </c>
      <c r="H87" s="455" t="e">
        <f t="shared" si="2"/>
        <v>#N/A</v>
      </c>
      <c r="I87" s="336"/>
      <c r="J87" s="336"/>
      <c r="K87" s="336"/>
      <c r="AL87" s="986"/>
      <c r="AM87"/>
      <c r="AN87"/>
      <c r="AO87"/>
      <c r="AP87"/>
      <c r="AQ87"/>
      <c r="AR87"/>
      <c r="AS87"/>
      <c r="AT87"/>
      <c r="AU87"/>
      <c r="AV87"/>
      <c r="AW87"/>
    </row>
    <row r="88" spans="1:49" x14ac:dyDescent="0.35">
      <c r="A88" s="336"/>
      <c r="B88" s="449" t="s">
        <v>109</v>
      </c>
      <c r="C88" s="450" t="e">
        <f>TARIFA!P16</f>
        <v>#N/A</v>
      </c>
      <c r="D88" s="451" t="e">
        <f>TARIFA!Q16</f>
        <v>#N/A</v>
      </c>
      <c r="E88" s="452">
        <f>TARIFA!T16</f>
        <v>0</v>
      </c>
      <c r="F88" s="453">
        <f>TARIFA!U16</f>
        <v>0</v>
      </c>
      <c r="G88" s="454" t="e">
        <f t="shared" si="3"/>
        <v>#N/A</v>
      </c>
      <c r="H88" s="455" t="e">
        <f t="shared" si="2"/>
        <v>#N/A</v>
      </c>
      <c r="I88" s="336"/>
      <c r="J88" s="336"/>
      <c r="K88" s="336"/>
      <c r="AL88" s="986"/>
      <c r="AM88"/>
      <c r="AN88"/>
      <c r="AO88"/>
      <c r="AP88"/>
      <c r="AQ88"/>
      <c r="AR88"/>
      <c r="AS88"/>
      <c r="AT88"/>
      <c r="AU88"/>
      <c r="AV88"/>
      <c r="AW88"/>
    </row>
    <row r="89" spans="1:49" x14ac:dyDescent="0.35">
      <c r="A89" s="336"/>
      <c r="B89" s="449" t="s">
        <v>110</v>
      </c>
      <c r="C89" s="450" t="e">
        <f>TARIFA!P17</f>
        <v>#N/A</v>
      </c>
      <c r="D89" s="451" t="e">
        <f>TARIFA!Q17</f>
        <v>#N/A</v>
      </c>
      <c r="E89" s="452">
        <f>TARIFA!T17</f>
        <v>0</v>
      </c>
      <c r="F89" s="453">
        <f>TARIFA!U17</f>
        <v>0</v>
      </c>
      <c r="G89" s="454" t="e">
        <f t="shared" si="3"/>
        <v>#N/A</v>
      </c>
      <c r="H89" s="455" t="e">
        <f t="shared" si="2"/>
        <v>#N/A</v>
      </c>
      <c r="I89" s="336"/>
      <c r="J89" s="336"/>
      <c r="K89" s="336"/>
      <c r="AL89" s="986"/>
      <c r="AM89"/>
      <c r="AN89"/>
      <c r="AO89"/>
      <c r="AP89"/>
      <c r="AQ89"/>
      <c r="AR89"/>
      <c r="AS89"/>
      <c r="AT89"/>
      <c r="AU89"/>
      <c r="AV89"/>
      <c r="AW89"/>
    </row>
    <row r="90" spans="1:49" x14ac:dyDescent="0.35">
      <c r="A90" s="336"/>
      <c r="B90" s="449" t="s">
        <v>111</v>
      </c>
      <c r="C90" s="450" t="e">
        <f>TARIFA!P18</f>
        <v>#N/A</v>
      </c>
      <c r="D90" s="451" t="e">
        <f>TARIFA!Q18</f>
        <v>#N/A</v>
      </c>
      <c r="E90" s="452">
        <f>TARIFA!T18</f>
        <v>0</v>
      </c>
      <c r="F90" s="453">
        <f>TARIFA!U18</f>
        <v>0</v>
      </c>
      <c r="G90" s="454" t="e">
        <f t="shared" si="3"/>
        <v>#N/A</v>
      </c>
      <c r="H90" s="455" t="e">
        <f t="shared" si="2"/>
        <v>#N/A</v>
      </c>
      <c r="I90" s="336"/>
      <c r="J90" s="336"/>
      <c r="K90" s="336"/>
      <c r="AL90" s="986"/>
      <c r="AM90"/>
      <c r="AN90"/>
      <c r="AO90"/>
      <c r="AP90"/>
      <c r="AQ90"/>
      <c r="AR90"/>
      <c r="AS90"/>
      <c r="AT90"/>
      <c r="AU90"/>
      <c r="AV90"/>
      <c r="AW90"/>
    </row>
    <row r="91" spans="1:49" x14ac:dyDescent="0.35">
      <c r="A91" s="336"/>
      <c r="B91" s="449" t="s">
        <v>112</v>
      </c>
      <c r="C91" s="450" t="e">
        <f>TARIFA!P19</f>
        <v>#N/A</v>
      </c>
      <c r="D91" s="451" t="e">
        <f>TARIFA!Q19</f>
        <v>#N/A</v>
      </c>
      <c r="E91" s="452">
        <f>TARIFA!T19</f>
        <v>0</v>
      </c>
      <c r="F91" s="453">
        <f>TARIFA!U19</f>
        <v>0</v>
      </c>
      <c r="G91" s="454" t="e">
        <f t="shared" si="3"/>
        <v>#N/A</v>
      </c>
      <c r="H91" s="455" t="e">
        <f t="shared" si="2"/>
        <v>#N/A</v>
      </c>
      <c r="I91" s="336"/>
      <c r="J91" s="336"/>
      <c r="K91" s="336"/>
      <c r="AL91" s="986"/>
      <c r="AM91"/>
      <c r="AN91"/>
      <c r="AO91"/>
      <c r="AP91"/>
      <c r="AQ91"/>
      <c r="AR91"/>
      <c r="AS91"/>
      <c r="AT91"/>
      <c r="AU91"/>
      <c r="AV91"/>
      <c r="AW91"/>
    </row>
    <row r="92" spans="1:49" x14ac:dyDescent="0.35">
      <c r="A92" s="336"/>
      <c r="B92" s="449" t="s">
        <v>113</v>
      </c>
      <c r="C92" s="450" t="e">
        <f>TARIFA!P20</f>
        <v>#N/A</v>
      </c>
      <c r="D92" s="451" t="e">
        <f>TARIFA!Q20</f>
        <v>#N/A</v>
      </c>
      <c r="E92" s="452">
        <f>TARIFA!T20</f>
        <v>0</v>
      </c>
      <c r="F92" s="453">
        <f>TARIFA!U20</f>
        <v>0</v>
      </c>
      <c r="G92" s="454" t="e">
        <f t="shared" si="3"/>
        <v>#N/A</v>
      </c>
      <c r="H92" s="455" t="e">
        <f t="shared" si="2"/>
        <v>#N/A</v>
      </c>
      <c r="I92" s="336"/>
      <c r="J92" s="336"/>
      <c r="K92" s="336"/>
      <c r="AL92" s="986"/>
      <c r="AM92"/>
      <c r="AN92"/>
      <c r="AO92"/>
      <c r="AP92"/>
      <c r="AQ92"/>
      <c r="AR92"/>
      <c r="AS92"/>
      <c r="AT92"/>
      <c r="AU92"/>
      <c r="AV92"/>
      <c r="AW92"/>
    </row>
    <row r="93" spans="1:49" x14ac:dyDescent="0.35">
      <c r="A93" s="336"/>
      <c r="B93" s="449" t="s">
        <v>114</v>
      </c>
      <c r="C93" s="450" t="e">
        <f>TARIFA!P21</f>
        <v>#N/A</v>
      </c>
      <c r="D93" s="451" t="e">
        <f>TARIFA!Q21</f>
        <v>#N/A</v>
      </c>
      <c r="E93" s="452">
        <f>TARIFA!T21</f>
        <v>0</v>
      </c>
      <c r="F93" s="453">
        <f>TARIFA!U21</f>
        <v>0</v>
      </c>
      <c r="G93" s="454" t="e">
        <f t="shared" si="3"/>
        <v>#N/A</v>
      </c>
      <c r="H93" s="455" t="e">
        <f t="shared" si="2"/>
        <v>#N/A</v>
      </c>
      <c r="I93" s="336"/>
      <c r="J93" s="336"/>
      <c r="K93" s="336"/>
      <c r="AL93" s="986"/>
      <c r="AM93"/>
      <c r="AN93"/>
      <c r="AO93"/>
      <c r="AP93"/>
      <c r="AQ93"/>
      <c r="AR93"/>
      <c r="AS93"/>
      <c r="AT93"/>
      <c r="AU93"/>
      <c r="AV93"/>
      <c r="AW93"/>
    </row>
    <row r="94" spans="1:49" x14ac:dyDescent="0.35">
      <c r="A94" s="336"/>
      <c r="B94" s="449" t="s">
        <v>115</v>
      </c>
      <c r="C94" s="450" t="e">
        <f>TARIFA!P22</f>
        <v>#N/A</v>
      </c>
      <c r="D94" s="451" t="e">
        <f>TARIFA!Q22</f>
        <v>#N/A</v>
      </c>
      <c r="E94" s="452">
        <f>TARIFA!T22</f>
        <v>0</v>
      </c>
      <c r="F94" s="453">
        <f>TARIFA!U22</f>
        <v>0</v>
      </c>
      <c r="G94" s="454" t="e">
        <f t="shared" si="3"/>
        <v>#N/A</v>
      </c>
      <c r="H94" s="455" t="e">
        <f t="shared" si="2"/>
        <v>#N/A</v>
      </c>
      <c r="I94" s="336"/>
      <c r="J94" s="336"/>
      <c r="K94" s="336"/>
      <c r="AL94" s="986"/>
      <c r="AM94"/>
      <c r="AN94"/>
      <c r="AO94"/>
      <c r="AP94"/>
      <c r="AQ94"/>
      <c r="AR94"/>
      <c r="AS94"/>
      <c r="AT94"/>
      <c r="AU94"/>
      <c r="AV94"/>
      <c r="AW94"/>
    </row>
    <row r="95" spans="1:49" x14ac:dyDescent="0.35">
      <c r="A95" s="336"/>
      <c r="B95" s="449" t="s">
        <v>116</v>
      </c>
      <c r="C95" s="450" t="e">
        <f>TARIFA!P23</f>
        <v>#N/A</v>
      </c>
      <c r="D95" s="451" t="e">
        <f>TARIFA!Q23</f>
        <v>#N/A</v>
      </c>
      <c r="E95" s="452">
        <f>TARIFA!T23</f>
        <v>0</v>
      </c>
      <c r="F95" s="453">
        <f>TARIFA!U23</f>
        <v>0</v>
      </c>
      <c r="G95" s="454" t="e">
        <f t="shared" si="3"/>
        <v>#N/A</v>
      </c>
      <c r="H95" s="455" t="e">
        <f t="shared" si="2"/>
        <v>#N/A</v>
      </c>
      <c r="I95" s="336"/>
      <c r="J95" s="336"/>
      <c r="K95" s="336"/>
      <c r="AL95" s="986"/>
      <c r="AM95"/>
      <c r="AN95"/>
      <c r="AO95"/>
      <c r="AP95"/>
      <c r="AQ95"/>
      <c r="AR95"/>
      <c r="AS95"/>
      <c r="AT95"/>
      <c r="AU95"/>
      <c r="AV95"/>
      <c r="AW95"/>
    </row>
    <row r="96" spans="1:49" x14ac:dyDescent="0.35">
      <c r="A96" s="336"/>
      <c r="B96" s="449" t="s">
        <v>117</v>
      </c>
      <c r="C96" s="450" t="e">
        <f>TARIFA!P24</f>
        <v>#N/A</v>
      </c>
      <c r="D96" s="451" t="e">
        <f>TARIFA!Q24</f>
        <v>#N/A</v>
      </c>
      <c r="E96" s="452">
        <f>TARIFA!T24</f>
        <v>0</v>
      </c>
      <c r="F96" s="453">
        <f>TARIFA!U24</f>
        <v>0</v>
      </c>
      <c r="G96" s="454" t="e">
        <f t="shared" si="3"/>
        <v>#N/A</v>
      </c>
      <c r="H96" s="455" t="e">
        <f t="shared" si="2"/>
        <v>#N/A</v>
      </c>
      <c r="I96" s="336"/>
      <c r="J96" s="336"/>
      <c r="K96" s="336"/>
      <c r="AL96" s="986"/>
      <c r="AM96"/>
      <c r="AN96"/>
      <c r="AO96"/>
      <c r="AP96"/>
      <c r="AQ96"/>
      <c r="AR96"/>
      <c r="AS96"/>
      <c r="AT96"/>
      <c r="AU96"/>
      <c r="AV96"/>
      <c r="AW96"/>
    </row>
    <row r="97" spans="1:49" x14ac:dyDescent="0.35">
      <c r="A97" s="336"/>
      <c r="B97" s="449" t="s">
        <v>118</v>
      </c>
      <c r="C97" s="450" t="e">
        <f>TARIFA!P25</f>
        <v>#N/A</v>
      </c>
      <c r="D97" s="451" t="e">
        <f>TARIFA!Q25</f>
        <v>#N/A</v>
      </c>
      <c r="E97" s="452">
        <f>TARIFA!T25</f>
        <v>0</v>
      </c>
      <c r="F97" s="453">
        <f>TARIFA!U25</f>
        <v>0</v>
      </c>
      <c r="G97" s="454" t="e">
        <f t="shared" si="3"/>
        <v>#N/A</v>
      </c>
      <c r="H97" s="455" t="e">
        <f t="shared" si="2"/>
        <v>#N/A</v>
      </c>
      <c r="I97" s="336"/>
      <c r="J97" s="336"/>
      <c r="K97" s="336"/>
      <c r="AL97" s="986"/>
      <c r="AM97"/>
      <c r="AN97"/>
      <c r="AO97"/>
      <c r="AP97"/>
      <c r="AQ97"/>
      <c r="AR97"/>
      <c r="AS97"/>
      <c r="AT97"/>
      <c r="AU97"/>
      <c r="AV97"/>
      <c r="AW97"/>
    </row>
    <row r="98" spans="1:49" x14ac:dyDescent="0.35">
      <c r="A98" s="336"/>
      <c r="B98" s="449" t="s">
        <v>119</v>
      </c>
      <c r="C98" s="450" t="e">
        <f>TARIFA!P26</f>
        <v>#N/A</v>
      </c>
      <c r="D98" s="451" t="e">
        <f>TARIFA!Q26</f>
        <v>#N/A</v>
      </c>
      <c r="E98" s="452">
        <f>TARIFA!T26</f>
        <v>0</v>
      </c>
      <c r="F98" s="453">
        <f>TARIFA!U26</f>
        <v>0</v>
      </c>
      <c r="G98" s="454" t="e">
        <f t="shared" si="3"/>
        <v>#N/A</v>
      </c>
      <c r="H98" s="455" t="e">
        <f t="shared" si="2"/>
        <v>#N/A</v>
      </c>
      <c r="I98" s="336"/>
      <c r="J98" s="336"/>
      <c r="K98" s="336"/>
      <c r="AL98" s="986"/>
      <c r="AM98"/>
      <c r="AN98"/>
      <c r="AO98"/>
      <c r="AP98"/>
      <c r="AQ98"/>
      <c r="AR98"/>
      <c r="AS98"/>
      <c r="AT98"/>
      <c r="AU98"/>
      <c r="AV98"/>
      <c r="AW98"/>
    </row>
    <row r="99" spans="1:49" x14ac:dyDescent="0.35">
      <c r="A99" s="336"/>
      <c r="B99" s="449" t="s">
        <v>120</v>
      </c>
      <c r="C99" s="450" t="e">
        <f>TARIFA!P27</f>
        <v>#N/A</v>
      </c>
      <c r="D99" s="451" t="e">
        <f>TARIFA!Q27</f>
        <v>#N/A</v>
      </c>
      <c r="E99" s="452">
        <f>TARIFA!T27</f>
        <v>0</v>
      </c>
      <c r="F99" s="453">
        <f>TARIFA!U27</f>
        <v>0</v>
      </c>
      <c r="G99" s="454" t="e">
        <f t="shared" si="3"/>
        <v>#N/A</v>
      </c>
      <c r="H99" s="455" t="e">
        <f t="shared" si="2"/>
        <v>#N/A</v>
      </c>
      <c r="I99" s="336"/>
      <c r="J99" s="336"/>
      <c r="K99" s="336"/>
      <c r="AL99" s="986"/>
      <c r="AM99"/>
      <c r="AN99"/>
      <c r="AO99"/>
      <c r="AP99"/>
      <c r="AQ99"/>
      <c r="AR99"/>
      <c r="AS99"/>
      <c r="AT99"/>
      <c r="AU99"/>
      <c r="AV99"/>
      <c r="AW99"/>
    </row>
    <row r="100" spans="1:49" x14ac:dyDescent="0.35">
      <c r="A100" s="336"/>
      <c r="B100" s="449" t="s">
        <v>164</v>
      </c>
      <c r="C100" s="450" t="e">
        <f>TARIFA!P28</f>
        <v>#N/A</v>
      </c>
      <c r="D100" s="451" t="e">
        <f>TARIFA!Q28</f>
        <v>#N/A</v>
      </c>
      <c r="E100" s="452">
        <f>TARIFA!T28</f>
        <v>0</v>
      </c>
      <c r="F100" s="453">
        <f>TARIFA!U28</f>
        <v>0</v>
      </c>
      <c r="G100" s="454" t="e">
        <f t="shared" si="3"/>
        <v>#N/A</v>
      </c>
      <c r="H100" s="455" t="e">
        <f t="shared" si="2"/>
        <v>#N/A</v>
      </c>
      <c r="I100" s="336"/>
      <c r="J100" s="336"/>
      <c r="K100" s="336"/>
      <c r="AL100" s="986"/>
      <c r="AM100"/>
      <c r="AN100"/>
      <c r="AO100"/>
      <c r="AP100"/>
      <c r="AQ100"/>
      <c r="AR100"/>
      <c r="AS100"/>
      <c r="AT100"/>
      <c r="AU100"/>
      <c r="AV100"/>
      <c r="AW100"/>
    </row>
    <row r="101" spans="1:49" x14ac:dyDescent="0.35">
      <c r="A101" s="336"/>
      <c r="B101" s="456" t="s">
        <v>165</v>
      </c>
      <c r="C101" s="457" t="e">
        <f>TARIFA!P29</f>
        <v>#N/A</v>
      </c>
      <c r="D101" s="458" t="e">
        <f>TARIFA!Q29</f>
        <v>#N/A</v>
      </c>
      <c r="E101" s="459">
        <f>TARIFA!T29</f>
        <v>0</v>
      </c>
      <c r="F101" s="460">
        <f>TARIFA!U29</f>
        <v>0</v>
      </c>
      <c r="G101" s="461" t="e">
        <f t="shared" si="3"/>
        <v>#N/A</v>
      </c>
      <c r="H101" s="462" t="e">
        <f t="shared" si="2"/>
        <v>#N/A</v>
      </c>
      <c r="I101" s="336"/>
      <c r="J101" s="336"/>
      <c r="K101" s="336"/>
      <c r="AL101" s="986"/>
      <c r="AM101"/>
      <c r="AN101"/>
      <c r="AO101"/>
      <c r="AP101"/>
      <c r="AQ101"/>
      <c r="AR101"/>
      <c r="AS101"/>
      <c r="AT101"/>
      <c r="AU101"/>
      <c r="AV101"/>
      <c r="AW101"/>
    </row>
    <row r="102" spans="1:49" x14ac:dyDescent="0.35">
      <c r="A102" s="336"/>
      <c r="B102" s="970" t="s">
        <v>353</v>
      </c>
      <c r="C102" s="971"/>
      <c r="D102" s="972"/>
      <c r="E102" s="463">
        <f>SUM(E81:E101)</f>
        <v>0</v>
      </c>
      <c r="F102" s="463">
        <f>SUM(F81:F101)</f>
        <v>0</v>
      </c>
      <c r="G102" s="464">
        <f>IFERROR(SUM(G81:G101),0)</f>
        <v>0</v>
      </c>
      <c r="H102" s="464">
        <f>IFERROR(SUM(H81:H101),0)</f>
        <v>0</v>
      </c>
      <c r="I102" s="336"/>
      <c r="J102" s="336"/>
      <c r="K102" s="336"/>
      <c r="AL102" s="986"/>
      <c r="AM102"/>
      <c r="AN102"/>
      <c r="AO102"/>
      <c r="AP102"/>
      <c r="AQ102"/>
      <c r="AR102"/>
      <c r="AS102"/>
      <c r="AT102"/>
      <c r="AU102"/>
      <c r="AV102"/>
      <c r="AW102"/>
    </row>
    <row r="103" spans="1:49" x14ac:dyDescent="0.35">
      <c r="A103" s="336"/>
      <c r="B103" s="336"/>
      <c r="C103" s="436"/>
      <c r="D103" s="436"/>
      <c r="E103" s="336"/>
      <c r="F103" s="336"/>
      <c r="G103" s="336"/>
      <c r="H103" s="336"/>
      <c r="I103" s="336"/>
      <c r="J103" s="336"/>
      <c r="K103" s="336"/>
      <c r="AL103" s="986"/>
      <c r="AM103"/>
      <c r="AN103"/>
      <c r="AO103"/>
      <c r="AP103"/>
      <c r="AQ103"/>
      <c r="AR103"/>
      <c r="AS103"/>
      <c r="AT103"/>
      <c r="AU103"/>
      <c r="AV103"/>
      <c r="AW103"/>
    </row>
    <row r="104" spans="1:49" x14ac:dyDescent="0.35">
      <c r="A104" s="336"/>
      <c r="B104" s="987" t="s">
        <v>349</v>
      </c>
      <c r="C104" s="988"/>
      <c r="D104" s="988"/>
      <c r="E104" s="988"/>
      <c r="F104" s="989"/>
      <c r="G104" s="990">
        <f>IFERROR(TARIFA!V32,0)</f>
        <v>0</v>
      </c>
      <c r="H104" s="991"/>
      <c r="I104" s="336"/>
      <c r="J104" s="465"/>
      <c r="K104" s="336"/>
      <c r="AL104" s="986"/>
      <c r="AM104"/>
      <c r="AN104"/>
      <c r="AO104"/>
      <c r="AP104"/>
      <c r="AQ104"/>
      <c r="AR104"/>
      <c r="AS104"/>
      <c r="AT104"/>
      <c r="AU104"/>
      <c r="AV104"/>
      <c r="AW104"/>
    </row>
    <row r="105" spans="1:49" x14ac:dyDescent="0.35">
      <c r="A105" s="336"/>
      <c r="B105" s="336"/>
      <c r="C105" s="436"/>
      <c r="D105" s="436"/>
      <c r="E105" s="336"/>
      <c r="F105" s="336"/>
      <c r="G105" s="336"/>
      <c r="H105" s="336"/>
      <c r="I105" s="336"/>
      <c r="J105" s="336"/>
      <c r="K105" s="336"/>
      <c r="AL105" s="986"/>
      <c r="AM105"/>
      <c r="AN105"/>
      <c r="AO105"/>
      <c r="AP105"/>
      <c r="AQ105"/>
      <c r="AR105"/>
      <c r="AS105"/>
      <c r="AT105"/>
      <c r="AU105"/>
      <c r="AV105"/>
      <c r="AW105"/>
    </row>
    <row r="106" spans="1:49" x14ac:dyDescent="0.35">
      <c r="A106" s="336"/>
      <c r="B106" s="336"/>
      <c r="C106" s="436"/>
      <c r="D106" s="436"/>
      <c r="E106" s="336"/>
      <c r="F106" s="336"/>
      <c r="G106" s="336"/>
      <c r="H106" s="336"/>
      <c r="I106" s="336"/>
      <c r="J106" s="336"/>
      <c r="K106" s="336"/>
      <c r="AL106" s="986"/>
      <c r="AM106"/>
      <c r="AN106"/>
      <c r="AO106"/>
      <c r="AP106"/>
      <c r="AQ106"/>
      <c r="AR106"/>
      <c r="AS106"/>
      <c r="AT106"/>
      <c r="AU106"/>
      <c r="AV106"/>
      <c r="AW106"/>
    </row>
    <row r="107" spans="1:49" x14ac:dyDescent="0.35">
      <c r="A107" s="303" t="s">
        <v>222</v>
      </c>
      <c r="B107" s="336"/>
      <c r="C107" s="436"/>
      <c r="D107" s="436"/>
      <c r="E107" s="336"/>
      <c r="F107" s="336"/>
      <c r="G107" s="336"/>
      <c r="H107" s="336"/>
      <c r="I107" s="336"/>
      <c r="J107" s="336"/>
      <c r="K107" s="336"/>
      <c r="AL107" s="986"/>
      <c r="AM107"/>
      <c r="AN107"/>
      <c r="AO107"/>
      <c r="AP107"/>
      <c r="AQ107"/>
      <c r="AR107"/>
      <c r="AS107"/>
      <c r="AT107"/>
      <c r="AU107"/>
      <c r="AV107"/>
      <c r="AW107"/>
    </row>
    <row r="108" spans="1:49" x14ac:dyDescent="0.35">
      <c r="A108" s="336"/>
      <c r="B108" s="336"/>
      <c r="C108" s="436"/>
      <c r="D108" s="436"/>
      <c r="E108" s="336"/>
      <c r="F108" s="336"/>
      <c r="G108" s="336"/>
      <c r="H108" s="336"/>
      <c r="I108" s="336"/>
      <c r="J108" s="336"/>
      <c r="K108" s="336"/>
      <c r="AL108" s="986"/>
      <c r="AM108"/>
      <c r="AN108"/>
      <c r="AO108"/>
      <c r="AP108"/>
      <c r="AQ108"/>
      <c r="AR108"/>
      <c r="AS108"/>
      <c r="AT108"/>
      <c r="AU108"/>
      <c r="AV108"/>
      <c r="AW108"/>
    </row>
    <row r="109" spans="1:49" x14ac:dyDescent="0.35">
      <c r="A109" s="336"/>
      <c r="B109" s="973" t="s">
        <v>361</v>
      </c>
      <c r="C109" s="974"/>
      <c r="D109" s="974"/>
      <c r="E109" s="974"/>
      <c r="F109" s="974"/>
      <c r="G109" s="974"/>
      <c r="H109" s="975"/>
      <c r="I109" s="336"/>
      <c r="J109" s="336"/>
      <c r="K109" s="336"/>
      <c r="AL109" s="986"/>
      <c r="AM109"/>
      <c r="AN109"/>
      <c r="AO109"/>
      <c r="AP109"/>
      <c r="AQ109"/>
      <c r="AR109"/>
      <c r="AS109"/>
      <c r="AT109"/>
      <c r="AU109"/>
      <c r="AV109"/>
      <c r="AW109"/>
    </row>
    <row r="110" spans="1:49" ht="15" customHeight="1" x14ac:dyDescent="0.35">
      <c r="A110" s="336"/>
      <c r="B110" s="976" t="s">
        <v>350</v>
      </c>
      <c r="C110" s="978" t="s">
        <v>297</v>
      </c>
      <c r="D110" s="979"/>
      <c r="E110" s="978" t="s">
        <v>267</v>
      </c>
      <c r="F110" s="979"/>
      <c r="G110" s="978" t="s">
        <v>137</v>
      </c>
      <c r="H110" s="979"/>
      <c r="I110" s="336"/>
      <c r="J110" s="336"/>
      <c r="K110" s="336"/>
      <c r="AL110" s="986"/>
      <c r="AM110"/>
      <c r="AN110"/>
      <c r="AO110"/>
      <c r="AP110"/>
      <c r="AQ110"/>
      <c r="AR110"/>
      <c r="AS110"/>
      <c r="AT110"/>
      <c r="AU110"/>
      <c r="AV110"/>
      <c r="AW110"/>
    </row>
    <row r="111" spans="1:49" x14ac:dyDescent="0.35">
      <c r="A111" s="336"/>
      <c r="B111" s="977">
        <v>0</v>
      </c>
      <c r="C111" s="441" t="s">
        <v>351</v>
      </c>
      <c r="D111" s="441" t="s">
        <v>352</v>
      </c>
      <c r="E111" s="441" t="s">
        <v>351</v>
      </c>
      <c r="F111" s="441" t="s">
        <v>352</v>
      </c>
      <c r="G111" s="441" t="s">
        <v>351</v>
      </c>
      <c r="H111" s="441" t="s">
        <v>352</v>
      </c>
      <c r="I111" s="336"/>
      <c r="J111" s="336"/>
      <c r="K111" s="336"/>
      <c r="AL111" s="986"/>
      <c r="AM111"/>
      <c r="AN111"/>
      <c r="AO111"/>
      <c r="AP111"/>
      <c r="AQ111"/>
      <c r="AR111"/>
      <c r="AS111"/>
      <c r="AT111"/>
      <c r="AU111"/>
      <c r="AV111"/>
      <c r="AW111"/>
    </row>
    <row r="112" spans="1:49" x14ac:dyDescent="0.35">
      <c r="A112" s="336"/>
      <c r="B112" s="442" t="s">
        <v>102</v>
      </c>
      <c r="C112" s="443" t="e">
        <f>TARIFA!N43</f>
        <v>#N/A</v>
      </c>
      <c r="D112" s="444" t="e">
        <f>TARIFA!O43</f>
        <v>#N/A</v>
      </c>
      <c r="E112" s="445">
        <f>TARIFA!R43</f>
        <v>0</v>
      </c>
      <c r="F112" s="446">
        <f>TARIFA!S43</f>
        <v>0</v>
      </c>
      <c r="G112" s="447" t="e">
        <f>C112*E112</f>
        <v>#N/A</v>
      </c>
      <c r="H112" s="448" t="e">
        <f t="shared" ref="H112:H132" si="4">D112*F112</f>
        <v>#N/A</v>
      </c>
      <c r="I112" s="336"/>
      <c r="J112" s="336"/>
      <c r="K112" s="336"/>
      <c r="AL112" s="986"/>
      <c r="AM112"/>
      <c r="AN112"/>
      <c r="AO112"/>
      <c r="AP112"/>
      <c r="AQ112"/>
      <c r="AR112"/>
      <c r="AS112"/>
      <c r="AT112"/>
      <c r="AU112"/>
      <c r="AV112"/>
      <c r="AW112"/>
    </row>
    <row r="113" spans="1:49" x14ac:dyDescent="0.35">
      <c r="A113" s="336"/>
      <c r="B113" s="449" t="s">
        <v>103</v>
      </c>
      <c r="C113" s="450" t="e">
        <f>TARIFA!N44</f>
        <v>#N/A</v>
      </c>
      <c r="D113" s="451" t="e">
        <f>TARIFA!O44</f>
        <v>#N/A</v>
      </c>
      <c r="E113" s="452">
        <f>TARIFA!R44</f>
        <v>0</v>
      </c>
      <c r="F113" s="453">
        <f>TARIFA!S44</f>
        <v>0</v>
      </c>
      <c r="G113" s="454" t="e">
        <f t="shared" ref="G113:G132" si="5">C113*E113</f>
        <v>#N/A</v>
      </c>
      <c r="H113" s="455" t="e">
        <f t="shared" si="4"/>
        <v>#N/A</v>
      </c>
      <c r="I113" s="336"/>
      <c r="J113" s="336"/>
      <c r="K113" s="336"/>
      <c r="AL113" s="986"/>
      <c r="AM113"/>
      <c r="AN113"/>
      <c r="AO113"/>
      <c r="AP113"/>
      <c r="AQ113"/>
      <c r="AR113"/>
      <c r="AS113"/>
      <c r="AT113"/>
      <c r="AU113"/>
      <c r="AV113"/>
      <c r="AW113"/>
    </row>
    <row r="114" spans="1:49" x14ac:dyDescent="0.35">
      <c r="A114" s="336"/>
      <c r="B114" s="449" t="s">
        <v>104</v>
      </c>
      <c r="C114" s="450" t="e">
        <f>TARIFA!N45</f>
        <v>#N/A</v>
      </c>
      <c r="D114" s="451" t="e">
        <f>TARIFA!O45</f>
        <v>#N/A</v>
      </c>
      <c r="E114" s="452">
        <f>TARIFA!R45</f>
        <v>0</v>
      </c>
      <c r="F114" s="453">
        <f>TARIFA!S45</f>
        <v>0</v>
      </c>
      <c r="G114" s="454" t="e">
        <f t="shared" si="5"/>
        <v>#N/A</v>
      </c>
      <c r="H114" s="455" t="e">
        <f t="shared" si="4"/>
        <v>#N/A</v>
      </c>
      <c r="I114" s="336"/>
      <c r="J114" s="336"/>
      <c r="K114" s="336"/>
      <c r="AL114" s="986"/>
      <c r="AM114"/>
      <c r="AN114"/>
      <c r="AO114"/>
      <c r="AP114"/>
      <c r="AQ114"/>
      <c r="AR114"/>
      <c r="AS114"/>
      <c r="AT114"/>
      <c r="AU114"/>
      <c r="AV114"/>
      <c r="AW114"/>
    </row>
    <row r="115" spans="1:49" x14ac:dyDescent="0.35">
      <c r="A115" s="336"/>
      <c r="B115" s="449" t="s">
        <v>105</v>
      </c>
      <c r="C115" s="450" t="e">
        <f>TARIFA!N46</f>
        <v>#N/A</v>
      </c>
      <c r="D115" s="451" t="e">
        <f>TARIFA!O46</f>
        <v>#N/A</v>
      </c>
      <c r="E115" s="452">
        <f>TARIFA!R46</f>
        <v>0</v>
      </c>
      <c r="F115" s="453">
        <f>TARIFA!S46</f>
        <v>0</v>
      </c>
      <c r="G115" s="454" t="e">
        <f t="shared" si="5"/>
        <v>#N/A</v>
      </c>
      <c r="H115" s="455" t="e">
        <f t="shared" si="4"/>
        <v>#N/A</v>
      </c>
      <c r="I115" s="336"/>
      <c r="J115" s="336"/>
      <c r="K115" s="336"/>
      <c r="AL115" s="986"/>
      <c r="AM115"/>
      <c r="AN115"/>
      <c r="AO115"/>
      <c r="AP115"/>
      <c r="AQ115"/>
      <c r="AR115"/>
      <c r="AS115"/>
      <c r="AT115"/>
      <c r="AU115"/>
      <c r="AV115"/>
      <c r="AW115"/>
    </row>
    <row r="116" spans="1:49" x14ac:dyDescent="0.35">
      <c r="A116" s="336"/>
      <c r="B116" s="449" t="s">
        <v>106</v>
      </c>
      <c r="C116" s="450" t="e">
        <f>TARIFA!N47</f>
        <v>#N/A</v>
      </c>
      <c r="D116" s="451" t="e">
        <f>TARIFA!O47</f>
        <v>#N/A</v>
      </c>
      <c r="E116" s="452">
        <f>TARIFA!R47</f>
        <v>0</v>
      </c>
      <c r="F116" s="453">
        <f>TARIFA!S47</f>
        <v>0</v>
      </c>
      <c r="G116" s="454" t="e">
        <f t="shared" si="5"/>
        <v>#N/A</v>
      </c>
      <c r="H116" s="455" t="e">
        <f t="shared" si="4"/>
        <v>#N/A</v>
      </c>
      <c r="I116" s="336"/>
      <c r="J116" s="336"/>
      <c r="K116" s="336"/>
      <c r="AL116" s="986"/>
      <c r="AM116"/>
      <c r="AN116"/>
      <c r="AO116"/>
      <c r="AP116"/>
      <c r="AQ116"/>
      <c r="AR116"/>
      <c r="AS116"/>
      <c r="AT116"/>
      <c r="AU116"/>
      <c r="AV116"/>
      <c r="AW116"/>
    </row>
    <row r="117" spans="1:49" x14ac:dyDescent="0.35">
      <c r="A117" s="336"/>
      <c r="B117" s="449" t="s">
        <v>107</v>
      </c>
      <c r="C117" s="450" t="e">
        <f>TARIFA!N48</f>
        <v>#N/A</v>
      </c>
      <c r="D117" s="451" t="e">
        <f>TARIFA!O48</f>
        <v>#N/A</v>
      </c>
      <c r="E117" s="452">
        <f>TARIFA!R48</f>
        <v>0</v>
      </c>
      <c r="F117" s="453">
        <f>TARIFA!S48</f>
        <v>0</v>
      </c>
      <c r="G117" s="454" t="e">
        <f t="shared" si="5"/>
        <v>#N/A</v>
      </c>
      <c r="H117" s="455" t="e">
        <f t="shared" si="4"/>
        <v>#N/A</v>
      </c>
      <c r="I117" s="336"/>
      <c r="J117" s="336"/>
      <c r="K117" s="336"/>
      <c r="AL117" s="986"/>
      <c r="AM117"/>
      <c r="AN117"/>
      <c r="AO117"/>
      <c r="AP117"/>
      <c r="AQ117"/>
      <c r="AR117"/>
      <c r="AS117"/>
      <c r="AT117"/>
      <c r="AU117"/>
      <c r="AV117"/>
      <c r="AW117"/>
    </row>
    <row r="118" spans="1:49" x14ac:dyDescent="0.35">
      <c r="A118" s="336"/>
      <c r="B118" s="449" t="s">
        <v>108</v>
      </c>
      <c r="C118" s="450" t="e">
        <f>TARIFA!N49</f>
        <v>#N/A</v>
      </c>
      <c r="D118" s="451" t="e">
        <f>TARIFA!O49</f>
        <v>#N/A</v>
      </c>
      <c r="E118" s="452">
        <f>TARIFA!R49</f>
        <v>0</v>
      </c>
      <c r="F118" s="453">
        <f>TARIFA!S49</f>
        <v>0</v>
      </c>
      <c r="G118" s="454" t="e">
        <f t="shared" si="5"/>
        <v>#N/A</v>
      </c>
      <c r="H118" s="455" t="e">
        <f t="shared" si="4"/>
        <v>#N/A</v>
      </c>
      <c r="I118" s="336"/>
      <c r="J118" s="336"/>
      <c r="K118" s="336"/>
      <c r="AL118" s="986"/>
      <c r="AM118"/>
      <c r="AN118"/>
      <c r="AO118"/>
      <c r="AP118"/>
      <c r="AQ118"/>
      <c r="AR118"/>
      <c r="AS118"/>
      <c r="AT118"/>
      <c r="AU118"/>
      <c r="AV118"/>
      <c r="AW118"/>
    </row>
    <row r="119" spans="1:49" x14ac:dyDescent="0.35">
      <c r="A119" s="336"/>
      <c r="B119" s="449" t="s">
        <v>109</v>
      </c>
      <c r="C119" s="450" t="e">
        <f>TARIFA!N50</f>
        <v>#N/A</v>
      </c>
      <c r="D119" s="451" t="e">
        <f>TARIFA!O50</f>
        <v>#N/A</v>
      </c>
      <c r="E119" s="452">
        <f>TARIFA!R50</f>
        <v>0</v>
      </c>
      <c r="F119" s="453">
        <f>TARIFA!S50</f>
        <v>0</v>
      </c>
      <c r="G119" s="454" t="e">
        <f t="shared" si="5"/>
        <v>#N/A</v>
      </c>
      <c r="H119" s="455" t="e">
        <f t="shared" si="4"/>
        <v>#N/A</v>
      </c>
      <c r="I119" s="336"/>
      <c r="J119" s="336"/>
      <c r="K119" s="336"/>
      <c r="AL119" s="986"/>
      <c r="AM119"/>
      <c r="AN119"/>
      <c r="AO119"/>
      <c r="AP119"/>
      <c r="AQ119"/>
      <c r="AR119"/>
      <c r="AS119"/>
      <c r="AT119"/>
      <c r="AU119"/>
      <c r="AV119"/>
      <c r="AW119"/>
    </row>
    <row r="120" spans="1:49" x14ac:dyDescent="0.35">
      <c r="A120" s="336"/>
      <c r="B120" s="449" t="s">
        <v>110</v>
      </c>
      <c r="C120" s="450" t="e">
        <f>TARIFA!N51</f>
        <v>#N/A</v>
      </c>
      <c r="D120" s="451" t="e">
        <f>TARIFA!O51</f>
        <v>#N/A</v>
      </c>
      <c r="E120" s="452">
        <f>TARIFA!R51</f>
        <v>0</v>
      </c>
      <c r="F120" s="453">
        <f>TARIFA!S51</f>
        <v>0</v>
      </c>
      <c r="G120" s="454" t="e">
        <f t="shared" si="5"/>
        <v>#N/A</v>
      </c>
      <c r="H120" s="455" t="e">
        <f t="shared" si="4"/>
        <v>#N/A</v>
      </c>
      <c r="I120" s="336"/>
      <c r="J120" s="336"/>
      <c r="K120" s="336"/>
      <c r="AL120" s="986"/>
      <c r="AM120"/>
      <c r="AN120"/>
      <c r="AO120"/>
      <c r="AP120"/>
      <c r="AQ120"/>
      <c r="AR120"/>
      <c r="AS120"/>
      <c r="AT120"/>
      <c r="AU120"/>
      <c r="AV120"/>
      <c r="AW120"/>
    </row>
    <row r="121" spans="1:49" x14ac:dyDescent="0.35">
      <c r="A121" s="336"/>
      <c r="B121" s="449" t="s">
        <v>111</v>
      </c>
      <c r="C121" s="450" t="e">
        <f>TARIFA!N52</f>
        <v>#N/A</v>
      </c>
      <c r="D121" s="451" t="e">
        <f>TARIFA!O52</f>
        <v>#N/A</v>
      </c>
      <c r="E121" s="452">
        <f>TARIFA!R52</f>
        <v>0</v>
      </c>
      <c r="F121" s="453">
        <f>TARIFA!S52</f>
        <v>0</v>
      </c>
      <c r="G121" s="454" t="e">
        <f t="shared" si="5"/>
        <v>#N/A</v>
      </c>
      <c r="H121" s="455" t="e">
        <f t="shared" si="4"/>
        <v>#N/A</v>
      </c>
      <c r="I121" s="336"/>
      <c r="J121" s="336"/>
      <c r="K121" s="336"/>
      <c r="AL121" s="986"/>
      <c r="AM121"/>
      <c r="AN121"/>
      <c r="AO121"/>
      <c r="AP121"/>
      <c r="AQ121"/>
      <c r="AR121"/>
      <c r="AS121"/>
      <c r="AT121"/>
      <c r="AU121"/>
      <c r="AV121"/>
      <c r="AW121"/>
    </row>
    <row r="122" spans="1:49" x14ac:dyDescent="0.35">
      <c r="A122" s="336"/>
      <c r="B122" s="449" t="s">
        <v>112</v>
      </c>
      <c r="C122" s="450" t="e">
        <f>TARIFA!N53</f>
        <v>#N/A</v>
      </c>
      <c r="D122" s="451" t="e">
        <f>TARIFA!O53</f>
        <v>#N/A</v>
      </c>
      <c r="E122" s="452">
        <f>TARIFA!R53</f>
        <v>0</v>
      </c>
      <c r="F122" s="453">
        <f>TARIFA!S53</f>
        <v>0</v>
      </c>
      <c r="G122" s="454" t="e">
        <f t="shared" si="5"/>
        <v>#N/A</v>
      </c>
      <c r="H122" s="455" t="e">
        <f t="shared" si="4"/>
        <v>#N/A</v>
      </c>
      <c r="I122" s="336"/>
      <c r="J122" s="336"/>
      <c r="K122" s="336"/>
      <c r="AL122" s="986"/>
      <c r="AM122"/>
      <c r="AN122"/>
      <c r="AO122"/>
      <c r="AP122"/>
      <c r="AQ122"/>
      <c r="AR122"/>
      <c r="AS122"/>
      <c r="AT122"/>
      <c r="AU122"/>
      <c r="AV122"/>
      <c r="AW122"/>
    </row>
    <row r="123" spans="1:49" x14ac:dyDescent="0.35">
      <c r="A123" s="336"/>
      <c r="B123" s="449" t="s">
        <v>113</v>
      </c>
      <c r="C123" s="450" t="e">
        <f>TARIFA!N54</f>
        <v>#N/A</v>
      </c>
      <c r="D123" s="451" t="e">
        <f>TARIFA!O54</f>
        <v>#N/A</v>
      </c>
      <c r="E123" s="452">
        <f>TARIFA!R54</f>
        <v>0</v>
      </c>
      <c r="F123" s="453">
        <f>TARIFA!S54</f>
        <v>0</v>
      </c>
      <c r="G123" s="454" t="e">
        <f t="shared" si="5"/>
        <v>#N/A</v>
      </c>
      <c r="H123" s="455" t="e">
        <f t="shared" si="4"/>
        <v>#N/A</v>
      </c>
      <c r="I123" s="336"/>
      <c r="J123" s="336"/>
      <c r="K123" s="336"/>
      <c r="AL123" s="986"/>
      <c r="AM123"/>
      <c r="AN123"/>
      <c r="AO123"/>
      <c r="AP123"/>
      <c r="AQ123"/>
      <c r="AR123"/>
      <c r="AS123"/>
      <c r="AT123"/>
      <c r="AU123"/>
      <c r="AV123"/>
      <c r="AW123"/>
    </row>
    <row r="124" spans="1:49" x14ac:dyDescent="0.35">
      <c r="A124" s="336"/>
      <c r="B124" s="449" t="s">
        <v>114</v>
      </c>
      <c r="C124" s="450" t="e">
        <f>TARIFA!N55</f>
        <v>#N/A</v>
      </c>
      <c r="D124" s="451" t="e">
        <f>TARIFA!O55</f>
        <v>#N/A</v>
      </c>
      <c r="E124" s="452">
        <f>TARIFA!R55</f>
        <v>0</v>
      </c>
      <c r="F124" s="453">
        <f>TARIFA!S55</f>
        <v>0</v>
      </c>
      <c r="G124" s="454" t="e">
        <f t="shared" si="5"/>
        <v>#N/A</v>
      </c>
      <c r="H124" s="455" t="e">
        <f t="shared" si="4"/>
        <v>#N/A</v>
      </c>
      <c r="I124" s="336"/>
      <c r="J124" s="336"/>
      <c r="K124" s="336"/>
      <c r="AL124" s="986"/>
      <c r="AM124"/>
      <c r="AN124"/>
      <c r="AO124"/>
      <c r="AP124"/>
      <c r="AQ124"/>
      <c r="AR124"/>
      <c r="AS124"/>
      <c r="AT124"/>
      <c r="AU124"/>
      <c r="AV124"/>
      <c r="AW124"/>
    </row>
    <row r="125" spans="1:49" x14ac:dyDescent="0.35">
      <c r="A125" s="336"/>
      <c r="B125" s="449" t="s">
        <v>115</v>
      </c>
      <c r="C125" s="450" t="e">
        <f>TARIFA!N56</f>
        <v>#N/A</v>
      </c>
      <c r="D125" s="451" t="e">
        <f>TARIFA!O56</f>
        <v>#N/A</v>
      </c>
      <c r="E125" s="452">
        <f>TARIFA!R56</f>
        <v>0</v>
      </c>
      <c r="F125" s="453">
        <f>TARIFA!S56</f>
        <v>0</v>
      </c>
      <c r="G125" s="454" t="e">
        <f t="shared" si="5"/>
        <v>#N/A</v>
      </c>
      <c r="H125" s="455" t="e">
        <f t="shared" si="4"/>
        <v>#N/A</v>
      </c>
      <c r="I125" s="336"/>
      <c r="J125" s="336"/>
      <c r="K125" s="336"/>
      <c r="AL125" s="986"/>
      <c r="AM125"/>
      <c r="AN125"/>
      <c r="AO125"/>
      <c r="AP125"/>
      <c r="AQ125"/>
      <c r="AR125"/>
      <c r="AS125"/>
      <c r="AT125"/>
      <c r="AU125"/>
      <c r="AV125"/>
      <c r="AW125"/>
    </row>
    <row r="126" spans="1:49" x14ac:dyDescent="0.35">
      <c r="A126" s="336"/>
      <c r="B126" s="449" t="s">
        <v>116</v>
      </c>
      <c r="C126" s="450" t="e">
        <f>TARIFA!N57</f>
        <v>#N/A</v>
      </c>
      <c r="D126" s="451" t="e">
        <f>TARIFA!O57</f>
        <v>#N/A</v>
      </c>
      <c r="E126" s="452">
        <f>TARIFA!R57</f>
        <v>0</v>
      </c>
      <c r="F126" s="453">
        <f>TARIFA!S57</f>
        <v>0</v>
      </c>
      <c r="G126" s="454" t="e">
        <f t="shared" si="5"/>
        <v>#N/A</v>
      </c>
      <c r="H126" s="455" t="e">
        <f t="shared" si="4"/>
        <v>#N/A</v>
      </c>
      <c r="I126" s="336"/>
      <c r="J126" s="336"/>
      <c r="K126" s="336"/>
      <c r="AL126" s="986"/>
      <c r="AM126"/>
      <c r="AN126"/>
      <c r="AO126"/>
      <c r="AP126"/>
      <c r="AQ126"/>
      <c r="AR126"/>
      <c r="AS126"/>
      <c r="AT126"/>
      <c r="AU126"/>
      <c r="AV126"/>
      <c r="AW126"/>
    </row>
    <row r="127" spans="1:49" x14ac:dyDescent="0.35">
      <c r="A127" s="336"/>
      <c r="B127" s="449" t="s">
        <v>117</v>
      </c>
      <c r="C127" s="450" t="e">
        <f>TARIFA!N58</f>
        <v>#N/A</v>
      </c>
      <c r="D127" s="451" t="e">
        <f>TARIFA!O58</f>
        <v>#N/A</v>
      </c>
      <c r="E127" s="452">
        <f>TARIFA!R58</f>
        <v>0</v>
      </c>
      <c r="F127" s="453">
        <f>TARIFA!S58</f>
        <v>0</v>
      </c>
      <c r="G127" s="454" t="e">
        <f t="shared" si="5"/>
        <v>#N/A</v>
      </c>
      <c r="H127" s="455" t="e">
        <f t="shared" si="4"/>
        <v>#N/A</v>
      </c>
      <c r="I127" s="336"/>
      <c r="J127" s="336"/>
      <c r="K127" s="336"/>
      <c r="AL127" s="986"/>
      <c r="AM127"/>
      <c r="AN127"/>
      <c r="AO127"/>
      <c r="AP127"/>
      <c r="AQ127"/>
      <c r="AR127"/>
      <c r="AS127"/>
      <c r="AT127"/>
      <c r="AU127"/>
      <c r="AV127"/>
      <c r="AW127"/>
    </row>
    <row r="128" spans="1:49" x14ac:dyDescent="0.35">
      <c r="A128" s="336"/>
      <c r="B128" s="449" t="s">
        <v>118</v>
      </c>
      <c r="C128" s="450" t="e">
        <f>TARIFA!N59</f>
        <v>#N/A</v>
      </c>
      <c r="D128" s="451" t="e">
        <f>TARIFA!O59</f>
        <v>#N/A</v>
      </c>
      <c r="E128" s="452">
        <f>TARIFA!R59</f>
        <v>0</v>
      </c>
      <c r="F128" s="453">
        <f>TARIFA!S59</f>
        <v>0</v>
      </c>
      <c r="G128" s="454" t="e">
        <f t="shared" si="5"/>
        <v>#N/A</v>
      </c>
      <c r="H128" s="455" t="e">
        <f t="shared" si="4"/>
        <v>#N/A</v>
      </c>
      <c r="I128" s="336"/>
      <c r="J128" s="336"/>
      <c r="K128" s="336"/>
      <c r="AL128" s="986"/>
      <c r="AM128"/>
      <c r="AN128"/>
      <c r="AO128"/>
      <c r="AP128"/>
      <c r="AQ128"/>
      <c r="AR128"/>
      <c r="AS128"/>
      <c r="AT128"/>
      <c r="AU128"/>
      <c r="AV128"/>
      <c r="AW128"/>
    </row>
    <row r="129" spans="1:49" x14ac:dyDescent="0.35">
      <c r="A129" s="336"/>
      <c r="B129" s="449" t="s">
        <v>119</v>
      </c>
      <c r="C129" s="450" t="e">
        <f>TARIFA!N60</f>
        <v>#N/A</v>
      </c>
      <c r="D129" s="451" t="e">
        <f>TARIFA!O60</f>
        <v>#N/A</v>
      </c>
      <c r="E129" s="452">
        <f>TARIFA!R60</f>
        <v>0</v>
      </c>
      <c r="F129" s="453">
        <f>TARIFA!S60</f>
        <v>0</v>
      </c>
      <c r="G129" s="454" t="e">
        <f t="shared" si="5"/>
        <v>#N/A</v>
      </c>
      <c r="H129" s="455" t="e">
        <f t="shared" si="4"/>
        <v>#N/A</v>
      </c>
      <c r="I129" s="336"/>
      <c r="J129" s="336"/>
      <c r="K129" s="336"/>
      <c r="AL129" s="986"/>
      <c r="AM129"/>
      <c r="AN129"/>
      <c r="AO129"/>
      <c r="AP129"/>
      <c r="AQ129"/>
      <c r="AR129"/>
      <c r="AS129"/>
      <c r="AT129"/>
      <c r="AU129"/>
      <c r="AV129"/>
      <c r="AW129"/>
    </row>
    <row r="130" spans="1:49" x14ac:dyDescent="0.35">
      <c r="A130" s="336"/>
      <c r="B130" s="449" t="s">
        <v>120</v>
      </c>
      <c r="C130" s="450" t="e">
        <f>TARIFA!N61</f>
        <v>#N/A</v>
      </c>
      <c r="D130" s="451" t="e">
        <f>TARIFA!O61</f>
        <v>#N/A</v>
      </c>
      <c r="E130" s="452">
        <f>TARIFA!R61</f>
        <v>0</v>
      </c>
      <c r="F130" s="453">
        <f>TARIFA!S61</f>
        <v>0</v>
      </c>
      <c r="G130" s="454" t="e">
        <f t="shared" si="5"/>
        <v>#N/A</v>
      </c>
      <c r="H130" s="455" t="e">
        <f t="shared" si="4"/>
        <v>#N/A</v>
      </c>
      <c r="I130" s="336"/>
      <c r="J130" s="336"/>
      <c r="K130" s="336"/>
      <c r="AL130" s="986"/>
      <c r="AM130"/>
      <c r="AN130"/>
      <c r="AO130"/>
      <c r="AP130"/>
      <c r="AQ130"/>
      <c r="AR130"/>
      <c r="AS130"/>
      <c r="AT130"/>
      <c r="AU130"/>
      <c r="AV130"/>
      <c r="AW130"/>
    </row>
    <row r="131" spans="1:49" x14ac:dyDescent="0.35">
      <c r="A131" s="336"/>
      <c r="B131" s="449" t="s">
        <v>164</v>
      </c>
      <c r="C131" s="450" t="e">
        <f>TARIFA!N62</f>
        <v>#N/A</v>
      </c>
      <c r="D131" s="451" t="e">
        <f>TARIFA!O62</f>
        <v>#N/A</v>
      </c>
      <c r="E131" s="452">
        <f>TARIFA!R62</f>
        <v>0</v>
      </c>
      <c r="F131" s="453">
        <f>TARIFA!S62</f>
        <v>0</v>
      </c>
      <c r="G131" s="454" t="e">
        <f t="shared" si="5"/>
        <v>#N/A</v>
      </c>
      <c r="H131" s="455" t="e">
        <f t="shared" si="4"/>
        <v>#N/A</v>
      </c>
      <c r="I131" s="336"/>
      <c r="J131" s="336"/>
      <c r="K131" s="336"/>
      <c r="AL131" s="986"/>
      <c r="AM131"/>
      <c r="AN131"/>
      <c r="AO131"/>
      <c r="AP131"/>
      <c r="AQ131"/>
      <c r="AR131"/>
      <c r="AS131"/>
      <c r="AT131"/>
      <c r="AU131"/>
      <c r="AV131"/>
      <c r="AW131"/>
    </row>
    <row r="132" spans="1:49" x14ac:dyDescent="0.35">
      <c r="A132" s="336"/>
      <c r="B132" s="456" t="s">
        <v>165</v>
      </c>
      <c r="C132" s="457" t="e">
        <f>TARIFA!N63</f>
        <v>#N/A</v>
      </c>
      <c r="D132" s="458" t="e">
        <f>TARIFA!O63</f>
        <v>#N/A</v>
      </c>
      <c r="E132" s="459">
        <f>TARIFA!R63</f>
        <v>0</v>
      </c>
      <c r="F132" s="460">
        <f>TARIFA!S63</f>
        <v>0</v>
      </c>
      <c r="G132" s="461" t="e">
        <f t="shared" si="5"/>
        <v>#N/A</v>
      </c>
      <c r="H132" s="462" t="e">
        <f t="shared" si="4"/>
        <v>#N/A</v>
      </c>
      <c r="I132" s="336"/>
      <c r="J132" s="336"/>
      <c r="K132" s="336"/>
      <c r="AL132" s="986"/>
      <c r="AM132"/>
      <c r="AN132"/>
      <c r="AO132"/>
      <c r="AP132"/>
      <c r="AQ132"/>
      <c r="AR132"/>
      <c r="AS132"/>
      <c r="AT132"/>
      <c r="AU132"/>
      <c r="AV132"/>
      <c r="AW132"/>
    </row>
    <row r="133" spans="1:49" x14ac:dyDescent="0.35">
      <c r="A133" s="336"/>
      <c r="B133" s="970" t="s">
        <v>353</v>
      </c>
      <c r="C133" s="971"/>
      <c r="D133" s="972"/>
      <c r="E133" s="463">
        <f>SUM(E112:E132)</f>
        <v>0</v>
      </c>
      <c r="F133" s="463">
        <f>SUM(F112:F132)</f>
        <v>0</v>
      </c>
      <c r="G133" s="464">
        <f>IFERROR(SUM(G112:G132),0)</f>
        <v>0</v>
      </c>
      <c r="H133" s="464">
        <f>IFERROR(SUM(H112:H132),0)</f>
        <v>0</v>
      </c>
      <c r="I133" s="336"/>
      <c r="J133" s="336"/>
      <c r="K133" s="336"/>
      <c r="AL133" s="986"/>
      <c r="AM133"/>
      <c r="AN133"/>
      <c r="AO133"/>
      <c r="AP133"/>
      <c r="AQ133"/>
      <c r="AR133"/>
      <c r="AS133"/>
      <c r="AT133"/>
      <c r="AU133"/>
      <c r="AV133"/>
      <c r="AW133"/>
    </row>
    <row r="134" spans="1:49" x14ac:dyDescent="0.35">
      <c r="A134" s="336"/>
      <c r="B134" s="336"/>
      <c r="C134" s="436"/>
      <c r="D134" s="436"/>
      <c r="E134" s="336"/>
      <c r="F134" s="336"/>
      <c r="G134" s="336"/>
      <c r="H134" s="336"/>
      <c r="I134" s="336"/>
      <c r="J134" s="336"/>
      <c r="K134" s="336"/>
      <c r="AL134" s="986"/>
      <c r="AM134"/>
      <c r="AN134"/>
      <c r="AO134"/>
      <c r="AP134"/>
      <c r="AQ134"/>
      <c r="AR134"/>
      <c r="AS134"/>
      <c r="AT134"/>
      <c r="AU134"/>
      <c r="AV134"/>
      <c r="AW134"/>
    </row>
    <row r="135" spans="1:49" ht="15" customHeight="1" x14ac:dyDescent="0.35">
      <c r="A135" s="336"/>
      <c r="B135" s="973" t="s">
        <v>362</v>
      </c>
      <c r="C135" s="974"/>
      <c r="D135" s="974"/>
      <c r="E135" s="974"/>
      <c r="F135" s="974"/>
      <c r="G135" s="974"/>
      <c r="H135" s="975"/>
      <c r="I135" s="336"/>
      <c r="J135" s="336"/>
      <c r="K135" s="336"/>
      <c r="AL135" s="986"/>
      <c r="AM135"/>
      <c r="AN135"/>
      <c r="AO135"/>
      <c r="AP135"/>
      <c r="AQ135"/>
      <c r="AR135"/>
      <c r="AS135"/>
      <c r="AT135"/>
      <c r="AU135"/>
      <c r="AV135"/>
      <c r="AW135"/>
    </row>
    <row r="136" spans="1:49" x14ac:dyDescent="0.35">
      <c r="A136" s="336"/>
      <c r="B136" s="976" t="s">
        <v>350</v>
      </c>
      <c r="C136" s="978" t="s">
        <v>297</v>
      </c>
      <c r="D136" s="979"/>
      <c r="E136" s="978" t="s">
        <v>267</v>
      </c>
      <c r="F136" s="979"/>
      <c r="G136" s="978" t="s">
        <v>137</v>
      </c>
      <c r="H136" s="979"/>
      <c r="I136" s="336"/>
      <c r="J136" s="336"/>
      <c r="K136" s="336"/>
      <c r="AL136" s="986"/>
      <c r="AM136"/>
      <c r="AN136"/>
      <c r="AO136"/>
      <c r="AP136"/>
      <c r="AQ136"/>
      <c r="AR136"/>
      <c r="AS136"/>
      <c r="AT136"/>
      <c r="AU136"/>
      <c r="AV136"/>
      <c r="AW136"/>
    </row>
    <row r="137" spans="1:49" x14ac:dyDescent="0.35">
      <c r="A137" s="336"/>
      <c r="B137" s="977">
        <v>0</v>
      </c>
      <c r="C137" s="441" t="s">
        <v>351</v>
      </c>
      <c r="D137" s="441" t="s">
        <v>352</v>
      </c>
      <c r="E137" s="441" t="s">
        <v>351</v>
      </c>
      <c r="F137" s="441" t="s">
        <v>352</v>
      </c>
      <c r="G137" s="441" t="s">
        <v>351</v>
      </c>
      <c r="H137" s="441" t="s">
        <v>352</v>
      </c>
      <c r="I137" s="336"/>
      <c r="J137" s="336"/>
      <c r="K137" s="336"/>
      <c r="AL137" s="986"/>
      <c r="AM137"/>
      <c r="AN137"/>
      <c r="AO137"/>
      <c r="AP137"/>
      <c r="AQ137"/>
      <c r="AR137"/>
      <c r="AS137"/>
      <c r="AT137"/>
      <c r="AU137"/>
      <c r="AV137"/>
      <c r="AW137"/>
    </row>
    <row r="138" spans="1:49" x14ac:dyDescent="0.35">
      <c r="A138" s="336"/>
      <c r="B138" s="442" t="s">
        <v>102</v>
      </c>
      <c r="C138" s="443" t="e">
        <f>TARIFA!P43</f>
        <v>#N/A</v>
      </c>
      <c r="D138" s="444" t="e">
        <f>TARIFA!Q43</f>
        <v>#N/A</v>
      </c>
      <c r="E138" s="445">
        <f>TARIFA!T43</f>
        <v>0</v>
      </c>
      <c r="F138" s="446">
        <f>TARIFA!U43</f>
        <v>0</v>
      </c>
      <c r="G138" s="447" t="e">
        <f>C138*E138</f>
        <v>#N/A</v>
      </c>
      <c r="H138" s="448" t="e">
        <f t="shared" ref="H138:H158" si="6">D138*F138</f>
        <v>#N/A</v>
      </c>
      <c r="I138" s="336"/>
      <c r="J138" s="336"/>
      <c r="K138" s="336"/>
      <c r="AL138" s="986"/>
      <c r="AM138"/>
      <c r="AN138"/>
      <c r="AO138"/>
      <c r="AP138"/>
      <c r="AQ138"/>
      <c r="AR138"/>
      <c r="AS138"/>
      <c r="AT138"/>
      <c r="AU138"/>
      <c r="AV138"/>
      <c r="AW138"/>
    </row>
    <row r="139" spans="1:49" x14ac:dyDescent="0.35">
      <c r="A139" s="336"/>
      <c r="B139" s="449" t="s">
        <v>103</v>
      </c>
      <c r="C139" s="450" t="e">
        <f>TARIFA!P44</f>
        <v>#N/A</v>
      </c>
      <c r="D139" s="451" t="e">
        <f>TARIFA!Q44</f>
        <v>#N/A</v>
      </c>
      <c r="E139" s="452">
        <f>TARIFA!T44</f>
        <v>0</v>
      </c>
      <c r="F139" s="453">
        <f>TARIFA!U44</f>
        <v>0</v>
      </c>
      <c r="G139" s="454" t="e">
        <f t="shared" ref="G139:G158" si="7">C139*E139</f>
        <v>#N/A</v>
      </c>
      <c r="H139" s="455" t="e">
        <f t="shared" si="6"/>
        <v>#N/A</v>
      </c>
      <c r="I139" s="336"/>
      <c r="J139" s="336"/>
      <c r="K139" s="336"/>
      <c r="AL139" s="986"/>
      <c r="AM139"/>
      <c r="AN139"/>
      <c r="AO139"/>
      <c r="AP139"/>
      <c r="AQ139"/>
      <c r="AR139"/>
      <c r="AS139"/>
      <c r="AT139"/>
      <c r="AU139"/>
      <c r="AV139"/>
      <c r="AW139"/>
    </row>
    <row r="140" spans="1:49" x14ac:dyDescent="0.35">
      <c r="A140" s="336"/>
      <c r="B140" s="449" t="s">
        <v>104</v>
      </c>
      <c r="C140" s="450" t="e">
        <f>TARIFA!P45</f>
        <v>#N/A</v>
      </c>
      <c r="D140" s="451" t="e">
        <f>TARIFA!Q45</f>
        <v>#N/A</v>
      </c>
      <c r="E140" s="452">
        <f>TARIFA!T45</f>
        <v>0</v>
      </c>
      <c r="F140" s="453">
        <f>TARIFA!U45</f>
        <v>0</v>
      </c>
      <c r="G140" s="454" t="e">
        <f t="shared" si="7"/>
        <v>#N/A</v>
      </c>
      <c r="H140" s="455" t="e">
        <f t="shared" si="6"/>
        <v>#N/A</v>
      </c>
      <c r="I140" s="336"/>
      <c r="J140" s="336"/>
      <c r="K140" s="336"/>
      <c r="AL140" s="986"/>
      <c r="AM140"/>
      <c r="AN140"/>
      <c r="AO140"/>
      <c r="AP140"/>
      <c r="AQ140"/>
      <c r="AR140"/>
      <c r="AS140"/>
      <c r="AT140"/>
      <c r="AU140"/>
      <c r="AV140"/>
      <c r="AW140"/>
    </row>
    <row r="141" spans="1:49" x14ac:dyDescent="0.35">
      <c r="A141" s="336"/>
      <c r="B141" s="449" t="s">
        <v>105</v>
      </c>
      <c r="C141" s="450" t="e">
        <f>TARIFA!P46</f>
        <v>#N/A</v>
      </c>
      <c r="D141" s="451" t="e">
        <f>TARIFA!Q46</f>
        <v>#N/A</v>
      </c>
      <c r="E141" s="452">
        <f>TARIFA!T46</f>
        <v>0</v>
      </c>
      <c r="F141" s="453">
        <f>TARIFA!U46</f>
        <v>0</v>
      </c>
      <c r="G141" s="454" t="e">
        <f t="shared" si="7"/>
        <v>#N/A</v>
      </c>
      <c r="H141" s="455" t="e">
        <f t="shared" si="6"/>
        <v>#N/A</v>
      </c>
      <c r="I141" s="336"/>
      <c r="J141" s="336"/>
      <c r="K141" s="336"/>
      <c r="AL141" s="986"/>
      <c r="AM141"/>
      <c r="AN141"/>
      <c r="AO141"/>
      <c r="AP141"/>
      <c r="AQ141"/>
      <c r="AR141"/>
      <c r="AS141"/>
      <c r="AT141"/>
      <c r="AU141"/>
      <c r="AV141"/>
      <c r="AW141"/>
    </row>
    <row r="142" spans="1:49" x14ac:dyDescent="0.35">
      <c r="A142" s="336"/>
      <c r="B142" s="449" t="s">
        <v>106</v>
      </c>
      <c r="C142" s="450" t="e">
        <f>TARIFA!P47</f>
        <v>#N/A</v>
      </c>
      <c r="D142" s="451" t="e">
        <f>TARIFA!Q47</f>
        <v>#N/A</v>
      </c>
      <c r="E142" s="452">
        <f>TARIFA!T47</f>
        <v>0</v>
      </c>
      <c r="F142" s="453">
        <f>TARIFA!U47</f>
        <v>0</v>
      </c>
      <c r="G142" s="454" t="e">
        <f t="shared" si="7"/>
        <v>#N/A</v>
      </c>
      <c r="H142" s="455" t="e">
        <f t="shared" si="6"/>
        <v>#N/A</v>
      </c>
      <c r="I142" s="336"/>
      <c r="J142" s="336"/>
      <c r="K142" s="336"/>
      <c r="AL142" s="986"/>
      <c r="AM142"/>
      <c r="AN142"/>
      <c r="AO142"/>
      <c r="AP142"/>
      <c r="AQ142"/>
      <c r="AR142"/>
      <c r="AS142"/>
      <c r="AT142"/>
      <c r="AU142"/>
      <c r="AV142"/>
      <c r="AW142"/>
    </row>
    <row r="143" spans="1:49" x14ac:dyDescent="0.35">
      <c r="A143" s="336"/>
      <c r="B143" s="449" t="s">
        <v>107</v>
      </c>
      <c r="C143" s="450" t="e">
        <f>TARIFA!P48</f>
        <v>#N/A</v>
      </c>
      <c r="D143" s="451" t="e">
        <f>TARIFA!Q48</f>
        <v>#N/A</v>
      </c>
      <c r="E143" s="452">
        <f>TARIFA!T48</f>
        <v>0</v>
      </c>
      <c r="F143" s="453">
        <f>TARIFA!U48</f>
        <v>0</v>
      </c>
      <c r="G143" s="454" t="e">
        <f t="shared" si="7"/>
        <v>#N/A</v>
      </c>
      <c r="H143" s="455" t="e">
        <f t="shared" si="6"/>
        <v>#N/A</v>
      </c>
      <c r="I143" s="336"/>
      <c r="J143" s="336"/>
      <c r="K143" s="336"/>
      <c r="AL143" s="986"/>
      <c r="AM143"/>
      <c r="AN143"/>
      <c r="AO143"/>
      <c r="AP143"/>
      <c r="AQ143"/>
      <c r="AR143"/>
      <c r="AS143"/>
      <c r="AT143"/>
      <c r="AU143"/>
      <c r="AV143"/>
      <c r="AW143"/>
    </row>
    <row r="144" spans="1:49" x14ac:dyDescent="0.35">
      <c r="A144" s="336"/>
      <c r="B144" s="449" t="s">
        <v>108</v>
      </c>
      <c r="C144" s="450" t="e">
        <f>TARIFA!P49</f>
        <v>#N/A</v>
      </c>
      <c r="D144" s="451" t="e">
        <f>TARIFA!Q49</f>
        <v>#N/A</v>
      </c>
      <c r="E144" s="452">
        <f>TARIFA!T49</f>
        <v>0</v>
      </c>
      <c r="F144" s="453">
        <f>TARIFA!U49</f>
        <v>0</v>
      </c>
      <c r="G144" s="454" t="e">
        <f t="shared" si="7"/>
        <v>#N/A</v>
      </c>
      <c r="H144" s="455" t="e">
        <f t="shared" si="6"/>
        <v>#N/A</v>
      </c>
      <c r="I144" s="336"/>
      <c r="J144" s="336"/>
      <c r="K144" s="336"/>
      <c r="AL144" s="986"/>
      <c r="AM144"/>
      <c r="AN144"/>
      <c r="AO144"/>
      <c r="AP144"/>
      <c r="AQ144"/>
      <c r="AR144"/>
      <c r="AS144"/>
      <c r="AT144"/>
      <c r="AU144"/>
      <c r="AV144"/>
      <c r="AW144"/>
    </row>
    <row r="145" spans="1:49" x14ac:dyDescent="0.35">
      <c r="A145" s="336"/>
      <c r="B145" s="449" t="s">
        <v>109</v>
      </c>
      <c r="C145" s="450" t="e">
        <f>TARIFA!P50</f>
        <v>#N/A</v>
      </c>
      <c r="D145" s="451" t="e">
        <f>TARIFA!Q50</f>
        <v>#N/A</v>
      </c>
      <c r="E145" s="452">
        <f>TARIFA!T50</f>
        <v>0</v>
      </c>
      <c r="F145" s="453">
        <f>TARIFA!U50</f>
        <v>0</v>
      </c>
      <c r="G145" s="454" t="e">
        <f t="shared" si="7"/>
        <v>#N/A</v>
      </c>
      <c r="H145" s="455" t="e">
        <f t="shared" si="6"/>
        <v>#N/A</v>
      </c>
      <c r="I145" s="336"/>
      <c r="J145" s="336"/>
      <c r="K145" s="336"/>
      <c r="AL145" s="986"/>
      <c r="AM145"/>
      <c r="AN145"/>
      <c r="AO145"/>
      <c r="AP145"/>
      <c r="AQ145"/>
      <c r="AR145"/>
      <c r="AS145"/>
      <c r="AT145"/>
      <c r="AU145"/>
      <c r="AV145"/>
      <c r="AW145"/>
    </row>
    <row r="146" spans="1:49" x14ac:dyDescent="0.35">
      <c r="A146" s="336"/>
      <c r="B146" s="449" t="s">
        <v>110</v>
      </c>
      <c r="C146" s="450" t="e">
        <f>TARIFA!P51</f>
        <v>#N/A</v>
      </c>
      <c r="D146" s="451" t="e">
        <f>TARIFA!Q51</f>
        <v>#N/A</v>
      </c>
      <c r="E146" s="452">
        <f>TARIFA!T51</f>
        <v>0</v>
      </c>
      <c r="F146" s="453">
        <f>TARIFA!U51</f>
        <v>0</v>
      </c>
      <c r="G146" s="454" t="e">
        <f t="shared" si="7"/>
        <v>#N/A</v>
      </c>
      <c r="H146" s="455" t="e">
        <f t="shared" si="6"/>
        <v>#N/A</v>
      </c>
      <c r="I146" s="336"/>
      <c r="J146" s="336"/>
      <c r="K146" s="336"/>
      <c r="AL146" s="986"/>
      <c r="AM146"/>
      <c r="AN146"/>
      <c r="AO146"/>
      <c r="AP146"/>
      <c r="AQ146"/>
      <c r="AR146"/>
      <c r="AS146"/>
      <c r="AT146"/>
      <c r="AU146"/>
      <c r="AV146"/>
      <c r="AW146"/>
    </row>
    <row r="147" spans="1:49" x14ac:dyDescent="0.35">
      <c r="A147" s="336"/>
      <c r="B147" s="449" t="s">
        <v>111</v>
      </c>
      <c r="C147" s="450" t="e">
        <f>TARIFA!P52</f>
        <v>#N/A</v>
      </c>
      <c r="D147" s="451" t="e">
        <f>TARIFA!Q52</f>
        <v>#N/A</v>
      </c>
      <c r="E147" s="452">
        <f>TARIFA!T52</f>
        <v>0</v>
      </c>
      <c r="F147" s="453">
        <f>TARIFA!U52</f>
        <v>0</v>
      </c>
      <c r="G147" s="454" t="e">
        <f t="shared" si="7"/>
        <v>#N/A</v>
      </c>
      <c r="H147" s="455" t="e">
        <f t="shared" si="6"/>
        <v>#N/A</v>
      </c>
      <c r="I147" s="336"/>
      <c r="J147" s="336"/>
      <c r="K147" s="336"/>
      <c r="AL147" s="986"/>
      <c r="AM147"/>
      <c r="AN147"/>
      <c r="AO147"/>
      <c r="AP147"/>
      <c r="AQ147"/>
      <c r="AR147"/>
      <c r="AS147"/>
      <c r="AT147"/>
      <c r="AU147"/>
      <c r="AV147"/>
      <c r="AW147"/>
    </row>
    <row r="148" spans="1:49" x14ac:dyDescent="0.35">
      <c r="A148" s="336"/>
      <c r="B148" s="449" t="s">
        <v>112</v>
      </c>
      <c r="C148" s="450" t="e">
        <f>TARIFA!P53</f>
        <v>#N/A</v>
      </c>
      <c r="D148" s="451" t="e">
        <f>TARIFA!Q53</f>
        <v>#N/A</v>
      </c>
      <c r="E148" s="452">
        <f>TARIFA!T53</f>
        <v>0</v>
      </c>
      <c r="F148" s="453">
        <f>TARIFA!U53</f>
        <v>0</v>
      </c>
      <c r="G148" s="454" t="e">
        <f t="shared" si="7"/>
        <v>#N/A</v>
      </c>
      <c r="H148" s="455" t="e">
        <f t="shared" si="6"/>
        <v>#N/A</v>
      </c>
      <c r="I148" s="336"/>
      <c r="J148" s="336"/>
      <c r="K148" s="336"/>
      <c r="AL148" s="986"/>
      <c r="AM148"/>
      <c r="AN148"/>
      <c r="AO148"/>
      <c r="AP148"/>
      <c r="AQ148"/>
      <c r="AR148"/>
      <c r="AS148"/>
      <c r="AT148"/>
      <c r="AU148"/>
      <c r="AV148"/>
      <c r="AW148"/>
    </row>
    <row r="149" spans="1:49" x14ac:dyDescent="0.35">
      <c r="A149" s="336"/>
      <c r="B149" s="449" t="s">
        <v>113</v>
      </c>
      <c r="C149" s="450" t="e">
        <f>TARIFA!P54</f>
        <v>#N/A</v>
      </c>
      <c r="D149" s="451" t="e">
        <f>TARIFA!Q54</f>
        <v>#N/A</v>
      </c>
      <c r="E149" s="452">
        <f>TARIFA!T54</f>
        <v>0</v>
      </c>
      <c r="F149" s="453">
        <f>TARIFA!U54</f>
        <v>0</v>
      </c>
      <c r="G149" s="454" t="e">
        <f t="shared" si="7"/>
        <v>#N/A</v>
      </c>
      <c r="H149" s="455" t="e">
        <f t="shared" si="6"/>
        <v>#N/A</v>
      </c>
      <c r="I149" s="336"/>
      <c r="J149" s="336"/>
      <c r="K149" s="336"/>
      <c r="AL149" s="986"/>
      <c r="AM149"/>
      <c r="AN149"/>
      <c r="AO149"/>
      <c r="AP149"/>
      <c r="AQ149"/>
      <c r="AR149"/>
      <c r="AS149"/>
      <c r="AT149"/>
      <c r="AU149"/>
      <c r="AV149"/>
      <c r="AW149"/>
    </row>
    <row r="150" spans="1:49" x14ac:dyDescent="0.35">
      <c r="A150" s="336"/>
      <c r="B150" s="449" t="s">
        <v>114</v>
      </c>
      <c r="C150" s="450" t="e">
        <f>TARIFA!P55</f>
        <v>#N/A</v>
      </c>
      <c r="D150" s="451" t="e">
        <f>TARIFA!Q55</f>
        <v>#N/A</v>
      </c>
      <c r="E150" s="452">
        <f>TARIFA!T55</f>
        <v>0</v>
      </c>
      <c r="F150" s="453">
        <f>TARIFA!U55</f>
        <v>0</v>
      </c>
      <c r="G150" s="454" t="e">
        <f t="shared" si="7"/>
        <v>#N/A</v>
      </c>
      <c r="H150" s="455" t="e">
        <f t="shared" si="6"/>
        <v>#N/A</v>
      </c>
      <c r="I150" s="336"/>
      <c r="J150" s="336"/>
      <c r="K150" s="336"/>
      <c r="AL150" s="986"/>
      <c r="AM150"/>
      <c r="AN150"/>
      <c r="AO150"/>
      <c r="AP150"/>
      <c r="AQ150"/>
      <c r="AR150"/>
      <c r="AS150"/>
      <c r="AT150"/>
      <c r="AU150"/>
      <c r="AV150"/>
      <c r="AW150"/>
    </row>
    <row r="151" spans="1:49" x14ac:dyDescent="0.35">
      <c r="A151" s="336"/>
      <c r="B151" s="449" t="s">
        <v>115</v>
      </c>
      <c r="C151" s="450" t="e">
        <f>TARIFA!P56</f>
        <v>#N/A</v>
      </c>
      <c r="D151" s="451" t="e">
        <f>TARIFA!Q56</f>
        <v>#N/A</v>
      </c>
      <c r="E151" s="452">
        <f>TARIFA!T56</f>
        <v>0</v>
      </c>
      <c r="F151" s="453">
        <f>TARIFA!U56</f>
        <v>0</v>
      </c>
      <c r="G151" s="454" t="e">
        <f t="shared" si="7"/>
        <v>#N/A</v>
      </c>
      <c r="H151" s="455" t="e">
        <f t="shared" si="6"/>
        <v>#N/A</v>
      </c>
      <c r="I151" s="336"/>
      <c r="J151" s="336"/>
      <c r="K151" s="336"/>
      <c r="AL151" s="986"/>
      <c r="AM151"/>
      <c r="AN151"/>
      <c r="AO151"/>
      <c r="AP151"/>
      <c r="AQ151"/>
      <c r="AR151"/>
      <c r="AS151"/>
      <c r="AT151"/>
      <c r="AU151"/>
      <c r="AV151"/>
      <c r="AW151"/>
    </row>
    <row r="152" spans="1:49" x14ac:dyDescent="0.35">
      <c r="A152" s="336"/>
      <c r="B152" s="449" t="s">
        <v>116</v>
      </c>
      <c r="C152" s="450" t="e">
        <f>TARIFA!P57</f>
        <v>#N/A</v>
      </c>
      <c r="D152" s="451" t="e">
        <f>TARIFA!Q57</f>
        <v>#N/A</v>
      </c>
      <c r="E152" s="452">
        <f>TARIFA!T57</f>
        <v>0</v>
      </c>
      <c r="F152" s="453">
        <f>TARIFA!U57</f>
        <v>0</v>
      </c>
      <c r="G152" s="454" t="e">
        <f t="shared" si="7"/>
        <v>#N/A</v>
      </c>
      <c r="H152" s="455" t="e">
        <f t="shared" si="6"/>
        <v>#N/A</v>
      </c>
      <c r="I152" s="336"/>
      <c r="J152" s="336"/>
      <c r="K152" s="336"/>
      <c r="AL152" s="986"/>
      <c r="AM152"/>
      <c r="AN152"/>
      <c r="AO152"/>
      <c r="AP152"/>
      <c r="AQ152"/>
      <c r="AR152"/>
      <c r="AS152"/>
      <c r="AT152"/>
      <c r="AU152"/>
      <c r="AV152"/>
      <c r="AW152"/>
    </row>
    <row r="153" spans="1:49" x14ac:dyDescent="0.35">
      <c r="A153" s="336"/>
      <c r="B153" s="449" t="s">
        <v>117</v>
      </c>
      <c r="C153" s="450" t="e">
        <f>TARIFA!P58</f>
        <v>#N/A</v>
      </c>
      <c r="D153" s="451" t="e">
        <f>TARIFA!Q58</f>
        <v>#N/A</v>
      </c>
      <c r="E153" s="452">
        <f>TARIFA!T58</f>
        <v>0</v>
      </c>
      <c r="F153" s="453">
        <f>TARIFA!U58</f>
        <v>0</v>
      </c>
      <c r="G153" s="454" t="e">
        <f t="shared" si="7"/>
        <v>#N/A</v>
      </c>
      <c r="H153" s="455" t="e">
        <f t="shared" si="6"/>
        <v>#N/A</v>
      </c>
      <c r="I153" s="336"/>
      <c r="J153" s="336"/>
      <c r="K153" s="336"/>
      <c r="AL153" s="986"/>
      <c r="AM153"/>
      <c r="AN153"/>
      <c r="AO153"/>
      <c r="AP153"/>
      <c r="AQ153"/>
      <c r="AR153"/>
      <c r="AS153"/>
      <c r="AT153"/>
      <c r="AU153"/>
      <c r="AV153"/>
      <c r="AW153"/>
    </row>
    <row r="154" spans="1:49" x14ac:dyDescent="0.35">
      <c r="A154" s="336"/>
      <c r="B154" s="449" t="s">
        <v>118</v>
      </c>
      <c r="C154" s="450" t="e">
        <f>TARIFA!P59</f>
        <v>#N/A</v>
      </c>
      <c r="D154" s="451" t="e">
        <f>TARIFA!Q59</f>
        <v>#N/A</v>
      </c>
      <c r="E154" s="452">
        <f>TARIFA!T59</f>
        <v>0</v>
      </c>
      <c r="F154" s="453">
        <f>TARIFA!U59</f>
        <v>0</v>
      </c>
      <c r="G154" s="454" t="e">
        <f t="shared" si="7"/>
        <v>#N/A</v>
      </c>
      <c r="H154" s="455" t="e">
        <f t="shared" si="6"/>
        <v>#N/A</v>
      </c>
      <c r="I154" s="336"/>
      <c r="J154" s="336"/>
      <c r="K154" s="336"/>
      <c r="AL154" s="986"/>
      <c r="AM154"/>
      <c r="AN154"/>
      <c r="AO154"/>
      <c r="AP154"/>
      <c r="AQ154"/>
      <c r="AR154"/>
      <c r="AS154"/>
      <c r="AT154"/>
      <c r="AU154"/>
      <c r="AV154"/>
      <c r="AW154"/>
    </row>
    <row r="155" spans="1:49" x14ac:dyDescent="0.35">
      <c r="A155" s="336"/>
      <c r="B155" s="449" t="s">
        <v>119</v>
      </c>
      <c r="C155" s="450" t="e">
        <f>TARIFA!P60</f>
        <v>#N/A</v>
      </c>
      <c r="D155" s="451" t="e">
        <f>TARIFA!Q60</f>
        <v>#N/A</v>
      </c>
      <c r="E155" s="452">
        <f>TARIFA!T60</f>
        <v>0</v>
      </c>
      <c r="F155" s="453">
        <f>TARIFA!U60</f>
        <v>0</v>
      </c>
      <c r="G155" s="454" t="e">
        <f t="shared" si="7"/>
        <v>#N/A</v>
      </c>
      <c r="H155" s="455" t="e">
        <f t="shared" si="6"/>
        <v>#N/A</v>
      </c>
      <c r="I155" s="336"/>
      <c r="J155" s="336"/>
      <c r="K155" s="336"/>
      <c r="AL155" s="986"/>
      <c r="AM155"/>
      <c r="AN155"/>
      <c r="AO155"/>
      <c r="AP155"/>
      <c r="AQ155"/>
      <c r="AR155"/>
      <c r="AS155"/>
      <c r="AT155"/>
      <c r="AU155"/>
      <c r="AV155"/>
      <c r="AW155"/>
    </row>
    <row r="156" spans="1:49" x14ac:dyDescent="0.35">
      <c r="A156" s="336"/>
      <c r="B156" s="449" t="s">
        <v>120</v>
      </c>
      <c r="C156" s="450" t="e">
        <f>TARIFA!P61</f>
        <v>#N/A</v>
      </c>
      <c r="D156" s="451" t="e">
        <f>TARIFA!Q61</f>
        <v>#N/A</v>
      </c>
      <c r="E156" s="452">
        <f>TARIFA!T61</f>
        <v>0</v>
      </c>
      <c r="F156" s="453">
        <f>TARIFA!U61</f>
        <v>0</v>
      </c>
      <c r="G156" s="454" t="e">
        <f t="shared" si="7"/>
        <v>#N/A</v>
      </c>
      <c r="H156" s="455" t="e">
        <f t="shared" si="6"/>
        <v>#N/A</v>
      </c>
      <c r="I156" s="336"/>
      <c r="J156" s="336"/>
      <c r="K156" s="336"/>
      <c r="AL156" s="986"/>
      <c r="AM156"/>
      <c r="AN156"/>
      <c r="AO156"/>
      <c r="AP156"/>
      <c r="AQ156"/>
      <c r="AR156"/>
      <c r="AS156"/>
      <c r="AT156"/>
      <c r="AU156"/>
      <c r="AV156"/>
      <c r="AW156"/>
    </row>
    <row r="157" spans="1:49" x14ac:dyDescent="0.35">
      <c r="A157" s="336"/>
      <c r="B157" s="449" t="s">
        <v>164</v>
      </c>
      <c r="C157" s="450" t="e">
        <f>TARIFA!P62</f>
        <v>#N/A</v>
      </c>
      <c r="D157" s="451" t="e">
        <f>TARIFA!Q62</f>
        <v>#N/A</v>
      </c>
      <c r="E157" s="452">
        <f>TARIFA!T62</f>
        <v>0</v>
      </c>
      <c r="F157" s="453">
        <f>TARIFA!U62</f>
        <v>0</v>
      </c>
      <c r="G157" s="454" t="e">
        <f t="shared" si="7"/>
        <v>#N/A</v>
      </c>
      <c r="H157" s="455" t="e">
        <f t="shared" si="6"/>
        <v>#N/A</v>
      </c>
      <c r="I157" s="336"/>
      <c r="J157" s="336"/>
      <c r="K157" s="336"/>
      <c r="AL157" s="986"/>
      <c r="AM157"/>
      <c r="AN157"/>
      <c r="AO157"/>
      <c r="AP157"/>
      <c r="AQ157"/>
      <c r="AR157"/>
      <c r="AS157"/>
      <c r="AT157"/>
      <c r="AU157"/>
      <c r="AV157"/>
      <c r="AW157"/>
    </row>
    <row r="158" spans="1:49" x14ac:dyDescent="0.35">
      <c r="A158" s="336"/>
      <c r="B158" s="456" t="s">
        <v>165</v>
      </c>
      <c r="C158" s="457" t="e">
        <f>TARIFA!P63</f>
        <v>#N/A</v>
      </c>
      <c r="D158" s="458" t="e">
        <f>TARIFA!Q63</f>
        <v>#N/A</v>
      </c>
      <c r="E158" s="459">
        <f>TARIFA!T63</f>
        <v>0</v>
      </c>
      <c r="F158" s="460">
        <f>TARIFA!U63</f>
        <v>0</v>
      </c>
      <c r="G158" s="461" t="e">
        <f t="shared" si="7"/>
        <v>#N/A</v>
      </c>
      <c r="H158" s="462" t="e">
        <f t="shared" si="6"/>
        <v>#N/A</v>
      </c>
      <c r="I158" s="336"/>
      <c r="J158" s="336"/>
      <c r="K158" s="336"/>
      <c r="AL158" s="986"/>
      <c r="AM158"/>
      <c r="AN158"/>
      <c r="AO158"/>
      <c r="AP158"/>
      <c r="AQ158"/>
      <c r="AR158"/>
      <c r="AS158"/>
      <c r="AT158"/>
      <c r="AU158"/>
      <c r="AV158"/>
      <c r="AW158"/>
    </row>
    <row r="159" spans="1:49" x14ac:dyDescent="0.35">
      <c r="A159" s="336"/>
      <c r="B159" s="970" t="s">
        <v>353</v>
      </c>
      <c r="C159" s="971"/>
      <c r="D159" s="972"/>
      <c r="E159" s="463">
        <f>SUM(E138:E158)</f>
        <v>0</v>
      </c>
      <c r="F159" s="463">
        <f>SUM(F138:F158)</f>
        <v>0</v>
      </c>
      <c r="G159" s="464">
        <f>IFERROR(SUM(G138:G158),0)</f>
        <v>0</v>
      </c>
      <c r="H159" s="464">
        <f>IFERROR(SUM(H138:H158),0)</f>
        <v>0</v>
      </c>
      <c r="I159" s="336"/>
      <c r="J159" s="336"/>
      <c r="K159" s="336"/>
      <c r="AL159" s="986"/>
      <c r="AM159"/>
      <c r="AN159"/>
      <c r="AO159"/>
      <c r="AP159"/>
      <c r="AQ159"/>
      <c r="AR159"/>
      <c r="AS159"/>
      <c r="AT159"/>
      <c r="AU159"/>
      <c r="AV159"/>
      <c r="AW159"/>
    </row>
    <row r="160" spans="1:49" x14ac:dyDescent="0.35">
      <c r="A160" s="336"/>
      <c r="B160" s="336"/>
      <c r="C160" s="436"/>
      <c r="D160" s="436"/>
      <c r="E160" s="336"/>
      <c r="F160" s="336"/>
      <c r="G160" s="336"/>
      <c r="H160" s="336"/>
      <c r="I160" s="336"/>
      <c r="J160" s="336"/>
      <c r="K160" s="336"/>
      <c r="AL160" s="986"/>
      <c r="AM160"/>
      <c r="AN160"/>
      <c r="AO160"/>
      <c r="AP160"/>
      <c r="AQ160"/>
      <c r="AR160"/>
      <c r="AS160"/>
      <c r="AT160"/>
      <c r="AU160"/>
      <c r="AV160"/>
      <c r="AW160"/>
    </row>
    <row r="161" spans="1:49" x14ac:dyDescent="0.35">
      <c r="A161" s="336"/>
      <c r="B161" s="987" t="s">
        <v>363</v>
      </c>
      <c r="C161" s="988"/>
      <c r="D161" s="988"/>
      <c r="E161" s="988"/>
      <c r="F161" s="989"/>
      <c r="G161" s="990">
        <f>IFERROR(TARIFA!V66,0)</f>
        <v>0</v>
      </c>
      <c r="H161" s="991"/>
      <c r="I161" s="336"/>
      <c r="J161" s="465"/>
      <c r="K161" s="336"/>
      <c r="AL161" s="986"/>
      <c r="AM161"/>
      <c r="AN161"/>
      <c r="AO161"/>
      <c r="AP161"/>
      <c r="AQ161"/>
      <c r="AR161"/>
      <c r="AS161"/>
      <c r="AT161"/>
      <c r="AU161"/>
      <c r="AV161"/>
      <c r="AW161"/>
    </row>
    <row r="162" spans="1:49" x14ac:dyDescent="0.35">
      <c r="A162" s="336"/>
      <c r="B162" s="336"/>
      <c r="C162" s="436"/>
      <c r="D162" s="436"/>
      <c r="E162" s="336"/>
      <c r="F162" s="336"/>
      <c r="G162" s="336"/>
      <c r="H162" s="336"/>
      <c r="I162" s="336"/>
      <c r="J162" s="336"/>
      <c r="K162" s="336"/>
      <c r="AL162" s="986"/>
      <c r="AM162"/>
      <c r="AN162"/>
      <c r="AO162"/>
      <c r="AP162"/>
      <c r="AQ162"/>
      <c r="AR162"/>
      <c r="AS162"/>
      <c r="AT162"/>
      <c r="AU162"/>
      <c r="AV162"/>
      <c r="AW162"/>
    </row>
    <row r="163" spans="1:49" x14ac:dyDescent="0.35">
      <c r="A163" s="336"/>
      <c r="B163" s="336"/>
      <c r="C163" s="436"/>
      <c r="D163" s="436"/>
      <c r="E163" s="336"/>
      <c r="F163" s="336"/>
      <c r="G163" s="336"/>
      <c r="H163" s="336"/>
      <c r="I163" s="336"/>
      <c r="J163" s="336"/>
      <c r="K163" s="336"/>
      <c r="AL163" s="986"/>
      <c r="AM163"/>
      <c r="AN163"/>
      <c r="AO163"/>
      <c r="AP163"/>
      <c r="AQ163"/>
      <c r="AR163"/>
      <c r="AS163"/>
      <c r="AT163"/>
      <c r="AU163"/>
      <c r="AV163"/>
      <c r="AW163"/>
    </row>
    <row r="164" spans="1:49" x14ac:dyDescent="0.35">
      <c r="A164" s="303" t="s">
        <v>223</v>
      </c>
      <c r="B164" s="336"/>
      <c r="C164" s="436"/>
      <c r="D164" s="436"/>
      <c r="E164" s="336"/>
      <c r="F164" s="336"/>
      <c r="G164" s="336"/>
      <c r="H164" s="336"/>
      <c r="I164" s="336"/>
      <c r="J164" s="336"/>
      <c r="K164" s="336"/>
      <c r="AL164" s="986"/>
      <c r="AM164"/>
      <c r="AN164"/>
      <c r="AO164"/>
      <c r="AP164"/>
      <c r="AQ164"/>
      <c r="AR164"/>
      <c r="AS164"/>
      <c r="AT164"/>
      <c r="AU164"/>
      <c r="AV164"/>
      <c r="AW164"/>
    </row>
    <row r="165" spans="1:49" x14ac:dyDescent="0.35">
      <c r="A165" s="336"/>
      <c r="B165" s="336"/>
      <c r="C165" s="436"/>
      <c r="D165" s="436"/>
      <c r="E165" s="336"/>
      <c r="F165" s="336"/>
      <c r="G165" s="336"/>
      <c r="H165" s="336"/>
      <c r="I165" s="336"/>
      <c r="J165" s="336"/>
      <c r="K165" s="336"/>
      <c r="AL165" s="986"/>
      <c r="AM165"/>
      <c r="AN165"/>
      <c r="AO165"/>
      <c r="AP165"/>
      <c r="AQ165"/>
      <c r="AR165"/>
      <c r="AS165"/>
      <c r="AT165"/>
      <c r="AU165"/>
      <c r="AV165"/>
      <c r="AW165"/>
    </row>
    <row r="166" spans="1:49" x14ac:dyDescent="0.35">
      <c r="A166" s="336"/>
      <c r="B166" s="973" t="s">
        <v>364</v>
      </c>
      <c r="C166" s="974"/>
      <c r="D166" s="974"/>
      <c r="E166" s="974"/>
      <c r="F166" s="974"/>
      <c r="G166" s="974"/>
      <c r="H166" s="975"/>
      <c r="I166" s="336"/>
      <c r="J166" s="336"/>
      <c r="K166" s="336"/>
      <c r="AL166" s="986"/>
      <c r="AM166"/>
      <c r="AN166"/>
      <c r="AO166"/>
      <c r="AP166"/>
      <c r="AQ166"/>
      <c r="AR166"/>
      <c r="AS166"/>
      <c r="AT166"/>
      <c r="AU166"/>
      <c r="AV166"/>
      <c r="AW166"/>
    </row>
    <row r="167" spans="1:49" ht="15" customHeight="1" x14ac:dyDescent="0.35">
      <c r="A167" s="336"/>
      <c r="B167" s="976" t="s">
        <v>350</v>
      </c>
      <c r="C167" s="978" t="s">
        <v>297</v>
      </c>
      <c r="D167" s="979"/>
      <c r="E167" s="978" t="s">
        <v>267</v>
      </c>
      <c r="F167" s="979"/>
      <c r="G167" s="978" t="s">
        <v>137</v>
      </c>
      <c r="H167" s="979"/>
      <c r="I167" s="336"/>
      <c r="J167" s="336"/>
      <c r="K167" s="336"/>
      <c r="AL167" s="986"/>
      <c r="AM167"/>
      <c r="AN167"/>
      <c r="AO167"/>
      <c r="AP167"/>
      <c r="AQ167"/>
      <c r="AR167"/>
      <c r="AS167"/>
      <c r="AT167"/>
      <c r="AU167"/>
      <c r="AV167"/>
      <c r="AW167"/>
    </row>
    <row r="168" spans="1:49" x14ac:dyDescent="0.35">
      <c r="A168" s="336"/>
      <c r="B168" s="977">
        <v>0</v>
      </c>
      <c r="C168" s="441" t="s">
        <v>351</v>
      </c>
      <c r="D168" s="441" t="s">
        <v>352</v>
      </c>
      <c r="E168" s="441" t="s">
        <v>351</v>
      </c>
      <c r="F168" s="441" t="s">
        <v>352</v>
      </c>
      <c r="G168" s="441" t="s">
        <v>351</v>
      </c>
      <c r="H168" s="441" t="s">
        <v>352</v>
      </c>
      <c r="I168" s="336"/>
      <c r="J168" s="336"/>
      <c r="K168" s="336"/>
      <c r="AL168" s="986"/>
      <c r="AM168"/>
      <c r="AN168"/>
      <c r="AO168"/>
      <c r="AP168"/>
      <c r="AQ168"/>
      <c r="AR168"/>
      <c r="AS168"/>
      <c r="AT168"/>
      <c r="AU168"/>
      <c r="AV168"/>
      <c r="AW168"/>
    </row>
    <row r="169" spans="1:49" x14ac:dyDescent="0.35">
      <c r="A169" s="336"/>
      <c r="B169" s="442" t="s">
        <v>102</v>
      </c>
      <c r="C169" s="443" t="e">
        <f>TARIFA!N77</f>
        <v>#N/A</v>
      </c>
      <c r="D169" s="444" t="e">
        <f>TARIFA!O77</f>
        <v>#N/A</v>
      </c>
      <c r="E169" s="445">
        <f>TARIFA!R77</f>
        <v>0</v>
      </c>
      <c r="F169" s="446">
        <f>TARIFA!S77</f>
        <v>0</v>
      </c>
      <c r="G169" s="447" t="e">
        <f>C169*E169</f>
        <v>#N/A</v>
      </c>
      <c r="H169" s="448" t="e">
        <f t="shared" ref="H169:H189" si="8">D169*F169</f>
        <v>#N/A</v>
      </c>
      <c r="I169" s="336"/>
      <c r="J169" s="336"/>
      <c r="K169" s="336"/>
      <c r="AL169" s="986"/>
      <c r="AM169"/>
      <c r="AN169"/>
      <c r="AO169"/>
      <c r="AP169"/>
      <c r="AQ169"/>
      <c r="AR169"/>
      <c r="AS169"/>
      <c r="AT169"/>
      <c r="AU169"/>
      <c r="AV169"/>
      <c r="AW169"/>
    </row>
    <row r="170" spans="1:49" x14ac:dyDescent="0.35">
      <c r="A170" s="336"/>
      <c r="B170" s="449" t="s">
        <v>103</v>
      </c>
      <c r="C170" s="450" t="e">
        <f>TARIFA!N78</f>
        <v>#N/A</v>
      </c>
      <c r="D170" s="451" t="e">
        <f>TARIFA!O78</f>
        <v>#N/A</v>
      </c>
      <c r="E170" s="452">
        <f>TARIFA!R78</f>
        <v>0</v>
      </c>
      <c r="F170" s="453">
        <f>TARIFA!S78</f>
        <v>0</v>
      </c>
      <c r="G170" s="454" t="e">
        <f t="shared" ref="G170:G189" si="9">C170*E170</f>
        <v>#N/A</v>
      </c>
      <c r="H170" s="455" t="e">
        <f t="shared" si="8"/>
        <v>#N/A</v>
      </c>
      <c r="I170" s="336"/>
      <c r="J170" s="336"/>
      <c r="K170" s="336"/>
      <c r="AL170" s="986"/>
      <c r="AM170"/>
      <c r="AN170"/>
      <c r="AO170"/>
      <c r="AP170"/>
      <c r="AQ170"/>
      <c r="AR170"/>
      <c r="AS170"/>
      <c r="AT170"/>
      <c r="AU170"/>
      <c r="AV170"/>
      <c r="AW170"/>
    </row>
    <row r="171" spans="1:49" x14ac:dyDescent="0.35">
      <c r="A171" s="336"/>
      <c r="B171" s="449" t="s">
        <v>104</v>
      </c>
      <c r="C171" s="450" t="e">
        <f>TARIFA!N79</f>
        <v>#N/A</v>
      </c>
      <c r="D171" s="451" t="e">
        <f>TARIFA!O79</f>
        <v>#N/A</v>
      </c>
      <c r="E171" s="452">
        <f>TARIFA!R79</f>
        <v>0</v>
      </c>
      <c r="F171" s="453">
        <f>TARIFA!S79</f>
        <v>0</v>
      </c>
      <c r="G171" s="454" t="e">
        <f t="shared" si="9"/>
        <v>#N/A</v>
      </c>
      <c r="H171" s="455" t="e">
        <f t="shared" si="8"/>
        <v>#N/A</v>
      </c>
      <c r="I171" s="336"/>
      <c r="J171" s="336"/>
      <c r="K171" s="336"/>
      <c r="AL171" s="986"/>
      <c r="AM171"/>
      <c r="AN171"/>
      <c r="AO171"/>
      <c r="AP171"/>
      <c r="AQ171"/>
      <c r="AR171"/>
      <c r="AS171"/>
      <c r="AT171"/>
      <c r="AU171"/>
      <c r="AV171"/>
      <c r="AW171"/>
    </row>
    <row r="172" spans="1:49" x14ac:dyDescent="0.35">
      <c r="A172" s="336"/>
      <c r="B172" s="449" t="s">
        <v>105</v>
      </c>
      <c r="C172" s="450" t="e">
        <f>TARIFA!N80</f>
        <v>#N/A</v>
      </c>
      <c r="D172" s="451" t="e">
        <f>TARIFA!O80</f>
        <v>#N/A</v>
      </c>
      <c r="E172" s="452">
        <f>TARIFA!R80</f>
        <v>0</v>
      </c>
      <c r="F172" s="453">
        <f>TARIFA!S80</f>
        <v>0</v>
      </c>
      <c r="G172" s="454" t="e">
        <f t="shared" si="9"/>
        <v>#N/A</v>
      </c>
      <c r="H172" s="455" t="e">
        <f t="shared" si="8"/>
        <v>#N/A</v>
      </c>
      <c r="I172" s="336"/>
      <c r="J172" s="336"/>
      <c r="K172" s="336"/>
      <c r="AL172" s="986"/>
      <c r="AM172"/>
      <c r="AN172"/>
      <c r="AO172"/>
      <c r="AP172"/>
      <c r="AQ172"/>
      <c r="AR172"/>
      <c r="AS172"/>
      <c r="AT172"/>
      <c r="AU172"/>
      <c r="AV172"/>
      <c r="AW172"/>
    </row>
    <row r="173" spans="1:49" x14ac:dyDescent="0.35">
      <c r="A173" s="336"/>
      <c r="B173" s="449" t="s">
        <v>106</v>
      </c>
      <c r="C173" s="450" t="e">
        <f>TARIFA!N81</f>
        <v>#N/A</v>
      </c>
      <c r="D173" s="451" t="e">
        <f>TARIFA!O81</f>
        <v>#N/A</v>
      </c>
      <c r="E173" s="452">
        <f>TARIFA!R81</f>
        <v>0</v>
      </c>
      <c r="F173" s="453">
        <f>TARIFA!S81</f>
        <v>0</v>
      </c>
      <c r="G173" s="454" t="e">
        <f t="shared" si="9"/>
        <v>#N/A</v>
      </c>
      <c r="H173" s="455" t="e">
        <f t="shared" si="8"/>
        <v>#N/A</v>
      </c>
      <c r="I173" s="336"/>
      <c r="J173" s="336"/>
      <c r="K173" s="336"/>
      <c r="AL173" s="986"/>
      <c r="AM173"/>
      <c r="AN173"/>
      <c r="AO173"/>
      <c r="AP173"/>
      <c r="AQ173"/>
      <c r="AR173"/>
      <c r="AS173"/>
      <c r="AT173"/>
      <c r="AU173"/>
      <c r="AV173"/>
      <c r="AW173"/>
    </row>
    <row r="174" spans="1:49" x14ac:dyDescent="0.35">
      <c r="A174" s="336"/>
      <c r="B174" s="449" t="s">
        <v>107</v>
      </c>
      <c r="C174" s="450" t="e">
        <f>TARIFA!N82</f>
        <v>#N/A</v>
      </c>
      <c r="D174" s="451" t="e">
        <f>TARIFA!O82</f>
        <v>#N/A</v>
      </c>
      <c r="E174" s="452">
        <f>TARIFA!R82</f>
        <v>0</v>
      </c>
      <c r="F174" s="453">
        <f>TARIFA!S82</f>
        <v>0</v>
      </c>
      <c r="G174" s="454" t="e">
        <f t="shared" si="9"/>
        <v>#N/A</v>
      </c>
      <c r="H174" s="455" t="e">
        <f t="shared" si="8"/>
        <v>#N/A</v>
      </c>
      <c r="I174" s="336"/>
      <c r="J174" s="336"/>
      <c r="K174" s="336"/>
      <c r="AL174" s="986"/>
      <c r="AM174"/>
      <c r="AN174"/>
      <c r="AO174"/>
      <c r="AP174"/>
      <c r="AQ174"/>
      <c r="AR174"/>
      <c r="AS174"/>
      <c r="AT174"/>
      <c r="AU174"/>
      <c r="AV174"/>
      <c r="AW174"/>
    </row>
    <row r="175" spans="1:49" ht="15" customHeight="1" x14ac:dyDescent="0.35">
      <c r="A175" s="336"/>
      <c r="B175" s="449" t="s">
        <v>108</v>
      </c>
      <c r="C175" s="450" t="e">
        <f>TARIFA!N83</f>
        <v>#N/A</v>
      </c>
      <c r="D175" s="451" t="e">
        <f>TARIFA!O83</f>
        <v>#N/A</v>
      </c>
      <c r="E175" s="452">
        <f>TARIFA!R83</f>
        <v>0</v>
      </c>
      <c r="F175" s="453">
        <f>TARIFA!S83</f>
        <v>0</v>
      </c>
      <c r="G175" s="454" t="e">
        <f t="shared" si="9"/>
        <v>#N/A</v>
      </c>
      <c r="H175" s="455" t="e">
        <f t="shared" si="8"/>
        <v>#N/A</v>
      </c>
      <c r="I175" s="336"/>
      <c r="J175" s="336"/>
      <c r="K175" s="336"/>
      <c r="AM175"/>
      <c r="AN175"/>
      <c r="AO175"/>
      <c r="AP175"/>
      <c r="AQ175"/>
      <c r="AR175"/>
      <c r="AS175"/>
      <c r="AT175"/>
      <c r="AU175"/>
      <c r="AV175"/>
      <c r="AW175"/>
    </row>
    <row r="176" spans="1:49" ht="15" customHeight="1" x14ac:dyDescent="0.35">
      <c r="A176" s="336"/>
      <c r="B176" s="449" t="s">
        <v>109</v>
      </c>
      <c r="C176" s="450" t="e">
        <f>TARIFA!N84</f>
        <v>#N/A</v>
      </c>
      <c r="D176" s="451" t="e">
        <f>TARIFA!O84</f>
        <v>#N/A</v>
      </c>
      <c r="E176" s="452">
        <f>TARIFA!R84</f>
        <v>0</v>
      </c>
      <c r="F176" s="453">
        <f>TARIFA!S84</f>
        <v>0</v>
      </c>
      <c r="G176" s="454" t="e">
        <f t="shared" si="9"/>
        <v>#N/A</v>
      </c>
      <c r="H176" s="455" t="e">
        <f t="shared" si="8"/>
        <v>#N/A</v>
      </c>
      <c r="I176" s="336"/>
      <c r="J176" s="336"/>
      <c r="K176" s="336"/>
      <c r="AM176"/>
      <c r="AN176"/>
      <c r="AO176"/>
      <c r="AP176"/>
      <c r="AQ176"/>
      <c r="AR176"/>
      <c r="AS176"/>
      <c r="AT176"/>
      <c r="AU176"/>
      <c r="AV176"/>
      <c r="AW176"/>
    </row>
    <row r="177" spans="1:49" x14ac:dyDescent="0.35">
      <c r="A177" s="336"/>
      <c r="B177" s="449" t="s">
        <v>110</v>
      </c>
      <c r="C177" s="450" t="e">
        <f>TARIFA!N85</f>
        <v>#N/A</v>
      </c>
      <c r="D177" s="451" t="e">
        <f>TARIFA!O85</f>
        <v>#N/A</v>
      </c>
      <c r="E177" s="452">
        <f>TARIFA!R85</f>
        <v>0</v>
      </c>
      <c r="F177" s="453">
        <f>TARIFA!S85</f>
        <v>0</v>
      </c>
      <c r="G177" s="454" t="e">
        <f t="shared" si="9"/>
        <v>#N/A</v>
      </c>
      <c r="H177" s="455" t="e">
        <f t="shared" si="8"/>
        <v>#N/A</v>
      </c>
      <c r="I177" s="336"/>
      <c r="J177" s="336"/>
      <c r="K177" s="336"/>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row>
    <row r="178" spans="1:49" ht="15" customHeight="1" x14ac:dyDescent="0.35">
      <c r="A178" s="336"/>
      <c r="B178" s="449" t="s">
        <v>111</v>
      </c>
      <c r="C178" s="450" t="e">
        <f>TARIFA!N86</f>
        <v>#N/A</v>
      </c>
      <c r="D178" s="451" t="e">
        <f>TARIFA!O86</f>
        <v>#N/A</v>
      </c>
      <c r="E178" s="452">
        <f>TARIFA!R86</f>
        <v>0</v>
      </c>
      <c r="F178" s="453">
        <f>TARIFA!S86</f>
        <v>0</v>
      </c>
      <c r="G178" s="454" t="e">
        <f t="shared" si="9"/>
        <v>#N/A</v>
      </c>
      <c r="H178" s="455" t="e">
        <f t="shared" si="8"/>
        <v>#N/A</v>
      </c>
      <c r="I178" s="336"/>
      <c r="J178" s="336"/>
      <c r="K178" s="336"/>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row>
    <row r="179" spans="1:49" x14ac:dyDescent="0.35">
      <c r="A179" s="336"/>
      <c r="B179" s="449" t="s">
        <v>112</v>
      </c>
      <c r="C179" s="450" t="e">
        <f>TARIFA!N87</f>
        <v>#N/A</v>
      </c>
      <c r="D179" s="451" t="e">
        <f>TARIFA!O87</f>
        <v>#N/A</v>
      </c>
      <c r="E179" s="452">
        <f>TARIFA!R87</f>
        <v>0</v>
      </c>
      <c r="F179" s="453">
        <f>TARIFA!S87</f>
        <v>0</v>
      </c>
      <c r="G179" s="454" t="e">
        <f t="shared" si="9"/>
        <v>#N/A</v>
      </c>
      <c r="H179" s="455" t="e">
        <f t="shared" si="8"/>
        <v>#N/A</v>
      </c>
      <c r="I179" s="336"/>
      <c r="J179" s="336"/>
      <c r="K179" s="336"/>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row>
    <row r="180" spans="1:49" x14ac:dyDescent="0.35">
      <c r="A180" s="336"/>
      <c r="B180" s="449" t="s">
        <v>113</v>
      </c>
      <c r="C180" s="450" t="e">
        <f>TARIFA!N88</f>
        <v>#N/A</v>
      </c>
      <c r="D180" s="451" t="e">
        <f>TARIFA!O88</f>
        <v>#N/A</v>
      </c>
      <c r="E180" s="452">
        <f>TARIFA!R88</f>
        <v>0</v>
      </c>
      <c r="F180" s="453">
        <f>TARIFA!S88</f>
        <v>0</v>
      </c>
      <c r="G180" s="454" t="e">
        <f t="shared" si="9"/>
        <v>#N/A</v>
      </c>
      <c r="H180" s="455" t="e">
        <f t="shared" si="8"/>
        <v>#N/A</v>
      </c>
      <c r="I180" s="336"/>
      <c r="J180" s="336"/>
      <c r="K180" s="336"/>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row>
    <row r="181" spans="1:49" x14ac:dyDescent="0.35">
      <c r="A181" s="336"/>
      <c r="B181" s="449" t="s">
        <v>114</v>
      </c>
      <c r="C181" s="450" t="e">
        <f>TARIFA!N89</f>
        <v>#N/A</v>
      </c>
      <c r="D181" s="451" t="e">
        <f>TARIFA!O89</f>
        <v>#N/A</v>
      </c>
      <c r="E181" s="452">
        <f>TARIFA!R89</f>
        <v>0</v>
      </c>
      <c r="F181" s="453">
        <f>TARIFA!S89</f>
        <v>0</v>
      </c>
      <c r="G181" s="454" t="e">
        <f t="shared" si="9"/>
        <v>#N/A</v>
      </c>
      <c r="H181" s="455" t="e">
        <f t="shared" si="8"/>
        <v>#N/A</v>
      </c>
      <c r="I181" s="336"/>
      <c r="J181" s="336"/>
      <c r="K181" s="336"/>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row>
    <row r="182" spans="1:49" x14ac:dyDescent="0.35">
      <c r="A182" s="336"/>
      <c r="B182" s="449" t="s">
        <v>115</v>
      </c>
      <c r="C182" s="450" t="e">
        <f>TARIFA!N90</f>
        <v>#N/A</v>
      </c>
      <c r="D182" s="451" t="e">
        <f>TARIFA!O90</f>
        <v>#N/A</v>
      </c>
      <c r="E182" s="452">
        <f>TARIFA!R90</f>
        <v>0</v>
      </c>
      <c r="F182" s="453">
        <f>TARIFA!S90</f>
        <v>0</v>
      </c>
      <c r="G182" s="454" t="e">
        <f t="shared" si="9"/>
        <v>#N/A</v>
      </c>
      <c r="H182" s="455" t="e">
        <f t="shared" si="8"/>
        <v>#N/A</v>
      </c>
      <c r="I182" s="336"/>
      <c r="J182" s="336"/>
      <c r="K182" s="336"/>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row>
    <row r="183" spans="1:49" x14ac:dyDescent="0.35">
      <c r="A183" s="336"/>
      <c r="B183" s="449" t="s">
        <v>116</v>
      </c>
      <c r="C183" s="450" t="e">
        <f>TARIFA!N91</f>
        <v>#N/A</v>
      </c>
      <c r="D183" s="451" t="e">
        <f>TARIFA!O91</f>
        <v>#N/A</v>
      </c>
      <c r="E183" s="452">
        <f>TARIFA!R91</f>
        <v>0</v>
      </c>
      <c r="F183" s="453">
        <f>TARIFA!S91</f>
        <v>0</v>
      </c>
      <c r="G183" s="454" t="e">
        <f t="shared" si="9"/>
        <v>#N/A</v>
      </c>
      <c r="H183" s="455" t="e">
        <f t="shared" si="8"/>
        <v>#N/A</v>
      </c>
      <c r="I183" s="336"/>
      <c r="J183" s="336"/>
      <c r="K183" s="336"/>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row>
    <row r="184" spans="1:49" x14ac:dyDescent="0.35">
      <c r="A184" s="336"/>
      <c r="B184" s="449" t="s">
        <v>117</v>
      </c>
      <c r="C184" s="450" t="e">
        <f>TARIFA!N92</f>
        <v>#N/A</v>
      </c>
      <c r="D184" s="451" t="e">
        <f>TARIFA!O92</f>
        <v>#N/A</v>
      </c>
      <c r="E184" s="452">
        <f>TARIFA!R92</f>
        <v>0</v>
      </c>
      <c r="F184" s="453">
        <f>TARIFA!S92</f>
        <v>0</v>
      </c>
      <c r="G184" s="454" t="e">
        <f t="shared" si="9"/>
        <v>#N/A</v>
      </c>
      <c r="H184" s="455" t="e">
        <f t="shared" si="8"/>
        <v>#N/A</v>
      </c>
      <c r="I184" s="336"/>
      <c r="J184" s="336"/>
      <c r="K184" s="336"/>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row>
    <row r="185" spans="1:49" x14ac:dyDescent="0.35">
      <c r="A185" s="336"/>
      <c r="B185" s="449" t="s">
        <v>118</v>
      </c>
      <c r="C185" s="450" t="e">
        <f>TARIFA!N93</f>
        <v>#N/A</v>
      </c>
      <c r="D185" s="451" t="e">
        <f>TARIFA!O93</f>
        <v>#N/A</v>
      </c>
      <c r="E185" s="452">
        <f>TARIFA!R93</f>
        <v>0</v>
      </c>
      <c r="F185" s="453">
        <f>TARIFA!S93</f>
        <v>0</v>
      </c>
      <c r="G185" s="454" t="e">
        <f t="shared" si="9"/>
        <v>#N/A</v>
      </c>
      <c r="H185" s="455" t="e">
        <f t="shared" si="8"/>
        <v>#N/A</v>
      </c>
      <c r="I185" s="336"/>
      <c r="J185" s="336"/>
      <c r="K185" s="336"/>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row>
    <row r="186" spans="1:49" x14ac:dyDescent="0.35">
      <c r="A186" s="336"/>
      <c r="B186" s="449" t="s">
        <v>119</v>
      </c>
      <c r="C186" s="450" t="e">
        <f>TARIFA!N94</f>
        <v>#N/A</v>
      </c>
      <c r="D186" s="451" t="e">
        <f>TARIFA!O94</f>
        <v>#N/A</v>
      </c>
      <c r="E186" s="452">
        <f>TARIFA!R94</f>
        <v>0</v>
      </c>
      <c r="F186" s="453">
        <f>TARIFA!S94</f>
        <v>0</v>
      </c>
      <c r="G186" s="454" t="e">
        <f t="shared" si="9"/>
        <v>#N/A</v>
      </c>
      <c r="H186" s="455" t="e">
        <f t="shared" si="8"/>
        <v>#N/A</v>
      </c>
      <c r="I186" s="336"/>
      <c r="J186" s="336"/>
      <c r="K186" s="33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row>
    <row r="187" spans="1:49" x14ac:dyDescent="0.35">
      <c r="A187" s="336"/>
      <c r="B187" s="449" t="s">
        <v>120</v>
      </c>
      <c r="C187" s="450" t="e">
        <f>TARIFA!N95</f>
        <v>#N/A</v>
      </c>
      <c r="D187" s="451" t="e">
        <f>TARIFA!O95</f>
        <v>#N/A</v>
      </c>
      <c r="E187" s="452">
        <f>TARIFA!R95</f>
        <v>0</v>
      </c>
      <c r="F187" s="453">
        <f>TARIFA!S95</f>
        <v>0</v>
      </c>
      <c r="G187" s="454" t="e">
        <f t="shared" si="9"/>
        <v>#N/A</v>
      </c>
      <c r="H187" s="455" t="e">
        <f t="shared" si="8"/>
        <v>#N/A</v>
      </c>
      <c r="I187" s="336"/>
      <c r="J187" s="336"/>
      <c r="K187" s="336"/>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row>
    <row r="188" spans="1:49" x14ac:dyDescent="0.35">
      <c r="A188" s="336"/>
      <c r="B188" s="449" t="s">
        <v>164</v>
      </c>
      <c r="C188" s="450" t="e">
        <f>TARIFA!N96</f>
        <v>#N/A</v>
      </c>
      <c r="D188" s="451" t="e">
        <f>TARIFA!O96</f>
        <v>#N/A</v>
      </c>
      <c r="E188" s="452">
        <f>TARIFA!R96</f>
        <v>0</v>
      </c>
      <c r="F188" s="453">
        <f>TARIFA!S96</f>
        <v>0</v>
      </c>
      <c r="G188" s="454" t="e">
        <f t="shared" si="9"/>
        <v>#N/A</v>
      </c>
      <c r="H188" s="455" t="e">
        <f t="shared" si="8"/>
        <v>#N/A</v>
      </c>
      <c r="I188" s="336"/>
      <c r="J188" s="336"/>
      <c r="K188" s="336"/>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row>
    <row r="189" spans="1:49" x14ac:dyDescent="0.35">
      <c r="A189" s="336"/>
      <c r="B189" s="456" t="s">
        <v>165</v>
      </c>
      <c r="C189" s="457" t="e">
        <f>TARIFA!N97</f>
        <v>#N/A</v>
      </c>
      <c r="D189" s="458" t="e">
        <f>TARIFA!O97</f>
        <v>#N/A</v>
      </c>
      <c r="E189" s="459">
        <f>TARIFA!R97</f>
        <v>0</v>
      </c>
      <c r="F189" s="460">
        <f>TARIFA!S97</f>
        <v>0</v>
      </c>
      <c r="G189" s="461" t="e">
        <f t="shared" si="9"/>
        <v>#N/A</v>
      </c>
      <c r="H189" s="462" t="e">
        <f t="shared" si="8"/>
        <v>#N/A</v>
      </c>
      <c r="I189" s="336"/>
      <c r="J189" s="336"/>
      <c r="K189" s="336"/>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row>
    <row r="190" spans="1:49" x14ac:dyDescent="0.35">
      <c r="A190" s="336"/>
      <c r="B190" s="970" t="s">
        <v>353</v>
      </c>
      <c r="C190" s="971"/>
      <c r="D190" s="972"/>
      <c r="E190" s="463">
        <f>SUM(E169:E189)</f>
        <v>0</v>
      </c>
      <c r="F190" s="463">
        <f>SUM(F169:F189)</f>
        <v>0</v>
      </c>
      <c r="G190" s="464">
        <f>IFERROR(SUM(G169:G189),0)</f>
        <v>0</v>
      </c>
      <c r="H190" s="464">
        <f>IFERROR(SUM(H169:H189),0)</f>
        <v>0</v>
      </c>
      <c r="I190" s="336"/>
      <c r="J190" s="336"/>
      <c r="K190" s="336"/>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row>
    <row r="191" spans="1:49" x14ac:dyDescent="0.35">
      <c r="A191" s="336"/>
      <c r="B191" s="336"/>
      <c r="C191" s="436"/>
      <c r="D191" s="436"/>
      <c r="E191" s="336"/>
      <c r="F191" s="336"/>
      <c r="G191" s="336"/>
      <c r="H191" s="336"/>
      <c r="I191" s="336"/>
      <c r="J191" s="336"/>
      <c r="K191" s="336"/>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row>
    <row r="192" spans="1:49" ht="15" customHeight="1" x14ac:dyDescent="0.35">
      <c r="A192" s="336"/>
      <c r="B192" s="973" t="s">
        <v>365</v>
      </c>
      <c r="C192" s="974"/>
      <c r="D192" s="974"/>
      <c r="E192" s="974"/>
      <c r="F192" s="974"/>
      <c r="G192" s="974"/>
      <c r="H192" s="975"/>
      <c r="I192" s="336"/>
      <c r="J192" s="336"/>
      <c r="K192" s="336"/>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row>
    <row r="193" spans="1:49" x14ac:dyDescent="0.35">
      <c r="A193" s="336"/>
      <c r="B193" s="976" t="s">
        <v>350</v>
      </c>
      <c r="C193" s="978" t="s">
        <v>297</v>
      </c>
      <c r="D193" s="979"/>
      <c r="E193" s="978" t="s">
        <v>267</v>
      </c>
      <c r="F193" s="979"/>
      <c r="G193" s="978" t="s">
        <v>137</v>
      </c>
      <c r="H193" s="979"/>
      <c r="I193" s="336"/>
      <c r="J193" s="336"/>
      <c r="K193" s="336"/>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row>
    <row r="194" spans="1:49" x14ac:dyDescent="0.35">
      <c r="A194" s="336"/>
      <c r="B194" s="977">
        <v>0</v>
      </c>
      <c r="C194" s="441" t="s">
        <v>351</v>
      </c>
      <c r="D194" s="441" t="s">
        <v>352</v>
      </c>
      <c r="E194" s="441" t="s">
        <v>351</v>
      </c>
      <c r="F194" s="441" t="s">
        <v>352</v>
      </c>
      <c r="G194" s="441" t="s">
        <v>351</v>
      </c>
      <c r="H194" s="441" t="s">
        <v>352</v>
      </c>
      <c r="I194" s="336"/>
      <c r="J194" s="336"/>
      <c r="K194" s="336"/>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row>
    <row r="195" spans="1:49" x14ac:dyDescent="0.35">
      <c r="A195" s="336"/>
      <c r="B195" s="442" t="s">
        <v>102</v>
      </c>
      <c r="C195" s="443" t="e">
        <f>TARIFA!P77</f>
        <v>#N/A</v>
      </c>
      <c r="D195" s="444" t="e">
        <f>TARIFA!Q77</f>
        <v>#N/A</v>
      </c>
      <c r="E195" s="445">
        <f>TARIFA!T77</f>
        <v>0</v>
      </c>
      <c r="F195" s="446">
        <f>TARIFA!U77</f>
        <v>0</v>
      </c>
      <c r="G195" s="447" t="e">
        <f>C195*E195</f>
        <v>#N/A</v>
      </c>
      <c r="H195" s="448" t="e">
        <f t="shared" ref="H195:H215" si="10">D195*F195</f>
        <v>#N/A</v>
      </c>
      <c r="I195" s="336"/>
      <c r="J195" s="336"/>
      <c r="K195" s="336"/>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row>
    <row r="196" spans="1:49" x14ac:dyDescent="0.35">
      <c r="A196" s="336"/>
      <c r="B196" s="449" t="s">
        <v>103</v>
      </c>
      <c r="C196" s="450" t="e">
        <f>TARIFA!P78</f>
        <v>#N/A</v>
      </c>
      <c r="D196" s="451" t="e">
        <f>TARIFA!Q78</f>
        <v>#N/A</v>
      </c>
      <c r="E196" s="452">
        <f>TARIFA!T78</f>
        <v>0</v>
      </c>
      <c r="F196" s="453">
        <f>TARIFA!U78</f>
        <v>0</v>
      </c>
      <c r="G196" s="454" t="e">
        <f t="shared" ref="G196:G215" si="11">C196*E196</f>
        <v>#N/A</v>
      </c>
      <c r="H196" s="455" t="e">
        <f t="shared" si="10"/>
        <v>#N/A</v>
      </c>
      <c r="I196" s="336"/>
      <c r="J196" s="336"/>
      <c r="K196" s="33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row>
    <row r="197" spans="1:49" x14ac:dyDescent="0.35">
      <c r="A197" s="336"/>
      <c r="B197" s="449" t="s">
        <v>104</v>
      </c>
      <c r="C197" s="450" t="e">
        <f>TARIFA!P79</f>
        <v>#N/A</v>
      </c>
      <c r="D197" s="451" t="e">
        <f>TARIFA!Q79</f>
        <v>#N/A</v>
      </c>
      <c r="E197" s="452">
        <f>TARIFA!T79</f>
        <v>0</v>
      </c>
      <c r="F197" s="453">
        <f>TARIFA!U79</f>
        <v>0</v>
      </c>
      <c r="G197" s="454" t="e">
        <f t="shared" si="11"/>
        <v>#N/A</v>
      </c>
      <c r="H197" s="455" t="e">
        <f t="shared" si="10"/>
        <v>#N/A</v>
      </c>
      <c r="I197" s="336"/>
      <c r="J197" s="336"/>
      <c r="K197" s="336"/>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row>
    <row r="198" spans="1:49" x14ac:dyDescent="0.35">
      <c r="A198" s="336"/>
      <c r="B198" s="449" t="s">
        <v>105</v>
      </c>
      <c r="C198" s="450" t="e">
        <f>TARIFA!P80</f>
        <v>#N/A</v>
      </c>
      <c r="D198" s="451" t="e">
        <f>TARIFA!Q80</f>
        <v>#N/A</v>
      </c>
      <c r="E198" s="452">
        <f>TARIFA!T80</f>
        <v>0</v>
      </c>
      <c r="F198" s="453">
        <f>TARIFA!U80</f>
        <v>0</v>
      </c>
      <c r="G198" s="454" t="e">
        <f t="shared" si="11"/>
        <v>#N/A</v>
      </c>
      <c r="H198" s="455" t="e">
        <f t="shared" si="10"/>
        <v>#N/A</v>
      </c>
      <c r="I198" s="336"/>
      <c r="J198" s="336"/>
      <c r="K198" s="336"/>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row>
    <row r="199" spans="1:49" x14ac:dyDescent="0.35">
      <c r="A199" s="336"/>
      <c r="B199" s="449" t="s">
        <v>106</v>
      </c>
      <c r="C199" s="450" t="e">
        <f>TARIFA!P81</f>
        <v>#N/A</v>
      </c>
      <c r="D199" s="451" t="e">
        <f>TARIFA!Q81</f>
        <v>#N/A</v>
      </c>
      <c r="E199" s="452">
        <f>TARIFA!T81</f>
        <v>0</v>
      </c>
      <c r="F199" s="453">
        <f>TARIFA!U81</f>
        <v>0</v>
      </c>
      <c r="G199" s="454" t="e">
        <f t="shared" si="11"/>
        <v>#N/A</v>
      </c>
      <c r="H199" s="455" t="e">
        <f t="shared" si="10"/>
        <v>#N/A</v>
      </c>
      <c r="I199" s="336"/>
      <c r="J199" s="336"/>
      <c r="K199" s="336"/>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row>
    <row r="200" spans="1:49" x14ac:dyDescent="0.35">
      <c r="A200" s="336"/>
      <c r="B200" s="449" t="s">
        <v>107</v>
      </c>
      <c r="C200" s="450" t="e">
        <f>TARIFA!P82</f>
        <v>#N/A</v>
      </c>
      <c r="D200" s="451" t="e">
        <f>TARIFA!Q82</f>
        <v>#N/A</v>
      </c>
      <c r="E200" s="452">
        <f>TARIFA!T82</f>
        <v>0</v>
      </c>
      <c r="F200" s="453">
        <f>TARIFA!U82</f>
        <v>0</v>
      </c>
      <c r="G200" s="454" t="e">
        <f t="shared" si="11"/>
        <v>#N/A</v>
      </c>
      <c r="H200" s="455" t="e">
        <f t="shared" si="10"/>
        <v>#N/A</v>
      </c>
      <c r="I200" s="336"/>
      <c r="J200" s="336"/>
      <c r="K200" s="336"/>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row>
    <row r="201" spans="1:49" x14ac:dyDescent="0.35">
      <c r="A201" s="336"/>
      <c r="B201" s="449" t="s">
        <v>108</v>
      </c>
      <c r="C201" s="450" t="e">
        <f>TARIFA!P83</f>
        <v>#N/A</v>
      </c>
      <c r="D201" s="451" t="e">
        <f>TARIFA!Q83</f>
        <v>#N/A</v>
      </c>
      <c r="E201" s="452">
        <f>TARIFA!T83</f>
        <v>0</v>
      </c>
      <c r="F201" s="453">
        <f>TARIFA!U83</f>
        <v>0</v>
      </c>
      <c r="G201" s="454" t="e">
        <f t="shared" si="11"/>
        <v>#N/A</v>
      </c>
      <c r="H201" s="455" t="e">
        <f t="shared" si="10"/>
        <v>#N/A</v>
      </c>
      <c r="I201" s="336"/>
      <c r="J201" s="336"/>
      <c r="K201" s="336"/>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row>
    <row r="202" spans="1:49" x14ac:dyDescent="0.35">
      <c r="A202" s="336"/>
      <c r="B202" s="449" t="s">
        <v>109</v>
      </c>
      <c r="C202" s="450" t="e">
        <f>TARIFA!P84</f>
        <v>#N/A</v>
      </c>
      <c r="D202" s="451" t="e">
        <f>TARIFA!Q84</f>
        <v>#N/A</v>
      </c>
      <c r="E202" s="452">
        <f>TARIFA!T84</f>
        <v>0</v>
      </c>
      <c r="F202" s="453">
        <f>TARIFA!U84</f>
        <v>0</v>
      </c>
      <c r="G202" s="454" t="e">
        <f t="shared" si="11"/>
        <v>#N/A</v>
      </c>
      <c r="H202" s="455" t="e">
        <f t="shared" si="10"/>
        <v>#N/A</v>
      </c>
      <c r="I202" s="336"/>
      <c r="J202" s="336"/>
      <c r="K202" s="336"/>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row>
    <row r="203" spans="1:49" x14ac:dyDescent="0.35">
      <c r="A203" s="336"/>
      <c r="B203" s="449" t="s">
        <v>110</v>
      </c>
      <c r="C203" s="450" t="e">
        <f>TARIFA!P85</f>
        <v>#N/A</v>
      </c>
      <c r="D203" s="451" t="e">
        <f>TARIFA!Q85</f>
        <v>#N/A</v>
      </c>
      <c r="E203" s="452">
        <f>TARIFA!T85</f>
        <v>0</v>
      </c>
      <c r="F203" s="453">
        <f>TARIFA!U85</f>
        <v>0</v>
      </c>
      <c r="G203" s="454" t="e">
        <f t="shared" si="11"/>
        <v>#N/A</v>
      </c>
      <c r="H203" s="455" t="e">
        <f t="shared" si="10"/>
        <v>#N/A</v>
      </c>
      <c r="I203" s="336"/>
      <c r="J203" s="336"/>
      <c r="K203" s="336"/>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row>
    <row r="204" spans="1:49" x14ac:dyDescent="0.35">
      <c r="A204" s="336"/>
      <c r="B204" s="449" t="s">
        <v>111</v>
      </c>
      <c r="C204" s="450" t="e">
        <f>TARIFA!P86</f>
        <v>#N/A</v>
      </c>
      <c r="D204" s="451" t="e">
        <f>TARIFA!Q86</f>
        <v>#N/A</v>
      </c>
      <c r="E204" s="452">
        <f>TARIFA!T86</f>
        <v>0</v>
      </c>
      <c r="F204" s="453">
        <f>TARIFA!U86</f>
        <v>0</v>
      </c>
      <c r="G204" s="454" t="e">
        <f t="shared" si="11"/>
        <v>#N/A</v>
      </c>
      <c r="H204" s="455" t="e">
        <f t="shared" si="10"/>
        <v>#N/A</v>
      </c>
      <c r="I204" s="336"/>
      <c r="J204" s="336"/>
      <c r="K204" s="336"/>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row>
    <row r="205" spans="1:49" x14ac:dyDescent="0.35">
      <c r="A205" s="336"/>
      <c r="B205" s="449" t="s">
        <v>112</v>
      </c>
      <c r="C205" s="450" t="e">
        <f>TARIFA!P87</f>
        <v>#N/A</v>
      </c>
      <c r="D205" s="451" t="e">
        <f>TARIFA!Q87</f>
        <v>#N/A</v>
      </c>
      <c r="E205" s="452">
        <f>TARIFA!T87</f>
        <v>0</v>
      </c>
      <c r="F205" s="453">
        <f>TARIFA!U87</f>
        <v>0</v>
      </c>
      <c r="G205" s="454" t="e">
        <f t="shared" si="11"/>
        <v>#N/A</v>
      </c>
      <c r="H205" s="455" t="e">
        <f t="shared" si="10"/>
        <v>#N/A</v>
      </c>
      <c r="I205" s="336"/>
      <c r="J205" s="336"/>
      <c r="K205" s="336"/>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row>
    <row r="206" spans="1:49" x14ac:dyDescent="0.35">
      <c r="A206" s="336"/>
      <c r="B206" s="449" t="s">
        <v>113</v>
      </c>
      <c r="C206" s="450" t="e">
        <f>TARIFA!P88</f>
        <v>#N/A</v>
      </c>
      <c r="D206" s="451" t="e">
        <f>TARIFA!Q88</f>
        <v>#N/A</v>
      </c>
      <c r="E206" s="452">
        <f>TARIFA!T88</f>
        <v>0</v>
      </c>
      <c r="F206" s="453">
        <f>TARIFA!U88</f>
        <v>0</v>
      </c>
      <c r="G206" s="454" t="e">
        <f t="shared" si="11"/>
        <v>#N/A</v>
      </c>
      <c r="H206" s="455" t="e">
        <f t="shared" si="10"/>
        <v>#N/A</v>
      </c>
      <c r="I206" s="336"/>
      <c r="J206" s="336"/>
      <c r="K206" s="33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row>
    <row r="207" spans="1:49" x14ac:dyDescent="0.35">
      <c r="A207" s="336"/>
      <c r="B207" s="449" t="s">
        <v>114</v>
      </c>
      <c r="C207" s="450" t="e">
        <f>TARIFA!P89</f>
        <v>#N/A</v>
      </c>
      <c r="D207" s="451" t="e">
        <f>TARIFA!Q89</f>
        <v>#N/A</v>
      </c>
      <c r="E207" s="452">
        <f>TARIFA!T89</f>
        <v>0</v>
      </c>
      <c r="F207" s="453">
        <f>TARIFA!U89</f>
        <v>0</v>
      </c>
      <c r="G207" s="454" t="e">
        <f t="shared" si="11"/>
        <v>#N/A</v>
      </c>
      <c r="H207" s="455" t="e">
        <f t="shared" si="10"/>
        <v>#N/A</v>
      </c>
      <c r="I207" s="336"/>
      <c r="J207" s="336"/>
      <c r="K207" s="336"/>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row>
    <row r="208" spans="1:49" x14ac:dyDescent="0.35">
      <c r="A208" s="336"/>
      <c r="B208" s="449" t="s">
        <v>115</v>
      </c>
      <c r="C208" s="450" t="e">
        <f>TARIFA!P90</f>
        <v>#N/A</v>
      </c>
      <c r="D208" s="451" t="e">
        <f>TARIFA!Q90</f>
        <v>#N/A</v>
      </c>
      <c r="E208" s="452">
        <f>TARIFA!T90</f>
        <v>0</v>
      </c>
      <c r="F208" s="453">
        <f>TARIFA!U90</f>
        <v>0</v>
      </c>
      <c r="G208" s="454" t="e">
        <f t="shared" si="11"/>
        <v>#N/A</v>
      </c>
      <c r="H208" s="455" t="e">
        <f t="shared" si="10"/>
        <v>#N/A</v>
      </c>
      <c r="I208" s="336"/>
      <c r="J208" s="336"/>
      <c r="K208" s="336"/>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row>
    <row r="209" spans="1:49" x14ac:dyDescent="0.35">
      <c r="A209" s="336"/>
      <c r="B209" s="449" t="s">
        <v>116</v>
      </c>
      <c r="C209" s="450" t="e">
        <f>TARIFA!P91</f>
        <v>#N/A</v>
      </c>
      <c r="D209" s="451" t="e">
        <f>TARIFA!Q91</f>
        <v>#N/A</v>
      </c>
      <c r="E209" s="452">
        <f>TARIFA!T91</f>
        <v>0</v>
      </c>
      <c r="F209" s="453">
        <f>TARIFA!U91</f>
        <v>0</v>
      </c>
      <c r="G209" s="454" t="e">
        <f t="shared" si="11"/>
        <v>#N/A</v>
      </c>
      <c r="H209" s="455" t="e">
        <f t="shared" si="10"/>
        <v>#N/A</v>
      </c>
      <c r="I209" s="336"/>
      <c r="J209" s="336"/>
      <c r="K209" s="336"/>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row>
    <row r="210" spans="1:49" x14ac:dyDescent="0.35">
      <c r="A210" s="336"/>
      <c r="B210" s="449" t="s">
        <v>117</v>
      </c>
      <c r="C210" s="450" t="e">
        <f>TARIFA!P92</f>
        <v>#N/A</v>
      </c>
      <c r="D210" s="451" t="e">
        <f>TARIFA!Q92</f>
        <v>#N/A</v>
      </c>
      <c r="E210" s="452">
        <f>TARIFA!T92</f>
        <v>0</v>
      </c>
      <c r="F210" s="453">
        <f>TARIFA!U92</f>
        <v>0</v>
      </c>
      <c r="G210" s="454" t="e">
        <f t="shared" si="11"/>
        <v>#N/A</v>
      </c>
      <c r="H210" s="455" t="e">
        <f t="shared" si="10"/>
        <v>#N/A</v>
      </c>
      <c r="I210" s="336"/>
      <c r="J210" s="336"/>
      <c r="K210" s="336"/>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row>
    <row r="211" spans="1:49" x14ac:dyDescent="0.35">
      <c r="A211" s="336"/>
      <c r="B211" s="449" t="s">
        <v>118</v>
      </c>
      <c r="C211" s="450" t="e">
        <f>TARIFA!P93</f>
        <v>#N/A</v>
      </c>
      <c r="D211" s="451" t="e">
        <f>TARIFA!Q93</f>
        <v>#N/A</v>
      </c>
      <c r="E211" s="452">
        <f>TARIFA!T93</f>
        <v>0</v>
      </c>
      <c r="F211" s="453">
        <f>TARIFA!U93</f>
        <v>0</v>
      </c>
      <c r="G211" s="454" t="e">
        <f t="shared" si="11"/>
        <v>#N/A</v>
      </c>
      <c r="H211" s="455" t="e">
        <f t="shared" si="10"/>
        <v>#N/A</v>
      </c>
      <c r="I211" s="336"/>
      <c r="J211" s="336"/>
      <c r="K211" s="336"/>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row>
    <row r="212" spans="1:49" x14ac:dyDescent="0.35">
      <c r="A212" s="336"/>
      <c r="B212" s="449" t="s">
        <v>119</v>
      </c>
      <c r="C212" s="450" t="e">
        <f>TARIFA!P94</f>
        <v>#N/A</v>
      </c>
      <c r="D212" s="451" t="e">
        <f>TARIFA!Q94</f>
        <v>#N/A</v>
      </c>
      <c r="E212" s="452">
        <f>TARIFA!T94</f>
        <v>0</v>
      </c>
      <c r="F212" s="453">
        <f>TARIFA!U94</f>
        <v>0</v>
      </c>
      <c r="G212" s="454" t="e">
        <f t="shared" si="11"/>
        <v>#N/A</v>
      </c>
      <c r="H212" s="455" t="e">
        <f t="shared" si="10"/>
        <v>#N/A</v>
      </c>
      <c r="I212" s="336"/>
      <c r="J212" s="336"/>
      <c r="K212" s="336"/>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row>
    <row r="213" spans="1:49" x14ac:dyDescent="0.35">
      <c r="A213" s="336"/>
      <c r="B213" s="449" t="s">
        <v>120</v>
      </c>
      <c r="C213" s="450" t="e">
        <f>TARIFA!P95</f>
        <v>#N/A</v>
      </c>
      <c r="D213" s="451" t="e">
        <f>TARIFA!Q95</f>
        <v>#N/A</v>
      </c>
      <c r="E213" s="452">
        <f>TARIFA!T95</f>
        <v>0</v>
      </c>
      <c r="F213" s="453">
        <f>TARIFA!U95</f>
        <v>0</v>
      </c>
      <c r="G213" s="454" t="e">
        <f t="shared" si="11"/>
        <v>#N/A</v>
      </c>
      <c r="H213" s="455" t="e">
        <f t="shared" si="10"/>
        <v>#N/A</v>
      </c>
      <c r="I213" s="336"/>
      <c r="J213" s="336"/>
      <c r="K213" s="336"/>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row>
    <row r="214" spans="1:49" x14ac:dyDescent="0.35">
      <c r="A214" s="336"/>
      <c r="B214" s="449" t="s">
        <v>164</v>
      </c>
      <c r="C214" s="450" t="e">
        <f>TARIFA!P96</f>
        <v>#N/A</v>
      </c>
      <c r="D214" s="451" t="e">
        <f>TARIFA!Q96</f>
        <v>#N/A</v>
      </c>
      <c r="E214" s="452">
        <f>TARIFA!T96</f>
        <v>0</v>
      </c>
      <c r="F214" s="453">
        <f>TARIFA!U96</f>
        <v>0</v>
      </c>
      <c r="G214" s="454" t="e">
        <f t="shared" si="11"/>
        <v>#N/A</v>
      </c>
      <c r="H214" s="455" t="e">
        <f t="shared" si="10"/>
        <v>#N/A</v>
      </c>
      <c r="I214" s="336"/>
      <c r="J214" s="336"/>
      <c r="K214" s="336"/>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row>
    <row r="215" spans="1:49" x14ac:dyDescent="0.35">
      <c r="A215" s="336"/>
      <c r="B215" s="456" t="s">
        <v>165</v>
      </c>
      <c r="C215" s="457" t="e">
        <f>TARIFA!P97</f>
        <v>#N/A</v>
      </c>
      <c r="D215" s="458" t="e">
        <f>TARIFA!Q97</f>
        <v>#N/A</v>
      </c>
      <c r="E215" s="459">
        <f>TARIFA!T97</f>
        <v>0</v>
      </c>
      <c r="F215" s="460">
        <f>TARIFA!U97</f>
        <v>0</v>
      </c>
      <c r="G215" s="461" t="e">
        <f t="shared" si="11"/>
        <v>#N/A</v>
      </c>
      <c r="H215" s="462" t="e">
        <f t="shared" si="10"/>
        <v>#N/A</v>
      </c>
      <c r="I215" s="336"/>
      <c r="J215" s="336"/>
      <c r="K215" s="336"/>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row>
    <row r="216" spans="1:49" x14ac:dyDescent="0.35">
      <c r="A216" s="336"/>
      <c r="B216" s="970" t="s">
        <v>353</v>
      </c>
      <c r="C216" s="971"/>
      <c r="D216" s="972"/>
      <c r="E216" s="463">
        <f>SUM(E195:E215)</f>
        <v>0</v>
      </c>
      <c r="F216" s="463">
        <f>SUM(F195:F215)</f>
        <v>0</v>
      </c>
      <c r="G216" s="464">
        <f>IFERROR(SUM(G195:G215),0)</f>
        <v>0</v>
      </c>
      <c r="H216" s="464">
        <f>IFERROR(SUM(H195:H215),0)</f>
        <v>0</v>
      </c>
      <c r="I216" s="336"/>
      <c r="J216" s="336"/>
      <c r="K216" s="33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row>
    <row r="217" spans="1:49" x14ac:dyDescent="0.35">
      <c r="A217" s="336"/>
      <c r="B217" s="336"/>
      <c r="C217" s="436"/>
      <c r="D217" s="436"/>
      <c r="E217" s="336"/>
      <c r="F217" s="336"/>
      <c r="G217" s="336"/>
      <c r="H217" s="336"/>
      <c r="I217" s="336"/>
      <c r="J217" s="336"/>
      <c r="K217" s="336"/>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row>
    <row r="218" spans="1:49" x14ac:dyDescent="0.35">
      <c r="A218" s="336"/>
      <c r="B218" s="987" t="s">
        <v>366</v>
      </c>
      <c r="C218" s="988"/>
      <c r="D218" s="988"/>
      <c r="E218" s="988"/>
      <c r="F218" s="989"/>
      <c r="G218" s="990">
        <f>IFERROR(TARIFA!V100,0)</f>
        <v>0</v>
      </c>
      <c r="H218" s="991"/>
      <c r="I218" s="336"/>
      <c r="J218" s="465"/>
      <c r="K218" s="336"/>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row>
    <row r="219" spans="1:49" x14ac:dyDescent="0.35">
      <c r="A219" s="336"/>
      <c r="B219" s="336"/>
      <c r="C219" s="436"/>
      <c r="D219" s="436"/>
      <c r="E219" s="336"/>
      <c r="F219" s="336"/>
      <c r="G219" s="336"/>
      <c r="H219" s="336"/>
      <c r="I219" s="336"/>
      <c r="J219" s="336"/>
      <c r="K219" s="336"/>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row>
    <row r="220" spans="1:49" x14ac:dyDescent="0.35">
      <c r="A220" s="336"/>
      <c r="B220" s="336"/>
      <c r="C220" s="436"/>
      <c r="D220" s="436"/>
      <c r="E220" s="336"/>
      <c r="F220" s="336"/>
      <c r="G220" s="336"/>
      <c r="H220" s="336"/>
      <c r="I220" s="336"/>
      <c r="J220" s="336"/>
      <c r="K220" s="336"/>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row>
    <row r="221" spans="1:49" x14ac:dyDescent="0.35">
      <c r="A221" s="303" t="s">
        <v>224</v>
      </c>
      <c r="B221" s="336"/>
      <c r="C221" s="436"/>
      <c r="D221" s="436"/>
      <c r="E221" s="336"/>
      <c r="F221" s="336"/>
      <c r="G221" s="336"/>
      <c r="H221" s="336"/>
      <c r="I221" s="336"/>
      <c r="J221" s="336"/>
      <c r="K221" s="336"/>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row>
    <row r="222" spans="1:49" x14ac:dyDescent="0.35">
      <c r="A222" s="336"/>
      <c r="B222" s="336"/>
      <c r="C222" s="436"/>
      <c r="D222" s="436"/>
      <c r="E222" s="336"/>
      <c r="F222" s="336"/>
      <c r="G222" s="336"/>
      <c r="H222" s="336"/>
      <c r="I222" s="336"/>
      <c r="J222" s="336"/>
      <c r="K222" s="336"/>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row>
    <row r="223" spans="1:49" x14ac:dyDescent="0.35">
      <c r="A223" s="336"/>
      <c r="B223" s="973" t="s">
        <v>367</v>
      </c>
      <c r="C223" s="974"/>
      <c r="D223" s="974"/>
      <c r="E223" s="974"/>
      <c r="F223" s="974"/>
      <c r="G223" s="974"/>
      <c r="H223" s="975"/>
      <c r="I223" s="336"/>
      <c r="J223" s="336"/>
      <c r="K223" s="336"/>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row>
    <row r="224" spans="1:49" ht="15" customHeight="1" x14ac:dyDescent="0.35">
      <c r="A224" s="336"/>
      <c r="B224" s="976" t="s">
        <v>350</v>
      </c>
      <c r="C224" s="978" t="s">
        <v>297</v>
      </c>
      <c r="D224" s="979"/>
      <c r="E224" s="978" t="s">
        <v>267</v>
      </c>
      <c r="F224" s="979"/>
      <c r="G224" s="978" t="s">
        <v>137</v>
      </c>
      <c r="H224" s="979"/>
      <c r="I224" s="336"/>
      <c r="J224" s="336"/>
      <c r="K224" s="336"/>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row>
    <row r="225" spans="1:49" x14ac:dyDescent="0.35">
      <c r="A225" s="336"/>
      <c r="B225" s="977">
        <v>0</v>
      </c>
      <c r="C225" s="441" t="s">
        <v>351</v>
      </c>
      <c r="D225" s="441" t="s">
        <v>352</v>
      </c>
      <c r="E225" s="441" t="s">
        <v>351</v>
      </c>
      <c r="F225" s="441" t="s">
        <v>352</v>
      </c>
      <c r="G225" s="441" t="s">
        <v>351</v>
      </c>
      <c r="H225" s="441" t="s">
        <v>352</v>
      </c>
      <c r="I225" s="336"/>
      <c r="J225" s="336"/>
      <c r="K225" s="336"/>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row>
    <row r="226" spans="1:49" x14ac:dyDescent="0.35">
      <c r="A226" s="336"/>
      <c r="B226" s="442" t="s">
        <v>102</v>
      </c>
      <c r="C226" s="443" t="e">
        <f>TARIFA!N111</f>
        <v>#N/A</v>
      </c>
      <c r="D226" s="444" t="e">
        <f>TARIFA!O111</f>
        <v>#N/A</v>
      </c>
      <c r="E226" s="445">
        <f>TARIFA!R111</f>
        <v>0</v>
      </c>
      <c r="F226" s="446">
        <f>TARIFA!S111</f>
        <v>0</v>
      </c>
      <c r="G226" s="447" t="e">
        <f>C226*E226</f>
        <v>#N/A</v>
      </c>
      <c r="H226" s="448" t="e">
        <f t="shared" ref="H226:H246" si="12">D226*F226</f>
        <v>#N/A</v>
      </c>
      <c r="I226" s="336"/>
      <c r="J226" s="336"/>
      <c r="K226" s="33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row>
    <row r="227" spans="1:49" x14ac:dyDescent="0.35">
      <c r="A227" s="336"/>
      <c r="B227" s="449" t="s">
        <v>103</v>
      </c>
      <c r="C227" s="450" t="e">
        <f>TARIFA!N112</f>
        <v>#N/A</v>
      </c>
      <c r="D227" s="451" t="e">
        <f>TARIFA!O112</f>
        <v>#N/A</v>
      </c>
      <c r="E227" s="452">
        <f>TARIFA!R112</f>
        <v>0</v>
      </c>
      <c r="F227" s="453">
        <f>TARIFA!S112</f>
        <v>0</v>
      </c>
      <c r="G227" s="454" t="e">
        <f t="shared" ref="G227:G246" si="13">C227*E227</f>
        <v>#N/A</v>
      </c>
      <c r="H227" s="455" t="e">
        <f t="shared" si="12"/>
        <v>#N/A</v>
      </c>
      <c r="I227" s="336"/>
      <c r="J227" s="336"/>
      <c r="K227" s="336"/>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row>
    <row r="228" spans="1:49" x14ac:dyDescent="0.35">
      <c r="A228" s="336"/>
      <c r="B228" s="449" t="s">
        <v>104</v>
      </c>
      <c r="C228" s="450" t="e">
        <f>TARIFA!N113</f>
        <v>#N/A</v>
      </c>
      <c r="D228" s="451" t="e">
        <f>TARIFA!O113</f>
        <v>#N/A</v>
      </c>
      <c r="E228" s="452">
        <f>TARIFA!R113</f>
        <v>0</v>
      </c>
      <c r="F228" s="453">
        <f>TARIFA!S113</f>
        <v>0</v>
      </c>
      <c r="G228" s="454" t="e">
        <f t="shared" si="13"/>
        <v>#N/A</v>
      </c>
      <c r="H228" s="455" t="e">
        <f t="shared" si="12"/>
        <v>#N/A</v>
      </c>
      <c r="I228" s="336"/>
      <c r="J228" s="336"/>
      <c r="K228" s="336"/>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row>
    <row r="229" spans="1:49" x14ac:dyDescent="0.35">
      <c r="A229" s="336"/>
      <c r="B229" s="449" t="s">
        <v>105</v>
      </c>
      <c r="C229" s="450" t="e">
        <f>TARIFA!N114</f>
        <v>#N/A</v>
      </c>
      <c r="D229" s="451" t="e">
        <f>TARIFA!O114</f>
        <v>#N/A</v>
      </c>
      <c r="E229" s="452">
        <f>TARIFA!R114</f>
        <v>0</v>
      </c>
      <c r="F229" s="453">
        <f>TARIFA!S114</f>
        <v>0</v>
      </c>
      <c r="G229" s="454" t="e">
        <f t="shared" si="13"/>
        <v>#N/A</v>
      </c>
      <c r="H229" s="455" t="e">
        <f t="shared" si="12"/>
        <v>#N/A</v>
      </c>
      <c r="I229" s="336"/>
      <c r="J229" s="336"/>
      <c r="K229" s="336"/>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row>
    <row r="230" spans="1:49" x14ac:dyDescent="0.35">
      <c r="A230" s="336"/>
      <c r="B230" s="449" t="s">
        <v>106</v>
      </c>
      <c r="C230" s="450" t="e">
        <f>TARIFA!N115</f>
        <v>#N/A</v>
      </c>
      <c r="D230" s="451" t="e">
        <f>TARIFA!O115</f>
        <v>#N/A</v>
      </c>
      <c r="E230" s="452">
        <f>TARIFA!R115</f>
        <v>0</v>
      </c>
      <c r="F230" s="453">
        <f>TARIFA!S115</f>
        <v>0</v>
      </c>
      <c r="G230" s="454" t="e">
        <f t="shared" si="13"/>
        <v>#N/A</v>
      </c>
      <c r="H230" s="455" t="e">
        <f t="shared" si="12"/>
        <v>#N/A</v>
      </c>
      <c r="I230" s="336"/>
      <c r="J230" s="336"/>
      <c r="K230" s="336"/>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row>
    <row r="231" spans="1:49" x14ac:dyDescent="0.35">
      <c r="A231" s="336"/>
      <c r="B231" s="449" t="s">
        <v>107</v>
      </c>
      <c r="C231" s="450" t="e">
        <f>TARIFA!N116</f>
        <v>#N/A</v>
      </c>
      <c r="D231" s="451" t="e">
        <f>TARIFA!O116</f>
        <v>#N/A</v>
      </c>
      <c r="E231" s="452">
        <f>TARIFA!R116</f>
        <v>0</v>
      </c>
      <c r="F231" s="453">
        <f>TARIFA!S116</f>
        <v>0</v>
      </c>
      <c r="G231" s="454" t="e">
        <f t="shared" si="13"/>
        <v>#N/A</v>
      </c>
      <c r="H231" s="455" t="e">
        <f t="shared" si="12"/>
        <v>#N/A</v>
      </c>
      <c r="I231" s="336"/>
      <c r="J231" s="336"/>
      <c r="K231" s="336"/>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row>
    <row r="232" spans="1:49" x14ac:dyDescent="0.35">
      <c r="A232" s="336"/>
      <c r="B232" s="449" t="s">
        <v>108</v>
      </c>
      <c r="C232" s="450" t="e">
        <f>TARIFA!N117</f>
        <v>#N/A</v>
      </c>
      <c r="D232" s="451" t="e">
        <f>TARIFA!O117</f>
        <v>#N/A</v>
      </c>
      <c r="E232" s="452">
        <f>TARIFA!R117</f>
        <v>0</v>
      </c>
      <c r="F232" s="453">
        <f>TARIFA!S117</f>
        <v>0</v>
      </c>
      <c r="G232" s="454" t="e">
        <f t="shared" si="13"/>
        <v>#N/A</v>
      </c>
      <c r="H232" s="455" t="e">
        <f t="shared" si="12"/>
        <v>#N/A</v>
      </c>
      <c r="I232" s="336"/>
      <c r="J232" s="336"/>
      <c r="K232" s="336"/>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row>
    <row r="233" spans="1:49" x14ac:dyDescent="0.35">
      <c r="A233" s="336"/>
      <c r="B233" s="449" t="s">
        <v>109</v>
      </c>
      <c r="C233" s="450" t="e">
        <f>TARIFA!N118</f>
        <v>#N/A</v>
      </c>
      <c r="D233" s="451" t="e">
        <f>TARIFA!O118</f>
        <v>#N/A</v>
      </c>
      <c r="E233" s="452">
        <f>TARIFA!R118</f>
        <v>0</v>
      </c>
      <c r="F233" s="453">
        <f>TARIFA!S118</f>
        <v>0</v>
      </c>
      <c r="G233" s="454" t="e">
        <f t="shared" si="13"/>
        <v>#N/A</v>
      </c>
      <c r="H233" s="455" t="e">
        <f t="shared" si="12"/>
        <v>#N/A</v>
      </c>
      <c r="I233" s="336"/>
      <c r="J233" s="336"/>
      <c r="K233" s="336"/>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row>
    <row r="234" spans="1:49" x14ac:dyDescent="0.35">
      <c r="A234" s="336"/>
      <c r="B234" s="449" t="s">
        <v>110</v>
      </c>
      <c r="C234" s="450" t="e">
        <f>TARIFA!N119</f>
        <v>#N/A</v>
      </c>
      <c r="D234" s="451" t="e">
        <f>TARIFA!O119</f>
        <v>#N/A</v>
      </c>
      <c r="E234" s="452">
        <f>TARIFA!R119</f>
        <v>0</v>
      </c>
      <c r="F234" s="453">
        <f>TARIFA!S119</f>
        <v>0</v>
      </c>
      <c r="G234" s="454" t="e">
        <f t="shared" si="13"/>
        <v>#N/A</v>
      </c>
      <c r="H234" s="455" t="e">
        <f t="shared" si="12"/>
        <v>#N/A</v>
      </c>
      <c r="I234" s="336"/>
      <c r="J234" s="336"/>
      <c r="K234" s="336"/>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row>
    <row r="235" spans="1:49" x14ac:dyDescent="0.35">
      <c r="A235" s="336"/>
      <c r="B235" s="449" t="s">
        <v>111</v>
      </c>
      <c r="C235" s="450" t="e">
        <f>TARIFA!N120</f>
        <v>#N/A</v>
      </c>
      <c r="D235" s="451" t="e">
        <f>TARIFA!O120</f>
        <v>#N/A</v>
      </c>
      <c r="E235" s="452">
        <f>TARIFA!R120</f>
        <v>0</v>
      </c>
      <c r="F235" s="453">
        <f>TARIFA!S120</f>
        <v>0</v>
      </c>
      <c r="G235" s="454" t="e">
        <f t="shared" si="13"/>
        <v>#N/A</v>
      </c>
      <c r="H235" s="455" t="e">
        <f t="shared" si="12"/>
        <v>#N/A</v>
      </c>
      <c r="I235" s="336"/>
      <c r="J235" s="336"/>
      <c r="K235" s="336"/>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row>
    <row r="236" spans="1:49" x14ac:dyDescent="0.35">
      <c r="A236" s="336"/>
      <c r="B236" s="449" t="s">
        <v>112</v>
      </c>
      <c r="C236" s="450" t="e">
        <f>TARIFA!N121</f>
        <v>#N/A</v>
      </c>
      <c r="D236" s="451" t="e">
        <f>TARIFA!O121</f>
        <v>#N/A</v>
      </c>
      <c r="E236" s="452">
        <f>TARIFA!R121</f>
        <v>0</v>
      </c>
      <c r="F236" s="453">
        <f>TARIFA!S121</f>
        <v>0</v>
      </c>
      <c r="G236" s="454" t="e">
        <f t="shared" si="13"/>
        <v>#N/A</v>
      </c>
      <c r="H236" s="455" t="e">
        <f t="shared" si="12"/>
        <v>#N/A</v>
      </c>
      <c r="I236" s="336"/>
      <c r="J236" s="336"/>
      <c r="K236" s="3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row>
    <row r="237" spans="1:49" x14ac:dyDescent="0.35">
      <c r="A237" s="336"/>
      <c r="B237" s="449" t="s">
        <v>113</v>
      </c>
      <c r="C237" s="450" t="e">
        <f>TARIFA!N122</f>
        <v>#N/A</v>
      </c>
      <c r="D237" s="451" t="e">
        <f>TARIFA!O122</f>
        <v>#N/A</v>
      </c>
      <c r="E237" s="452">
        <f>TARIFA!R122</f>
        <v>0</v>
      </c>
      <c r="F237" s="453">
        <f>TARIFA!S122</f>
        <v>0</v>
      </c>
      <c r="G237" s="454" t="e">
        <f t="shared" si="13"/>
        <v>#N/A</v>
      </c>
      <c r="H237" s="455" t="e">
        <f t="shared" si="12"/>
        <v>#N/A</v>
      </c>
      <c r="I237" s="336"/>
      <c r="J237" s="336"/>
      <c r="K237" s="336"/>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row>
    <row r="238" spans="1:49" x14ac:dyDescent="0.35">
      <c r="A238" s="336"/>
      <c r="B238" s="449" t="s">
        <v>114</v>
      </c>
      <c r="C238" s="450" t="e">
        <f>TARIFA!N123</f>
        <v>#N/A</v>
      </c>
      <c r="D238" s="451" t="e">
        <f>TARIFA!O123</f>
        <v>#N/A</v>
      </c>
      <c r="E238" s="452">
        <f>TARIFA!R123</f>
        <v>0</v>
      </c>
      <c r="F238" s="453">
        <f>TARIFA!S123</f>
        <v>0</v>
      </c>
      <c r="G238" s="454" t="e">
        <f t="shared" si="13"/>
        <v>#N/A</v>
      </c>
      <c r="H238" s="455" t="e">
        <f t="shared" si="12"/>
        <v>#N/A</v>
      </c>
      <c r="I238" s="336"/>
      <c r="J238" s="336"/>
      <c r="K238" s="336"/>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row>
    <row r="239" spans="1:49" x14ac:dyDescent="0.35">
      <c r="A239" s="336"/>
      <c r="B239" s="449" t="s">
        <v>115</v>
      </c>
      <c r="C239" s="450" t="e">
        <f>TARIFA!N124</f>
        <v>#N/A</v>
      </c>
      <c r="D239" s="451" t="e">
        <f>TARIFA!O124</f>
        <v>#N/A</v>
      </c>
      <c r="E239" s="452">
        <f>TARIFA!R124</f>
        <v>0</v>
      </c>
      <c r="F239" s="453">
        <f>TARIFA!S124</f>
        <v>0</v>
      </c>
      <c r="G239" s="454" t="e">
        <f t="shared" si="13"/>
        <v>#N/A</v>
      </c>
      <c r="H239" s="455" t="e">
        <f t="shared" si="12"/>
        <v>#N/A</v>
      </c>
      <c r="I239" s="336"/>
      <c r="J239" s="336"/>
      <c r="K239" s="336"/>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row>
    <row r="240" spans="1:49" x14ac:dyDescent="0.35">
      <c r="A240" s="336"/>
      <c r="B240" s="449" t="s">
        <v>116</v>
      </c>
      <c r="C240" s="450" t="e">
        <f>TARIFA!N125</f>
        <v>#N/A</v>
      </c>
      <c r="D240" s="451" t="e">
        <f>TARIFA!O125</f>
        <v>#N/A</v>
      </c>
      <c r="E240" s="452">
        <f>TARIFA!R125</f>
        <v>0</v>
      </c>
      <c r="F240" s="453">
        <f>TARIFA!S125</f>
        <v>0</v>
      </c>
      <c r="G240" s="454" t="e">
        <f t="shared" si="13"/>
        <v>#N/A</v>
      </c>
      <c r="H240" s="455" t="e">
        <f t="shared" si="12"/>
        <v>#N/A</v>
      </c>
      <c r="I240" s="336"/>
      <c r="J240" s="336"/>
      <c r="K240" s="336"/>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row>
    <row r="241" spans="1:49" x14ac:dyDescent="0.35">
      <c r="A241" s="336"/>
      <c r="B241" s="449" t="s">
        <v>117</v>
      </c>
      <c r="C241" s="450" t="e">
        <f>TARIFA!N126</f>
        <v>#N/A</v>
      </c>
      <c r="D241" s="451" t="e">
        <f>TARIFA!O126</f>
        <v>#N/A</v>
      </c>
      <c r="E241" s="452">
        <f>TARIFA!R126</f>
        <v>0</v>
      </c>
      <c r="F241" s="453">
        <f>TARIFA!S126</f>
        <v>0</v>
      </c>
      <c r="G241" s="454" t="e">
        <f t="shared" si="13"/>
        <v>#N/A</v>
      </c>
      <c r="H241" s="455" t="e">
        <f t="shared" si="12"/>
        <v>#N/A</v>
      </c>
      <c r="I241" s="336"/>
      <c r="J241" s="336"/>
      <c r="K241" s="336"/>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row>
    <row r="242" spans="1:49" x14ac:dyDescent="0.35">
      <c r="A242" s="336"/>
      <c r="B242" s="449" t="s">
        <v>118</v>
      </c>
      <c r="C242" s="450" t="e">
        <f>TARIFA!N127</f>
        <v>#N/A</v>
      </c>
      <c r="D242" s="451" t="e">
        <f>TARIFA!O127</f>
        <v>#N/A</v>
      </c>
      <c r="E242" s="452">
        <f>TARIFA!R127</f>
        <v>0</v>
      </c>
      <c r="F242" s="453">
        <f>TARIFA!S127</f>
        <v>0</v>
      </c>
      <c r="G242" s="454" t="e">
        <f t="shared" si="13"/>
        <v>#N/A</v>
      </c>
      <c r="H242" s="455" t="e">
        <f t="shared" si="12"/>
        <v>#N/A</v>
      </c>
      <c r="I242" s="336"/>
      <c r="J242" s="336"/>
      <c r="K242" s="336"/>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row>
    <row r="243" spans="1:49" x14ac:dyDescent="0.35">
      <c r="A243" s="336"/>
      <c r="B243" s="449" t="s">
        <v>119</v>
      </c>
      <c r="C243" s="450" t="e">
        <f>TARIFA!N128</f>
        <v>#N/A</v>
      </c>
      <c r="D243" s="451" t="e">
        <f>TARIFA!O128</f>
        <v>#N/A</v>
      </c>
      <c r="E243" s="452">
        <f>TARIFA!R128</f>
        <v>0</v>
      </c>
      <c r="F243" s="453">
        <f>TARIFA!S128</f>
        <v>0</v>
      </c>
      <c r="G243" s="454" t="e">
        <f t="shared" si="13"/>
        <v>#N/A</v>
      </c>
      <c r="H243" s="455" t="e">
        <f t="shared" si="12"/>
        <v>#N/A</v>
      </c>
      <c r="I243" s="336"/>
      <c r="J243" s="336"/>
      <c r="K243" s="336"/>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row>
    <row r="244" spans="1:49" x14ac:dyDescent="0.35">
      <c r="A244" s="336"/>
      <c r="B244" s="449" t="s">
        <v>120</v>
      </c>
      <c r="C244" s="450" t="e">
        <f>TARIFA!N129</f>
        <v>#N/A</v>
      </c>
      <c r="D244" s="451" t="e">
        <f>TARIFA!O129</f>
        <v>#N/A</v>
      </c>
      <c r="E244" s="452">
        <f>TARIFA!R129</f>
        <v>0</v>
      </c>
      <c r="F244" s="453">
        <f>TARIFA!S129</f>
        <v>0</v>
      </c>
      <c r="G244" s="454" t="e">
        <f t="shared" si="13"/>
        <v>#N/A</v>
      </c>
      <c r="H244" s="455" t="e">
        <f t="shared" si="12"/>
        <v>#N/A</v>
      </c>
      <c r="I244" s="336"/>
      <c r="J244" s="336"/>
      <c r="K244" s="336"/>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row>
    <row r="245" spans="1:49" x14ac:dyDescent="0.35">
      <c r="A245" s="336"/>
      <c r="B245" s="449" t="s">
        <v>164</v>
      </c>
      <c r="C245" s="450" t="e">
        <f>TARIFA!N130</f>
        <v>#N/A</v>
      </c>
      <c r="D245" s="451" t="e">
        <f>TARIFA!O130</f>
        <v>#N/A</v>
      </c>
      <c r="E245" s="452">
        <f>TARIFA!R130</f>
        <v>0</v>
      </c>
      <c r="F245" s="453">
        <f>TARIFA!S130</f>
        <v>0</v>
      </c>
      <c r="G245" s="454" t="e">
        <f t="shared" si="13"/>
        <v>#N/A</v>
      </c>
      <c r="H245" s="455" t="e">
        <f t="shared" si="12"/>
        <v>#N/A</v>
      </c>
      <c r="I245" s="336"/>
      <c r="J245" s="336"/>
      <c r="K245" s="336"/>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row>
    <row r="246" spans="1:49" x14ac:dyDescent="0.35">
      <c r="A246" s="336"/>
      <c r="B246" s="456" t="s">
        <v>165</v>
      </c>
      <c r="C246" s="457" t="e">
        <f>TARIFA!N131</f>
        <v>#N/A</v>
      </c>
      <c r="D246" s="458" t="e">
        <f>TARIFA!O131</f>
        <v>#N/A</v>
      </c>
      <c r="E246" s="459">
        <f>TARIFA!R131</f>
        <v>0</v>
      </c>
      <c r="F246" s="460">
        <f>TARIFA!S131</f>
        <v>0</v>
      </c>
      <c r="G246" s="461" t="e">
        <f t="shared" si="13"/>
        <v>#N/A</v>
      </c>
      <c r="H246" s="462" t="e">
        <f t="shared" si="12"/>
        <v>#N/A</v>
      </c>
      <c r="I246" s="336"/>
      <c r="J246" s="336"/>
      <c r="K246" s="33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row>
    <row r="247" spans="1:49" x14ac:dyDescent="0.35">
      <c r="A247" s="336"/>
      <c r="B247" s="970" t="s">
        <v>353</v>
      </c>
      <c r="C247" s="971"/>
      <c r="D247" s="972"/>
      <c r="E247" s="463">
        <f>SUM(E226:E246)</f>
        <v>0</v>
      </c>
      <c r="F247" s="463">
        <f>SUM(F226:F246)</f>
        <v>0</v>
      </c>
      <c r="G247" s="464">
        <f>IFERROR(SUM(G226:G246),0)</f>
        <v>0</v>
      </c>
      <c r="H247" s="464">
        <f>IFERROR(SUM(H226:H246),0)</f>
        <v>0</v>
      </c>
      <c r="I247" s="336"/>
      <c r="J247" s="336"/>
      <c r="K247" s="336"/>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row>
    <row r="248" spans="1:49" x14ac:dyDescent="0.35">
      <c r="A248" s="336"/>
      <c r="B248" s="336"/>
      <c r="C248" s="436"/>
      <c r="D248" s="436"/>
      <c r="E248" s="336"/>
      <c r="F248" s="336"/>
      <c r="G248" s="336"/>
      <c r="H248" s="336"/>
      <c r="I248" s="336"/>
      <c r="J248" s="336"/>
      <c r="K248" s="336"/>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row>
    <row r="249" spans="1:49" ht="15" customHeight="1" x14ac:dyDescent="0.35">
      <c r="A249" s="336"/>
      <c r="B249" s="973" t="s">
        <v>368</v>
      </c>
      <c r="C249" s="974"/>
      <c r="D249" s="974"/>
      <c r="E249" s="974"/>
      <c r="F249" s="974"/>
      <c r="G249" s="974"/>
      <c r="H249" s="975"/>
      <c r="I249" s="336"/>
      <c r="J249" s="336"/>
      <c r="K249" s="336"/>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row>
    <row r="250" spans="1:49" x14ac:dyDescent="0.35">
      <c r="A250" s="336"/>
      <c r="B250" s="976" t="s">
        <v>350</v>
      </c>
      <c r="C250" s="978" t="s">
        <v>297</v>
      </c>
      <c r="D250" s="979"/>
      <c r="E250" s="978" t="s">
        <v>267</v>
      </c>
      <c r="F250" s="979"/>
      <c r="G250" s="978" t="s">
        <v>137</v>
      </c>
      <c r="H250" s="979"/>
      <c r="I250" s="336"/>
      <c r="J250" s="336"/>
      <c r="K250" s="336"/>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row>
    <row r="251" spans="1:49" x14ac:dyDescent="0.35">
      <c r="A251" s="336"/>
      <c r="B251" s="977">
        <v>0</v>
      </c>
      <c r="C251" s="441" t="s">
        <v>351</v>
      </c>
      <c r="D251" s="441" t="s">
        <v>352</v>
      </c>
      <c r="E251" s="441" t="s">
        <v>351</v>
      </c>
      <c r="F251" s="441" t="s">
        <v>352</v>
      </c>
      <c r="G251" s="441" t="s">
        <v>351</v>
      </c>
      <c r="H251" s="441" t="s">
        <v>352</v>
      </c>
      <c r="I251" s="336"/>
      <c r="J251" s="336"/>
      <c r="K251" s="336"/>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row>
    <row r="252" spans="1:49" x14ac:dyDescent="0.35">
      <c r="A252" s="336"/>
      <c r="B252" s="442" t="s">
        <v>102</v>
      </c>
      <c r="C252" s="443" t="e">
        <f>TARIFA!P111</f>
        <v>#N/A</v>
      </c>
      <c r="D252" s="444" t="e">
        <f>TARIFA!Q111</f>
        <v>#N/A</v>
      </c>
      <c r="E252" s="445">
        <f>TARIFA!T111</f>
        <v>0</v>
      </c>
      <c r="F252" s="446">
        <f>TARIFA!U111</f>
        <v>0</v>
      </c>
      <c r="G252" s="447" t="e">
        <f>C252*E252</f>
        <v>#N/A</v>
      </c>
      <c r="H252" s="448" t="e">
        <f t="shared" ref="H252:H272" si="14">D252*F252</f>
        <v>#N/A</v>
      </c>
      <c r="I252" s="336"/>
      <c r="J252" s="336"/>
      <c r="K252" s="336"/>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row>
    <row r="253" spans="1:49" x14ac:dyDescent="0.35">
      <c r="A253" s="336"/>
      <c r="B253" s="449" t="s">
        <v>103</v>
      </c>
      <c r="C253" s="450" t="e">
        <f>TARIFA!P112</f>
        <v>#N/A</v>
      </c>
      <c r="D253" s="451" t="e">
        <f>TARIFA!Q112</f>
        <v>#N/A</v>
      </c>
      <c r="E253" s="452">
        <f>TARIFA!T112</f>
        <v>0</v>
      </c>
      <c r="F253" s="453">
        <f>TARIFA!U112</f>
        <v>0</v>
      </c>
      <c r="G253" s="454" t="e">
        <f t="shared" ref="G253:G272" si="15">C253*E253</f>
        <v>#N/A</v>
      </c>
      <c r="H253" s="455" t="e">
        <f t="shared" si="14"/>
        <v>#N/A</v>
      </c>
      <c r="I253" s="336"/>
      <c r="J253" s="336"/>
      <c r="K253" s="336"/>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row>
    <row r="254" spans="1:49" x14ac:dyDescent="0.35">
      <c r="A254" s="336"/>
      <c r="B254" s="449" t="s">
        <v>104</v>
      </c>
      <c r="C254" s="450" t="e">
        <f>TARIFA!P113</f>
        <v>#N/A</v>
      </c>
      <c r="D254" s="451" t="e">
        <f>TARIFA!Q113</f>
        <v>#N/A</v>
      </c>
      <c r="E254" s="452">
        <f>TARIFA!T113</f>
        <v>0</v>
      </c>
      <c r="F254" s="453">
        <f>TARIFA!U113</f>
        <v>0</v>
      </c>
      <c r="G254" s="454" t="e">
        <f t="shared" si="15"/>
        <v>#N/A</v>
      </c>
      <c r="H254" s="455" t="e">
        <f t="shared" si="14"/>
        <v>#N/A</v>
      </c>
      <c r="I254" s="336"/>
      <c r="J254" s="336"/>
      <c r="K254" s="336"/>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row>
    <row r="255" spans="1:49" x14ac:dyDescent="0.35">
      <c r="A255" s="336"/>
      <c r="B255" s="449" t="s">
        <v>105</v>
      </c>
      <c r="C255" s="450" t="e">
        <f>TARIFA!P114</f>
        <v>#N/A</v>
      </c>
      <c r="D255" s="451" t="e">
        <f>TARIFA!Q114</f>
        <v>#N/A</v>
      </c>
      <c r="E255" s="452">
        <f>TARIFA!T114</f>
        <v>0</v>
      </c>
      <c r="F255" s="453">
        <f>TARIFA!U114</f>
        <v>0</v>
      </c>
      <c r="G255" s="454" t="e">
        <f t="shared" si="15"/>
        <v>#N/A</v>
      </c>
      <c r="H255" s="455" t="e">
        <f t="shared" si="14"/>
        <v>#N/A</v>
      </c>
      <c r="I255" s="336"/>
      <c r="J255" s="336"/>
      <c r="K255" s="336"/>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row>
    <row r="256" spans="1:49" x14ac:dyDescent="0.35">
      <c r="A256" s="336"/>
      <c r="B256" s="449" t="s">
        <v>106</v>
      </c>
      <c r="C256" s="450" t="e">
        <f>TARIFA!P115</f>
        <v>#N/A</v>
      </c>
      <c r="D256" s="451" t="e">
        <f>TARIFA!Q115</f>
        <v>#N/A</v>
      </c>
      <c r="E256" s="452">
        <f>TARIFA!T115</f>
        <v>0</v>
      </c>
      <c r="F256" s="453">
        <f>TARIFA!U115</f>
        <v>0</v>
      </c>
      <c r="G256" s="454" t="e">
        <f t="shared" si="15"/>
        <v>#N/A</v>
      </c>
      <c r="H256" s="455" t="e">
        <f t="shared" si="14"/>
        <v>#N/A</v>
      </c>
      <c r="I256" s="336"/>
      <c r="J256" s="336"/>
      <c r="K256" s="33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row>
    <row r="257" spans="1:49" x14ac:dyDescent="0.35">
      <c r="A257" s="336"/>
      <c r="B257" s="449" t="s">
        <v>107</v>
      </c>
      <c r="C257" s="450" t="e">
        <f>TARIFA!P116</f>
        <v>#N/A</v>
      </c>
      <c r="D257" s="451" t="e">
        <f>TARIFA!Q116</f>
        <v>#N/A</v>
      </c>
      <c r="E257" s="452">
        <f>TARIFA!T116</f>
        <v>0</v>
      </c>
      <c r="F257" s="453">
        <f>TARIFA!U116</f>
        <v>0</v>
      </c>
      <c r="G257" s="454" t="e">
        <f t="shared" si="15"/>
        <v>#N/A</v>
      </c>
      <c r="H257" s="455" t="e">
        <f t="shared" si="14"/>
        <v>#N/A</v>
      </c>
      <c r="I257" s="336"/>
      <c r="J257" s="336"/>
      <c r="K257" s="336"/>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row>
    <row r="258" spans="1:49" x14ac:dyDescent="0.35">
      <c r="A258" s="336"/>
      <c r="B258" s="449" t="s">
        <v>108</v>
      </c>
      <c r="C258" s="450" t="e">
        <f>TARIFA!P117</f>
        <v>#N/A</v>
      </c>
      <c r="D258" s="451" t="e">
        <f>TARIFA!Q117</f>
        <v>#N/A</v>
      </c>
      <c r="E258" s="452">
        <f>TARIFA!T117</f>
        <v>0</v>
      </c>
      <c r="F258" s="453">
        <f>TARIFA!U117</f>
        <v>0</v>
      </c>
      <c r="G258" s="454" t="e">
        <f t="shared" si="15"/>
        <v>#N/A</v>
      </c>
      <c r="H258" s="455" t="e">
        <f t="shared" si="14"/>
        <v>#N/A</v>
      </c>
      <c r="I258" s="336"/>
      <c r="J258" s="336"/>
      <c r="K258" s="336"/>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row>
    <row r="259" spans="1:49" x14ac:dyDescent="0.35">
      <c r="A259" s="336"/>
      <c r="B259" s="449" t="s">
        <v>109</v>
      </c>
      <c r="C259" s="450" t="e">
        <f>TARIFA!P118</f>
        <v>#N/A</v>
      </c>
      <c r="D259" s="451" t="e">
        <f>TARIFA!Q118</f>
        <v>#N/A</v>
      </c>
      <c r="E259" s="452">
        <f>TARIFA!T118</f>
        <v>0</v>
      </c>
      <c r="F259" s="453">
        <f>TARIFA!U118</f>
        <v>0</v>
      </c>
      <c r="G259" s="454" t="e">
        <f t="shared" si="15"/>
        <v>#N/A</v>
      </c>
      <c r="H259" s="455" t="e">
        <f t="shared" si="14"/>
        <v>#N/A</v>
      </c>
      <c r="I259" s="336"/>
      <c r="J259" s="336"/>
      <c r="K259" s="336"/>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row>
    <row r="260" spans="1:49" x14ac:dyDescent="0.35">
      <c r="A260" s="336"/>
      <c r="B260" s="449" t="s">
        <v>110</v>
      </c>
      <c r="C260" s="450" t="e">
        <f>TARIFA!P119</f>
        <v>#N/A</v>
      </c>
      <c r="D260" s="451" t="e">
        <f>TARIFA!Q119</f>
        <v>#N/A</v>
      </c>
      <c r="E260" s="452">
        <f>TARIFA!T119</f>
        <v>0</v>
      </c>
      <c r="F260" s="453">
        <f>TARIFA!U119</f>
        <v>0</v>
      </c>
      <c r="G260" s="454" t="e">
        <f t="shared" si="15"/>
        <v>#N/A</v>
      </c>
      <c r="H260" s="455" t="e">
        <f t="shared" si="14"/>
        <v>#N/A</v>
      </c>
      <c r="I260" s="336"/>
      <c r="J260" s="336"/>
      <c r="K260" s="336"/>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row>
    <row r="261" spans="1:49" x14ac:dyDescent="0.35">
      <c r="A261" s="336"/>
      <c r="B261" s="449" t="s">
        <v>111</v>
      </c>
      <c r="C261" s="450" t="e">
        <f>TARIFA!P120</f>
        <v>#N/A</v>
      </c>
      <c r="D261" s="451" t="e">
        <f>TARIFA!Q120</f>
        <v>#N/A</v>
      </c>
      <c r="E261" s="452">
        <f>TARIFA!T120</f>
        <v>0</v>
      </c>
      <c r="F261" s="453">
        <f>TARIFA!U120</f>
        <v>0</v>
      </c>
      <c r="G261" s="454" t="e">
        <f t="shared" si="15"/>
        <v>#N/A</v>
      </c>
      <c r="H261" s="455" t="e">
        <f t="shared" si="14"/>
        <v>#N/A</v>
      </c>
      <c r="I261" s="336"/>
      <c r="J261" s="336"/>
      <c r="K261" s="336"/>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row>
    <row r="262" spans="1:49" x14ac:dyDescent="0.35">
      <c r="A262" s="336"/>
      <c r="B262" s="449" t="s">
        <v>112</v>
      </c>
      <c r="C262" s="450" t="e">
        <f>TARIFA!P121</f>
        <v>#N/A</v>
      </c>
      <c r="D262" s="451" t="e">
        <f>TARIFA!Q121</f>
        <v>#N/A</v>
      </c>
      <c r="E262" s="452">
        <f>TARIFA!T121</f>
        <v>0</v>
      </c>
      <c r="F262" s="453">
        <f>TARIFA!U121</f>
        <v>0</v>
      </c>
      <c r="G262" s="454" t="e">
        <f t="shared" si="15"/>
        <v>#N/A</v>
      </c>
      <c r="H262" s="455" t="e">
        <f t="shared" si="14"/>
        <v>#N/A</v>
      </c>
      <c r="I262" s="336"/>
      <c r="J262" s="336"/>
      <c r="K262" s="336"/>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row>
    <row r="263" spans="1:49" x14ac:dyDescent="0.35">
      <c r="A263" s="336"/>
      <c r="B263" s="449" t="s">
        <v>113</v>
      </c>
      <c r="C263" s="450" t="e">
        <f>TARIFA!P122</f>
        <v>#N/A</v>
      </c>
      <c r="D263" s="451" t="e">
        <f>TARIFA!Q122</f>
        <v>#N/A</v>
      </c>
      <c r="E263" s="452">
        <f>TARIFA!T122</f>
        <v>0</v>
      </c>
      <c r="F263" s="453">
        <f>TARIFA!U122</f>
        <v>0</v>
      </c>
      <c r="G263" s="454" t="e">
        <f t="shared" si="15"/>
        <v>#N/A</v>
      </c>
      <c r="H263" s="455" t="e">
        <f t="shared" si="14"/>
        <v>#N/A</v>
      </c>
      <c r="I263" s="336"/>
      <c r="J263" s="336"/>
      <c r="K263" s="336"/>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row>
    <row r="264" spans="1:49" x14ac:dyDescent="0.35">
      <c r="A264" s="336"/>
      <c r="B264" s="449" t="s">
        <v>114</v>
      </c>
      <c r="C264" s="450" t="e">
        <f>TARIFA!P123</f>
        <v>#N/A</v>
      </c>
      <c r="D264" s="451" t="e">
        <f>TARIFA!Q123</f>
        <v>#N/A</v>
      </c>
      <c r="E264" s="452">
        <f>TARIFA!T123</f>
        <v>0</v>
      </c>
      <c r="F264" s="453">
        <f>TARIFA!U123</f>
        <v>0</v>
      </c>
      <c r="G264" s="454" t="e">
        <f t="shared" si="15"/>
        <v>#N/A</v>
      </c>
      <c r="H264" s="455" t="e">
        <f t="shared" si="14"/>
        <v>#N/A</v>
      </c>
      <c r="I264" s="336"/>
      <c r="J264" s="336"/>
      <c r="K264" s="336"/>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row>
    <row r="265" spans="1:49" x14ac:dyDescent="0.35">
      <c r="A265" s="336"/>
      <c r="B265" s="449" t="s">
        <v>115</v>
      </c>
      <c r="C265" s="450" t="e">
        <f>TARIFA!P124</f>
        <v>#N/A</v>
      </c>
      <c r="D265" s="451" t="e">
        <f>TARIFA!Q124</f>
        <v>#N/A</v>
      </c>
      <c r="E265" s="452">
        <f>TARIFA!T124</f>
        <v>0</v>
      </c>
      <c r="F265" s="453">
        <f>TARIFA!U124</f>
        <v>0</v>
      </c>
      <c r="G265" s="454" t="e">
        <f t="shared" si="15"/>
        <v>#N/A</v>
      </c>
      <c r="H265" s="455" t="e">
        <f t="shared" si="14"/>
        <v>#N/A</v>
      </c>
      <c r="I265" s="336"/>
      <c r="J265" s="336"/>
      <c r="K265" s="336"/>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row>
    <row r="266" spans="1:49" x14ac:dyDescent="0.35">
      <c r="A266" s="336"/>
      <c r="B266" s="449" t="s">
        <v>116</v>
      </c>
      <c r="C266" s="450" t="e">
        <f>TARIFA!P125</f>
        <v>#N/A</v>
      </c>
      <c r="D266" s="451" t="e">
        <f>TARIFA!Q125</f>
        <v>#N/A</v>
      </c>
      <c r="E266" s="452">
        <f>TARIFA!T125</f>
        <v>0</v>
      </c>
      <c r="F266" s="453">
        <f>TARIFA!U125</f>
        <v>0</v>
      </c>
      <c r="G266" s="454" t="e">
        <f t="shared" si="15"/>
        <v>#N/A</v>
      </c>
      <c r="H266" s="455" t="e">
        <f t="shared" si="14"/>
        <v>#N/A</v>
      </c>
      <c r="I266" s="336"/>
      <c r="J266" s="336"/>
      <c r="K266" s="33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row>
    <row r="267" spans="1:49" x14ac:dyDescent="0.35">
      <c r="A267" s="336"/>
      <c r="B267" s="449" t="s">
        <v>117</v>
      </c>
      <c r="C267" s="450" t="e">
        <f>TARIFA!P126</f>
        <v>#N/A</v>
      </c>
      <c r="D267" s="451" t="e">
        <f>TARIFA!Q126</f>
        <v>#N/A</v>
      </c>
      <c r="E267" s="452">
        <f>TARIFA!T126</f>
        <v>0</v>
      </c>
      <c r="F267" s="453">
        <f>TARIFA!U126</f>
        <v>0</v>
      </c>
      <c r="G267" s="454" t="e">
        <f t="shared" si="15"/>
        <v>#N/A</v>
      </c>
      <c r="H267" s="455" t="e">
        <f t="shared" si="14"/>
        <v>#N/A</v>
      </c>
      <c r="I267" s="336"/>
      <c r="J267" s="336"/>
      <c r="K267" s="336"/>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row>
    <row r="268" spans="1:49" x14ac:dyDescent="0.35">
      <c r="A268" s="336"/>
      <c r="B268" s="449" t="s">
        <v>118</v>
      </c>
      <c r="C268" s="450" t="e">
        <f>TARIFA!P127</f>
        <v>#N/A</v>
      </c>
      <c r="D268" s="451" t="e">
        <f>TARIFA!Q127</f>
        <v>#N/A</v>
      </c>
      <c r="E268" s="452">
        <f>TARIFA!T127</f>
        <v>0</v>
      </c>
      <c r="F268" s="453">
        <f>TARIFA!U127</f>
        <v>0</v>
      </c>
      <c r="G268" s="454" t="e">
        <f t="shared" si="15"/>
        <v>#N/A</v>
      </c>
      <c r="H268" s="455" t="e">
        <f t="shared" si="14"/>
        <v>#N/A</v>
      </c>
      <c r="I268" s="336"/>
      <c r="J268" s="336"/>
      <c r="K268" s="336"/>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row>
    <row r="269" spans="1:49" x14ac:dyDescent="0.35">
      <c r="A269" s="336"/>
      <c r="B269" s="449" t="s">
        <v>119</v>
      </c>
      <c r="C269" s="450" t="e">
        <f>TARIFA!P128</f>
        <v>#N/A</v>
      </c>
      <c r="D269" s="451" t="e">
        <f>TARIFA!Q128</f>
        <v>#N/A</v>
      </c>
      <c r="E269" s="452">
        <f>TARIFA!T128</f>
        <v>0</v>
      </c>
      <c r="F269" s="453">
        <f>TARIFA!U128</f>
        <v>0</v>
      </c>
      <c r="G269" s="454" t="e">
        <f t="shared" si="15"/>
        <v>#N/A</v>
      </c>
      <c r="H269" s="455" t="e">
        <f t="shared" si="14"/>
        <v>#N/A</v>
      </c>
      <c r="I269" s="336"/>
      <c r="J269" s="336"/>
      <c r="K269" s="336"/>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row>
    <row r="270" spans="1:49" x14ac:dyDescent="0.35">
      <c r="A270" s="336"/>
      <c r="B270" s="449" t="s">
        <v>120</v>
      </c>
      <c r="C270" s="450" t="e">
        <f>TARIFA!P129</f>
        <v>#N/A</v>
      </c>
      <c r="D270" s="451" t="e">
        <f>TARIFA!Q129</f>
        <v>#N/A</v>
      </c>
      <c r="E270" s="452">
        <f>TARIFA!T129</f>
        <v>0</v>
      </c>
      <c r="F270" s="453">
        <f>TARIFA!U129</f>
        <v>0</v>
      </c>
      <c r="G270" s="454" t="e">
        <f t="shared" si="15"/>
        <v>#N/A</v>
      </c>
      <c r="H270" s="455" t="e">
        <f t="shared" si="14"/>
        <v>#N/A</v>
      </c>
      <c r="I270" s="336"/>
      <c r="J270" s="336"/>
      <c r="K270" s="336"/>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row>
    <row r="271" spans="1:49" x14ac:dyDescent="0.35">
      <c r="A271" s="336"/>
      <c r="B271" s="449" t="s">
        <v>164</v>
      </c>
      <c r="C271" s="450" t="e">
        <f>TARIFA!P130</f>
        <v>#N/A</v>
      </c>
      <c r="D271" s="451" t="e">
        <f>TARIFA!Q130</f>
        <v>#N/A</v>
      </c>
      <c r="E271" s="452">
        <f>TARIFA!T130</f>
        <v>0</v>
      </c>
      <c r="F271" s="453">
        <f>TARIFA!U130</f>
        <v>0</v>
      </c>
      <c r="G271" s="454" t="e">
        <f t="shared" si="15"/>
        <v>#N/A</v>
      </c>
      <c r="H271" s="455" t="e">
        <f t="shared" si="14"/>
        <v>#N/A</v>
      </c>
      <c r="I271" s="336"/>
      <c r="J271" s="336"/>
      <c r="K271" s="336"/>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row>
    <row r="272" spans="1:49" x14ac:dyDescent="0.35">
      <c r="A272" s="336"/>
      <c r="B272" s="456" t="s">
        <v>165</v>
      </c>
      <c r="C272" s="457" t="e">
        <f>TARIFA!P131</f>
        <v>#N/A</v>
      </c>
      <c r="D272" s="458" t="e">
        <f>TARIFA!Q131</f>
        <v>#N/A</v>
      </c>
      <c r="E272" s="459">
        <f>TARIFA!T131</f>
        <v>0</v>
      </c>
      <c r="F272" s="460">
        <f>TARIFA!U131</f>
        <v>0</v>
      </c>
      <c r="G272" s="461" t="e">
        <f t="shared" si="15"/>
        <v>#N/A</v>
      </c>
      <c r="H272" s="462" t="e">
        <f t="shared" si="14"/>
        <v>#N/A</v>
      </c>
      <c r="I272" s="336"/>
      <c r="J272" s="336"/>
      <c r="K272" s="336"/>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row>
    <row r="273" spans="1:49" x14ac:dyDescent="0.35">
      <c r="A273" s="336"/>
      <c r="B273" s="970" t="s">
        <v>353</v>
      </c>
      <c r="C273" s="971"/>
      <c r="D273" s="972"/>
      <c r="E273" s="463">
        <f>SUM(E252:E272)</f>
        <v>0</v>
      </c>
      <c r="F273" s="463">
        <f>SUM(F252:F272)</f>
        <v>0</v>
      </c>
      <c r="G273" s="464">
        <f>IFERROR(SUM(G252:G272),0)</f>
        <v>0</v>
      </c>
      <c r="H273" s="464">
        <f>IFERROR(SUM(H252:H272),0)</f>
        <v>0</v>
      </c>
      <c r="I273" s="336"/>
      <c r="J273" s="336"/>
      <c r="K273" s="336"/>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row>
    <row r="274" spans="1:49" x14ac:dyDescent="0.35">
      <c r="A274" s="336"/>
      <c r="B274" s="336"/>
      <c r="C274" s="436"/>
      <c r="D274" s="436"/>
      <c r="E274" s="336"/>
      <c r="F274" s="336"/>
      <c r="G274" s="336"/>
      <c r="H274" s="336"/>
      <c r="I274" s="336"/>
      <c r="J274" s="336"/>
      <c r="K274" s="336"/>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row>
    <row r="275" spans="1:49" x14ac:dyDescent="0.35">
      <c r="A275" s="336"/>
      <c r="B275" s="987" t="s">
        <v>369</v>
      </c>
      <c r="C275" s="988"/>
      <c r="D275" s="988"/>
      <c r="E275" s="988"/>
      <c r="F275" s="989"/>
      <c r="G275" s="990">
        <f>IFERROR(TARIFA!V134,0)</f>
        <v>0</v>
      </c>
      <c r="H275" s="991"/>
      <c r="I275" s="336"/>
      <c r="J275" s="465"/>
      <c r="K275" s="336"/>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row>
    <row r="276" spans="1:49" x14ac:dyDescent="0.35">
      <c r="A276" s="336"/>
      <c r="B276" s="336"/>
      <c r="C276" s="436"/>
      <c r="D276" s="436"/>
      <c r="E276" s="336"/>
      <c r="F276" s="336"/>
      <c r="G276" s="336"/>
      <c r="H276" s="336"/>
      <c r="I276" s="336"/>
      <c r="J276" s="336"/>
      <c r="K276" s="33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row>
    <row r="277" spans="1:49" x14ac:dyDescent="0.35">
      <c r="A277" s="336"/>
      <c r="B277" s="336"/>
      <c r="C277" s="436"/>
      <c r="D277" s="436"/>
      <c r="E277" s="336"/>
      <c r="F277" s="336"/>
      <c r="G277" s="336"/>
      <c r="H277" s="336"/>
      <c r="I277" s="336"/>
      <c r="J277" s="336"/>
      <c r="K277" s="336"/>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row>
    <row r="278" spans="1:49" x14ac:dyDescent="0.35">
      <c r="A278" s="303" t="s">
        <v>225</v>
      </c>
      <c r="B278" s="336"/>
      <c r="C278" s="436"/>
      <c r="D278" s="436"/>
      <c r="E278" s="336"/>
      <c r="F278" s="336"/>
      <c r="G278" s="336"/>
      <c r="H278" s="336"/>
      <c r="I278" s="336"/>
      <c r="J278" s="336"/>
      <c r="K278" s="336"/>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row>
    <row r="279" spans="1:49" x14ac:dyDescent="0.35">
      <c r="A279" s="336"/>
      <c r="B279" s="336"/>
      <c r="C279" s="436"/>
      <c r="D279" s="436"/>
      <c r="E279" s="336"/>
      <c r="F279" s="336"/>
      <c r="G279" s="336"/>
      <c r="H279" s="336"/>
      <c r="I279" s="336"/>
      <c r="J279" s="336"/>
      <c r="K279" s="336"/>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row>
    <row r="280" spans="1:49" x14ac:dyDescent="0.35">
      <c r="A280" s="336"/>
      <c r="B280" s="973" t="s">
        <v>370</v>
      </c>
      <c r="C280" s="974"/>
      <c r="D280" s="974"/>
      <c r="E280" s="974"/>
      <c r="F280" s="974"/>
      <c r="G280" s="974"/>
      <c r="H280" s="975"/>
      <c r="I280" s="336"/>
      <c r="J280" s="336"/>
      <c r="K280" s="336"/>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row>
    <row r="281" spans="1:49" ht="15" customHeight="1" x14ac:dyDescent="0.35">
      <c r="A281" s="336"/>
      <c r="B281" s="976" t="s">
        <v>350</v>
      </c>
      <c r="C281" s="978" t="s">
        <v>297</v>
      </c>
      <c r="D281" s="979"/>
      <c r="E281" s="978" t="s">
        <v>267</v>
      </c>
      <c r="F281" s="979"/>
      <c r="G281" s="978" t="s">
        <v>137</v>
      </c>
      <c r="H281" s="979"/>
      <c r="I281" s="336"/>
      <c r="J281" s="336"/>
      <c r="K281" s="336"/>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row>
    <row r="282" spans="1:49" x14ac:dyDescent="0.35">
      <c r="A282" s="336"/>
      <c r="B282" s="977">
        <v>0</v>
      </c>
      <c r="C282" s="441" t="s">
        <v>351</v>
      </c>
      <c r="D282" s="441" t="s">
        <v>352</v>
      </c>
      <c r="E282" s="441" t="s">
        <v>351</v>
      </c>
      <c r="F282" s="441" t="s">
        <v>352</v>
      </c>
      <c r="G282" s="441" t="s">
        <v>351</v>
      </c>
      <c r="H282" s="441" t="s">
        <v>352</v>
      </c>
      <c r="I282" s="336"/>
      <c r="J282" s="336"/>
      <c r="K282" s="336"/>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row>
    <row r="283" spans="1:49" x14ac:dyDescent="0.35">
      <c r="A283" s="336"/>
      <c r="B283" s="442" t="s">
        <v>102</v>
      </c>
      <c r="C283" s="443" t="e">
        <f>TARIFA!N145</f>
        <v>#N/A</v>
      </c>
      <c r="D283" s="444" t="e">
        <f>TARIFA!O145</f>
        <v>#N/A</v>
      </c>
      <c r="E283" s="445">
        <f>TARIFA!R145</f>
        <v>0</v>
      </c>
      <c r="F283" s="446">
        <f>TARIFA!S145</f>
        <v>0</v>
      </c>
      <c r="G283" s="447" t="e">
        <f>C283*E283</f>
        <v>#N/A</v>
      </c>
      <c r="H283" s="448" t="e">
        <f t="shared" ref="H283:H303" si="16">D283*F283</f>
        <v>#N/A</v>
      </c>
      <c r="I283" s="336"/>
      <c r="J283" s="336"/>
      <c r="K283" s="336"/>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row>
    <row r="284" spans="1:49" x14ac:dyDescent="0.35">
      <c r="A284" s="336"/>
      <c r="B284" s="449" t="s">
        <v>103</v>
      </c>
      <c r="C284" s="450" t="e">
        <f>TARIFA!N146</f>
        <v>#N/A</v>
      </c>
      <c r="D284" s="451" t="e">
        <f>TARIFA!O146</f>
        <v>#N/A</v>
      </c>
      <c r="E284" s="452">
        <f>TARIFA!R146</f>
        <v>0</v>
      </c>
      <c r="F284" s="453">
        <f>TARIFA!S146</f>
        <v>0</v>
      </c>
      <c r="G284" s="454" t="e">
        <f t="shared" ref="G284:G303" si="17">C284*E284</f>
        <v>#N/A</v>
      </c>
      <c r="H284" s="455" t="e">
        <f t="shared" si="16"/>
        <v>#N/A</v>
      </c>
      <c r="I284" s="336"/>
      <c r="J284" s="336"/>
      <c r="K284" s="336"/>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row>
    <row r="285" spans="1:49" x14ac:dyDescent="0.35">
      <c r="A285" s="336"/>
      <c r="B285" s="449" t="s">
        <v>104</v>
      </c>
      <c r="C285" s="450" t="e">
        <f>TARIFA!N147</f>
        <v>#N/A</v>
      </c>
      <c r="D285" s="451" t="e">
        <f>TARIFA!O147</f>
        <v>#N/A</v>
      </c>
      <c r="E285" s="452">
        <f>TARIFA!R147</f>
        <v>0</v>
      </c>
      <c r="F285" s="453">
        <f>TARIFA!S147</f>
        <v>0</v>
      </c>
      <c r="G285" s="454" t="e">
        <f t="shared" si="17"/>
        <v>#N/A</v>
      </c>
      <c r="H285" s="455" t="e">
        <f t="shared" si="16"/>
        <v>#N/A</v>
      </c>
      <c r="I285" s="336"/>
      <c r="J285" s="336"/>
      <c r="K285" s="336"/>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row>
    <row r="286" spans="1:49" x14ac:dyDescent="0.35">
      <c r="A286" s="336"/>
      <c r="B286" s="449" t="s">
        <v>105</v>
      </c>
      <c r="C286" s="450" t="e">
        <f>TARIFA!N148</f>
        <v>#N/A</v>
      </c>
      <c r="D286" s="451" t="e">
        <f>TARIFA!O148</f>
        <v>#N/A</v>
      </c>
      <c r="E286" s="452">
        <f>TARIFA!R148</f>
        <v>0</v>
      </c>
      <c r="F286" s="453">
        <f>TARIFA!S148</f>
        <v>0</v>
      </c>
      <c r="G286" s="454" t="e">
        <f t="shared" si="17"/>
        <v>#N/A</v>
      </c>
      <c r="H286" s="455" t="e">
        <f t="shared" si="16"/>
        <v>#N/A</v>
      </c>
      <c r="I286" s="336"/>
      <c r="J286" s="336"/>
      <c r="K286" s="33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row>
    <row r="287" spans="1:49" x14ac:dyDescent="0.35">
      <c r="A287" s="336"/>
      <c r="B287" s="449" t="s">
        <v>106</v>
      </c>
      <c r="C287" s="450" t="e">
        <f>TARIFA!N149</f>
        <v>#N/A</v>
      </c>
      <c r="D287" s="451" t="e">
        <f>TARIFA!O149</f>
        <v>#N/A</v>
      </c>
      <c r="E287" s="452">
        <f>TARIFA!R149</f>
        <v>0</v>
      </c>
      <c r="F287" s="453">
        <f>TARIFA!S149</f>
        <v>0</v>
      </c>
      <c r="G287" s="454" t="e">
        <f t="shared" si="17"/>
        <v>#N/A</v>
      </c>
      <c r="H287" s="455" t="e">
        <f t="shared" si="16"/>
        <v>#N/A</v>
      </c>
      <c r="I287" s="336"/>
      <c r="J287" s="336"/>
      <c r="K287" s="336"/>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row>
    <row r="288" spans="1:49" x14ac:dyDescent="0.35">
      <c r="A288" s="336"/>
      <c r="B288" s="449" t="s">
        <v>107</v>
      </c>
      <c r="C288" s="450" t="e">
        <f>TARIFA!N150</f>
        <v>#N/A</v>
      </c>
      <c r="D288" s="451" t="e">
        <f>TARIFA!O150</f>
        <v>#N/A</v>
      </c>
      <c r="E288" s="452">
        <f>TARIFA!R150</f>
        <v>0</v>
      </c>
      <c r="F288" s="453">
        <f>TARIFA!S150</f>
        <v>0</v>
      </c>
      <c r="G288" s="454" t="e">
        <f t="shared" si="17"/>
        <v>#N/A</v>
      </c>
      <c r="H288" s="455" t="e">
        <f t="shared" si="16"/>
        <v>#N/A</v>
      </c>
      <c r="I288" s="336"/>
      <c r="J288" s="336"/>
      <c r="K288" s="336"/>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row>
    <row r="289" spans="1:49" x14ac:dyDescent="0.35">
      <c r="A289" s="336"/>
      <c r="B289" s="449" t="s">
        <v>108</v>
      </c>
      <c r="C289" s="450" t="e">
        <f>TARIFA!N151</f>
        <v>#N/A</v>
      </c>
      <c r="D289" s="451" t="e">
        <f>TARIFA!O151</f>
        <v>#N/A</v>
      </c>
      <c r="E289" s="452">
        <f>TARIFA!R151</f>
        <v>0</v>
      </c>
      <c r="F289" s="453">
        <f>TARIFA!S151</f>
        <v>0</v>
      </c>
      <c r="G289" s="454" t="e">
        <f t="shared" si="17"/>
        <v>#N/A</v>
      </c>
      <c r="H289" s="455" t="e">
        <f t="shared" si="16"/>
        <v>#N/A</v>
      </c>
      <c r="I289" s="336"/>
      <c r="J289" s="336"/>
      <c r="K289" s="336"/>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row>
    <row r="290" spans="1:49" x14ac:dyDescent="0.35">
      <c r="A290" s="336"/>
      <c r="B290" s="449" t="s">
        <v>109</v>
      </c>
      <c r="C290" s="450" t="e">
        <f>TARIFA!N152</f>
        <v>#N/A</v>
      </c>
      <c r="D290" s="451" t="e">
        <f>TARIFA!O152</f>
        <v>#N/A</v>
      </c>
      <c r="E290" s="452">
        <f>TARIFA!R152</f>
        <v>0</v>
      </c>
      <c r="F290" s="453">
        <f>TARIFA!S152</f>
        <v>0</v>
      </c>
      <c r="G290" s="454" t="e">
        <f t="shared" si="17"/>
        <v>#N/A</v>
      </c>
      <c r="H290" s="455" t="e">
        <f t="shared" si="16"/>
        <v>#N/A</v>
      </c>
      <c r="I290" s="336"/>
      <c r="J290" s="336"/>
      <c r="K290" s="336"/>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row>
    <row r="291" spans="1:49" x14ac:dyDescent="0.35">
      <c r="A291" s="336"/>
      <c r="B291" s="449" t="s">
        <v>110</v>
      </c>
      <c r="C291" s="450" t="e">
        <f>TARIFA!N153</f>
        <v>#N/A</v>
      </c>
      <c r="D291" s="451" t="e">
        <f>TARIFA!O153</f>
        <v>#N/A</v>
      </c>
      <c r="E291" s="452">
        <f>TARIFA!R153</f>
        <v>0</v>
      </c>
      <c r="F291" s="453">
        <f>TARIFA!S153</f>
        <v>0</v>
      </c>
      <c r="G291" s="454" t="e">
        <f t="shared" si="17"/>
        <v>#N/A</v>
      </c>
      <c r="H291" s="455" t="e">
        <f t="shared" si="16"/>
        <v>#N/A</v>
      </c>
      <c r="I291" s="336"/>
      <c r="J291" s="336"/>
      <c r="K291" s="336"/>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row>
    <row r="292" spans="1:49" x14ac:dyDescent="0.35">
      <c r="A292" s="336"/>
      <c r="B292" s="449" t="s">
        <v>111</v>
      </c>
      <c r="C292" s="450" t="e">
        <f>TARIFA!N154</f>
        <v>#N/A</v>
      </c>
      <c r="D292" s="451" t="e">
        <f>TARIFA!O154</f>
        <v>#N/A</v>
      </c>
      <c r="E292" s="452">
        <f>TARIFA!R154</f>
        <v>0</v>
      </c>
      <c r="F292" s="453">
        <f>TARIFA!S154</f>
        <v>0</v>
      </c>
      <c r="G292" s="454" t="e">
        <f t="shared" si="17"/>
        <v>#N/A</v>
      </c>
      <c r="H292" s="455" t="e">
        <f t="shared" si="16"/>
        <v>#N/A</v>
      </c>
      <c r="I292" s="336"/>
      <c r="J292" s="336"/>
      <c r="K292" s="336"/>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row>
    <row r="293" spans="1:49" x14ac:dyDescent="0.35">
      <c r="A293" s="336"/>
      <c r="B293" s="449" t="s">
        <v>112</v>
      </c>
      <c r="C293" s="450" t="e">
        <f>TARIFA!N155</f>
        <v>#N/A</v>
      </c>
      <c r="D293" s="451" t="e">
        <f>TARIFA!O155</f>
        <v>#N/A</v>
      </c>
      <c r="E293" s="452">
        <f>TARIFA!R155</f>
        <v>0</v>
      </c>
      <c r="F293" s="453">
        <f>TARIFA!S155</f>
        <v>0</v>
      </c>
      <c r="G293" s="454" t="e">
        <f t="shared" si="17"/>
        <v>#N/A</v>
      </c>
      <c r="H293" s="455" t="e">
        <f t="shared" si="16"/>
        <v>#N/A</v>
      </c>
      <c r="I293" s="336"/>
      <c r="J293" s="336"/>
      <c r="K293" s="336"/>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row>
    <row r="294" spans="1:49" x14ac:dyDescent="0.35">
      <c r="A294" s="336"/>
      <c r="B294" s="449" t="s">
        <v>113</v>
      </c>
      <c r="C294" s="450" t="e">
        <f>TARIFA!N156</f>
        <v>#N/A</v>
      </c>
      <c r="D294" s="451" t="e">
        <f>TARIFA!O156</f>
        <v>#N/A</v>
      </c>
      <c r="E294" s="452">
        <f>TARIFA!R156</f>
        <v>0</v>
      </c>
      <c r="F294" s="453">
        <f>TARIFA!S156</f>
        <v>0</v>
      </c>
      <c r="G294" s="454" t="e">
        <f t="shared" si="17"/>
        <v>#N/A</v>
      </c>
      <c r="H294" s="455" t="e">
        <f t="shared" si="16"/>
        <v>#N/A</v>
      </c>
      <c r="I294" s="336"/>
      <c r="J294" s="336"/>
      <c r="K294" s="336"/>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row>
    <row r="295" spans="1:49" x14ac:dyDescent="0.35">
      <c r="A295" s="336"/>
      <c r="B295" s="449" t="s">
        <v>114</v>
      </c>
      <c r="C295" s="450" t="e">
        <f>TARIFA!N157</f>
        <v>#N/A</v>
      </c>
      <c r="D295" s="451" t="e">
        <f>TARIFA!O157</f>
        <v>#N/A</v>
      </c>
      <c r="E295" s="452">
        <f>TARIFA!R157</f>
        <v>0</v>
      </c>
      <c r="F295" s="453">
        <f>TARIFA!S157</f>
        <v>0</v>
      </c>
      <c r="G295" s="454" t="e">
        <f t="shared" si="17"/>
        <v>#N/A</v>
      </c>
      <c r="H295" s="455" t="e">
        <f t="shared" si="16"/>
        <v>#N/A</v>
      </c>
      <c r="I295" s="336"/>
      <c r="J295" s="336"/>
      <c r="K295" s="336"/>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row>
    <row r="296" spans="1:49" x14ac:dyDescent="0.35">
      <c r="A296" s="336"/>
      <c r="B296" s="449" t="s">
        <v>115</v>
      </c>
      <c r="C296" s="450" t="e">
        <f>TARIFA!N158</f>
        <v>#N/A</v>
      </c>
      <c r="D296" s="451" t="e">
        <f>TARIFA!O158</f>
        <v>#N/A</v>
      </c>
      <c r="E296" s="452">
        <f>TARIFA!R158</f>
        <v>0</v>
      </c>
      <c r="F296" s="453">
        <f>TARIFA!S158</f>
        <v>0</v>
      </c>
      <c r="G296" s="454" t="e">
        <f t="shared" si="17"/>
        <v>#N/A</v>
      </c>
      <c r="H296" s="455" t="e">
        <f t="shared" si="16"/>
        <v>#N/A</v>
      </c>
      <c r="I296" s="336"/>
      <c r="J296" s="336"/>
      <c r="K296" s="33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row>
    <row r="297" spans="1:49" x14ac:dyDescent="0.35">
      <c r="A297" s="336"/>
      <c r="B297" s="449" t="s">
        <v>116</v>
      </c>
      <c r="C297" s="450" t="e">
        <f>TARIFA!N159</f>
        <v>#N/A</v>
      </c>
      <c r="D297" s="451" t="e">
        <f>TARIFA!O159</f>
        <v>#N/A</v>
      </c>
      <c r="E297" s="452">
        <f>TARIFA!R159</f>
        <v>0</v>
      </c>
      <c r="F297" s="453">
        <f>TARIFA!S159</f>
        <v>0</v>
      </c>
      <c r="G297" s="454" t="e">
        <f t="shared" si="17"/>
        <v>#N/A</v>
      </c>
      <c r="H297" s="455" t="e">
        <f t="shared" si="16"/>
        <v>#N/A</v>
      </c>
      <c r="I297" s="336"/>
      <c r="J297" s="336"/>
      <c r="K297" s="336"/>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row>
    <row r="298" spans="1:49" x14ac:dyDescent="0.35">
      <c r="A298" s="336"/>
      <c r="B298" s="449" t="s">
        <v>117</v>
      </c>
      <c r="C298" s="450" t="e">
        <f>TARIFA!N160</f>
        <v>#N/A</v>
      </c>
      <c r="D298" s="451" t="e">
        <f>TARIFA!O160</f>
        <v>#N/A</v>
      </c>
      <c r="E298" s="452">
        <f>TARIFA!R160</f>
        <v>0</v>
      </c>
      <c r="F298" s="453">
        <f>TARIFA!S160</f>
        <v>0</v>
      </c>
      <c r="G298" s="454" t="e">
        <f t="shared" si="17"/>
        <v>#N/A</v>
      </c>
      <c r="H298" s="455" t="e">
        <f t="shared" si="16"/>
        <v>#N/A</v>
      </c>
      <c r="I298" s="336"/>
      <c r="J298" s="336"/>
      <c r="K298" s="336"/>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row>
    <row r="299" spans="1:49" x14ac:dyDescent="0.35">
      <c r="A299" s="336"/>
      <c r="B299" s="449" t="s">
        <v>118</v>
      </c>
      <c r="C299" s="450" t="e">
        <f>TARIFA!N161</f>
        <v>#N/A</v>
      </c>
      <c r="D299" s="451" t="e">
        <f>TARIFA!O161</f>
        <v>#N/A</v>
      </c>
      <c r="E299" s="452">
        <f>TARIFA!R161</f>
        <v>0</v>
      </c>
      <c r="F299" s="453">
        <f>TARIFA!S161</f>
        <v>0</v>
      </c>
      <c r="G299" s="454" t="e">
        <f t="shared" si="17"/>
        <v>#N/A</v>
      </c>
      <c r="H299" s="455" t="e">
        <f t="shared" si="16"/>
        <v>#N/A</v>
      </c>
      <c r="I299" s="336"/>
      <c r="J299" s="336"/>
      <c r="K299" s="336"/>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row>
    <row r="300" spans="1:49" x14ac:dyDescent="0.35">
      <c r="A300" s="336"/>
      <c r="B300" s="449" t="s">
        <v>119</v>
      </c>
      <c r="C300" s="450" t="e">
        <f>TARIFA!N162</f>
        <v>#N/A</v>
      </c>
      <c r="D300" s="451" t="e">
        <f>TARIFA!O162</f>
        <v>#N/A</v>
      </c>
      <c r="E300" s="452">
        <f>TARIFA!R162</f>
        <v>0</v>
      </c>
      <c r="F300" s="453">
        <f>TARIFA!S162</f>
        <v>0</v>
      </c>
      <c r="G300" s="454" t="e">
        <f t="shared" si="17"/>
        <v>#N/A</v>
      </c>
      <c r="H300" s="455" t="e">
        <f t="shared" si="16"/>
        <v>#N/A</v>
      </c>
      <c r="I300" s="336"/>
      <c r="J300" s="336"/>
      <c r="K300" s="336"/>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row>
    <row r="301" spans="1:49" x14ac:dyDescent="0.35">
      <c r="A301" s="336"/>
      <c r="B301" s="449" t="s">
        <v>120</v>
      </c>
      <c r="C301" s="450" t="e">
        <f>TARIFA!N163</f>
        <v>#N/A</v>
      </c>
      <c r="D301" s="451" t="e">
        <f>TARIFA!O163</f>
        <v>#N/A</v>
      </c>
      <c r="E301" s="452">
        <f>TARIFA!R163</f>
        <v>0</v>
      </c>
      <c r="F301" s="453">
        <f>TARIFA!S163</f>
        <v>0</v>
      </c>
      <c r="G301" s="454" t="e">
        <f t="shared" si="17"/>
        <v>#N/A</v>
      </c>
      <c r="H301" s="455" t="e">
        <f t="shared" si="16"/>
        <v>#N/A</v>
      </c>
      <c r="I301" s="336"/>
      <c r="J301" s="336"/>
      <c r="K301" s="336"/>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row>
    <row r="302" spans="1:49" x14ac:dyDescent="0.35">
      <c r="A302" s="336"/>
      <c r="B302" s="449" t="s">
        <v>164</v>
      </c>
      <c r="C302" s="450" t="e">
        <f>TARIFA!N164</f>
        <v>#N/A</v>
      </c>
      <c r="D302" s="451" t="e">
        <f>TARIFA!O164</f>
        <v>#N/A</v>
      </c>
      <c r="E302" s="452">
        <f>TARIFA!R164</f>
        <v>0</v>
      </c>
      <c r="F302" s="453">
        <f>TARIFA!S164</f>
        <v>0</v>
      </c>
      <c r="G302" s="454" t="e">
        <f t="shared" si="17"/>
        <v>#N/A</v>
      </c>
      <c r="H302" s="455" t="e">
        <f t="shared" si="16"/>
        <v>#N/A</v>
      </c>
      <c r="I302" s="336"/>
      <c r="J302" s="336"/>
      <c r="K302" s="336"/>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row>
    <row r="303" spans="1:49" x14ac:dyDescent="0.35">
      <c r="A303" s="336"/>
      <c r="B303" s="456" t="s">
        <v>165</v>
      </c>
      <c r="C303" s="457" t="e">
        <f>TARIFA!N165</f>
        <v>#N/A</v>
      </c>
      <c r="D303" s="458" t="e">
        <f>TARIFA!O165</f>
        <v>#N/A</v>
      </c>
      <c r="E303" s="459">
        <f>TARIFA!R165</f>
        <v>0</v>
      </c>
      <c r="F303" s="460">
        <f>TARIFA!S165</f>
        <v>0</v>
      </c>
      <c r="G303" s="461" t="e">
        <f t="shared" si="17"/>
        <v>#N/A</v>
      </c>
      <c r="H303" s="462" t="e">
        <f t="shared" si="16"/>
        <v>#N/A</v>
      </c>
      <c r="I303" s="336"/>
      <c r="J303" s="336"/>
      <c r="K303" s="336"/>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row>
    <row r="304" spans="1:49" x14ac:dyDescent="0.35">
      <c r="A304" s="336"/>
      <c r="B304" s="970" t="s">
        <v>353</v>
      </c>
      <c r="C304" s="971"/>
      <c r="D304" s="972"/>
      <c r="E304" s="463">
        <f>SUM(E283:E303)</f>
        <v>0</v>
      </c>
      <c r="F304" s="463">
        <f>SUM(F283:F303)</f>
        <v>0</v>
      </c>
      <c r="G304" s="464">
        <f>IFERROR(SUM(G283:G303),0)</f>
        <v>0</v>
      </c>
      <c r="H304" s="464">
        <f>IFERROR(SUM(H283:H303),0)</f>
        <v>0</v>
      </c>
      <c r="I304" s="336"/>
      <c r="J304" s="336"/>
      <c r="K304" s="336"/>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row>
    <row r="305" spans="1:49" x14ac:dyDescent="0.35">
      <c r="A305" s="336"/>
      <c r="B305" s="336"/>
      <c r="C305" s="436"/>
      <c r="D305" s="436"/>
      <c r="E305" s="336"/>
      <c r="F305" s="336"/>
      <c r="G305" s="336"/>
      <c r="H305" s="336"/>
      <c r="I305" s="336"/>
      <c r="J305" s="336"/>
      <c r="K305" s="336"/>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row>
    <row r="306" spans="1:49" ht="15" customHeight="1" x14ac:dyDescent="0.35">
      <c r="A306" s="336"/>
      <c r="B306" s="973" t="s">
        <v>371</v>
      </c>
      <c r="C306" s="974"/>
      <c r="D306" s="974"/>
      <c r="E306" s="974"/>
      <c r="F306" s="974"/>
      <c r="G306" s="974"/>
      <c r="H306" s="975"/>
      <c r="I306" s="336"/>
      <c r="J306" s="336"/>
      <c r="K306" s="33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row>
    <row r="307" spans="1:49" x14ac:dyDescent="0.35">
      <c r="A307" s="336"/>
      <c r="B307" s="976" t="s">
        <v>350</v>
      </c>
      <c r="C307" s="978" t="s">
        <v>297</v>
      </c>
      <c r="D307" s="979"/>
      <c r="E307" s="978" t="s">
        <v>267</v>
      </c>
      <c r="F307" s="979"/>
      <c r="G307" s="978" t="s">
        <v>137</v>
      </c>
      <c r="H307" s="979"/>
      <c r="I307" s="336"/>
      <c r="J307" s="336"/>
      <c r="K307" s="336"/>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row>
    <row r="308" spans="1:49" x14ac:dyDescent="0.35">
      <c r="A308" s="336"/>
      <c r="B308" s="977">
        <v>0</v>
      </c>
      <c r="C308" s="441" t="s">
        <v>351</v>
      </c>
      <c r="D308" s="441" t="s">
        <v>352</v>
      </c>
      <c r="E308" s="441" t="s">
        <v>351</v>
      </c>
      <c r="F308" s="441" t="s">
        <v>352</v>
      </c>
      <c r="G308" s="441" t="s">
        <v>351</v>
      </c>
      <c r="H308" s="441" t="s">
        <v>352</v>
      </c>
      <c r="I308" s="336"/>
      <c r="J308" s="336"/>
      <c r="K308" s="336"/>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row>
    <row r="309" spans="1:49" x14ac:dyDescent="0.35">
      <c r="A309" s="336"/>
      <c r="B309" s="442" t="s">
        <v>102</v>
      </c>
      <c r="C309" s="443" t="e">
        <f>TARIFA!P145</f>
        <v>#N/A</v>
      </c>
      <c r="D309" s="444" t="e">
        <f>TARIFA!Q145</f>
        <v>#N/A</v>
      </c>
      <c r="E309" s="445">
        <f>TARIFA!T145</f>
        <v>0</v>
      </c>
      <c r="F309" s="446">
        <f>TARIFA!U145</f>
        <v>0</v>
      </c>
      <c r="G309" s="447" t="e">
        <f>C309*E309</f>
        <v>#N/A</v>
      </c>
      <c r="H309" s="448" t="e">
        <f t="shared" ref="H309:H329" si="18">D309*F309</f>
        <v>#N/A</v>
      </c>
      <c r="I309" s="336"/>
      <c r="J309" s="336"/>
      <c r="K309" s="336"/>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row>
    <row r="310" spans="1:49" x14ac:dyDescent="0.35">
      <c r="A310" s="336"/>
      <c r="B310" s="449" t="s">
        <v>103</v>
      </c>
      <c r="C310" s="450" t="e">
        <f>TARIFA!P146</f>
        <v>#N/A</v>
      </c>
      <c r="D310" s="451" t="e">
        <f>TARIFA!Q146</f>
        <v>#N/A</v>
      </c>
      <c r="E310" s="452">
        <f>TARIFA!T146</f>
        <v>0</v>
      </c>
      <c r="F310" s="453">
        <f>TARIFA!U146</f>
        <v>0</v>
      </c>
      <c r="G310" s="454" t="e">
        <f t="shared" ref="G310:G329" si="19">C310*E310</f>
        <v>#N/A</v>
      </c>
      <c r="H310" s="455" t="e">
        <f t="shared" si="18"/>
        <v>#N/A</v>
      </c>
      <c r="I310" s="336"/>
      <c r="J310" s="336"/>
      <c r="K310" s="336"/>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row>
    <row r="311" spans="1:49" x14ac:dyDescent="0.35">
      <c r="A311" s="336"/>
      <c r="B311" s="449" t="s">
        <v>104</v>
      </c>
      <c r="C311" s="450" t="e">
        <f>TARIFA!P147</f>
        <v>#N/A</v>
      </c>
      <c r="D311" s="451" t="e">
        <f>TARIFA!Q147</f>
        <v>#N/A</v>
      </c>
      <c r="E311" s="452">
        <f>TARIFA!T147</f>
        <v>0</v>
      </c>
      <c r="F311" s="453">
        <f>TARIFA!U147</f>
        <v>0</v>
      </c>
      <c r="G311" s="454" t="e">
        <f t="shared" si="19"/>
        <v>#N/A</v>
      </c>
      <c r="H311" s="455" t="e">
        <f t="shared" si="18"/>
        <v>#N/A</v>
      </c>
      <c r="I311" s="336"/>
      <c r="J311" s="336"/>
      <c r="K311" s="336"/>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row>
    <row r="312" spans="1:49" x14ac:dyDescent="0.35">
      <c r="A312" s="336"/>
      <c r="B312" s="449" t="s">
        <v>105</v>
      </c>
      <c r="C312" s="450" t="e">
        <f>TARIFA!P148</f>
        <v>#N/A</v>
      </c>
      <c r="D312" s="451" t="e">
        <f>TARIFA!Q148</f>
        <v>#N/A</v>
      </c>
      <c r="E312" s="452">
        <f>TARIFA!T148</f>
        <v>0</v>
      </c>
      <c r="F312" s="453">
        <f>TARIFA!U148</f>
        <v>0</v>
      </c>
      <c r="G312" s="454" t="e">
        <f t="shared" si="19"/>
        <v>#N/A</v>
      </c>
      <c r="H312" s="455" t="e">
        <f t="shared" si="18"/>
        <v>#N/A</v>
      </c>
      <c r="I312" s="336"/>
      <c r="J312" s="336"/>
      <c r="K312" s="336"/>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row>
    <row r="313" spans="1:49" x14ac:dyDescent="0.35">
      <c r="A313" s="336"/>
      <c r="B313" s="449" t="s">
        <v>106</v>
      </c>
      <c r="C313" s="450" t="e">
        <f>TARIFA!P149</f>
        <v>#N/A</v>
      </c>
      <c r="D313" s="451" t="e">
        <f>TARIFA!Q149</f>
        <v>#N/A</v>
      </c>
      <c r="E313" s="452">
        <f>TARIFA!T149</f>
        <v>0</v>
      </c>
      <c r="F313" s="453">
        <f>TARIFA!U149</f>
        <v>0</v>
      </c>
      <c r="G313" s="454" t="e">
        <f t="shared" si="19"/>
        <v>#N/A</v>
      </c>
      <c r="H313" s="455" t="e">
        <f t="shared" si="18"/>
        <v>#N/A</v>
      </c>
      <c r="I313" s="336"/>
      <c r="J313" s="336"/>
      <c r="K313" s="336"/>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row>
    <row r="314" spans="1:49" x14ac:dyDescent="0.35">
      <c r="A314" s="336"/>
      <c r="B314" s="449" t="s">
        <v>107</v>
      </c>
      <c r="C314" s="450" t="e">
        <f>TARIFA!P150</f>
        <v>#N/A</v>
      </c>
      <c r="D314" s="451" t="e">
        <f>TARIFA!Q150</f>
        <v>#N/A</v>
      </c>
      <c r="E314" s="452">
        <f>TARIFA!T150</f>
        <v>0</v>
      </c>
      <c r="F314" s="453">
        <f>TARIFA!U150</f>
        <v>0</v>
      </c>
      <c r="G314" s="454" t="e">
        <f t="shared" si="19"/>
        <v>#N/A</v>
      </c>
      <c r="H314" s="455" t="e">
        <f t="shared" si="18"/>
        <v>#N/A</v>
      </c>
      <c r="I314" s="336"/>
      <c r="J314" s="336"/>
      <c r="K314" s="336"/>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row>
    <row r="315" spans="1:49" x14ac:dyDescent="0.35">
      <c r="A315" s="336"/>
      <c r="B315" s="449" t="s">
        <v>108</v>
      </c>
      <c r="C315" s="450" t="e">
        <f>TARIFA!P151</f>
        <v>#N/A</v>
      </c>
      <c r="D315" s="451" t="e">
        <f>TARIFA!Q151</f>
        <v>#N/A</v>
      </c>
      <c r="E315" s="452">
        <f>TARIFA!T151</f>
        <v>0</v>
      </c>
      <c r="F315" s="453">
        <f>TARIFA!U151</f>
        <v>0</v>
      </c>
      <c r="G315" s="454" t="e">
        <f t="shared" si="19"/>
        <v>#N/A</v>
      </c>
      <c r="H315" s="455" t="e">
        <f t="shared" si="18"/>
        <v>#N/A</v>
      </c>
      <c r="I315" s="336"/>
      <c r="J315" s="336"/>
      <c r="K315" s="336"/>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row>
    <row r="316" spans="1:49" x14ac:dyDescent="0.35">
      <c r="A316" s="336"/>
      <c r="B316" s="449" t="s">
        <v>109</v>
      </c>
      <c r="C316" s="450" t="e">
        <f>TARIFA!P152</f>
        <v>#N/A</v>
      </c>
      <c r="D316" s="451" t="e">
        <f>TARIFA!Q152</f>
        <v>#N/A</v>
      </c>
      <c r="E316" s="452">
        <f>TARIFA!T152</f>
        <v>0</v>
      </c>
      <c r="F316" s="453">
        <f>TARIFA!U152</f>
        <v>0</v>
      </c>
      <c r="G316" s="454" t="e">
        <f t="shared" si="19"/>
        <v>#N/A</v>
      </c>
      <c r="H316" s="455" t="e">
        <f t="shared" si="18"/>
        <v>#N/A</v>
      </c>
      <c r="I316" s="336"/>
      <c r="J316" s="336"/>
      <c r="K316" s="33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row>
    <row r="317" spans="1:49" x14ac:dyDescent="0.35">
      <c r="A317" s="336"/>
      <c r="B317" s="449" t="s">
        <v>110</v>
      </c>
      <c r="C317" s="450" t="e">
        <f>TARIFA!P153</f>
        <v>#N/A</v>
      </c>
      <c r="D317" s="451" t="e">
        <f>TARIFA!Q153</f>
        <v>#N/A</v>
      </c>
      <c r="E317" s="452">
        <f>TARIFA!T153</f>
        <v>0</v>
      </c>
      <c r="F317" s="453">
        <f>TARIFA!U153</f>
        <v>0</v>
      </c>
      <c r="G317" s="454" t="e">
        <f t="shared" si="19"/>
        <v>#N/A</v>
      </c>
      <c r="H317" s="455" t="e">
        <f t="shared" si="18"/>
        <v>#N/A</v>
      </c>
      <c r="I317" s="336"/>
      <c r="J317" s="336"/>
      <c r="K317" s="336"/>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row>
    <row r="318" spans="1:49" x14ac:dyDescent="0.35">
      <c r="A318" s="336"/>
      <c r="B318" s="449" t="s">
        <v>111</v>
      </c>
      <c r="C318" s="450" t="e">
        <f>TARIFA!P154</f>
        <v>#N/A</v>
      </c>
      <c r="D318" s="451" t="e">
        <f>TARIFA!Q154</f>
        <v>#N/A</v>
      </c>
      <c r="E318" s="452">
        <f>TARIFA!T154</f>
        <v>0</v>
      </c>
      <c r="F318" s="453">
        <f>TARIFA!U154</f>
        <v>0</v>
      </c>
      <c r="G318" s="454" t="e">
        <f t="shared" si="19"/>
        <v>#N/A</v>
      </c>
      <c r="H318" s="455" t="e">
        <f t="shared" si="18"/>
        <v>#N/A</v>
      </c>
      <c r="I318" s="336"/>
      <c r="J318" s="336"/>
      <c r="K318" s="336"/>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row>
    <row r="319" spans="1:49" x14ac:dyDescent="0.35">
      <c r="A319" s="336"/>
      <c r="B319" s="449" t="s">
        <v>112</v>
      </c>
      <c r="C319" s="450" t="e">
        <f>TARIFA!P155</f>
        <v>#N/A</v>
      </c>
      <c r="D319" s="451" t="e">
        <f>TARIFA!Q155</f>
        <v>#N/A</v>
      </c>
      <c r="E319" s="452">
        <f>TARIFA!T155</f>
        <v>0</v>
      </c>
      <c r="F319" s="453">
        <f>TARIFA!U155</f>
        <v>0</v>
      </c>
      <c r="G319" s="454" t="e">
        <f t="shared" si="19"/>
        <v>#N/A</v>
      </c>
      <c r="H319" s="455" t="e">
        <f t="shared" si="18"/>
        <v>#N/A</v>
      </c>
      <c r="I319" s="336"/>
      <c r="J319" s="336"/>
      <c r="K319" s="336"/>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row>
    <row r="320" spans="1:49" x14ac:dyDescent="0.35">
      <c r="A320" s="336"/>
      <c r="B320" s="449" t="s">
        <v>113</v>
      </c>
      <c r="C320" s="450" t="e">
        <f>TARIFA!P156</f>
        <v>#N/A</v>
      </c>
      <c r="D320" s="451" t="e">
        <f>TARIFA!Q156</f>
        <v>#N/A</v>
      </c>
      <c r="E320" s="452">
        <f>TARIFA!T156</f>
        <v>0</v>
      </c>
      <c r="F320" s="453">
        <f>TARIFA!U156</f>
        <v>0</v>
      </c>
      <c r="G320" s="454" t="e">
        <f t="shared" si="19"/>
        <v>#N/A</v>
      </c>
      <c r="H320" s="455" t="e">
        <f t="shared" si="18"/>
        <v>#N/A</v>
      </c>
      <c r="I320" s="336"/>
      <c r="J320" s="336"/>
      <c r="K320" s="336"/>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row>
    <row r="321" spans="1:49" x14ac:dyDescent="0.35">
      <c r="A321" s="336"/>
      <c r="B321" s="449" t="s">
        <v>114</v>
      </c>
      <c r="C321" s="450" t="e">
        <f>TARIFA!P157</f>
        <v>#N/A</v>
      </c>
      <c r="D321" s="451" t="e">
        <f>TARIFA!Q157</f>
        <v>#N/A</v>
      </c>
      <c r="E321" s="452">
        <f>TARIFA!T157</f>
        <v>0</v>
      </c>
      <c r="F321" s="453">
        <f>TARIFA!U157</f>
        <v>0</v>
      </c>
      <c r="G321" s="454" t="e">
        <f t="shared" si="19"/>
        <v>#N/A</v>
      </c>
      <c r="H321" s="455" t="e">
        <f t="shared" si="18"/>
        <v>#N/A</v>
      </c>
      <c r="I321" s="336"/>
      <c r="J321" s="336"/>
      <c r="K321" s="336"/>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row>
    <row r="322" spans="1:49" x14ac:dyDescent="0.35">
      <c r="A322" s="336"/>
      <c r="B322" s="449" t="s">
        <v>115</v>
      </c>
      <c r="C322" s="450" t="e">
        <f>TARIFA!P158</f>
        <v>#N/A</v>
      </c>
      <c r="D322" s="451" t="e">
        <f>TARIFA!Q158</f>
        <v>#N/A</v>
      </c>
      <c r="E322" s="452">
        <f>TARIFA!T158</f>
        <v>0</v>
      </c>
      <c r="F322" s="453">
        <f>TARIFA!U158</f>
        <v>0</v>
      </c>
      <c r="G322" s="454" t="e">
        <f t="shared" si="19"/>
        <v>#N/A</v>
      </c>
      <c r="H322" s="455" t="e">
        <f t="shared" si="18"/>
        <v>#N/A</v>
      </c>
      <c r="I322" s="336"/>
      <c r="J322" s="336"/>
      <c r="K322" s="336"/>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row>
    <row r="323" spans="1:49" x14ac:dyDescent="0.35">
      <c r="A323" s="336"/>
      <c r="B323" s="449" t="s">
        <v>116</v>
      </c>
      <c r="C323" s="450" t="e">
        <f>TARIFA!P159</f>
        <v>#N/A</v>
      </c>
      <c r="D323" s="451" t="e">
        <f>TARIFA!Q159</f>
        <v>#N/A</v>
      </c>
      <c r="E323" s="452">
        <f>TARIFA!T159</f>
        <v>0</v>
      </c>
      <c r="F323" s="453">
        <f>TARIFA!U159</f>
        <v>0</v>
      </c>
      <c r="G323" s="454" t="e">
        <f t="shared" si="19"/>
        <v>#N/A</v>
      </c>
      <c r="H323" s="455" t="e">
        <f t="shared" si="18"/>
        <v>#N/A</v>
      </c>
      <c r="I323" s="336"/>
      <c r="J323" s="336"/>
      <c r="K323" s="336"/>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row>
    <row r="324" spans="1:49" x14ac:dyDescent="0.35">
      <c r="A324" s="336"/>
      <c r="B324" s="449" t="s">
        <v>117</v>
      </c>
      <c r="C324" s="450" t="e">
        <f>TARIFA!P160</f>
        <v>#N/A</v>
      </c>
      <c r="D324" s="451" t="e">
        <f>TARIFA!Q160</f>
        <v>#N/A</v>
      </c>
      <c r="E324" s="452">
        <f>TARIFA!T160</f>
        <v>0</v>
      </c>
      <c r="F324" s="453">
        <f>TARIFA!U160</f>
        <v>0</v>
      </c>
      <c r="G324" s="454" t="e">
        <f t="shared" si="19"/>
        <v>#N/A</v>
      </c>
      <c r="H324" s="455" t="e">
        <f t="shared" si="18"/>
        <v>#N/A</v>
      </c>
      <c r="I324" s="336"/>
      <c r="J324" s="336"/>
      <c r="K324" s="336"/>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row>
    <row r="325" spans="1:49" x14ac:dyDescent="0.35">
      <c r="A325" s="336"/>
      <c r="B325" s="449" t="s">
        <v>118</v>
      </c>
      <c r="C325" s="450" t="e">
        <f>TARIFA!P161</f>
        <v>#N/A</v>
      </c>
      <c r="D325" s="451" t="e">
        <f>TARIFA!Q161</f>
        <v>#N/A</v>
      </c>
      <c r="E325" s="452">
        <f>TARIFA!T161</f>
        <v>0</v>
      </c>
      <c r="F325" s="453">
        <f>TARIFA!U161</f>
        <v>0</v>
      </c>
      <c r="G325" s="454" t="e">
        <f t="shared" si="19"/>
        <v>#N/A</v>
      </c>
      <c r="H325" s="455" t="e">
        <f t="shared" si="18"/>
        <v>#N/A</v>
      </c>
      <c r="I325" s="336"/>
      <c r="J325" s="336"/>
      <c r="K325" s="336"/>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row>
    <row r="326" spans="1:49" x14ac:dyDescent="0.35">
      <c r="A326" s="336"/>
      <c r="B326" s="449" t="s">
        <v>119</v>
      </c>
      <c r="C326" s="450" t="e">
        <f>TARIFA!P162</f>
        <v>#N/A</v>
      </c>
      <c r="D326" s="451" t="e">
        <f>TARIFA!Q162</f>
        <v>#N/A</v>
      </c>
      <c r="E326" s="452">
        <f>TARIFA!T162</f>
        <v>0</v>
      </c>
      <c r="F326" s="453">
        <f>TARIFA!U162</f>
        <v>0</v>
      </c>
      <c r="G326" s="454" t="e">
        <f t="shared" si="19"/>
        <v>#N/A</v>
      </c>
      <c r="H326" s="455" t="e">
        <f t="shared" si="18"/>
        <v>#N/A</v>
      </c>
      <c r="I326" s="336"/>
      <c r="J326" s="336"/>
      <c r="K326" s="33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row>
    <row r="327" spans="1:49" x14ac:dyDescent="0.35">
      <c r="A327" s="336"/>
      <c r="B327" s="449" t="s">
        <v>120</v>
      </c>
      <c r="C327" s="450" t="e">
        <f>TARIFA!P163</f>
        <v>#N/A</v>
      </c>
      <c r="D327" s="451" t="e">
        <f>TARIFA!Q163</f>
        <v>#N/A</v>
      </c>
      <c r="E327" s="452">
        <f>TARIFA!T163</f>
        <v>0</v>
      </c>
      <c r="F327" s="453">
        <f>TARIFA!U163</f>
        <v>0</v>
      </c>
      <c r="G327" s="454" t="e">
        <f t="shared" si="19"/>
        <v>#N/A</v>
      </c>
      <c r="H327" s="455" t="e">
        <f t="shared" si="18"/>
        <v>#N/A</v>
      </c>
      <c r="I327" s="336"/>
      <c r="J327" s="336"/>
      <c r="K327" s="336"/>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row>
    <row r="328" spans="1:49" x14ac:dyDescent="0.35">
      <c r="A328" s="336"/>
      <c r="B328" s="449" t="s">
        <v>164</v>
      </c>
      <c r="C328" s="450" t="e">
        <f>TARIFA!P164</f>
        <v>#N/A</v>
      </c>
      <c r="D328" s="451" t="e">
        <f>TARIFA!Q164</f>
        <v>#N/A</v>
      </c>
      <c r="E328" s="452">
        <f>TARIFA!T164</f>
        <v>0</v>
      </c>
      <c r="F328" s="453">
        <f>TARIFA!U164</f>
        <v>0</v>
      </c>
      <c r="G328" s="454" t="e">
        <f t="shared" si="19"/>
        <v>#N/A</v>
      </c>
      <c r="H328" s="455" t="e">
        <f t="shared" si="18"/>
        <v>#N/A</v>
      </c>
      <c r="I328" s="336"/>
      <c r="J328" s="336"/>
      <c r="K328" s="336"/>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row>
    <row r="329" spans="1:49" x14ac:dyDescent="0.35">
      <c r="A329" s="336"/>
      <c r="B329" s="456" t="s">
        <v>165</v>
      </c>
      <c r="C329" s="457" t="e">
        <f>TARIFA!P165</f>
        <v>#N/A</v>
      </c>
      <c r="D329" s="458" t="e">
        <f>TARIFA!Q165</f>
        <v>#N/A</v>
      </c>
      <c r="E329" s="459">
        <f>TARIFA!T165</f>
        <v>0</v>
      </c>
      <c r="F329" s="460">
        <f>TARIFA!U165</f>
        <v>0</v>
      </c>
      <c r="G329" s="461" t="e">
        <f t="shared" si="19"/>
        <v>#N/A</v>
      </c>
      <c r="H329" s="462" t="e">
        <f t="shared" si="18"/>
        <v>#N/A</v>
      </c>
      <c r="I329" s="336"/>
      <c r="J329" s="336"/>
      <c r="K329" s="336"/>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row>
    <row r="330" spans="1:49" x14ac:dyDescent="0.35">
      <c r="A330" s="336"/>
      <c r="B330" s="970" t="s">
        <v>353</v>
      </c>
      <c r="C330" s="971"/>
      <c r="D330" s="972"/>
      <c r="E330" s="463">
        <f>SUM(E309:E329)</f>
        <v>0</v>
      </c>
      <c r="F330" s="463">
        <f>SUM(F309:F329)</f>
        <v>0</v>
      </c>
      <c r="G330" s="464">
        <f>IFERROR(SUM(G309:G329),0)</f>
        <v>0</v>
      </c>
      <c r="H330" s="464">
        <f>IFERROR(SUM(H309:H329),0)</f>
        <v>0</v>
      </c>
      <c r="I330" s="336"/>
      <c r="J330" s="336"/>
      <c r="K330" s="336"/>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row>
    <row r="331" spans="1:49" x14ac:dyDescent="0.35">
      <c r="A331" s="336"/>
      <c r="B331" s="336"/>
      <c r="C331" s="436"/>
      <c r="D331" s="436"/>
      <c r="E331" s="336"/>
      <c r="F331" s="336"/>
      <c r="G331" s="336"/>
      <c r="H331" s="336"/>
      <c r="I331" s="336"/>
      <c r="J331" s="336"/>
      <c r="K331" s="336"/>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row>
    <row r="332" spans="1:49" x14ac:dyDescent="0.35">
      <c r="A332" s="336"/>
      <c r="B332" s="987" t="s">
        <v>372</v>
      </c>
      <c r="C332" s="988"/>
      <c r="D332" s="988"/>
      <c r="E332" s="988"/>
      <c r="F332" s="989"/>
      <c r="G332" s="990">
        <f>IFERROR(TARIFA!V168,0)</f>
        <v>0</v>
      </c>
      <c r="H332" s="991"/>
      <c r="I332" s="336"/>
      <c r="J332" s="465"/>
      <c r="K332" s="336"/>
      <c r="L332"/>
      <c r="M332"/>
      <c r="N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row>
    <row r="333" spans="1:49" x14ac:dyDescent="0.35">
      <c r="A333" s="336"/>
      <c r="B333" s="336"/>
      <c r="C333" s="436"/>
      <c r="D333" s="436"/>
      <c r="E333" s="336"/>
      <c r="F333" s="336"/>
      <c r="G333" s="336"/>
      <c r="H333" s="336"/>
      <c r="I333" s="336"/>
      <c r="J333" s="336"/>
      <c r="K333" s="336"/>
      <c r="L333"/>
      <c r="M333"/>
      <c r="N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row>
    <row r="334" spans="1:49" x14ac:dyDescent="0.35">
      <c r="A334" s="336"/>
      <c r="B334" s="336"/>
      <c r="C334" s="436"/>
      <c r="D334" s="1000" t="s">
        <v>132</v>
      </c>
      <c r="E334" s="1000" t="s">
        <v>132</v>
      </c>
      <c r="F334" s="466">
        <f>TARIFA!AC8</f>
        <v>0</v>
      </c>
      <c r="G334" s="336"/>
      <c r="H334" s="336"/>
      <c r="I334" s="336"/>
      <c r="J334" s="336"/>
      <c r="K334" s="336"/>
      <c r="L334"/>
      <c r="M334"/>
      <c r="N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row>
    <row r="335" spans="1:49" x14ac:dyDescent="0.35">
      <c r="A335" s="336"/>
      <c r="B335" s="336"/>
      <c r="C335" s="436"/>
      <c r="D335" s="1000" t="s">
        <v>373</v>
      </c>
      <c r="E335" s="1000" t="s">
        <v>354</v>
      </c>
      <c r="F335" s="466" t="e">
        <f>TARIFA!AC9</f>
        <v>#N/A</v>
      </c>
      <c r="G335" s="336"/>
      <c r="H335" s="336"/>
      <c r="I335" s="336"/>
      <c r="J335" s="336"/>
      <c r="K335" s="336"/>
      <c r="L335"/>
      <c r="M335"/>
      <c r="N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row>
    <row r="336" spans="1:49" x14ac:dyDescent="0.35">
      <c r="A336" s="336"/>
      <c r="B336" s="336"/>
      <c r="C336" s="436"/>
      <c r="D336" s="1000" t="s">
        <v>133</v>
      </c>
      <c r="E336" s="1000" t="s">
        <v>133</v>
      </c>
      <c r="F336" s="466">
        <f>TARIFA!AC10</f>
        <v>500</v>
      </c>
      <c r="G336" s="336"/>
      <c r="H336" s="336"/>
      <c r="I336" s="336"/>
      <c r="J336" s="336"/>
      <c r="K336" s="336"/>
      <c r="L336"/>
      <c r="M336"/>
      <c r="N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row>
    <row r="337" spans="1:49" x14ac:dyDescent="0.35">
      <c r="A337" s="336"/>
      <c r="B337" s="336"/>
      <c r="C337" s="436"/>
      <c r="D337" s="1000" t="s">
        <v>355</v>
      </c>
      <c r="E337" s="1000" t="s">
        <v>355</v>
      </c>
      <c r="F337" s="466" t="e">
        <f>TARIFA!AC11</f>
        <v>#N/A</v>
      </c>
      <c r="G337" s="336"/>
      <c r="H337" s="336"/>
      <c r="I337" s="336"/>
      <c r="J337" s="336"/>
      <c r="K337" s="336"/>
      <c r="L337"/>
      <c r="M337"/>
      <c r="N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row>
    <row r="338" spans="1:49" x14ac:dyDescent="0.35">
      <c r="A338" s="336"/>
      <c r="B338" s="336"/>
      <c r="C338" s="436"/>
      <c r="D338" s="1000" t="s">
        <v>134</v>
      </c>
      <c r="E338" s="1000" t="s">
        <v>134</v>
      </c>
      <c r="F338" s="466" t="e">
        <f>TARIFA!AC12</f>
        <v>#N/A</v>
      </c>
      <c r="G338" s="336"/>
      <c r="H338" s="336"/>
      <c r="I338" s="336"/>
      <c r="J338" s="336"/>
      <c r="K338" s="336"/>
      <c r="L338"/>
      <c r="M338"/>
      <c r="N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row>
    <row r="339" spans="1:49" x14ac:dyDescent="0.35">
      <c r="A339" s="336"/>
      <c r="B339" s="336"/>
      <c r="C339" s="336"/>
      <c r="D339" s="336"/>
      <c r="E339" s="336"/>
      <c r="F339" s="336"/>
      <c r="G339" s="336"/>
      <c r="H339" s="336"/>
      <c r="I339" s="336"/>
      <c r="J339" s="336"/>
      <c r="K339" s="336"/>
      <c r="L339"/>
      <c r="M339"/>
      <c r="N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row>
    <row r="340" spans="1:49" x14ac:dyDescent="0.35">
      <c r="A340" s="336"/>
      <c r="B340" s="336"/>
      <c r="C340" s="336"/>
      <c r="D340" s="336"/>
      <c r="E340" s="336"/>
      <c r="F340" s="336"/>
      <c r="G340" s="336"/>
      <c r="H340" s="336"/>
      <c r="I340" s="336"/>
      <c r="J340" s="467"/>
      <c r="K340" s="336"/>
      <c r="L340"/>
      <c r="M340"/>
      <c r="N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row>
    <row r="341" spans="1:49" x14ac:dyDescent="0.35">
      <c r="A341" s="336"/>
      <c r="B341" s="336"/>
      <c r="C341" s="336"/>
      <c r="D341" s="336"/>
      <c r="E341" s="336"/>
      <c r="F341" s="336"/>
      <c r="G341" s="336"/>
      <c r="H341" s="336"/>
      <c r="I341" s="336"/>
      <c r="J341" s="467"/>
      <c r="K341" s="336"/>
      <c r="L341"/>
      <c r="M341"/>
      <c r="N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row>
    <row r="342" spans="1:49" x14ac:dyDescent="0.35">
      <c r="A342" s="336"/>
      <c r="B342" s="336"/>
      <c r="C342" s="336"/>
      <c r="D342" s="336"/>
      <c r="E342" s="336"/>
      <c r="F342" s="336"/>
      <c r="G342" s="336"/>
      <c r="H342" s="336"/>
      <c r="I342" s="336"/>
      <c r="J342" s="336"/>
      <c r="K342" s="336"/>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row>
    <row r="343" spans="1:49" x14ac:dyDescent="0.35">
      <c r="A343" s="1001" t="s">
        <v>356</v>
      </c>
      <c r="B343" s="1002"/>
      <c r="C343" s="1002"/>
      <c r="D343" s="1002"/>
      <c r="E343" s="1002"/>
      <c r="F343" s="1002"/>
      <c r="G343" s="1002"/>
      <c r="H343" s="1002"/>
      <c r="I343" s="1002"/>
      <c r="J343" s="1002"/>
      <c r="K343" s="100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row>
    <row r="344" spans="1:49" x14ac:dyDescent="0.35">
      <c r="A344" s="997" t="s">
        <v>421</v>
      </c>
      <c r="B344" s="998"/>
      <c r="C344" s="998"/>
      <c r="D344" s="998"/>
      <c r="E344" s="998"/>
      <c r="F344" s="998"/>
      <c r="G344" s="998"/>
      <c r="H344" s="998"/>
      <c r="I344" s="998"/>
      <c r="J344" s="998"/>
      <c r="K344" s="999"/>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row>
    <row r="345" spans="1:49" ht="162.75" customHeight="1" x14ac:dyDescent="0.35">
      <c r="A345" s="997" t="s">
        <v>423</v>
      </c>
      <c r="B345" s="998"/>
      <c r="C345" s="998"/>
      <c r="D345" s="998"/>
      <c r="E345" s="998"/>
      <c r="F345" s="998"/>
      <c r="G345" s="998"/>
      <c r="H345" s="998"/>
      <c r="I345" s="998"/>
      <c r="J345" s="998"/>
      <c r="K345" s="999"/>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row>
    <row r="346" spans="1:49" ht="15" customHeight="1" x14ac:dyDescent="0.35">
      <c r="A346" s="468"/>
      <c r="B346" s="469"/>
      <c r="C346" s="469"/>
      <c r="D346" s="469"/>
      <c r="E346" s="469"/>
      <c r="F346" s="469"/>
      <c r="G346" s="469"/>
      <c r="H346" s="469"/>
      <c r="I346" s="469"/>
      <c r="J346" s="469"/>
      <c r="K346" s="470"/>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row>
    <row r="347" spans="1:49" ht="212.25" customHeight="1" x14ac:dyDescent="0.35">
      <c r="A347" s="997" t="s">
        <v>424</v>
      </c>
      <c r="B347" s="998"/>
      <c r="C347" s="998"/>
      <c r="D347" s="998"/>
      <c r="E347" s="998"/>
      <c r="F347" s="998"/>
      <c r="G347" s="998"/>
      <c r="H347" s="998"/>
      <c r="I347" s="998"/>
      <c r="J347" s="998"/>
      <c r="K347" s="999"/>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row>
    <row r="348" spans="1:49" ht="15" customHeight="1" x14ac:dyDescent="0.35">
      <c r="A348" s="468"/>
      <c r="B348" s="469"/>
      <c r="C348" s="469"/>
      <c r="D348" s="469"/>
      <c r="E348" s="469"/>
      <c r="F348" s="469"/>
      <c r="G348" s="469"/>
      <c r="H348" s="469"/>
      <c r="I348" s="469"/>
      <c r="J348" s="469"/>
      <c r="K348" s="470"/>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row>
    <row r="349" spans="1:49" ht="40.5" customHeight="1" x14ac:dyDescent="0.35">
      <c r="A349" s="997" t="s">
        <v>425</v>
      </c>
      <c r="B349" s="998"/>
      <c r="C349" s="998"/>
      <c r="D349" s="998"/>
      <c r="E349" s="998"/>
      <c r="F349" s="998"/>
      <c r="G349" s="998"/>
      <c r="H349" s="998"/>
      <c r="I349" s="998"/>
      <c r="J349" s="998"/>
      <c r="K349" s="99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row>
    <row r="350" spans="1:49" ht="15" customHeight="1" x14ac:dyDescent="0.35">
      <c r="A350" s="468"/>
      <c r="B350" s="469"/>
      <c r="C350" s="469"/>
      <c r="D350" s="469"/>
      <c r="E350" s="469"/>
      <c r="F350" s="469"/>
      <c r="G350" s="469"/>
      <c r="H350" s="469"/>
      <c r="I350" s="469"/>
      <c r="J350" s="469"/>
      <c r="K350" s="47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row>
    <row r="351" spans="1:49" ht="111" customHeight="1" x14ac:dyDescent="0.35">
      <c r="A351" s="997" t="s">
        <v>426</v>
      </c>
      <c r="B351" s="998"/>
      <c r="C351" s="998"/>
      <c r="D351" s="998"/>
      <c r="E351" s="998"/>
      <c r="F351" s="998"/>
      <c r="G351" s="998"/>
      <c r="H351" s="998"/>
      <c r="I351" s="998"/>
      <c r="J351" s="998"/>
      <c r="K351" s="999"/>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row>
    <row r="352" spans="1:49" ht="15" customHeight="1" x14ac:dyDescent="0.35">
      <c r="A352" s="468"/>
      <c r="B352" s="469"/>
      <c r="C352" s="469"/>
      <c r="D352" s="469"/>
      <c r="E352" s="469"/>
      <c r="F352" s="469"/>
      <c r="G352" s="469"/>
      <c r="H352" s="469"/>
      <c r="I352" s="469"/>
      <c r="J352" s="469"/>
      <c r="K352" s="470"/>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row>
    <row r="353" spans="1:49" ht="195" customHeight="1" x14ac:dyDescent="0.35">
      <c r="A353" s="997" t="s">
        <v>491</v>
      </c>
      <c r="B353" s="998"/>
      <c r="C353" s="998"/>
      <c r="D353" s="998"/>
      <c r="E353" s="998"/>
      <c r="F353" s="998"/>
      <c r="G353" s="998"/>
      <c r="H353" s="998"/>
      <c r="I353" s="998"/>
      <c r="J353" s="998"/>
      <c r="K353" s="999"/>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row>
    <row r="354" spans="1:49" ht="15" customHeight="1" thickBot="1" x14ac:dyDescent="0.4">
      <c r="A354" s="468"/>
      <c r="B354" s="469"/>
      <c r="C354" s="469"/>
      <c r="D354" s="469"/>
      <c r="E354" s="469"/>
      <c r="F354" s="469"/>
      <c r="G354" s="469"/>
      <c r="H354" s="469"/>
      <c r="I354" s="469"/>
      <c r="J354" s="469"/>
      <c r="K354" s="470"/>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row>
    <row r="355" spans="1:49" ht="29.5" customHeight="1" thickBot="1" x14ac:dyDescent="0.4">
      <c r="A355" s="992" t="s">
        <v>417</v>
      </c>
      <c r="B355" s="993"/>
      <c r="C355" s="994"/>
      <c r="D355" s="995"/>
      <c r="E355" s="995"/>
      <c r="F355" s="996"/>
      <c r="G355" s="993" t="s">
        <v>418</v>
      </c>
      <c r="H355" s="993"/>
      <c r="I355" s="994"/>
      <c r="J355" s="995"/>
      <c r="K355" s="996"/>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row>
    <row r="356" spans="1:49" x14ac:dyDescent="0.35"/>
    <row r="357" spans="1:49" x14ac:dyDescent="0.35"/>
    <row r="358" spans="1:49" x14ac:dyDescent="0.35"/>
  </sheetData>
  <sheetProtection algorithmName="SHA-512" hashValue="qS9fYpQcmSxVErbtjGztT0i+T9GKdw/cV6/ubtsD15m+/01VvlV7ejGb6rnpSZr+wGfRPmWkK7uOWPf/2MTPzg==" saltValue="BUAUHPgB2WxQPnXpfqc7xA==" spinCount="100000" sheet="1" objects="1" scenarios="1" selectLockedCells="1"/>
  <mergeCells count="142">
    <mergeCell ref="C47:D47"/>
    <mergeCell ref="A355:B355"/>
    <mergeCell ref="C355:F355"/>
    <mergeCell ref="G355:H355"/>
    <mergeCell ref="I355:K355"/>
    <mergeCell ref="A349:K349"/>
    <mergeCell ref="A351:K351"/>
    <mergeCell ref="A353:K353"/>
    <mergeCell ref="D337:E337"/>
    <mergeCell ref="D338:E338"/>
    <mergeCell ref="A343:K343"/>
    <mergeCell ref="A344:K344"/>
    <mergeCell ref="A345:K345"/>
    <mergeCell ref="A347:K347"/>
    <mergeCell ref="B330:D330"/>
    <mergeCell ref="B332:F332"/>
    <mergeCell ref="G332:H332"/>
    <mergeCell ref="D334:E334"/>
    <mergeCell ref="D335:E335"/>
    <mergeCell ref="D336:E336"/>
    <mergeCell ref="B304:D304"/>
    <mergeCell ref="B306:H306"/>
    <mergeCell ref="B307:B308"/>
    <mergeCell ref="C307:D307"/>
    <mergeCell ref="E307:F307"/>
    <mergeCell ref="G307:H307"/>
    <mergeCell ref="B273:D273"/>
    <mergeCell ref="B275:F275"/>
    <mergeCell ref="G275:H275"/>
    <mergeCell ref="B280:H280"/>
    <mergeCell ref="B281:B282"/>
    <mergeCell ref="C281:D281"/>
    <mergeCell ref="E281:F281"/>
    <mergeCell ref="G281:H281"/>
    <mergeCell ref="B247:D247"/>
    <mergeCell ref="B249:H249"/>
    <mergeCell ref="B250:B251"/>
    <mergeCell ref="C250:D250"/>
    <mergeCell ref="E250:F250"/>
    <mergeCell ref="G250:H250"/>
    <mergeCell ref="B216:D216"/>
    <mergeCell ref="B218:F218"/>
    <mergeCell ref="G218:H218"/>
    <mergeCell ref="B223:H223"/>
    <mergeCell ref="B224:B225"/>
    <mergeCell ref="C224:D224"/>
    <mergeCell ref="E224:F224"/>
    <mergeCell ref="G224:H224"/>
    <mergeCell ref="B190:D190"/>
    <mergeCell ref="B192:H192"/>
    <mergeCell ref="B193:B194"/>
    <mergeCell ref="C193:D193"/>
    <mergeCell ref="E193:F193"/>
    <mergeCell ref="G193:H193"/>
    <mergeCell ref="B79:B80"/>
    <mergeCell ref="C79:D79"/>
    <mergeCell ref="E79:F79"/>
    <mergeCell ref="G79:H79"/>
    <mergeCell ref="B159:D159"/>
    <mergeCell ref="B161:F161"/>
    <mergeCell ref="G161:H161"/>
    <mergeCell ref="B166:H166"/>
    <mergeCell ref="B167:B168"/>
    <mergeCell ref="C167:D167"/>
    <mergeCell ref="E167:F167"/>
    <mergeCell ref="G167:H167"/>
    <mergeCell ref="B133:D133"/>
    <mergeCell ref="B135:H135"/>
    <mergeCell ref="B136:B137"/>
    <mergeCell ref="C136:D136"/>
    <mergeCell ref="E136:F136"/>
    <mergeCell ref="G136:H136"/>
    <mergeCell ref="AL27:AL174"/>
    <mergeCell ref="C28:D28"/>
    <mergeCell ref="C29:D29"/>
    <mergeCell ref="C30:D30"/>
    <mergeCell ref="C31:D31"/>
    <mergeCell ref="C32:D32"/>
    <mergeCell ref="C33:D33"/>
    <mergeCell ref="C34:D34"/>
    <mergeCell ref="C41:D41"/>
    <mergeCell ref="C42:D42"/>
    <mergeCell ref="C43:D43"/>
    <mergeCell ref="C44:D44"/>
    <mergeCell ref="C45:D45"/>
    <mergeCell ref="C35:D35"/>
    <mergeCell ref="C36:D36"/>
    <mergeCell ref="B102:D102"/>
    <mergeCell ref="B104:F104"/>
    <mergeCell ref="G104:H104"/>
    <mergeCell ref="B109:H109"/>
    <mergeCell ref="B110:B111"/>
    <mergeCell ref="C110:D110"/>
    <mergeCell ref="E110:F110"/>
    <mergeCell ref="G110:H110"/>
    <mergeCell ref="C37:D37"/>
    <mergeCell ref="C38:D38"/>
    <mergeCell ref="C39:D39"/>
    <mergeCell ref="C40:D40"/>
    <mergeCell ref="B76:D76"/>
    <mergeCell ref="B78:H78"/>
    <mergeCell ref="A21:C21"/>
    <mergeCell ref="A22:C22"/>
    <mergeCell ref="A19:C19"/>
    <mergeCell ref="G19:H19"/>
    <mergeCell ref="C46:D46"/>
    <mergeCell ref="B52:H52"/>
    <mergeCell ref="B53:B54"/>
    <mergeCell ref="C53:D53"/>
    <mergeCell ref="E53:F53"/>
    <mergeCell ref="G53:H53"/>
    <mergeCell ref="A23:K23"/>
    <mergeCell ref="C27:D27"/>
    <mergeCell ref="I19:K19"/>
    <mergeCell ref="D19:F19"/>
    <mergeCell ref="D21:G21"/>
    <mergeCell ref="H21:K21"/>
    <mergeCell ref="D20:G20"/>
    <mergeCell ref="H20:K20"/>
    <mergeCell ref="H22:K22"/>
    <mergeCell ref="A2:K2"/>
    <mergeCell ref="A4:K4"/>
    <mergeCell ref="A5:K5"/>
    <mergeCell ref="A6:K6"/>
    <mergeCell ref="A8:K8"/>
    <mergeCell ref="A9:B9"/>
    <mergeCell ref="G16:K16"/>
    <mergeCell ref="D22:G22"/>
    <mergeCell ref="A17:C17"/>
    <mergeCell ref="G17:H17"/>
    <mergeCell ref="I17:K17"/>
    <mergeCell ref="A18:C18"/>
    <mergeCell ref="D17:F17"/>
    <mergeCell ref="D18:F18"/>
    <mergeCell ref="A20:C20"/>
    <mergeCell ref="A11:K11"/>
    <mergeCell ref="A12:H12"/>
    <mergeCell ref="A14:K14"/>
    <mergeCell ref="A15:F15"/>
    <mergeCell ref="G15:K15"/>
    <mergeCell ref="A16:F16"/>
    <mergeCell ref="G18:K18"/>
  </mergeCells>
  <conditionalFormatting sqref="J341">
    <cfRule type="containsErrors" dxfId="9" priority="15">
      <formula>ISERROR(J341)</formula>
    </cfRule>
  </conditionalFormatting>
  <conditionalFormatting sqref="J340">
    <cfRule type="containsErrors" dxfId="8" priority="14">
      <formula>ISERROR(J340)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14" r:id="rId4" name="Check Box 50">
              <controlPr defaultSize="0" autoFill="0" autoLine="0" autoPict="0">
                <anchor moveWithCells="1">
                  <from>
                    <xdr:col>4</xdr:col>
                    <xdr:colOff>393700</xdr:colOff>
                    <xdr:row>18</xdr:row>
                    <xdr:rowOff>107950</xdr:rowOff>
                  </from>
                  <to>
                    <xdr:col>4</xdr:col>
                    <xdr:colOff>622300</xdr:colOff>
                    <xdr:row>20</xdr:row>
                    <xdr:rowOff>57150</xdr:rowOff>
                  </to>
                </anchor>
              </controlPr>
            </control>
          </mc:Choice>
        </mc:AlternateContent>
        <mc:AlternateContent xmlns:mc="http://schemas.openxmlformats.org/markup-compatibility/2006">
          <mc:Choice Requires="x14">
            <control shapeId="11315" r:id="rId5" name="Check Box 51">
              <controlPr defaultSize="0" autoFill="0" autoLine="0" autoPict="0">
                <anchor moveWithCells="1">
                  <from>
                    <xdr:col>4</xdr:col>
                    <xdr:colOff>393700</xdr:colOff>
                    <xdr:row>19</xdr:row>
                    <xdr:rowOff>114300</xdr:rowOff>
                  </from>
                  <to>
                    <xdr:col>4</xdr:col>
                    <xdr:colOff>622300</xdr:colOff>
                    <xdr:row>21</xdr:row>
                    <xdr:rowOff>69850</xdr:rowOff>
                  </to>
                </anchor>
              </controlPr>
            </control>
          </mc:Choice>
        </mc:AlternateContent>
        <mc:AlternateContent xmlns:mc="http://schemas.openxmlformats.org/markup-compatibility/2006">
          <mc:Choice Requires="x14">
            <control shapeId="11316" r:id="rId6" name="Check Box 52">
              <controlPr defaultSize="0" autoFill="0" autoLine="0" autoPict="0">
                <anchor moveWithCells="1">
                  <from>
                    <xdr:col>8</xdr:col>
                    <xdr:colOff>336550</xdr:colOff>
                    <xdr:row>18</xdr:row>
                    <xdr:rowOff>107950</xdr:rowOff>
                  </from>
                  <to>
                    <xdr:col>8</xdr:col>
                    <xdr:colOff>565150</xdr:colOff>
                    <xdr:row>20</xdr:row>
                    <xdr:rowOff>57150</xdr:rowOff>
                  </to>
                </anchor>
              </controlPr>
            </control>
          </mc:Choice>
        </mc:AlternateContent>
        <mc:AlternateContent xmlns:mc="http://schemas.openxmlformats.org/markup-compatibility/2006">
          <mc:Choice Requires="x14">
            <control shapeId="11317" r:id="rId7" name="Check Box 53">
              <controlPr defaultSize="0" autoFill="0" autoLine="0" autoPict="0">
                <anchor moveWithCells="1">
                  <from>
                    <xdr:col>4</xdr:col>
                    <xdr:colOff>393700</xdr:colOff>
                    <xdr:row>20</xdr:row>
                    <xdr:rowOff>114300</xdr:rowOff>
                  </from>
                  <to>
                    <xdr:col>4</xdr:col>
                    <xdr:colOff>622300</xdr:colOff>
                    <xdr:row>22</xdr:row>
                    <xdr:rowOff>76200</xdr:rowOff>
                  </to>
                </anchor>
              </controlPr>
            </control>
          </mc:Choice>
        </mc:AlternateContent>
        <mc:AlternateContent xmlns:mc="http://schemas.openxmlformats.org/markup-compatibility/2006">
          <mc:Choice Requires="x14">
            <control shapeId="11318" r:id="rId8" name="Check Box 54">
              <controlPr defaultSize="0" autoFill="0" autoLine="0" autoPict="0">
                <anchor moveWithCells="1">
                  <from>
                    <xdr:col>8</xdr:col>
                    <xdr:colOff>336550</xdr:colOff>
                    <xdr:row>19</xdr:row>
                    <xdr:rowOff>114300</xdr:rowOff>
                  </from>
                  <to>
                    <xdr:col>8</xdr:col>
                    <xdr:colOff>565150</xdr:colOff>
                    <xdr:row>21</xdr:row>
                    <xdr:rowOff>69850</xdr:rowOff>
                  </to>
                </anchor>
              </controlPr>
            </control>
          </mc:Choice>
        </mc:AlternateContent>
        <mc:AlternateContent xmlns:mc="http://schemas.openxmlformats.org/markup-compatibility/2006">
          <mc:Choice Requires="x14">
            <control shapeId="11319" r:id="rId9" name="Check Box 55">
              <controlPr defaultSize="0" autoFill="0" autoLine="0" autoPict="0">
                <anchor moveWithCells="1">
                  <from>
                    <xdr:col>8</xdr:col>
                    <xdr:colOff>336550</xdr:colOff>
                    <xdr:row>20</xdr:row>
                    <xdr:rowOff>114300</xdr:rowOff>
                  </from>
                  <to>
                    <xdr:col>8</xdr:col>
                    <xdr:colOff>565150</xdr:colOff>
                    <xdr:row>22</xdr:row>
                    <xdr:rowOff>76200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3" id="{285BF4E4-966D-41C0-86CF-76C84E7B05E8}">
            <xm:f>Cotizador!$Q$17&lt;2</xm:f>
            <x14:dxf>
              <font>
                <color theme="0"/>
              </font>
              <fill>
                <patternFill>
                  <bgColor theme="0"/>
                </patternFill>
              </fill>
            </x14:dxf>
          </x14:cfRule>
          <xm:sqref>F28:F47</xm:sqref>
        </x14:conditionalFormatting>
        <x14:conditionalFormatting xmlns:xm="http://schemas.microsoft.com/office/excel/2006/main">
          <x14:cfRule type="expression" priority="11" id="{6096B075-EAA4-48D4-B5E9-7D2C168B00A2}">
            <xm:f>Cotizador!$Q$17&lt;3</xm:f>
            <x14:dxf>
              <font>
                <color theme="0"/>
              </font>
            </x14:dxf>
          </x14:cfRule>
          <xm:sqref>G28:G47</xm:sqref>
        </x14:conditionalFormatting>
        <x14:conditionalFormatting xmlns:xm="http://schemas.microsoft.com/office/excel/2006/main">
          <x14:cfRule type="expression" priority="10" id="{7106CF99-9980-41F2-AEE3-22EABDA83589}">
            <xm:f>Cotizador!$Q$17&lt;4</xm:f>
            <x14:dxf>
              <font>
                <color theme="0"/>
              </font>
            </x14:dxf>
          </x14:cfRule>
          <xm:sqref>H28:H47</xm:sqref>
        </x14:conditionalFormatting>
        <x14:conditionalFormatting xmlns:xm="http://schemas.microsoft.com/office/excel/2006/main">
          <x14:cfRule type="expression" priority="9" id="{B2C87B91-B7FF-4B8C-91BF-14F538A7091E}">
            <xm:f>Cotizador!$Q$17&lt;5</xm:f>
            <x14:dxf>
              <font>
                <color theme="0"/>
              </font>
            </x14:dxf>
          </x14:cfRule>
          <xm:sqref>I28:I47</xm:sqref>
        </x14:conditionalFormatting>
        <x14:conditionalFormatting xmlns:xm="http://schemas.microsoft.com/office/excel/2006/main">
          <x14:cfRule type="expression" priority="8" id="{CBAD54DB-14E2-44C1-8290-9A32ADE5A9C6}">
            <xm:f>Cotizador!$Q$17&lt;2</xm:f>
            <x14:dxf>
              <font>
                <color theme="0"/>
              </font>
            </x14:dxf>
          </x14:cfRule>
          <xm:sqref>C112:H132 C138:H158</xm:sqref>
        </x14:conditionalFormatting>
        <x14:conditionalFormatting xmlns:xm="http://schemas.microsoft.com/office/excel/2006/main">
          <x14:cfRule type="expression" priority="7" id="{A219BAFA-6D73-47B4-AB0F-1073C1A7B400}">
            <xm:f>Cotizador!$Q$17&lt;3</xm:f>
            <x14:dxf>
              <font>
                <color theme="0"/>
              </font>
              <fill>
                <patternFill>
                  <bgColor theme="0"/>
                </patternFill>
              </fill>
            </x14:dxf>
          </x14:cfRule>
          <xm:sqref>C169:H189 C195:H215</xm:sqref>
        </x14:conditionalFormatting>
        <x14:conditionalFormatting xmlns:xm="http://schemas.microsoft.com/office/excel/2006/main">
          <x14:cfRule type="expression" priority="6" id="{92FCAF39-9981-4DAC-B940-1A31BCCAA05B}">
            <xm:f>Cotizador!$Q$17&lt;4</xm:f>
            <x14:dxf>
              <font>
                <color theme="0"/>
              </font>
            </x14:dxf>
          </x14:cfRule>
          <xm:sqref>C226:H246 C252:H272</xm:sqref>
        </x14:conditionalFormatting>
        <x14:conditionalFormatting xmlns:xm="http://schemas.microsoft.com/office/excel/2006/main">
          <x14:cfRule type="expression" priority="5" id="{DCF0CB9F-0E9C-4DCE-ADC5-81E00329FEC5}">
            <xm:f>Cotizador!$Q$17&lt;5</xm:f>
            <x14:dxf>
              <font>
                <color theme="0"/>
              </font>
            </x14:dxf>
          </x14:cfRule>
          <xm:sqref>C283:H303 C309:H329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AI85"/>
  <sheetViews>
    <sheetView zoomScale="110" zoomScaleNormal="110" workbookViewId="0">
      <selection activeCell="Y30" sqref="Y30"/>
    </sheetView>
  </sheetViews>
  <sheetFormatPr baseColWidth="10" defaultColWidth="11.453125" defaultRowHeight="19.5" customHeight="1" x14ac:dyDescent="0.25"/>
  <cols>
    <col min="1" max="1" width="1.453125" style="58" customWidth="1"/>
    <col min="2" max="3" width="10.81640625" style="58" customWidth="1"/>
    <col min="4" max="4" width="3.54296875" style="58" customWidth="1"/>
    <col min="5" max="5" width="20.7265625" style="58" bestFit="1" customWidth="1"/>
    <col min="6" max="7" width="6.453125" style="58" bestFit="1" customWidth="1"/>
    <col min="8" max="8" width="3.54296875" style="58" customWidth="1"/>
    <col min="9" max="10" width="10.81640625" style="58" customWidth="1"/>
    <col min="11" max="11" width="2.81640625" style="58" customWidth="1"/>
    <col min="12" max="12" width="2.81640625" style="60" customWidth="1"/>
    <col min="13" max="13" width="3.1796875" style="60" bestFit="1" customWidth="1"/>
    <col min="14" max="14" width="1.81640625" style="60" bestFit="1" customWidth="1"/>
    <col min="15" max="15" width="3.1796875" style="60" bestFit="1" customWidth="1"/>
    <col min="16" max="16" width="10" style="60" bestFit="1" customWidth="1"/>
    <col min="17" max="17" width="9" style="60" bestFit="1" customWidth="1"/>
    <col min="18" max="18" width="4.54296875" style="60" customWidth="1"/>
    <col min="19" max="19" width="18.54296875" style="60" bestFit="1" customWidth="1"/>
    <col min="20" max="22" width="18.54296875" style="60" customWidth="1"/>
    <col min="23" max="24" width="2.81640625" style="60" customWidth="1"/>
    <col min="25" max="25" width="53.1796875" style="61" bestFit="1" customWidth="1"/>
    <col min="26" max="26" width="10.453125" style="60" customWidth="1"/>
    <col min="27" max="27" width="2.81640625" style="60" customWidth="1"/>
    <col min="28" max="28" width="11.453125" style="58"/>
    <col min="29" max="29" width="20.7265625" style="58" bestFit="1" customWidth="1"/>
    <col min="30" max="16384" width="11.453125" style="58"/>
  </cols>
  <sheetData>
    <row r="1" spans="1:35" ht="19.5" customHeight="1" x14ac:dyDescent="0.25">
      <c r="A1" s="1006" t="s">
        <v>81</v>
      </c>
      <c r="B1" s="1007"/>
      <c r="C1" s="1007"/>
      <c r="D1" s="1007"/>
      <c r="E1" s="1007"/>
      <c r="F1" s="1007"/>
      <c r="G1" s="1007"/>
      <c r="H1" s="1007"/>
      <c r="I1" s="1007"/>
      <c r="J1" s="1007"/>
      <c r="K1" s="1007"/>
      <c r="L1" s="1007"/>
      <c r="M1" s="1007"/>
      <c r="N1" s="1007"/>
      <c r="O1" s="1007"/>
      <c r="P1" s="1007"/>
      <c r="Q1" s="1007"/>
      <c r="R1" s="1007"/>
      <c r="S1" s="1007"/>
      <c r="T1" s="1007"/>
      <c r="U1" s="1007"/>
      <c r="V1" s="1007"/>
      <c r="W1" s="1007"/>
      <c r="X1" s="1007"/>
      <c r="Y1" s="1007"/>
      <c r="Z1" s="1007"/>
      <c r="AA1" s="1007"/>
      <c r="AB1" s="1007"/>
      <c r="AC1" s="1007"/>
      <c r="AD1" s="1007"/>
      <c r="AE1" s="1007"/>
      <c r="AF1" s="1007"/>
      <c r="AG1" s="1007"/>
      <c r="AH1" s="1007"/>
      <c r="AI1" s="1007"/>
    </row>
    <row r="2" spans="1:35" ht="19.5" customHeight="1" thickBot="1" x14ac:dyDescent="0.3">
      <c r="A2" s="59"/>
      <c r="B2" s="60"/>
      <c r="C2" s="60"/>
      <c r="D2" s="60"/>
      <c r="E2" s="60"/>
      <c r="F2" s="60"/>
      <c r="G2" s="60"/>
      <c r="H2" s="60"/>
      <c r="I2" s="60"/>
      <c r="J2" s="60"/>
      <c r="K2" s="60"/>
    </row>
    <row r="3" spans="1:35" ht="19.5" customHeight="1" thickBot="1" x14ac:dyDescent="0.3">
      <c r="A3" s="59"/>
      <c r="B3" s="1004" t="s">
        <v>82</v>
      </c>
      <c r="C3" s="1005"/>
      <c r="D3" s="62"/>
      <c r="E3" s="1004" t="s">
        <v>85</v>
      </c>
      <c r="F3" s="1014"/>
      <c r="G3" s="1005"/>
      <c r="H3" s="61"/>
      <c r="I3" s="1004" t="s">
        <v>83</v>
      </c>
      <c r="J3" s="1005"/>
      <c r="K3" s="62"/>
      <c r="L3" s="57"/>
      <c r="M3" s="919" t="s">
        <v>84</v>
      </c>
      <c r="N3" s="921"/>
      <c r="O3" s="921"/>
      <c r="P3" s="921"/>
      <c r="Q3" s="920"/>
      <c r="R3" s="61"/>
      <c r="S3" s="1008" t="s">
        <v>189</v>
      </c>
      <c r="T3" s="1009"/>
      <c r="U3" s="1009"/>
      <c r="V3" s="1010"/>
      <c r="Y3" s="159" t="s">
        <v>198</v>
      </c>
      <c r="Z3" s="195">
        <v>2.7199999999999998E-2</v>
      </c>
      <c r="AC3" s="159" t="s">
        <v>256</v>
      </c>
      <c r="AE3" s="1004" t="s">
        <v>451</v>
      </c>
      <c r="AF3" s="1005"/>
      <c r="AH3" s="1004" t="s">
        <v>452</v>
      </c>
      <c r="AI3" s="1005"/>
    </row>
    <row r="4" spans="1:35" ht="19.5" customHeight="1" thickBot="1" x14ac:dyDescent="0.3">
      <c r="A4" s="59"/>
      <c r="B4" s="169" t="s">
        <v>13</v>
      </c>
      <c r="C4" s="170" t="s">
        <v>14</v>
      </c>
      <c r="D4" s="62"/>
      <c r="E4" s="200" t="s">
        <v>15</v>
      </c>
      <c r="F4" s="222" t="s">
        <v>13</v>
      </c>
      <c r="G4" s="159" t="s">
        <v>13</v>
      </c>
      <c r="H4" s="61"/>
      <c r="I4" s="159" t="s">
        <v>13</v>
      </c>
      <c r="J4" s="160" t="s">
        <v>14</v>
      </c>
      <c r="K4" s="62"/>
      <c r="L4" s="63"/>
      <c r="M4" s="1011" t="s">
        <v>9</v>
      </c>
      <c r="N4" s="1012"/>
      <c r="O4" s="1013"/>
      <c r="P4" s="196" t="s">
        <v>10</v>
      </c>
      <c r="Q4" s="196" t="s">
        <v>11</v>
      </c>
      <c r="R4" s="61"/>
      <c r="S4" s="158" t="s">
        <v>17</v>
      </c>
      <c r="T4" s="244" t="s">
        <v>14</v>
      </c>
      <c r="U4" s="158" t="s">
        <v>276</v>
      </c>
      <c r="V4" s="245" t="s">
        <v>14</v>
      </c>
      <c r="AC4" s="211">
        <v>15000</v>
      </c>
      <c r="AE4" s="159" t="s">
        <v>453</v>
      </c>
      <c r="AF4" s="160" t="s">
        <v>454</v>
      </c>
      <c r="AH4" s="159" t="s">
        <v>453</v>
      </c>
      <c r="AI4" s="160" t="s">
        <v>454</v>
      </c>
    </row>
    <row r="5" spans="1:35" ht="19.5" customHeight="1" thickBot="1" x14ac:dyDescent="0.3">
      <c r="A5" s="59"/>
      <c r="B5" s="64" t="s">
        <v>24</v>
      </c>
      <c r="C5" s="234">
        <v>1.5185999999999999</v>
      </c>
      <c r="D5" s="65"/>
      <c r="E5" s="197" t="s">
        <v>22</v>
      </c>
      <c r="F5" s="198" t="s">
        <v>42</v>
      </c>
      <c r="G5" s="199" t="str">
        <f t="shared" ref="G5:G36" si="0">IF(F5="A / B","B",IF(F5="B","B",IF(F5="C","C")))</f>
        <v>C</v>
      </c>
      <c r="H5" s="67"/>
      <c r="I5" s="3">
        <v>1</v>
      </c>
      <c r="J5" s="201">
        <v>0.129</v>
      </c>
      <c r="K5" s="65"/>
      <c r="L5" s="71" t="s">
        <v>54</v>
      </c>
      <c r="M5" s="11">
        <v>20</v>
      </c>
      <c r="N5" s="12" t="s">
        <v>25</v>
      </c>
      <c r="O5" s="13">
        <v>24</v>
      </c>
      <c r="P5" s="66">
        <v>0.57999999999999996</v>
      </c>
      <c r="Q5" s="66">
        <v>0.74</v>
      </c>
      <c r="R5" s="67"/>
      <c r="S5" s="250">
        <v>0</v>
      </c>
      <c r="T5" s="246">
        <v>1.1599999999999999E-2</v>
      </c>
      <c r="U5" s="253">
        <v>0</v>
      </c>
      <c r="V5" s="256">
        <v>1.2E-2</v>
      </c>
      <c r="Y5" s="159" t="s">
        <v>87</v>
      </c>
      <c r="Z5" s="70">
        <v>0.01</v>
      </c>
      <c r="AC5" s="211">
        <v>25000</v>
      </c>
      <c r="AE5" s="3" t="s">
        <v>455</v>
      </c>
      <c r="AF5" s="517">
        <v>157</v>
      </c>
      <c r="AH5" s="3" t="s">
        <v>456</v>
      </c>
      <c r="AI5" s="517">
        <v>120</v>
      </c>
    </row>
    <row r="6" spans="1:35" ht="19.5" customHeight="1" thickBot="1" x14ac:dyDescent="0.3">
      <c r="A6" s="59"/>
      <c r="B6" s="202" t="s">
        <v>36</v>
      </c>
      <c r="C6" s="235">
        <v>0.91110000000000002</v>
      </c>
      <c r="D6" s="65"/>
      <c r="E6" s="164" t="s">
        <v>197</v>
      </c>
      <c r="F6" s="84" t="s">
        <v>86</v>
      </c>
      <c r="G6" s="165" t="str">
        <f t="shared" si="0"/>
        <v>B</v>
      </c>
      <c r="H6" s="67"/>
      <c r="I6" s="20">
        <v>2</v>
      </c>
      <c r="J6" s="86">
        <v>0.11</v>
      </c>
      <c r="K6" s="65"/>
      <c r="L6" s="71" t="s">
        <v>60</v>
      </c>
      <c r="M6" s="27">
        <v>25</v>
      </c>
      <c r="N6" s="28" t="s">
        <v>25</v>
      </c>
      <c r="O6" s="29">
        <v>29</v>
      </c>
      <c r="P6" s="68">
        <v>0.67</v>
      </c>
      <c r="Q6" s="68">
        <v>1.08</v>
      </c>
      <c r="R6" s="67"/>
      <c r="S6" s="251">
        <v>1000</v>
      </c>
      <c r="T6" s="247">
        <v>1.4E-2</v>
      </c>
      <c r="U6" s="254">
        <v>0.33333333333333331</v>
      </c>
      <c r="V6" s="171">
        <v>1.4E-2</v>
      </c>
      <c r="AC6" s="211">
        <v>35000</v>
      </c>
      <c r="AE6" s="20" t="s">
        <v>457</v>
      </c>
      <c r="AF6" s="518">
        <v>203</v>
      </c>
      <c r="AH6" s="20" t="s">
        <v>458</v>
      </c>
      <c r="AI6" s="518">
        <v>172</v>
      </c>
    </row>
    <row r="7" spans="1:35" ht="19.5" customHeight="1" thickBot="1" x14ac:dyDescent="0.3">
      <c r="A7" s="59"/>
      <c r="B7" s="69" t="s">
        <v>42</v>
      </c>
      <c r="C7" s="236">
        <v>0.30370000000000003</v>
      </c>
      <c r="D7" s="65"/>
      <c r="E7" s="197" t="s">
        <v>29</v>
      </c>
      <c r="F7" s="198" t="s">
        <v>36</v>
      </c>
      <c r="G7" s="199" t="str">
        <f t="shared" si="0"/>
        <v>B</v>
      </c>
      <c r="H7" s="67"/>
      <c r="I7" s="35">
        <v>3</v>
      </c>
      <c r="J7" s="85">
        <v>8.6999999999999994E-2</v>
      </c>
      <c r="K7" s="65"/>
      <c r="L7" s="71" t="s">
        <v>66</v>
      </c>
      <c r="M7" s="11">
        <v>30</v>
      </c>
      <c r="N7" s="12" t="s">
        <v>25</v>
      </c>
      <c r="O7" s="13">
        <v>34</v>
      </c>
      <c r="P7" s="66">
        <v>1.0900000000000001</v>
      </c>
      <c r="Q7" s="66">
        <v>1.64</v>
      </c>
      <c r="R7" s="67"/>
      <c r="S7" s="250">
        <v>2000</v>
      </c>
      <c r="T7" s="246">
        <v>1.6500000000000001E-2</v>
      </c>
      <c r="U7" s="253">
        <v>0.66666666666666663</v>
      </c>
      <c r="V7" s="256">
        <v>1.6E-2</v>
      </c>
      <c r="Y7" s="159" t="s">
        <v>199</v>
      </c>
      <c r="Z7" s="73">
        <v>8.5999999999999993E-2</v>
      </c>
      <c r="AC7" s="211">
        <v>45000</v>
      </c>
      <c r="AE7" s="35" t="s">
        <v>459</v>
      </c>
      <c r="AF7" s="519">
        <v>322</v>
      </c>
      <c r="AH7" s="35" t="s">
        <v>460</v>
      </c>
      <c r="AI7" s="519">
        <v>327</v>
      </c>
    </row>
    <row r="8" spans="1:35" ht="19.5" customHeight="1" thickBot="1" x14ac:dyDescent="0.3">
      <c r="A8" s="59"/>
      <c r="B8" s="71"/>
      <c r="C8" s="72"/>
      <c r="D8" s="71"/>
      <c r="E8" s="164" t="s">
        <v>31</v>
      </c>
      <c r="F8" s="84" t="s">
        <v>36</v>
      </c>
      <c r="G8" s="165" t="str">
        <f t="shared" si="0"/>
        <v>B</v>
      </c>
      <c r="H8" s="71"/>
      <c r="I8" s="20">
        <v>4</v>
      </c>
      <c r="J8" s="86">
        <v>6.9000000000000006E-2</v>
      </c>
      <c r="K8" s="71"/>
      <c r="L8" s="71" t="s">
        <v>68</v>
      </c>
      <c r="M8" s="27">
        <v>35</v>
      </c>
      <c r="N8" s="28" t="s">
        <v>25</v>
      </c>
      <c r="O8" s="29">
        <v>39</v>
      </c>
      <c r="P8" s="68">
        <v>1.86</v>
      </c>
      <c r="Q8" s="68">
        <v>2.3199999999999998</v>
      </c>
      <c r="R8" s="67"/>
      <c r="S8" s="251">
        <v>3000</v>
      </c>
      <c r="T8" s="247">
        <v>1.89E-2</v>
      </c>
      <c r="U8" s="254">
        <v>1</v>
      </c>
      <c r="V8" s="171">
        <v>1.9E-2</v>
      </c>
      <c r="AC8" s="212">
        <v>60000</v>
      </c>
      <c r="AE8" s="20" t="s">
        <v>340</v>
      </c>
      <c r="AF8" s="518">
        <v>259</v>
      </c>
      <c r="AH8" s="83" t="s">
        <v>461</v>
      </c>
      <c r="AI8" s="520">
        <v>431</v>
      </c>
    </row>
    <row r="9" spans="1:35" ht="19.5" customHeight="1" thickBot="1" x14ac:dyDescent="0.3">
      <c r="A9" s="59"/>
      <c r="B9" s="71"/>
      <c r="C9" s="71"/>
      <c r="D9" s="71"/>
      <c r="E9" s="197" t="s">
        <v>35</v>
      </c>
      <c r="F9" s="198" t="s">
        <v>86</v>
      </c>
      <c r="G9" s="199" t="str">
        <f t="shared" si="0"/>
        <v>B</v>
      </c>
      <c r="H9" s="71"/>
      <c r="I9" s="35">
        <v>5</v>
      </c>
      <c r="J9" s="85">
        <v>7.3999999999999996E-2</v>
      </c>
      <c r="K9" s="71"/>
      <c r="L9" s="71" t="s">
        <v>69</v>
      </c>
      <c r="M9" s="11">
        <v>40</v>
      </c>
      <c r="N9" s="12" t="s">
        <v>25</v>
      </c>
      <c r="O9" s="13">
        <v>44</v>
      </c>
      <c r="P9" s="66">
        <v>3.5</v>
      </c>
      <c r="Q9" s="66">
        <v>3.62</v>
      </c>
      <c r="R9" s="67"/>
      <c r="S9" s="250">
        <v>4000</v>
      </c>
      <c r="T9" s="246">
        <v>2.1399999999999999E-2</v>
      </c>
      <c r="U9" s="253">
        <v>1.5</v>
      </c>
      <c r="V9" s="256">
        <v>2.1999999999999999E-2</v>
      </c>
      <c r="Y9" s="159" t="s">
        <v>201</v>
      </c>
      <c r="Z9" s="73">
        <v>1.4200000000000001E-2</v>
      </c>
      <c r="AE9" s="35" t="s">
        <v>462</v>
      </c>
      <c r="AF9" s="519">
        <v>248</v>
      </c>
    </row>
    <row r="10" spans="1:35" ht="19.5" customHeight="1" thickBot="1" x14ac:dyDescent="0.3">
      <c r="A10" s="59"/>
      <c r="B10" s="71"/>
      <c r="C10" s="71"/>
      <c r="D10" s="71"/>
      <c r="E10" s="164" t="s">
        <v>37</v>
      </c>
      <c r="F10" s="84" t="s">
        <v>86</v>
      </c>
      <c r="G10" s="165" t="str">
        <f t="shared" si="0"/>
        <v>B</v>
      </c>
      <c r="H10" s="71"/>
      <c r="I10" s="83">
        <v>6</v>
      </c>
      <c r="J10" s="87">
        <v>0</v>
      </c>
      <c r="K10" s="71"/>
      <c r="L10" s="71" t="s">
        <v>70</v>
      </c>
      <c r="M10" s="27">
        <v>45</v>
      </c>
      <c r="N10" s="28" t="s">
        <v>25</v>
      </c>
      <c r="O10" s="29">
        <v>49</v>
      </c>
      <c r="P10" s="68">
        <v>5.82</v>
      </c>
      <c r="Q10" s="68">
        <v>5.0999999999999996</v>
      </c>
      <c r="R10" s="67"/>
      <c r="S10" s="251">
        <v>5000</v>
      </c>
      <c r="T10" s="247">
        <v>2.3800000000000002E-2</v>
      </c>
      <c r="U10" s="254">
        <v>2</v>
      </c>
      <c r="V10" s="171">
        <v>2.5000000000000001E-2</v>
      </c>
      <c r="AC10" s="159" t="s">
        <v>257</v>
      </c>
      <c r="AE10" s="20" t="s">
        <v>463</v>
      </c>
      <c r="AF10" s="518">
        <v>405</v>
      </c>
    </row>
    <row r="11" spans="1:35" ht="19.5" customHeight="1" thickBot="1" x14ac:dyDescent="0.3">
      <c r="A11" s="59"/>
      <c r="B11" s="71"/>
      <c r="C11" s="71"/>
      <c r="D11" s="71"/>
      <c r="E11" s="197" t="s">
        <v>51</v>
      </c>
      <c r="F11" s="198" t="s">
        <v>86</v>
      </c>
      <c r="G11" s="199" t="str">
        <f t="shared" si="0"/>
        <v>B</v>
      </c>
      <c r="H11" s="71"/>
      <c r="I11" s="71"/>
      <c r="J11" s="74"/>
      <c r="K11" s="71"/>
      <c r="L11" s="71" t="s">
        <v>71</v>
      </c>
      <c r="M11" s="11">
        <v>50</v>
      </c>
      <c r="N11" s="12" t="s">
        <v>25</v>
      </c>
      <c r="O11" s="13">
        <v>54</v>
      </c>
      <c r="P11" s="66">
        <v>9.08</v>
      </c>
      <c r="Q11" s="66">
        <v>6.68</v>
      </c>
      <c r="R11" s="67"/>
      <c r="S11" s="250">
        <v>6000</v>
      </c>
      <c r="T11" s="246">
        <v>2.63E-2</v>
      </c>
      <c r="U11" s="253">
        <v>2.5</v>
      </c>
      <c r="V11" s="256">
        <v>2.8000000000000001E-2</v>
      </c>
      <c r="Y11" s="159" t="s">
        <v>88</v>
      </c>
      <c r="Z11" s="73">
        <v>3.5999999999999997E-2</v>
      </c>
      <c r="AC11" s="211">
        <v>10000</v>
      </c>
      <c r="AE11" s="521" t="s">
        <v>464</v>
      </c>
      <c r="AF11" s="522">
        <v>437</v>
      </c>
    </row>
    <row r="12" spans="1:35" ht="19.5" customHeight="1" thickBot="1" x14ac:dyDescent="0.3">
      <c r="A12" s="59"/>
      <c r="B12" s="71"/>
      <c r="C12" s="71"/>
      <c r="D12" s="71"/>
      <c r="E12" s="164" t="s">
        <v>56</v>
      </c>
      <c r="F12" s="84" t="s">
        <v>36</v>
      </c>
      <c r="G12" s="165" t="str">
        <f t="shared" si="0"/>
        <v>B</v>
      </c>
      <c r="H12" s="71"/>
      <c r="I12" s="71"/>
      <c r="J12" s="71"/>
      <c r="K12" s="71"/>
      <c r="L12" s="71" t="s">
        <v>72</v>
      </c>
      <c r="M12" s="27">
        <v>55</v>
      </c>
      <c r="N12" s="28" t="s">
        <v>25</v>
      </c>
      <c r="O12" s="29">
        <v>59</v>
      </c>
      <c r="P12" s="68">
        <v>13.76</v>
      </c>
      <c r="Q12" s="68">
        <v>8.4</v>
      </c>
      <c r="R12" s="67"/>
      <c r="S12" s="251">
        <v>7000</v>
      </c>
      <c r="T12" s="247">
        <v>2.87E-2</v>
      </c>
      <c r="U12" s="254">
        <v>3</v>
      </c>
      <c r="V12" s="171">
        <v>3.1E-2</v>
      </c>
      <c r="AB12" s="61"/>
      <c r="AC12" s="211">
        <v>20000</v>
      </c>
    </row>
    <row r="13" spans="1:35" ht="19.5" customHeight="1" thickBot="1" x14ac:dyDescent="0.3">
      <c r="A13" s="59"/>
      <c r="B13" s="71"/>
      <c r="C13" s="71"/>
      <c r="D13" s="71"/>
      <c r="E13" s="197" t="s">
        <v>59</v>
      </c>
      <c r="F13" s="198" t="s">
        <v>86</v>
      </c>
      <c r="G13" s="199" t="str">
        <f t="shared" si="0"/>
        <v>B</v>
      </c>
      <c r="H13" s="71"/>
      <c r="I13" s="71"/>
      <c r="J13" s="71"/>
      <c r="K13" s="71"/>
      <c r="L13" s="71" t="s">
        <v>73</v>
      </c>
      <c r="M13" s="75">
        <v>60</v>
      </c>
      <c r="N13" s="76" t="s">
        <v>25</v>
      </c>
      <c r="O13" s="77">
        <v>64</v>
      </c>
      <c r="P13" s="78">
        <v>19.100000000000001</v>
      </c>
      <c r="Q13" s="78">
        <v>10.6</v>
      </c>
      <c r="R13" s="67"/>
      <c r="S13" s="250">
        <v>8000</v>
      </c>
      <c r="T13" s="246">
        <v>3.1099999999999999E-2</v>
      </c>
      <c r="U13" s="253">
        <v>3.5</v>
      </c>
      <c r="V13" s="256">
        <v>3.4000000000000002E-2</v>
      </c>
      <c r="Y13" s="159" t="s">
        <v>191</v>
      </c>
      <c r="Z13" s="73">
        <v>1.8E-3</v>
      </c>
      <c r="AC13" s="211">
        <v>30000</v>
      </c>
    </row>
    <row r="14" spans="1:35" ht="19.5" customHeight="1" thickBot="1" x14ac:dyDescent="0.3">
      <c r="B14" s="71"/>
      <c r="C14" s="71"/>
      <c r="D14" s="71"/>
      <c r="E14" s="164" t="s">
        <v>62</v>
      </c>
      <c r="F14" s="84" t="s">
        <v>86</v>
      </c>
      <c r="G14" s="165" t="str">
        <f t="shared" si="0"/>
        <v>B</v>
      </c>
      <c r="H14" s="71"/>
      <c r="I14" s="71"/>
      <c r="J14" s="71"/>
      <c r="K14" s="71"/>
      <c r="L14" s="41"/>
      <c r="M14" s="67"/>
      <c r="N14" s="67"/>
      <c r="O14" s="67"/>
      <c r="P14" s="67"/>
      <c r="Q14" s="67"/>
      <c r="R14" s="67"/>
      <c r="S14" s="251">
        <v>9000</v>
      </c>
      <c r="T14" s="247">
        <v>3.3599999999999998E-2</v>
      </c>
      <c r="U14" s="254">
        <v>4</v>
      </c>
      <c r="V14" s="171">
        <v>3.5999999999999997E-2</v>
      </c>
      <c r="AC14" s="212">
        <v>40000</v>
      </c>
    </row>
    <row r="15" spans="1:35" ht="19.5" customHeight="1" thickBot="1" x14ac:dyDescent="0.3">
      <c r="B15" s="71"/>
      <c r="C15" s="71"/>
      <c r="D15" s="71"/>
      <c r="E15" s="197" t="s">
        <v>65</v>
      </c>
      <c r="F15" s="198" t="s">
        <v>36</v>
      </c>
      <c r="G15" s="199" t="str">
        <f t="shared" si="0"/>
        <v>B</v>
      </c>
      <c r="H15" s="71"/>
      <c r="I15" s="71"/>
      <c r="J15" s="71"/>
      <c r="K15" s="71"/>
      <c r="L15" s="67"/>
      <c r="M15" s="71"/>
      <c r="N15" s="71"/>
      <c r="O15" s="71"/>
      <c r="P15" s="71"/>
      <c r="Q15" s="71"/>
      <c r="R15" s="67"/>
      <c r="S15" s="250">
        <v>10000</v>
      </c>
      <c r="T15" s="246">
        <v>3.5999999999999997E-2</v>
      </c>
      <c r="U15" s="253">
        <v>5</v>
      </c>
      <c r="V15" s="256">
        <v>4.2000000000000003E-2</v>
      </c>
      <c r="Y15" s="159" t="s">
        <v>89</v>
      </c>
      <c r="Z15" s="73">
        <v>1.0361</v>
      </c>
    </row>
    <row r="16" spans="1:35" ht="19.5" customHeight="1" thickBot="1" x14ac:dyDescent="0.3">
      <c r="B16" s="71"/>
      <c r="C16" s="71"/>
      <c r="D16" s="71"/>
      <c r="E16" s="164" t="s">
        <v>33</v>
      </c>
      <c r="F16" s="84" t="s">
        <v>42</v>
      </c>
      <c r="G16" s="165" t="str">
        <f t="shared" si="0"/>
        <v>C</v>
      </c>
      <c r="H16" s="71"/>
      <c r="I16" s="71"/>
      <c r="J16" s="71"/>
      <c r="K16" s="71"/>
      <c r="L16" s="67"/>
      <c r="M16" s="71"/>
      <c r="N16" s="71"/>
      <c r="O16" s="71"/>
      <c r="P16" s="71"/>
      <c r="Q16" s="71"/>
      <c r="R16" s="67"/>
      <c r="S16" s="251">
        <v>11000</v>
      </c>
      <c r="T16" s="247">
        <v>3.85E-2</v>
      </c>
      <c r="U16" s="254">
        <v>5.2</v>
      </c>
      <c r="V16" s="171">
        <v>4.2999999999999997E-2</v>
      </c>
    </row>
    <row r="17" spans="2:27" ht="19.5" customHeight="1" thickBot="1" x14ac:dyDescent="0.3">
      <c r="B17" s="71"/>
      <c r="C17" s="71"/>
      <c r="D17" s="71"/>
      <c r="E17" s="197" t="s">
        <v>38</v>
      </c>
      <c r="F17" s="198" t="s">
        <v>42</v>
      </c>
      <c r="G17" s="199" t="str">
        <f t="shared" si="0"/>
        <v>C</v>
      </c>
      <c r="H17" s="71"/>
      <c r="I17" s="71"/>
      <c r="J17" s="71"/>
      <c r="K17" s="71"/>
      <c r="L17" s="67"/>
      <c r="M17" s="71"/>
      <c r="N17" s="71"/>
      <c r="O17" s="71"/>
      <c r="P17" s="71"/>
      <c r="Q17" s="71"/>
      <c r="R17" s="67"/>
      <c r="S17" s="250">
        <v>12000</v>
      </c>
      <c r="T17" s="246">
        <v>4.0899999999999999E-2</v>
      </c>
      <c r="U17" s="253">
        <v>5.4</v>
      </c>
      <c r="V17" s="256">
        <v>4.3999999999999997E-2</v>
      </c>
      <c r="Y17" s="159" t="s">
        <v>207</v>
      </c>
      <c r="Z17" s="73">
        <v>0.25800000000000001</v>
      </c>
    </row>
    <row r="18" spans="2:27" ht="19.5" customHeight="1" x14ac:dyDescent="0.25">
      <c r="B18" s="71"/>
      <c r="C18" s="71"/>
      <c r="D18" s="71"/>
      <c r="E18" s="164" t="s">
        <v>39</v>
      </c>
      <c r="F18" s="84" t="s">
        <v>42</v>
      </c>
      <c r="G18" s="165" t="str">
        <f t="shared" si="0"/>
        <v>C</v>
      </c>
      <c r="H18" s="71"/>
      <c r="I18" s="71"/>
      <c r="J18" s="71"/>
      <c r="K18" s="71"/>
      <c r="L18" s="67"/>
      <c r="M18" s="71"/>
      <c r="N18" s="71"/>
      <c r="O18" s="71"/>
      <c r="P18" s="71"/>
      <c r="Q18" s="71"/>
      <c r="R18" s="67"/>
      <c r="S18" s="251">
        <v>13000</v>
      </c>
      <c r="T18" s="247">
        <v>4.3400000000000001E-2</v>
      </c>
      <c r="U18" s="254">
        <v>5.6000000000000005</v>
      </c>
      <c r="V18" s="171">
        <v>4.4999999999999998E-2</v>
      </c>
    </row>
    <row r="19" spans="2:27" ht="19.5" customHeight="1" x14ac:dyDescent="0.25">
      <c r="B19" s="71"/>
      <c r="C19" s="71"/>
      <c r="D19" s="71"/>
      <c r="E19" s="197" t="s">
        <v>40</v>
      </c>
      <c r="F19" s="198" t="s">
        <v>42</v>
      </c>
      <c r="G19" s="199" t="str">
        <f t="shared" si="0"/>
        <v>C</v>
      </c>
      <c r="H19" s="71"/>
      <c r="I19" s="71"/>
      <c r="J19" s="71"/>
      <c r="K19" s="71"/>
      <c r="L19" s="67"/>
      <c r="M19" s="71"/>
      <c r="N19" s="71"/>
      <c r="O19" s="71"/>
      <c r="P19" s="71"/>
      <c r="Q19" s="71"/>
      <c r="R19" s="67"/>
      <c r="S19" s="250">
        <v>14000</v>
      </c>
      <c r="T19" s="246">
        <v>4.58E-2</v>
      </c>
      <c r="U19" s="253">
        <v>5.8000000000000007</v>
      </c>
      <c r="V19" s="256">
        <v>4.5999999999999999E-2</v>
      </c>
    </row>
    <row r="20" spans="2:27" ht="19.5" customHeight="1" x14ac:dyDescent="0.25">
      <c r="B20" s="71"/>
      <c r="C20" s="71"/>
      <c r="D20" s="71"/>
      <c r="E20" s="164" t="s">
        <v>41</v>
      </c>
      <c r="F20" s="84" t="s">
        <v>42</v>
      </c>
      <c r="G20" s="165" t="str">
        <f t="shared" si="0"/>
        <v>C</v>
      </c>
      <c r="H20" s="71"/>
      <c r="I20" s="71"/>
      <c r="J20" s="71"/>
      <c r="K20" s="71"/>
      <c r="L20" s="67"/>
      <c r="M20" s="71"/>
      <c r="N20" s="71"/>
      <c r="O20" s="71"/>
      <c r="P20" s="71"/>
      <c r="Q20" s="71"/>
      <c r="R20" s="67"/>
      <c r="S20" s="251">
        <v>15000</v>
      </c>
      <c r="T20" s="247">
        <v>4.82E-2</v>
      </c>
      <c r="U20" s="254">
        <v>6</v>
      </c>
      <c r="V20" s="171">
        <v>4.7E-2</v>
      </c>
    </row>
    <row r="21" spans="2:27" ht="19.5" customHeight="1" x14ac:dyDescent="0.25">
      <c r="B21" s="71"/>
      <c r="C21" s="71"/>
      <c r="D21" s="71"/>
      <c r="E21" s="197" t="s">
        <v>43</v>
      </c>
      <c r="F21" s="198" t="s">
        <v>42</v>
      </c>
      <c r="G21" s="199" t="str">
        <f t="shared" si="0"/>
        <v>C</v>
      </c>
      <c r="H21" s="71"/>
      <c r="I21" s="71"/>
      <c r="J21" s="71"/>
      <c r="K21" s="71"/>
      <c r="L21" s="67"/>
      <c r="M21" s="67"/>
      <c r="N21" s="67"/>
      <c r="O21" s="67"/>
      <c r="P21" s="67"/>
      <c r="Q21" s="67"/>
      <c r="R21" s="67"/>
      <c r="S21" s="250">
        <v>16000</v>
      </c>
      <c r="T21" s="246">
        <v>5.0700000000000002E-2</v>
      </c>
      <c r="U21" s="253">
        <v>6.5</v>
      </c>
      <c r="V21" s="256">
        <v>4.9000000000000002E-2</v>
      </c>
    </row>
    <row r="22" spans="2:27" ht="19.5" customHeight="1" x14ac:dyDescent="0.25">
      <c r="B22" s="71"/>
      <c r="C22" s="71"/>
      <c r="D22" s="71"/>
      <c r="E22" s="164" t="s">
        <v>44</v>
      </c>
      <c r="F22" s="84" t="s">
        <v>42</v>
      </c>
      <c r="G22" s="165" t="str">
        <f t="shared" si="0"/>
        <v>C</v>
      </c>
      <c r="H22" s="71"/>
      <c r="I22" s="71"/>
      <c r="J22" s="71"/>
      <c r="K22" s="71"/>
      <c r="L22" s="67"/>
      <c r="M22" s="67"/>
      <c r="N22" s="67"/>
      <c r="O22" s="67"/>
      <c r="P22" s="67"/>
      <c r="Q22" s="67"/>
      <c r="R22" s="67"/>
      <c r="S22" s="251">
        <v>17000</v>
      </c>
      <c r="T22" s="247">
        <v>5.3100000000000001E-2</v>
      </c>
      <c r="U22" s="254">
        <v>7</v>
      </c>
      <c r="V22" s="171">
        <v>5.0999999999999997E-2</v>
      </c>
      <c r="Y22" s="79"/>
      <c r="Z22" s="80"/>
    </row>
    <row r="23" spans="2:27" ht="19.5" customHeight="1" x14ac:dyDescent="0.25">
      <c r="B23" s="71"/>
      <c r="C23" s="71"/>
      <c r="D23" s="71"/>
      <c r="E23" s="197" t="s">
        <v>45</v>
      </c>
      <c r="F23" s="198" t="s">
        <v>42</v>
      </c>
      <c r="G23" s="199" t="str">
        <f t="shared" si="0"/>
        <v>C</v>
      </c>
      <c r="H23" s="71"/>
      <c r="I23" s="71"/>
      <c r="J23" s="71"/>
      <c r="K23" s="71"/>
      <c r="L23" s="67"/>
      <c r="M23" s="67"/>
      <c r="N23" s="67"/>
      <c r="O23" s="67"/>
      <c r="P23" s="67"/>
      <c r="Q23" s="67"/>
      <c r="R23" s="67"/>
      <c r="S23" s="250">
        <v>18000</v>
      </c>
      <c r="T23" s="246">
        <v>5.5599999999999997E-2</v>
      </c>
      <c r="U23" s="253">
        <v>7.333333333333333</v>
      </c>
      <c r="V23" s="256">
        <v>5.2999999999999999E-2</v>
      </c>
      <c r="Y23" s="79"/>
      <c r="Z23" s="80"/>
    </row>
    <row r="24" spans="2:27" ht="19.5" customHeight="1" x14ac:dyDescent="0.25">
      <c r="B24" s="71"/>
      <c r="C24" s="71"/>
      <c r="D24" s="71"/>
      <c r="E24" s="164" t="s">
        <v>46</v>
      </c>
      <c r="F24" s="84" t="s">
        <v>42</v>
      </c>
      <c r="G24" s="165" t="str">
        <f t="shared" si="0"/>
        <v>C</v>
      </c>
      <c r="H24" s="71"/>
      <c r="I24" s="71"/>
      <c r="J24" s="71"/>
      <c r="K24" s="71"/>
      <c r="L24" s="67"/>
      <c r="M24" s="67"/>
      <c r="N24" s="67"/>
      <c r="O24" s="67"/>
      <c r="P24" s="67"/>
      <c r="Q24" s="67"/>
      <c r="R24" s="67"/>
      <c r="S24" s="251">
        <v>19000</v>
      </c>
      <c r="T24" s="247">
        <v>5.8000000000000003E-2</v>
      </c>
      <c r="U24" s="254">
        <v>7.6666666666666661</v>
      </c>
      <c r="V24" s="171">
        <v>5.3999999999999999E-2</v>
      </c>
      <c r="Y24" s="79"/>
      <c r="Z24" s="80"/>
    </row>
    <row r="25" spans="2:27" ht="19.5" customHeight="1" x14ac:dyDescent="0.25">
      <c r="B25" s="71"/>
      <c r="C25" s="71"/>
      <c r="D25" s="71"/>
      <c r="E25" s="197" t="s">
        <v>47</v>
      </c>
      <c r="F25" s="198" t="s">
        <v>42</v>
      </c>
      <c r="G25" s="199" t="str">
        <f t="shared" si="0"/>
        <v>C</v>
      </c>
      <c r="H25" s="71"/>
      <c r="I25" s="71"/>
      <c r="J25" s="71"/>
      <c r="K25" s="71"/>
      <c r="L25" s="67"/>
      <c r="M25" s="67"/>
      <c r="N25" s="67"/>
      <c r="O25" s="67"/>
      <c r="P25" s="67"/>
      <c r="Q25" s="67"/>
      <c r="R25" s="67"/>
      <c r="S25" s="250">
        <v>20000</v>
      </c>
      <c r="T25" s="246">
        <v>6.0400000000000002E-2</v>
      </c>
      <c r="U25" s="253">
        <v>8</v>
      </c>
      <c r="V25" s="256">
        <v>5.6000000000000001E-2</v>
      </c>
      <c r="Y25" s="79"/>
      <c r="Z25" s="80"/>
    </row>
    <row r="26" spans="2:27" ht="19.5" customHeight="1" x14ac:dyDescent="0.25">
      <c r="B26" s="71"/>
      <c r="C26" s="71"/>
      <c r="D26" s="71"/>
      <c r="E26" s="164" t="s">
        <v>49</v>
      </c>
      <c r="F26" s="84" t="s">
        <v>42</v>
      </c>
      <c r="G26" s="165" t="str">
        <f t="shared" si="0"/>
        <v>C</v>
      </c>
      <c r="H26" s="71"/>
      <c r="I26" s="71"/>
      <c r="J26" s="71"/>
      <c r="K26" s="71"/>
      <c r="L26" s="67"/>
      <c r="M26" s="67"/>
      <c r="N26" s="67"/>
      <c r="O26" s="67"/>
      <c r="P26" s="67"/>
      <c r="Q26" s="67"/>
      <c r="R26" s="67"/>
      <c r="S26" s="251">
        <v>21000</v>
      </c>
      <c r="T26" s="247">
        <v>6.2899999999999998E-2</v>
      </c>
      <c r="U26" s="254">
        <v>8.4</v>
      </c>
      <c r="V26" s="171">
        <v>5.7000000000000002E-2</v>
      </c>
      <c r="Y26" s="79"/>
      <c r="Z26" s="80"/>
    </row>
    <row r="27" spans="2:27" ht="19.5" customHeight="1" x14ac:dyDescent="0.25">
      <c r="B27" s="71"/>
      <c r="C27" s="71"/>
      <c r="D27" s="71"/>
      <c r="E27" s="197" t="s">
        <v>50</v>
      </c>
      <c r="F27" s="198" t="s">
        <v>42</v>
      </c>
      <c r="G27" s="199" t="str">
        <f t="shared" si="0"/>
        <v>C</v>
      </c>
      <c r="H27" s="71"/>
      <c r="I27" s="71"/>
      <c r="J27" s="71"/>
      <c r="K27" s="71"/>
      <c r="L27" s="67"/>
      <c r="M27" s="67"/>
      <c r="N27" s="67"/>
      <c r="O27" s="67"/>
      <c r="P27" s="67"/>
      <c r="Q27" s="67"/>
      <c r="R27" s="67"/>
      <c r="S27" s="250">
        <v>22000</v>
      </c>
      <c r="T27" s="246">
        <v>6.5299999999999997E-2</v>
      </c>
      <c r="U27" s="253">
        <v>8.8000000000000007</v>
      </c>
      <c r="V27" s="256">
        <v>5.8999999999999997E-2</v>
      </c>
    </row>
    <row r="28" spans="2:27" ht="19.5" customHeight="1" x14ac:dyDescent="0.25">
      <c r="B28" s="71"/>
      <c r="C28" s="71"/>
      <c r="D28" s="71"/>
      <c r="E28" s="164" t="s">
        <v>52</v>
      </c>
      <c r="F28" s="84" t="s">
        <v>42</v>
      </c>
      <c r="G28" s="165" t="str">
        <f t="shared" si="0"/>
        <v>C</v>
      </c>
      <c r="H28" s="71"/>
      <c r="I28" s="71"/>
      <c r="J28" s="71"/>
      <c r="K28" s="71"/>
      <c r="L28" s="67"/>
      <c r="M28" s="67"/>
      <c r="N28" s="67"/>
      <c r="O28" s="67"/>
      <c r="P28" s="67"/>
      <c r="Q28" s="67"/>
      <c r="R28" s="67"/>
      <c r="S28" s="251">
        <v>23000</v>
      </c>
      <c r="T28" s="247">
        <v>6.7799999999999999E-2</v>
      </c>
      <c r="U28" s="254">
        <v>9.2000000000000011</v>
      </c>
      <c r="V28" s="171">
        <v>6.0999999999999999E-2</v>
      </c>
    </row>
    <row r="29" spans="2:27" ht="19.5" customHeight="1" x14ac:dyDescent="0.25">
      <c r="B29" s="71"/>
      <c r="C29" s="71"/>
      <c r="D29" s="71"/>
      <c r="E29" s="197" t="s">
        <v>53</v>
      </c>
      <c r="F29" s="198" t="s">
        <v>42</v>
      </c>
      <c r="G29" s="199" t="str">
        <f t="shared" si="0"/>
        <v>C</v>
      </c>
      <c r="H29" s="71"/>
      <c r="I29" s="71"/>
      <c r="J29" s="71"/>
      <c r="K29" s="71"/>
      <c r="L29" s="67"/>
      <c r="M29" s="67"/>
      <c r="N29" s="67"/>
      <c r="O29" s="67"/>
      <c r="P29" s="67"/>
      <c r="Q29" s="67"/>
      <c r="R29" s="81"/>
      <c r="S29" s="250">
        <v>24000</v>
      </c>
      <c r="T29" s="246">
        <v>7.0199999999999999E-2</v>
      </c>
      <c r="U29" s="253">
        <v>9.6000000000000014</v>
      </c>
      <c r="V29" s="256">
        <v>6.2E-2</v>
      </c>
      <c r="X29" s="80"/>
      <c r="AA29" s="80"/>
    </row>
    <row r="30" spans="2:27" ht="19.5" customHeight="1" x14ac:dyDescent="0.25">
      <c r="B30" s="71"/>
      <c r="C30" s="71"/>
      <c r="D30" s="71"/>
      <c r="E30" s="164" t="s">
        <v>55</v>
      </c>
      <c r="F30" s="84" t="s">
        <v>42</v>
      </c>
      <c r="G30" s="165" t="str">
        <f t="shared" si="0"/>
        <v>C</v>
      </c>
      <c r="H30" s="71"/>
      <c r="I30" s="71"/>
      <c r="J30" s="71"/>
      <c r="K30" s="71"/>
      <c r="L30" s="67"/>
      <c r="M30" s="67"/>
      <c r="N30" s="67"/>
      <c r="O30" s="67"/>
      <c r="P30" s="67"/>
      <c r="Q30" s="67"/>
      <c r="R30" s="81"/>
      <c r="S30" s="251">
        <v>25000</v>
      </c>
      <c r="T30" s="247">
        <v>7.2700000000000001E-2</v>
      </c>
      <c r="U30" s="254">
        <v>10</v>
      </c>
      <c r="V30" s="171">
        <v>6.4000000000000001E-2</v>
      </c>
      <c r="X30" s="80"/>
      <c r="AA30" s="80"/>
    </row>
    <row r="31" spans="2:27" ht="19.5" customHeight="1" x14ac:dyDescent="0.25">
      <c r="B31" s="71"/>
      <c r="C31" s="71"/>
      <c r="D31" s="71"/>
      <c r="E31" s="197" t="s">
        <v>57</v>
      </c>
      <c r="F31" s="198" t="s">
        <v>42</v>
      </c>
      <c r="G31" s="199" t="str">
        <f t="shared" si="0"/>
        <v>C</v>
      </c>
      <c r="H31" s="71"/>
      <c r="I31" s="71"/>
      <c r="J31" s="71"/>
      <c r="K31" s="71"/>
      <c r="L31" s="67"/>
      <c r="M31" s="67"/>
      <c r="N31" s="67"/>
      <c r="O31" s="67"/>
      <c r="P31" s="67"/>
      <c r="Q31" s="67"/>
      <c r="R31" s="81"/>
      <c r="S31" s="250">
        <v>26000</v>
      </c>
      <c r="T31" s="246">
        <v>7.51E-2</v>
      </c>
      <c r="U31" s="253">
        <v>10.4</v>
      </c>
      <c r="V31" s="256">
        <v>6.6000000000000003E-2</v>
      </c>
      <c r="X31" s="80"/>
      <c r="AA31" s="80"/>
    </row>
    <row r="32" spans="2:27" ht="19.5" customHeight="1" x14ac:dyDescent="0.25">
      <c r="B32" s="71"/>
      <c r="C32" s="71"/>
      <c r="D32" s="71"/>
      <c r="E32" s="164" t="s">
        <v>58</v>
      </c>
      <c r="F32" s="84" t="s">
        <v>42</v>
      </c>
      <c r="G32" s="165" t="str">
        <f t="shared" si="0"/>
        <v>C</v>
      </c>
      <c r="H32" s="71"/>
      <c r="I32" s="71"/>
      <c r="J32" s="71"/>
      <c r="K32" s="71"/>
      <c r="L32" s="67"/>
      <c r="M32" s="67"/>
      <c r="N32" s="67"/>
      <c r="O32" s="67"/>
      <c r="P32" s="67"/>
      <c r="Q32" s="67"/>
      <c r="R32" s="81"/>
      <c r="S32" s="251">
        <v>27000</v>
      </c>
      <c r="T32" s="247">
        <v>7.7499999999999999E-2</v>
      </c>
      <c r="U32" s="254">
        <v>10.8</v>
      </c>
      <c r="V32" s="171">
        <v>6.7000000000000004E-2</v>
      </c>
      <c r="X32" s="80"/>
      <c r="AA32" s="80"/>
    </row>
    <row r="33" spans="2:27" ht="19.5" customHeight="1" x14ac:dyDescent="0.25">
      <c r="B33" s="71"/>
      <c r="C33" s="71"/>
      <c r="D33" s="71"/>
      <c r="E33" s="197" t="s">
        <v>61</v>
      </c>
      <c r="F33" s="198" t="s">
        <v>42</v>
      </c>
      <c r="G33" s="199" t="str">
        <f t="shared" si="0"/>
        <v>C</v>
      </c>
      <c r="H33" s="71"/>
      <c r="I33" s="71"/>
      <c r="J33" s="71"/>
      <c r="K33" s="71"/>
      <c r="L33" s="67"/>
      <c r="M33" s="67"/>
      <c r="N33" s="67"/>
      <c r="O33" s="67"/>
      <c r="P33" s="67"/>
      <c r="Q33" s="67"/>
      <c r="R33" s="81"/>
      <c r="S33" s="250">
        <v>28000</v>
      </c>
      <c r="T33" s="246">
        <v>0.08</v>
      </c>
      <c r="U33" s="253">
        <v>11.200000000000001</v>
      </c>
      <c r="V33" s="256">
        <v>6.8000000000000005E-2</v>
      </c>
      <c r="X33" s="80"/>
      <c r="AA33" s="80"/>
    </row>
    <row r="34" spans="2:27" ht="19.5" customHeight="1" x14ac:dyDescent="0.25">
      <c r="B34" s="71"/>
      <c r="C34" s="71"/>
      <c r="D34" s="71"/>
      <c r="E34" s="164" t="s">
        <v>63</v>
      </c>
      <c r="F34" s="84" t="s">
        <v>42</v>
      </c>
      <c r="G34" s="165" t="str">
        <f t="shared" si="0"/>
        <v>C</v>
      </c>
      <c r="H34" s="71"/>
      <c r="I34" s="71"/>
      <c r="J34" s="71"/>
      <c r="K34" s="71"/>
      <c r="L34" s="67"/>
      <c r="M34" s="67"/>
      <c r="N34" s="67"/>
      <c r="O34" s="67"/>
      <c r="P34" s="67"/>
      <c r="Q34" s="67"/>
      <c r="R34" s="67"/>
      <c r="S34" s="251">
        <v>29000</v>
      </c>
      <c r="T34" s="247">
        <v>8.2400000000000001E-2</v>
      </c>
      <c r="U34" s="254">
        <v>11.600000000000001</v>
      </c>
      <c r="V34" s="171">
        <v>7.0000000000000007E-2</v>
      </c>
    </row>
    <row r="35" spans="2:27" ht="19.5" customHeight="1" x14ac:dyDescent="0.25">
      <c r="B35" s="71"/>
      <c r="C35" s="71"/>
      <c r="D35" s="71"/>
      <c r="E35" s="197" t="s">
        <v>64</v>
      </c>
      <c r="F35" s="198" t="s">
        <v>42</v>
      </c>
      <c r="G35" s="199" t="str">
        <f t="shared" si="0"/>
        <v>C</v>
      </c>
      <c r="H35" s="71"/>
      <c r="I35" s="71"/>
      <c r="J35" s="71"/>
      <c r="K35" s="71"/>
      <c r="L35" s="67"/>
      <c r="M35" s="67"/>
      <c r="N35" s="67"/>
      <c r="O35" s="67"/>
      <c r="P35" s="67"/>
      <c r="Q35" s="67"/>
      <c r="R35" s="67"/>
      <c r="S35" s="250">
        <v>30000</v>
      </c>
      <c r="T35" s="246">
        <v>8.4900000000000003E-2</v>
      </c>
      <c r="U35" s="253">
        <v>12</v>
      </c>
      <c r="V35" s="256">
        <v>7.0999999999999994E-2</v>
      </c>
    </row>
    <row r="36" spans="2:27" ht="19.5" customHeight="1" thickBot="1" x14ac:dyDescent="0.3">
      <c r="B36" s="71"/>
      <c r="C36" s="71"/>
      <c r="D36" s="71"/>
      <c r="E36" s="166" t="s">
        <v>67</v>
      </c>
      <c r="F36" s="167" t="s">
        <v>42</v>
      </c>
      <c r="G36" s="168" t="str">
        <f t="shared" si="0"/>
        <v>C</v>
      </c>
      <c r="H36" s="71"/>
      <c r="I36" s="71"/>
      <c r="J36" s="71"/>
      <c r="K36" s="71"/>
      <c r="L36" s="67"/>
      <c r="M36" s="67"/>
      <c r="N36" s="67"/>
      <c r="O36" s="67"/>
      <c r="P36" s="67"/>
      <c r="Q36" s="67"/>
      <c r="R36" s="67"/>
      <c r="S36" s="251">
        <v>31000</v>
      </c>
      <c r="T36" s="247">
        <v>8.7300000000000003E-2</v>
      </c>
      <c r="U36" s="254">
        <v>12.4</v>
      </c>
      <c r="V36" s="171">
        <v>7.2999999999999995E-2</v>
      </c>
    </row>
    <row r="37" spans="2:27" ht="19.5" customHeight="1" x14ac:dyDescent="0.25">
      <c r="B37" s="71"/>
      <c r="C37" s="71"/>
      <c r="D37" s="71"/>
      <c r="E37" s="71"/>
      <c r="F37" s="71"/>
      <c r="G37" s="71"/>
      <c r="H37" s="71"/>
      <c r="I37" s="71"/>
      <c r="J37" s="71"/>
      <c r="K37" s="71"/>
      <c r="L37" s="67"/>
      <c r="M37" s="67"/>
      <c r="N37" s="67"/>
      <c r="O37" s="67"/>
      <c r="P37" s="67"/>
      <c r="Q37" s="67"/>
      <c r="R37" s="67"/>
      <c r="S37" s="250">
        <v>32000</v>
      </c>
      <c r="T37" s="246">
        <v>8.9800000000000005E-2</v>
      </c>
      <c r="U37" s="253">
        <v>12.8</v>
      </c>
      <c r="V37" s="256">
        <v>7.3999999999999996E-2</v>
      </c>
    </row>
    <row r="38" spans="2:27" ht="19.5" customHeight="1" x14ac:dyDescent="0.25">
      <c r="B38" s="71"/>
      <c r="C38" s="71"/>
      <c r="D38" s="71"/>
      <c r="E38" s="71"/>
      <c r="F38" s="71"/>
      <c r="G38" s="71"/>
      <c r="H38" s="71"/>
      <c r="I38" s="71"/>
      <c r="J38" s="71"/>
      <c r="K38" s="71"/>
      <c r="L38" s="67"/>
      <c r="M38" s="67"/>
      <c r="N38" s="67"/>
      <c r="O38" s="67"/>
      <c r="P38" s="67"/>
      <c r="Q38" s="67"/>
      <c r="R38" s="67"/>
      <c r="S38" s="251">
        <v>33000</v>
      </c>
      <c r="T38" s="247">
        <v>9.2200000000000004E-2</v>
      </c>
      <c r="U38" s="254">
        <v>13.200000000000001</v>
      </c>
      <c r="V38" s="171">
        <v>7.4999999999999997E-2</v>
      </c>
    </row>
    <row r="39" spans="2:27" ht="19.5" customHeight="1" x14ac:dyDescent="0.25">
      <c r="B39" s="71"/>
      <c r="C39" s="71"/>
      <c r="D39" s="71"/>
      <c r="E39" s="71"/>
      <c r="F39" s="71"/>
      <c r="G39" s="71"/>
      <c r="H39" s="71"/>
      <c r="I39" s="71"/>
      <c r="J39" s="71"/>
      <c r="K39" s="71"/>
      <c r="L39" s="67"/>
      <c r="M39" s="67"/>
      <c r="N39" s="67"/>
      <c r="O39" s="67"/>
      <c r="P39" s="67"/>
      <c r="Q39" s="67"/>
      <c r="R39" s="67"/>
      <c r="S39" s="250">
        <v>34000</v>
      </c>
      <c r="T39" s="246">
        <v>9.4600000000000004E-2</v>
      </c>
      <c r="U39" s="253">
        <v>13.600000000000001</v>
      </c>
      <c r="V39" s="256">
        <v>7.5999999999999998E-2</v>
      </c>
    </row>
    <row r="40" spans="2:27" ht="19.5" customHeight="1" x14ac:dyDescent="0.25">
      <c r="B40" s="71"/>
      <c r="C40" s="71"/>
      <c r="D40" s="71"/>
      <c r="E40" s="71"/>
      <c r="F40" s="71"/>
      <c r="G40" s="71"/>
      <c r="H40" s="71"/>
      <c r="I40" s="71"/>
      <c r="J40" s="71"/>
      <c r="K40" s="71"/>
      <c r="L40" s="67"/>
      <c r="M40" s="67"/>
      <c r="N40" s="67"/>
      <c r="O40" s="67"/>
      <c r="P40" s="67"/>
      <c r="Q40" s="67"/>
      <c r="R40" s="67"/>
      <c r="S40" s="251">
        <v>35000</v>
      </c>
      <c r="T40" s="247">
        <v>9.7100000000000006E-2</v>
      </c>
      <c r="U40" s="254">
        <v>14</v>
      </c>
      <c r="V40" s="171">
        <v>7.8E-2</v>
      </c>
    </row>
    <row r="41" spans="2:27" ht="19.5" customHeight="1" x14ac:dyDescent="0.25">
      <c r="B41" s="71"/>
      <c r="C41" s="71"/>
      <c r="D41" s="71"/>
      <c r="E41" s="71"/>
      <c r="F41" s="71"/>
      <c r="G41" s="71"/>
      <c r="H41" s="71"/>
      <c r="I41" s="71"/>
      <c r="J41" s="71"/>
      <c r="K41" s="71"/>
      <c r="L41" s="67"/>
      <c r="M41" s="67"/>
      <c r="N41" s="67"/>
      <c r="O41" s="67"/>
      <c r="P41" s="67"/>
      <c r="Q41" s="67"/>
      <c r="R41" s="67"/>
      <c r="S41" s="250">
        <v>36000</v>
      </c>
      <c r="T41" s="246">
        <v>9.9500000000000005E-2</v>
      </c>
      <c r="U41" s="253">
        <v>14.4</v>
      </c>
      <c r="V41" s="256">
        <v>7.9000000000000001E-2</v>
      </c>
    </row>
    <row r="42" spans="2:27" ht="19.5" customHeight="1" x14ac:dyDescent="0.25">
      <c r="B42" s="71"/>
      <c r="C42" s="71"/>
      <c r="D42" s="71"/>
      <c r="E42" s="71"/>
      <c r="F42" s="71"/>
      <c r="G42" s="71"/>
      <c r="H42" s="71"/>
      <c r="I42" s="71"/>
      <c r="J42" s="71"/>
      <c r="K42" s="71"/>
      <c r="L42" s="67"/>
      <c r="M42" s="67"/>
      <c r="N42" s="67"/>
      <c r="O42" s="67"/>
      <c r="P42" s="67"/>
      <c r="Q42" s="67"/>
      <c r="R42" s="67"/>
      <c r="S42" s="251">
        <v>37000</v>
      </c>
      <c r="T42" s="247">
        <v>0.10199999999999999</v>
      </c>
      <c r="U42" s="254">
        <v>14.8</v>
      </c>
      <c r="V42" s="171">
        <v>0.08</v>
      </c>
    </row>
    <row r="43" spans="2:27" ht="19.5" customHeight="1" x14ac:dyDescent="0.25">
      <c r="B43" s="71"/>
      <c r="C43" s="71"/>
      <c r="D43" s="71"/>
      <c r="E43" s="71"/>
      <c r="F43" s="71"/>
      <c r="G43" s="71"/>
      <c r="H43" s="71"/>
      <c r="I43" s="71"/>
      <c r="J43" s="71"/>
      <c r="K43" s="71"/>
      <c r="L43" s="67"/>
      <c r="M43" s="67"/>
      <c r="N43" s="67"/>
      <c r="O43" s="67"/>
      <c r="P43" s="67"/>
      <c r="Q43" s="67"/>
      <c r="R43" s="67"/>
      <c r="S43" s="250">
        <v>38000</v>
      </c>
      <c r="T43" s="246">
        <v>0.10440000000000001</v>
      </c>
      <c r="U43" s="253">
        <v>15.200000000000001</v>
      </c>
      <c r="V43" s="256">
        <v>8.1000000000000003E-2</v>
      </c>
    </row>
    <row r="44" spans="2:27" ht="19.5" customHeight="1" x14ac:dyDescent="0.25">
      <c r="B44" s="71"/>
      <c r="C44" s="71"/>
      <c r="D44" s="71"/>
      <c r="E44" s="71"/>
      <c r="F44" s="71"/>
      <c r="G44" s="71"/>
      <c r="H44" s="71"/>
      <c r="I44" s="71"/>
      <c r="J44" s="71"/>
      <c r="K44" s="71"/>
      <c r="L44" s="67"/>
      <c r="M44" s="67"/>
      <c r="N44" s="67"/>
      <c r="O44" s="67"/>
      <c r="P44" s="67"/>
      <c r="Q44" s="67"/>
      <c r="R44" s="67"/>
      <c r="S44" s="251">
        <v>39000</v>
      </c>
      <c r="T44" s="247">
        <v>0.10680000000000001</v>
      </c>
      <c r="U44" s="254">
        <v>15.600000000000001</v>
      </c>
      <c r="V44" s="171">
        <v>8.2000000000000003E-2</v>
      </c>
    </row>
    <row r="45" spans="2:27" ht="19.5" customHeight="1" x14ac:dyDescent="0.25">
      <c r="B45" s="71"/>
      <c r="C45" s="71"/>
      <c r="D45" s="71"/>
      <c r="E45" s="71"/>
      <c r="F45" s="71"/>
      <c r="G45" s="71"/>
      <c r="H45" s="71"/>
      <c r="I45" s="71"/>
      <c r="J45" s="71"/>
      <c r="K45" s="71"/>
      <c r="L45" s="67"/>
      <c r="M45" s="67"/>
      <c r="N45" s="67"/>
      <c r="O45" s="67"/>
      <c r="P45" s="67"/>
      <c r="Q45" s="67"/>
      <c r="R45" s="67"/>
      <c r="S45" s="250">
        <v>40000</v>
      </c>
      <c r="T45" s="246">
        <v>0.10929999999999999</v>
      </c>
      <c r="U45" s="253">
        <v>16</v>
      </c>
      <c r="V45" s="256">
        <v>8.3000000000000004E-2</v>
      </c>
    </row>
    <row r="46" spans="2:27" ht="19.5" customHeight="1" x14ac:dyDescent="0.25">
      <c r="B46" s="71"/>
      <c r="C46" s="71"/>
      <c r="D46" s="71"/>
      <c r="E46" s="71"/>
      <c r="F46" s="71"/>
      <c r="G46" s="71"/>
      <c r="H46" s="71"/>
      <c r="I46" s="71"/>
      <c r="J46" s="71"/>
      <c r="K46" s="71"/>
      <c r="L46" s="67"/>
      <c r="M46" s="67"/>
      <c r="N46" s="67"/>
      <c r="O46" s="67"/>
      <c r="P46" s="67"/>
      <c r="Q46" s="67"/>
      <c r="R46" s="67"/>
      <c r="S46" s="251">
        <v>41000</v>
      </c>
      <c r="T46" s="247">
        <v>0.11169999999999999</v>
      </c>
      <c r="U46" s="254">
        <v>16.399999999999999</v>
      </c>
      <c r="V46" s="171">
        <v>8.4000000000000005E-2</v>
      </c>
    </row>
    <row r="47" spans="2:27" ht="19.5" customHeight="1" x14ac:dyDescent="0.25">
      <c r="B47" s="71"/>
      <c r="C47" s="71"/>
      <c r="D47" s="71"/>
      <c r="E47" s="71"/>
      <c r="F47" s="71"/>
      <c r="G47" s="71"/>
      <c r="H47" s="71"/>
      <c r="I47" s="71"/>
      <c r="J47" s="71"/>
      <c r="K47" s="71"/>
      <c r="L47" s="67"/>
      <c r="M47" s="67"/>
      <c r="N47" s="67"/>
      <c r="O47" s="67"/>
      <c r="P47" s="67"/>
      <c r="Q47" s="67"/>
      <c r="R47" s="67"/>
      <c r="S47" s="250">
        <v>42000</v>
      </c>
      <c r="T47" s="246">
        <v>0.1142</v>
      </c>
      <c r="U47" s="253">
        <v>16.799999999999997</v>
      </c>
      <c r="V47" s="256">
        <v>8.5999999999999993E-2</v>
      </c>
    </row>
    <row r="48" spans="2:27" ht="19.5" customHeight="1" x14ac:dyDescent="0.25">
      <c r="B48" s="71"/>
      <c r="C48" s="71"/>
      <c r="D48" s="71"/>
      <c r="E48" s="71"/>
      <c r="F48" s="71"/>
      <c r="G48" s="71"/>
      <c r="H48" s="71"/>
      <c r="I48" s="71"/>
      <c r="J48" s="71"/>
      <c r="K48" s="71"/>
      <c r="L48" s="67"/>
      <c r="M48" s="67"/>
      <c r="N48" s="67"/>
      <c r="O48" s="67"/>
      <c r="P48" s="67"/>
      <c r="Q48" s="67"/>
      <c r="R48" s="67"/>
      <c r="S48" s="251">
        <v>43000</v>
      </c>
      <c r="T48" s="247">
        <v>0.1166</v>
      </c>
      <c r="U48" s="254">
        <v>17.199999999999996</v>
      </c>
      <c r="V48" s="171">
        <v>8.5999999999999993E-2</v>
      </c>
    </row>
    <row r="49" spans="2:26" ht="19.5" customHeight="1" x14ac:dyDescent="0.25">
      <c r="B49" s="71"/>
      <c r="C49" s="71"/>
      <c r="D49" s="71"/>
      <c r="E49" s="71"/>
      <c r="F49" s="71"/>
      <c r="G49" s="71"/>
      <c r="H49" s="71"/>
      <c r="I49" s="71"/>
      <c r="J49" s="71"/>
      <c r="K49" s="71"/>
      <c r="L49" s="67"/>
      <c r="M49" s="67"/>
      <c r="N49" s="67"/>
      <c r="O49" s="67"/>
      <c r="P49" s="67"/>
      <c r="Q49" s="67"/>
      <c r="R49" s="67"/>
      <c r="S49" s="250">
        <v>44000</v>
      </c>
      <c r="T49" s="246">
        <v>0.1191</v>
      </c>
      <c r="U49" s="253">
        <v>17.599999999999994</v>
      </c>
      <c r="V49" s="256">
        <v>8.6999999999999994E-2</v>
      </c>
    </row>
    <row r="50" spans="2:26" ht="19.5" customHeight="1" x14ac:dyDescent="0.25">
      <c r="B50" s="71"/>
      <c r="C50" s="71"/>
      <c r="D50" s="71"/>
      <c r="E50" s="71"/>
      <c r="F50" s="71"/>
      <c r="G50" s="71"/>
      <c r="H50" s="71"/>
      <c r="I50" s="71"/>
      <c r="J50" s="71"/>
      <c r="K50" s="71"/>
      <c r="L50" s="67"/>
      <c r="M50" s="67"/>
      <c r="N50" s="67"/>
      <c r="O50" s="67"/>
      <c r="P50" s="67"/>
      <c r="Q50" s="67"/>
      <c r="R50" s="67"/>
      <c r="S50" s="251">
        <v>45000</v>
      </c>
      <c r="T50" s="247">
        <v>0.1215</v>
      </c>
      <c r="U50" s="254">
        <v>17.999999999999993</v>
      </c>
      <c r="V50" s="171">
        <v>8.7999999999999995E-2</v>
      </c>
    </row>
    <row r="51" spans="2:26" ht="19.5" customHeight="1" x14ac:dyDescent="0.25">
      <c r="B51" s="71"/>
      <c r="C51" s="71"/>
      <c r="D51" s="71"/>
      <c r="E51" s="71"/>
      <c r="F51" s="71"/>
      <c r="G51" s="71"/>
      <c r="H51" s="71"/>
      <c r="I51" s="71"/>
      <c r="J51" s="71"/>
      <c r="K51" s="71"/>
      <c r="L51" s="67"/>
      <c r="M51" s="67"/>
      <c r="N51" s="67"/>
      <c r="O51" s="67"/>
      <c r="P51" s="67"/>
      <c r="Q51" s="67"/>
      <c r="R51" s="67"/>
      <c r="S51" s="250">
        <v>46000</v>
      </c>
      <c r="T51" s="246">
        <v>0.1239</v>
      </c>
      <c r="U51" s="253">
        <v>18.399999999999991</v>
      </c>
      <c r="V51" s="256">
        <v>8.8999999999999996E-2</v>
      </c>
    </row>
    <row r="52" spans="2:26" ht="19.5" customHeight="1" x14ac:dyDescent="0.25">
      <c r="B52" s="71"/>
      <c r="C52" s="71"/>
      <c r="D52" s="71"/>
      <c r="E52" s="71"/>
      <c r="F52" s="71"/>
      <c r="G52" s="71"/>
      <c r="H52" s="71"/>
      <c r="I52" s="71"/>
      <c r="J52" s="71"/>
      <c r="K52" s="71"/>
      <c r="L52" s="67"/>
      <c r="M52" s="67"/>
      <c r="N52" s="67"/>
      <c r="O52" s="67"/>
      <c r="P52" s="67"/>
      <c r="Q52" s="67"/>
      <c r="R52" s="67"/>
      <c r="S52" s="251">
        <v>47000</v>
      </c>
      <c r="T52" s="247">
        <v>0.12640000000000001</v>
      </c>
      <c r="U52" s="254">
        <v>18.79999999999999</v>
      </c>
      <c r="V52" s="171">
        <v>0.09</v>
      </c>
    </row>
    <row r="53" spans="2:26" ht="19.5" customHeight="1" x14ac:dyDescent="0.25">
      <c r="B53" s="71"/>
      <c r="C53" s="71"/>
      <c r="D53" s="71"/>
      <c r="E53" s="71"/>
      <c r="F53" s="71"/>
      <c r="G53" s="71"/>
      <c r="H53" s="71"/>
      <c r="I53" s="71"/>
      <c r="J53" s="71"/>
      <c r="K53" s="71"/>
      <c r="L53" s="67"/>
      <c r="M53" s="67"/>
      <c r="N53" s="67"/>
      <c r="O53" s="67"/>
      <c r="P53" s="67"/>
      <c r="Q53" s="67"/>
      <c r="R53" s="67"/>
      <c r="S53" s="250">
        <v>48000</v>
      </c>
      <c r="T53" s="246">
        <v>0.1288</v>
      </c>
      <c r="U53" s="253">
        <v>19.199999999999989</v>
      </c>
      <c r="V53" s="256">
        <v>9.0999999999999998E-2</v>
      </c>
    </row>
    <row r="54" spans="2:26" ht="19.5" customHeight="1" x14ac:dyDescent="0.25">
      <c r="B54" s="71"/>
      <c r="C54" s="71"/>
      <c r="D54" s="71"/>
      <c r="E54" s="71"/>
      <c r="F54" s="71"/>
      <c r="G54" s="71"/>
      <c r="H54" s="71"/>
      <c r="I54" s="71"/>
      <c r="J54" s="71"/>
      <c r="K54" s="71"/>
      <c r="L54" s="67"/>
      <c r="M54" s="67"/>
      <c r="N54" s="67"/>
      <c r="O54" s="67"/>
      <c r="P54" s="67"/>
      <c r="Q54" s="67"/>
      <c r="R54" s="67"/>
      <c r="S54" s="251">
        <v>49000</v>
      </c>
      <c r="T54" s="247">
        <v>0.1313</v>
      </c>
      <c r="U54" s="254">
        <v>19.599999999999987</v>
      </c>
      <c r="V54" s="171">
        <v>9.1999999999999998E-2</v>
      </c>
    </row>
    <row r="55" spans="2:26" ht="19.5" customHeight="1" x14ac:dyDescent="0.25">
      <c r="B55" s="71"/>
      <c r="C55" s="71"/>
      <c r="D55" s="71"/>
      <c r="E55" s="71"/>
      <c r="F55" s="71"/>
      <c r="G55" s="71"/>
      <c r="H55" s="71"/>
      <c r="I55" s="71"/>
      <c r="J55" s="71"/>
      <c r="K55" s="71"/>
      <c r="L55" s="67"/>
      <c r="M55" s="67"/>
      <c r="N55" s="67"/>
      <c r="O55" s="67"/>
      <c r="P55" s="67"/>
      <c r="Q55" s="67"/>
      <c r="R55" s="67"/>
      <c r="S55" s="250">
        <v>50000</v>
      </c>
      <c r="T55" s="246">
        <v>0.13370000000000001</v>
      </c>
      <c r="U55" s="253">
        <v>19.999999999999986</v>
      </c>
      <c r="V55" s="256">
        <v>9.2999999999999999E-2</v>
      </c>
    </row>
    <row r="56" spans="2:26" ht="19.5" customHeight="1" x14ac:dyDescent="0.25">
      <c r="B56" s="71"/>
      <c r="C56" s="71"/>
      <c r="D56" s="71"/>
      <c r="E56" s="71"/>
      <c r="F56" s="71"/>
      <c r="G56" s="71"/>
      <c r="H56" s="71"/>
      <c r="I56" s="71"/>
      <c r="J56" s="71"/>
      <c r="K56" s="71"/>
      <c r="L56" s="67"/>
      <c r="M56" s="67"/>
      <c r="N56" s="67"/>
      <c r="O56" s="67"/>
      <c r="P56" s="67"/>
      <c r="Q56" s="67"/>
      <c r="R56" s="67"/>
      <c r="S56" s="251">
        <v>51000</v>
      </c>
      <c r="T56" s="247">
        <v>0.13619999999999999</v>
      </c>
      <c r="U56" s="254">
        <v>20.399999999999984</v>
      </c>
      <c r="V56" s="171">
        <v>9.2999999999999999E-2</v>
      </c>
    </row>
    <row r="57" spans="2:26" ht="19.5" customHeight="1" x14ac:dyDescent="0.25">
      <c r="B57" s="71"/>
      <c r="C57" s="71"/>
      <c r="D57" s="71"/>
      <c r="E57" s="71"/>
      <c r="F57" s="71"/>
      <c r="G57" s="71"/>
      <c r="H57" s="71"/>
      <c r="I57" s="71"/>
      <c r="J57" s="71"/>
      <c r="K57" s="71"/>
      <c r="L57" s="67"/>
      <c r="M57" s="67"/>
      <c r="N57" s="67"/>
      <c r="O57" s="67"/>
      <c r="P57" s="67"/>
      <c r="Q57" s="67"/>
      <c r="R57" s="67"/>
      <c r="S57" s="250">
        <v>52000</v>
      </c>
      <c r="T57" s="246">
        <v>0.1386</v>
      </c>
      <c r="U57" s="253">
        <v>20.799999999999983</v>
      </c>
      <c r="V57" s="256">
        <v>9.4E-2</v>
      </c>
    </row>
    <row r="58" spans="2:26" ht="19.5" customHeight="1" x14ac:dyDescent="0.25">
      <c r="B58" s="71"/>
      <c r="C58" s="71"/>
      <c r="D58" s="71"/>
      <c r="E58" s="71"/>
      <c r="F58" s="71"/>
      <c r="G58" s="71"/>
      <c r="H58" s="71"/>
      <c r="I58" s="71"/>
      <c r="J58" s="71"/>
      <c r="K58" s="71"/>
      <c r="L58" s="67"/>
      <c r="M58" s="67"/>
      <c r="N58" s="67"/>
      <c r="O58" s="67"/>
      <c r="P58" s="67"/>
      <c r="Q58" s="67"/>
      <c r="R58" s="67"/>
      <c r="S58" s="251">
        <v>53000</v>
      </c>
      <c r="T58" s="247">
        <v>0.14099999999999999</v>
      </c>
      <c r="U58" s="254">
        <v>21.199999999999982</v>
      </c>
      <c r="V58" s="171">
        <v>9.5000000000000001E-2</v>
      </c>
    </row>
    <row r="59" spans="2:26" ht="19.5" customHeight="1" x14ac:dyDescent="0.25">
      <c r="S59" s="250">
        <v>54000</v>
      </c>
      <c r="T59" s="246">
        <v>0.14349999999999999</v>
      </c>
      <c r="U59" s="253">
        <v>21.59999999999998</v>
      </c>
      <c r="V59" s="256">
        <v>9.6000000000000002E-2</v>
      </c>
    </row>
    <row r="60" spans="2:26" ht="19.5" customHeight="1" x14ac:dyDescent="0.25">
      <c r="S60" s="251">
        <v>55000</v>
      </c>
      <c r="T60" s="247">
        <v>0.1459</v>
      </c>
      <c r="U60" s="254">
        <v>21.999999999999979</v>
      </c>
      <c r="V60" s="171">
        <v>9.6000000000000002E-2</v>
      </c>
    </row>
    <row r="61" spans="2:26" ht="19.5" customHeight="1" x14ac:dyDescent="0.25">
      <c r="S61" s="250">
        <v>56000</v>
      </c>
      <c r="T61" s="246">
        <v>0.1484</v>
      </c>
      <c r="U61" s="253">
        <v>22.399999999999977</v>
      </c>
      <c r="V61" s="256">
        <v>9.7000000000000003E-2</v>
      </c>
      <c r="Y61" s="82"/>
      <c r="Z61" s="58"/>
    </row>
    <row r="62" spans="2:26" ht="19.5" customHeight="1" x14ac:dyDescent="0.25">
      <c r="S62" s="251">
        <v>57000</v>
      </c>
      <c r="T62" s="247">
        <v>0.15079999999999999</v>
      </c>
      <c r="U62" s="254">
        <v>22.799999999999976</v>
      </c>
      <c r="V62" s="171">
        <v>9.8000000000000004E-2</v>
      </c>
      <c r="Y62" s="82"/>
      <c r="Z62" s="58"/>
    </row>
    <row r="63" spans="2:26" ht="19.5" customHeight="1" x14ac:dyDescent="0.25">
      <c r="S63" s="250">
        <v>58000</v>
      </c>
      <c r="T63" s="246">
        <v>0.1532</v>
      </c>
      <c r="U63" s="253">
        <v>23.199999999999974</v>
      </c>
      <c r="V63" s="256">
        <v>9.8000000000000004E-2</v>
      </c>
      <c r="Y63" s="82"/>
      <c r="Z63" s="58"/>
    </row>
    <row r="64" spans="2:26" ht="19.5" customHeight="1" x14ac:dyDescent="0.25">
      <c r="S64" s="251">
        <v>59000</v>
      </c>
      <c r="T64" s="247">
        <v>0.15570000000000001</v>
      </c>
      <c r="U64" s="254">
        <v>23.599999999999973</v>
      </c>
      <c r="V64" s="171">
        <v>9.9000000000000005E-2</v>
      </c>
      <c r="Y64" s="82"/>
      <c r="Z64" s="58"/>
    </row>
    <row r="65" spans="18:27" ht="19.5" customHeight="1" x14ac:dyDescent="0.25">
      <c r="R65" s="58"/>
      <c r="S65" s="250">
        <v>60000</v>
      </c>
      <c r="T65" s="246">
        <v>0.15809999999999999</v>
      </c>
      <c r="U65" s="253">
        <v>23.999999999999972</v>
      </c>
      <c r="V65" s="256">
        <v>0.1</v>
      </c>
      <c r="X65" s="58"/>
      <c r="Y65" s="82"/>
      <c r="Z65" s="58"/>
      <c r="AA65" s="58"/>
    </row>
    <row r="66" spans="18:27" ht="19.5" customHeight="1" x14ac:dyDescent="0.25">
      <c r="R66" s="58"/>
      <c r="S66" s="251">
        <v>61000</v>
      </c>
      <c r="T66" s="247">
        <v>0.16059999999999999</v>
      </c>
      <c r="U66" s="254">
        <v>24.39999999999997</v>
      </c>
      <c r="V66" s="171">
        <v>0.1</v>
      </c>
      <c r="X66" s="58"/>
      <c r="Y66" s="82"/>
      <c r="Z66" s="58"/>
      <c r="AA66" s="58"/>
    </row>
    <row r="67" spans="18:27" ht="19.5" customHeight="1" x14ac:dyDescent="0.25">
      <c r="R67" s="58"/>
      <c r="S67" s="250">
        <v>62000</v>
      </c>
      <c r="T67" s="246">
        <v>0.16300000000000001</v>
      </c>
      <c r="U67" s="253">
        <v>24.799999999999969</v>
      </c>
      <c r="V67" s="256">
        <v>0.1</v>
      </c>
      <c r="X67" s="58"/>
      <c r="Y67" s="82"/>
      <c r="Z67" s="58"/>
      <c r="AA67" s="58"/>
    </row>
    <row r="68" spans="18:27" ht="19.5" customHeight="1" x14ac:dyDescent="0.25">
      <c r="R68" s="58"/>
      <c r="S68" s="251">
        <v>63000</v>
      </c>
      <c r="T68" s="247">
        <v>0.16550000000000001</v>
      </c>
      <c r="U68" s="254">
        <v>25.199999999999967</v>
      </c>
      <c r="V68" s="171">
        <v>0.10100000000000001</v>
      </c>
      <c r="X68" s="58"/>
      <c r="Y68" s="82"/>
      <c r="Z68" s="58"/>
      <c r="AA68" s="58"/>
    </row>
    <row r="69" spans="18:27" ht="19.5" customHeight="1" x14ac:dyDescent="0.25">
      <c r="R69" s="58"/>
      <c r="S69" s="250">
        <v>64000</v>
      </c>
      <c r="T69" s="246">
        <v>0.16789999999999999</v>
      </c>
      <c r="U69" s="253">
        <v>25.599999999999966</v>
      </c>
      <c r="V69" s="256">
        <v>0.10199999999999999</v>
      </c>
      <c r="X69" s="58"/>
      <c r="AA69" s="58"/>
    </row>
    <row r="70" spans="18:27" ht="19.5" customHeight="1" x14ac:dyDescent="0.25">
      <c r="R70" s="58"/>
      <c r="S70" s="251">
        <v>65000</v>
      </c>
      <c r="T70" s="247">
        <v>0.17030000000000001</v>
      </c>
      <c r="U70" s="254">
        <v>25.999999999999964</v>
      </c>
      <c r="V70" s="171">
        <v>0.10199999999999999</v>
      </c>
      <c r="X70" s="58"/>
      <c r="AA70" s="58"/>
    </row>
    <row r="71" spans="18:27" ht="19.5" customHeight="1" x14ac:dyDescent="0.25">
      <c r="R71" s="58"/>
      <c r="S71" s="250">
        <v>66000</v>
      </c>
      <c r="T71" s="246">
        <v>0.17280000000000001</v>
      </c>
      <c r="U71" s="253">
        <v>26.399999999999963</v>
      </c>
      <c r="V71" s="256">
        <v>0.10299999999999999</v>
      </c>
      <c r="X71" s="58"/>
      <c r="AA71" s="58"/>
    </row>
    <row r="72" spans="18:27" ht="19.5" customHeight="1" x14ac:dyDescent="0.25">
      <c r="R72" s="58"/>
      <c r="S72" s="251">
        <v>67000</v>
      </c>
      <c r="T72" s="247">
        <v>0.17519999999999999</v>
      </c>
      <c r="U72" s="254">
        <v>26.799999999999962</v>
      </c>
      <c r="V72" s="171">
        <v>0.10299999999999999</v>
      </c>
      <c r="X72" s="58"/>
      <c r="AA72" s="58"/>
    </row>
    <row r="73" spans="18:27" ht="19.5" customHeight="1" x14ac:dyDescent="0.25">
      <c r="S73" s="250">
        <v>68000</v>
      </c>
      <c r="T73" s="246">
        <v>0.1777</v>
      </c>
      <c r="U73" s="253">
        <v>27.19999999999996</v>
      </c>
      <c r="V73" s="256">
        <v>0.10299999999999999</v>
      </c>
    </row>
    <row r="74" spans="18:27" ht="19.5" customHeight="1" x14ac:dyDescent="0.25">
      <c r="S74" s="251">
        <v>69000</v>
      </c>
      <c r="T74" s="247">
        <v>0.18010000000000001</v>
      </c>
      <c r="U74" s="254">
        <v>27.599999999999959</v>
      </c>
      <c r="V74" s="171">
        <v>0.104</v>
      </c>
    </row>
    <row r="75" spans="18:27" ht="19.5" customHeight="1" x14ac:dyDescent="0.25">
      <c r="S75" s="250">
        <v>70000</v>
      </c>
      <c r="T75" s="246">
        <v>0.18260000000000001</v>
      </c>
      <c r="U75" s="253">
        <v>27.999999999999957</v>
      </c>
      <c r="V75" s="256">
        <v>0.104</v>
      </c>
    </row>
    <row r="76" spans="18:27" ht="19.5" customHeight="1" x14ac:dyDescent="0.25">
      <c r="S76" s="251">
        <v>71000</v>
      </c>
      <c r="T76" s="247">
        <v>0.185</v>
      </c>
      <c r="U76" s="254">
        <v>28.399999999999956</v>
      </c>
      <c r="V76" s="171">
        <v>0.105</v>
      </c>
    </row>
    <row r="77" spans="18:27" ht="19.5" customHeight="1" x14ac:dyDescent="0.25">
      <c r="S77" s="250">
        <v>72000</v>
      </c>
      <c r="T77" s="246">
        <v>0.18740000000000001</v>
      </c>
      <c r="U77" s="253">
        <v>28.799999999999955</v>
      </c>
      <c r="V77" s="256">
        <v>0.105</v>
      </c>
    </row>
    <row r="78" spans="18:27" ht="19.5" customHeight="1" x14ac:dyDescent="0.25">
      <c r="S78" s="251">
        <v>73000</v>
      </c>
      <c r="T78" s="247">
        <v>0.18990000000000001</v>
      </c>
      <c r="U78" s="254">
        <v>29.199999999999953</v>
      </c>
      <c r="V78" s="171">
        <v>0.105</v>
      </c>
    </row>
    <row r="79" spans="18:27" ht="19.5" customHeight="1" x14ac:dyDescent="0.25">
      <c r="S79" s="250">
        <v>74000</v>
      </c>
      <c r="T79" s="246">
        <v>0.1923</v>
      </c>
      <c r="U79" s="253">
        <v>29.599999999999952</v>
      </c>
      <c r="V79" s="256">
        <v>0.106</v>
      </c>
    </row>
    <row r="80" spans="18:27" ht="19.5" customHeight="1" x14ac:dyDescent="0.25">
      <c r="S80" s="251">
        <v>75000</v>
      </c>
      <c r="T80" s="247">
        <v>0.1948</v>
      </c>
      <c r="U80" s="254">
        <v>29.99999999999995</v>
      </c>
      <c r="V80" s="171">
        <v>0.106</v>
      </c>
    </row>
    <row r="81" spans="19:22" ht="19.5" customHeight="1" x14ac:dyDescent="0.25">
      <c r="S81" s="250">
        <v>76000</v>
      </c>
      <c r="T81" s="246">
        <v>0.19719999999999999</v>
      </c>
      <c r="U81" s="253">
        <v>30.399999999999949</v>
      </c>
      <c r="V81" s="256">
        <v>0.106</v>
      </c>
    </row>
    <row r="82" spans="19:22" ht="19.5" customHeight="1" x14ac:dyDescent="0.25">
      <c r="S82" s="251">
        <v>77000</v>
      </c>
      <c r="T82" s="247">
        <v>0.1996</v>
      </c>
      <c r="U82" s="254">
        <v>30.799999999999947</v>
      </c>
      <c r="V82" s="171">
        <v>0.107</v>
      </c>
    </row>
    <row r="83" spans="19:22" ht="19.5" customHeight="1" x14ac:dyDescent="0.25">
      <c r="S83" s="250">
        <v>78000</v>
      </c>
      <c r="T83" s="246">
        <v>0.2021</v>
      </c>
      <c r="U83" s="253">
        <v>31.199999999999946</v>
      </c>
      <c r="V83" s="256">
        <v>0.107</v>
      </c>
    </row>
    <row r="84" spans="19:22" ht="19.5" customHeight="1" x14ac:dyDescent="0.25">
      <c r="S84" s="251">
        <v>79000</v>
      </c>
      <c r="T84" s="247">
        <v>0.20449999999999999</v>
      </c>
      <c r="U84" s="254">
        <v>31.599999999999945</v>
      </c>
      <c r="V84" s="171">
        <v>0.107</v>
      </c>
    </row>
    <row r="85" spans="19:22" ht="19.5" customHeight="1" thickBot="1" x14ac:dyDescent="0.3">
      <c r="S85" s="252">
        <v>80000</v>
      </c>
      <c r="T85" s="248">
        <v>0.20699999999999999</v>
      </c>
      <c r="U85" s="255">
        <v>31.999999999999943</v>
      </c>
      <c r="V85" s="257">
        <v>0.107</v>
      </c>
    </row>
  </sheetData>
  <sheetProtection selectLockedCells="1" selectUnlockedCells="1"/>
  <sortState ref="E6:G36">
    <sortCondition ref="G5"/>
  </sortState>
  <mergeCells count="9">
    <mergeCell ref="AE3:AF3"/>
    <mergeCell ref="AH3:AI3"/>
    <mergeCell ref="A1:AI1"/>
    <mergeCell ref="S3:V3"/>
    <mergeCell ref="M4:O4"/>
    <mergeCell ref="B3:C3"/>
    <mergeCell ref="E3:G3"/>
    <mergeCell ref="I3:J3"/>
    <mergeCell ref="M3:Q3"/>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5</vt:i4>
      </vt:variant>
    </vt:vector>
  </HeadingPairs>
  <TitlesOfParts>
    <vt:vector size="15" baseType="lpstr">
      <vt:lpstr>Portada</vt:lpstr>
      <vt:lpstr>Validador</vt:lpstr>
      <vt:lpstr>Catálogo actividades</vt:lpstr>
      <vt:lpstr>Cotizador</vt:lpstr>
      <vt:lpstr>Cotización Sub5</vt:lpstr>
      <vt:lpstr>Cotización Sub4</vt:lpstr>
      <vt:lpstr>Cotización Sub3</vt:lpstr>
      <vt:lpstr>Cotización Sub2</vt:lpstr>
      <vt:lpstr>Cotización Sub1</vt:lpstr>
      <vt:lpstr>OT</vt:lpstr>
      <vt:lpstr>'Cotización Sub1'!Área_de_impresión</vt:lpstr>
      <vt:lpstr>'Cotización Sub2'!Área_de_impresión</vt:lpstr>
      <vt:lpstr>'Cotización Sub3'!Área_de_impresión</vt:lpstr>
      <vt:lpstr>'Cotización Sub4'!Área_de_impresión</vt:lpstr>
      <vt:lpstr>'Cotización Sub5'!Área_de_impresión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Carla Dafne Rivas Yanez</dc:creator>
  <cp:lastModifiedBy>ADMIN</cp:lastModifiedBy>
  <cp:lastPrinted>2021-07-27T16:39:57Z</cp:lastPrinted>
  <dcterms:created xsi:type="dcterms:W3CDTF">2020-04-29T21:01:26Z</dcterms:created>
  <dcterms:modified xsi:type="dcterms:W3CDTF">2024-02-09T21:55:50Z</dcterms:modified>
</cp:coreProperties>
</file>