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14220" windowHeight="9348" activeTab="2"/>
  </bookViews>
  <sheets>
    <sheet name="Diversification" sheetId="1" r:id="rId1"/>
    <sheet name="Chart1" sheetId="2" r:id="rId2"/>
    <sheet name="MPT" sheetId="3" r:id="rId3"/>
    <sheet name="Beta" sheetId="4" r:id="rId4"/>
    <sheet name="Chart2" sheetId="5" r:id="rId5"/>
    <sheet name="LTCM" sheetId="6" r:id="rId6"/>
    <sheet name="Module1" sheetId="7" state="veryHidden" r:id=""/>
    <sheet name="ModuleM" sheetId="8" state="veryHidden" r:id=""/>
  </sheets>
  <definedNames>
    <definedName name="solver_adj" localSheetId="2" hidden="1">MPT!$C$24:$E$24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MPT!$H$5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MPT!$H$38</definedName>
    <definedName name="solver_pre" localSheetId="2" hidden="1">0.000001</definedName>
    <definedName name="solver_rel1" localSheetId="2" hidden="1">3</definedName>
    <definedName name="solver_rhs1" localSheetId="2" hidden="1">MPT!$H$4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</definedNames>
  <calcPr calcId="124519"/>
</workbook>
</file>

<file path=xl/calcChain.xml><?xml version="1.0" encoding="utf-8"?>
<calcChain xmlns="http://schemas.openxmlformats.org/spreadsheetml/2006/main">
  <c r="B13" i="6"/>
  <c r="B14"/>
  <c r="B15"/>
  <c r="C13"/>
  <c r="A1" i="4"/>
  <c r="E4"/>
  <c r="F4"/>
  <c r="E6"/>
  <c r="F6"/>
  <c r="E7"/>
  <c r="J6" a="1"/>
  <c r="F7"/>
  <c r="E8"/>
  <c r="F8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F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F4" i="1"/>
  <c r="G4"/>
  <c r="K4"/>
  <c r="H4"/>
  <c r="I4"/>
  <c r="D5"/>
  <c r="F5"/>
  <c r="F6" s="1"/>
  <c r="G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I5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D6"/>
  <c r="G6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A1" i="6"/>
  <c r="B7"/>
  <c r="C7"/>
  <c r="A8" a="1"/>
  <c r="D7"/>
  <c r="F8"/>
  <c r="C39"/>
  <c r="F8" a="1"/>
  <c r="B9"/>
  <c r="F9"/>
  <c r="C14"/>
  <c r="C40"/>
  <c r="B10"/>
  <c r="C10"/>
  <c r="F10"/>
  <c r="C15"/>
  <c r="B12"/>
  <c r="C12"/>
  <c r="A13" a="1"/>
  <c r="D12"/>
  <c r="D13"/>
  <c r="B40"/>
  <c r="D14"/>
  <c r="B41"/>
  <c r="D15"/>
  <c r="D41"/>
  <c r="B38"/>
  <c r="D38"/>
  <c r="B39"/>
  <c r="D39"/>
  <c r="A1" i="3"/>
  <c r="B6"/>
  <c r="H5"/>
  <c r="B8"/>
  <c r="A9" a="1"/>
  <c r="C8"/>
  <c r="D8"/>
  <c r="E8"/>
  <c r="G9" a="1"/>
  <c r="G9" s="1"/>
  <c r="B10"/>
  <c r="G10"/>
  <c r="C16"/>
  <c r="B11"/>
  <c r="C11"/>
  <c r="G11"/>
  <c r="D17" s="1"/>
  <c r="B12"/>
  <c r="B18" s="1"/>
  <c r="C12"/>
  <c r="D12"/>
  <c r="G12"/>
  <c r="B14"/>
  <c r="C14"/>
  <c r="D14"/>
  <c r="E14"/>
  <c r="B16"/>
  <c r="D16"/>
  <c r="C17"/>
  <c r="C18"/>
  <c r="D18"/>
  <c r="E18"/>
  <c r="H23"/>
  <c r="B24"/>
  <c r="B26"/>
  <c r="C26"/>
  <c r="C32"/>
  <c r="D26"/>
  <c r="E26"/>
  <c r="E32"/>
  <c r="A27" a="1"/>
  <c r="A27"/>
  <c r="A33"/>
  <c r="G27" a="1"/>
  <c r="G27"/>
  <c r="B33" s="1"/>
  <c r="H27" a="1"/>
  <c r="H27"/>
  <c r="B28"/>
  <c r="H28"/>
  <c r="B29"/>
  <c r="C29"/>
  <c r="G29"/>
  <c r="B35" s="1"/>
  <c r="B30"/>
  <c r="B36" s="1"/>
  <c r="C30"/>
  <c r="D30"/>
  <c r="G30"/>
  <c r="C36" s="1"/>
  <c r="B32"/>
  <c r="D32"/>
  <c r="C35"/>
  <c r="C21" i="6"/>
  <c r="D21"/>
  <c r="F23" a="1"/>
  <c r="E33" i="3"/>
  <c r="A11"/>
  <c r="A17"/>
  <c r="A12"/>
  <c r="A18"/>
  <c r="A9"/>
  <c r="A15"/>
  <c r="A10"/>
  <c r="A16"/>
  <c r="A13" i="6"/>
  <c r="A39"/>
  <c r="A14"/>
  <c r="A40"/>
  <c r="A15"/>
  <c r="A41"/>
  <c r="A8"/>
  <c r="A9"/>
  <c r="A10"/>
  <c r="K7" i="4"/>
  <c r="J18"/>
  <c r="J8"/>
  <c r="K9"/>
  <c r="J10"/>
  <c r="J6"/>
  <c r="J13"/>
  <c r="K6"/>
  <c r="J7"/>
  <c r="J14"/>
  <c r="K8"/>
  <c r="J9"/>
  <c r="K10"/>
  <c r="A30" i="3"/>
  <c r="A36"/>
  <c r="H30"/>
  <c r="H29"/>
  <c r="A29"/>
  <c r="A35"/>
  <c r="G28"/>
  <c r="A28"/>
  <c r="A34"/>
  <c r="E16"/>
  <c r="H9" a="1"/>
  <c r="D40" i="6"/>
  <c r="C41" s="1"/>
  <c r="C38"/>
  <c r="D23"/>
  <c r="F23"/>
  <c r="F24"/>
  <c r="G6" i="4"/>
  <c r="G7"/>
  <c r="G9"/>
  <c r="G11"/>
  <c r="G13"/>
  <c r="G14"/>
  <c r="G15"/>
  <c r="G16"/>
  <c r="J17"/>
  <c r="J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G57"/>
  <c r="G59"/>
  <c r="G61"/>
  <c r="G63"/>
  <c r="G65"/>
  <c r="G8"/>
  <c r="G10"/>
  <c r="G12"/>
  <c r="G17"/>
  <c r="G18"/>
  <c r="G19"/>
  <c r="G20"/>
  <c r="G22"/>
  <c r="G24"/>
  <c r="G26"/>
  <c r="G28"/>
  <c r="G30"/>
  <c r="G32"/>
  <c r="G34"/>
  <c r="G36"/>
  <c r="G38"/>
  <c r="G40"/>
  <c r="G42"/>
  <c r="G44"/>
  <c r="G46"/>
  <c r="G48"/>
  <c r="G50"/>
  <c r="G52"/>
  <c r="G54"/>
  <c r="G56"/>
  <c r="G58"/>
  <c r="G60"/>
  <c r="G62"/>
  <c r="G64"/>
  <c r="H10" i="3"/>
  <c r="H11"/>
  <c r="H9"/>
  <c r="H12"/>
  <c r="B34"/>
  <c r="C34"/>
  <c r="E34"/>
  <c r="D34"/>
  <c r="J15" i="4"/>
  <c r="D24" i="6"/>
  <c r="J9" i="3" a="1"/>
  <c r="B30" i="6" a="1"/>
  <c r="J9" i="3" l="1"/>
  <c r="J11"/>
  <c r="J10"/>
  <c r="J12"/>
  <c r="D33"/>
  <c r="C33"/>
  <c r="D36"/>
  <c r="E35"/>
  <c r="E36"/>
  <c r="D35"/>
  <c r="H35" a="1"/>
  <c r="H35" s="1"/>
  <c r="H24" s="1"/>
  <c r="H38" s="1"/>
  <c r="E15"/>
  <c r="D15"/>
  <c r="B15"/>
  <c r="C15"/>
  <c r="B17"/>
  <c r="E17"/>
  <c r="C30" i="6"/>
  <c r="B30"/>
  <c r="D30"/>
  <c r="K5" i="1"/>
  <c r="F7"/>
  <c r="K6"/>
  <c r="H17" i="3" l="1" a="1"/>
  <c r="H17" s="1"/>
  <c r="H6" s="1"/>
  <c r="D32" i="6"/>
  <c r="F31" a="1"/>
  <c r="F8" i="1"/>
  <c r="K7"/>
  <c r="F32" i="6" l="1"/>
  <c r="F31"/>
  <c r="F33"/>
  <c r="K8" i="1"/>
  <c r="F9"/>
  <c r="D43" i="6" l="1"/>
  <c r="D47" s="1"/>
  <c r="H39" s="1"/>
  <c r="D33"/>
  <c r="F10" i="1"/>
  <c r="K9"/>
  <c r="K10" l="1"/>
  <c r="F11"/>
  <c r="F12" l="1"/>
  <c r="K11"/>
  <c r="K12" l="1"/>
  <c r="F13"/>
  <c r="F14" l="1"/>
  <c r="K13"/>
  <c r="K14" l="1"/>
  <c r="F15"/>
  <c r="F16" l="1"/>
  <c r="K15"/>
  <c r="K16" l="1"/>
  <c r="F17"/>
  <c r="F18" l="1"/>
  <c r="K17"/>
  <c r="K18" l="1"/>
  <c r="F19"/>
  <c r="F20" l="1"/>
  <c r="K19"/>
  <c r="K20" l="1"/>
  <c r="F21"/>
  <c r="F22" l="1"/>
  <c r="K21"/>
  <c r="K22" l="1"/>
  <c r="F23"/>
  <c r="F24" l="1"/>
  <c r="K23"/>
  <c r="K24" l="1"/>
  <c r="F25"/>
  <c r="F26" l="1"/>
  <c r="K25"/>
  <c r="K26" l="1"/>
  <c r="F27"/>
  <c r="F28" l="1"/>
  <c r="K27"/>
  <c r="K28" l="1"/>
  <c r="F29"/>
  <c r="F30" l="1"/>
  <c r="K29"/>
  <c r="K30" l="1"/>
  <c r="F31"/>
  <c r="F32" l="1"/>
  <c r="K31"/>
  <c r="K32" l="1"/>
  <c r="F33"/>
  <c r="F34" l="1"/>
  <c r="K33"/>
  <c r="K34" l="1"/>
  <c r="F35"/>
  <c r="F36" l="1"/>
  <c r="K35"/>
  <c r="K36" l="1"/>
  <c r="F37"/>
  <c r="F38" l="1"/>
  <c r="K37"/>
  <c r="K38" l="1"/>
  <c r="F39"/>
  <c r="F40" l="1"/>
  <c r="K39"/>
  <c r="K40" l="1"/>
  <c r="F41"/>
  <c r="F42" l="1"/>
  <c r="K41"/>
  <c r="K42" l="1"/>
  <c r="F43"/>
  <c r="F44" l="1"/>
  <c r="K43"/>
  <c r="K44" l="1"/>
  <c r="F45"/>
  <c r="F46" l="1"/>
  <c r="K45"/>
  <c r="K46" l="1"/>
  <c r="F47"/>
  <c r="F48" l="1"/>
  <c r="K47"/>
  <c r="K48" l="1"/>
  <c r="F49"/>
  <c r="F50" l="1"/>
  <c r="K49"/>
  <c r="K50" l="1"/>
  <c r="F51"/>
  <c r="F52" l="1"/>
  <c r="K51"/>
  <c r="K52" l="1"/>
  <c r="F53"/>
  <c r="F54" l="1"/>
  <c r="K53"/>
  <c r="K54" l="1"/>
  <c r="F55"/>
  <c r="F56" l="1"/>
  <c r="K55"/>
  <c r="K56" l="1"/>
  <c r="F57"/>
  <c r="F58" l="1"/>
  <c r="K57"/>
  <c r="K58" l="1"/>
  <c r="F59"/>
  <c r="F60" l="1"/>
  <c r="K59"/>
  <c r="K60" l="1"/>
  <c r="F61"/>
  <c r="F62" l="1"/>
  <c r="K61"/>
  <c r="K62" l="1"/>
  <c r="F63"/>
  <c r="F64" l="1"/>
  <c r="K64" s="1"/>
  <c r="K63"/>
</calcChain>
</file>

<file path=xl/sharedStrings.xml><?xml version="1.0" encoding="utf-8"?>
<sst xmlns="http://schemas.openxmlformats.org/spreadsheetml/2006/main" count="139" uniqueCount="111">
  <si>
    <t>CQFMike1.XLS</t>
  </si>
  <si>
    <t>Benefits of diversification</t>
  </si>
  <si>
    <t>Time</t>
  </si>
  <si>
    <t>Asset 1</t>
  </si>
  <si>
    <t>Asset 2</t>
  </si>
  <si>
    <t>Asset 3</t>
  </si>
  <si>
    <t>Asset 4</t>
  </si>
  <si>
    <t>Basket</t>
  </si>
  <si>
    <t>Share Price (S)</t>
  </si>
  <si>
    <r>
      <t>Drift (</t>
    </r>
    <r>
      <rPr>
        <sz val="10"/>
        <rFont val="Symbol"/>
        <family val="1"/>
        <charset val="2"/>
      </rPr>
      <t>m</t>
    </r>
    <r>
      <rPr>
        <sz val="10"/>
        <rFont val="Verdana"/>
        <family val="2"/>
      </rPr>
      <t>)</t>
    </r>
  </si>
  <si>
    <r>
      <t>Volatility (</t>
    </r>
    <r>
      <rPr>
        <sz val="10"/>
        <rFont val="Symbol"/>
        <family val="1"/>
        <charset val="2"/>
      </rPr>
      <t>s</t>
    </r>
    <r>
      <rPr>
        <sz val="10"/>
        <rFont val="Verdana"/>
        <family val="2"/>
      </rPr>
      <t>)</t>
    </r>
  </si>
  <si>
    <t>Timestep (dt)</t>
  </si>
  <si>
    <t>Press F9 for new sample</t>
  </si>
  <si>
    <t>formula in cell D5</t>
  </si>
  <si>
    <t>=D4+$B$7</t>
  </si>
  <si>
    <t>formula in cell F4</t>
  </si>
  <si>
    <t>=$B$4</t>
  </si>
  <si>
    <t>formula in cell F5</t>
  </si>
  <si>
    <t>=F4*(1+$B$5*$B$7+NORMSINV(RAND())*$B$6*SQRT($B$7))</t>
  </si>
  <si>
    <t>formula in cell K4</t>
  </si>
  <si>
    <t>=AVERAGE(F4:I4)</t>
  </si>
  <si>
    <t>Minimise portfolio risk for target return</t>
  </si>
  <si>
    <t>A</t>
  </si>
  <si>
    <t>B</t>
  </si>
  <si>
    <t>C</t>
  </si>
  <si>
    <t>D</t>
  </si>
  <si>
    <t>Return (rvec)</t>
  </si>
  <si>
    <t>Target return</t>
  </si>
  <si>
    <t>Volatility (vvec)</t>
  </si>
  <si>
    <t>Portfolio return</t>
  </si>
  <si>
    <t>=SUMPRODUCT(B6:E6,B4:E4)</t>
  </si>
  <si>
    <t>Weights (wvec)</t>
  </si>
  <si>
    <t>Portfolio risk</t>
  </si>
  <si>
    <t>Correlations</t>
  </si>
  <si>
    <r>
      <t>vvec</t>
    </r>
    <r>
      <rPr>
        <vertAlign val="superscript"/>
        <sz val="10"/>
        <rFont val="Verdana"/>
        <family val="2"/>
      </rPr>
      <t>T</t>
    </r>
  </si>
  <si>
    <r>
      <t>wvec</t>
    </r>
    <r>
      <rPr>
        <vertAlign val="superscript"/>
        <sz val="10"/>
        <rFont val="Verdana"/>
        <family val="2"/>
      </rPr>
      <t>T</t>
    </r>
  </si>
  <si>
    <t>via fn</t>
  </si>
  <si>
    <t>in cells J9:J12</t>
  </si>
  <si>
    <t>Variance Covariance Matrix</t>
  </si>
  <si>
    <t>=TRANSPOSE(HLPortfolioWeights(H4,-1,B4:E4,B15:E18))</t>
  </si>
  <si>
    <t>in cell B15</t>
  </si>
  <si>
    <t>=B9*$G9*B$5</t>
  </si>
  <si>
    <t>Portfolio variance</t>
  </si>
  <si>
    <t>=MMULT(B6:E6,MMULT(B15:E18,H9:H12))</t>
  </si>
  <si>
    <t>Maximise Sharpe ratio</t>
  </si>
  <si>
    <t>=SUMPRODUCT(B24:E24,B22:E22)</t>
  </si>
  <si>
    <t>=SQRT(H35)</t>
  </si>
  <si>
    <t>in cell B33</t>
  </si>
  <si>
    <t>=B27*$G27*B$5</t>
  </si>
  <si>
    <t>Risk-free rate</t>
  </si>
  <si>
    <t>Sharpe ratio</t>
  </si>
  <si>
    <t>=(H23-H37)/H24</t>
  </si>
  <si>
    <t>in cell E6</t>
  </si>
  <si>
    <t>in cell F6</t>
  </si>
  <si>
    <t>in cell F7</t>
  </si>
  <si>
    <t>in cells J6:K10</t>
  </si>
  <si>
    <t>Estimating betas using regression</t>
  </si>
  <si>
    <t>=LN(C6/C5)</t>
  </si>
  <si>
    <t>=LN(B6/B5)</t>
  </si>
  <si>
    <t>=$K$6+E6*$J$6</t>
  </si>
  <si>
    <t>=LINEST(F6:F65,E6:E65,TRUE,TRUE)</t>
  </si>
  <si>
    <t>Name</t>
  </si>
  <si>
    <t>MICROSOFT</t>
  </si>
  <si>
    <t xml:space="preserve">S&amp;P 500 </t>
  </si>
  <si>
    <t>FITTED</t>
  </si>
  <si>
    <t>Output from LINEST</t>
  </si>
  <si>
    <t>Ln Returns</t>
  </si>
  <si>
    <t>Beta</t>
  </si>
  <si>
    <t>Alpha</t>
  </si>
  <si>
    <t>Beta (SE)</t>
  </si>
  <si>
    <t>Alpha (SE)</t>
  </si>
  <si>
    <t>RSQ</t>
  </si>
  <si>
    <t>STEYX</t>
  </si>
  <si>
    <t>F</t>
  </si>
  <si>
    <t>N-2</t>
  </si>
  <si>
    <t>Regression SS</t>
  </si>
  <si>
    <t>Residual SS</t>
  </si>
  <si>
    <t>Beta (T)</t>
  </si>
  <si>
    <t>Alpha (T)</t>
  </si>
  <si>
    <t>LTCM Exercise</t>
  </si>
  <si>
    <t>Asset 0</t>
  </si>
  <si>
    <t>Risk Aversion Coef (A)</t>
  </si>
  <si>
    <t>in cell B13</t>
  </si>
  <si>
    <t>=B8*$F8*B$5</t>
  </si>
  <si>
    <t>in cell C21</t>
  </si>
  <si>
    <t>=Prob2OptimalRiskyWeight1(C4,D4,B4,C5,D5,D9,F4)</t>
  </si>
  <si>
    <t>in cell D23</t>
  </si>
  <si>
    <t>in cell D24</t>
  </si>
  <si>
    <t>Opt Risky Weights (wvec12)</t>
  </si>
  <si>
    <r>
      <t>wvec12</t>
    </r>
    <r>
      <rPr>
        <vertAlign val="superscript"/>
        <sz val="10"/>
        <rFont val="Verdana"/>
        <family val="2"/>
      </rPr>
      <t>T</t>
    </r>
  </si>
  <si>
    <t>Monthly return</t>
  </si>
  <si>
    <t>Monthly std dev</t>
  </si>
  <si>
    <t>in cell B30:D30</t>
  </si>
  <si>
    <t>=Prob3OptimalWeightsVec(C4,D4,B4,C5,D5,D9,F4)</t>
  </si>
  <si>
    <t>in cell D32</t>
  </si>
  <si>
    <t>=SUMPRODUCT(B30:D30,B4:D4)</t>
  </si>
  <si>
    <t>in cell D33</t>
  </si>
  <si>
    <t>=SQRT(MMULT(B30:D30,MMULT(B13:D15,F31:F33)))</t>
  </si>
  <si>
    <t>Opt Weights (wvec012)</t>
  </si>
  <si>
    <r>
      <t>wvec012</t>
    </r>
    <r>
      <rPr>
        <vertAlign val="superscript"/>
        <sz val="10"/>
        <rFont val="Verdana"/>
        <family val="2"/>
      </rPr>
      <t>T</t>
    </r>
  </si>
  <si>
    <t>Actual correlation (1 with 2)</t>
  </si>
  <si>
    <t>New VCV matrix</t>
  </si>
  <si>
    <t>Data Table (Prob of monthly ruin)</t>
  </si>
  <si>
    <t>=D47</t>
  </si>
  <si>
    <t>Corr (1, 2)</t>
  </si>
  <si>
    <t>=SQRT(MMULT(B30:D30,MMULT(B39:D41,F31:F33)))</t>
  </si>
  <si>
    <t>Probability of monthly ruin</t>
  </si>
  <si>
    <t>=TDIST(1/D43,4,1)</t>
  </si>
  <si>
    <t>=SQRT(H17)</t>
  </si>
  <si>
    <t>=SUMPRODUCT(C21:D21,C4:D4)</t>
  </si>
  <si>
    <t>=SQRT(MMULT(C21:D21,MMULT(C14:D15,F23:F24)))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</si>
</sst>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000"/>
    <numFmt numFmtId="166" formatCode="0.000"/>
  </numFmts>
  <fonts count="7">
    <font>
      <sz val="10"/>
      <name val="Times New Roman"/>
    </font>
    <font>
      <b/>
      <sz val="10"/>
      <name val="Verdana"/>
      <family val="2"/>
    </font>
    <font>
      <sz val="10"/>
      <name val="Verdana"/>
      <family val="2"/>
    </font>
    <font>
      <sz val="10"/>
      <name val="Symbol"/>
      <family val="1"/>
      <charset val="2"/>
    </font>
    <font>
      <vertAlign val="superscript"/>
      <sz val="10"/>
      <name val="Verdana"/>
      <family val="2"/>
    </font>
    <font>
      <sz val="10"/>
      <color indexed="8"/>
      <name val="Times New Roman"/>
      <family val="1"/>
    </font>
    <font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left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0" fontId="1" fillId="0" borderId="0" xfId="0" applyNumberFormat="1" applyFont="1"/>
    <xf numFmtId="0" fontId="2" fillId="0" borderId="0" xfId="0" quotePrefix="1" applyFont="1" applyAlignment="1">
      <alignment horizontal="right"/>
    </xf>
    <xf numFmtId="166" fontId="2" fillId="0" borderId="0" xfId="0" applyNumberFormat="1" applyFont="1"/>
    <xf numFmtId="15" fontId="2" fillId="0" borderId="0" xfId="0" applyNumberFormat="1" applyFont="1"/>
    <xf numFmtId="166" fontId="2" fillId="0" borderId="0" xfId="0" applyNumberFormat="1" applyFont="1" applyAlignment="1">
      <alignment horizontal="right"/>
    </xf>
    <xf numFmtId="165" fontId="1" fillId="0" borderId="0" xfId="0" applyNumberFormat="1" applyFont="1"/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centerContinuous"/>
    </xf>
    <xf numFmtId="2" fontId="2" fillId="0" borderId="0" xfId="0" quotePrefix="1" applyNumberFormat="1" applyFont="1" applyAlignment="1">
      <alignment horizontal="left"/>
    </xf>
    <xf numFmtId="10" fontId="2" fillId="0" borderId="0" xfId="0" quotePrefix="1" applyNumberFormat="1" applyFont="1" applyAlignment="1">
      <alignment horizontal="left"/>
    </xf>
    <xf numFmtId="10" fontId="1" fillId="0" borderId="0" xfId="0" applyNumberFormat="1" applyFont="1" applyAlignme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chartsheet" Target="chart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4.1365046535677352E-2"/>
          <c:y val="3.5593220338983052E-2"/>
          <c:w val="0.78593588417786975"/>
          <c:h val="0.89491525423728813"/>
        </c:manualLayout>
      </c:layout>
      <c:scatterChart>
        <c:scatterStyle val="smoothMarker"/>
        <c:ser>
          <c:idx val="0"/>
          <c:order val="0"/>
          <c:tx>
            <c:strRef>
              <c:f>Diversification!$F$3</c:f>
              <c:strCache>
                <c:ptCount val="1"/>
                <c:pt idx="0">
                  <c:v>Asset 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Diversification!$D$4:$D$359</c:f>
              <c:numCache>
                <c:formatCode>0.00</c:formatCode>
                <c:ptCount val="3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</c:numCache>
            </c:numRef>
          </c:xVal>
          <c:yVal>
            <c:numRef>
              <c:f>Diversification!$F$4:$F$359</c:f>
              <c:numCache>
                <c:formatCode>0.00</c:formatCode>
                <c:ptCount val="356"/>
                <c:pt idx="0">
                  <c:v>100</c:v>
                </c:pt>
                <c:pt idx="1">
                  <c:v>97.208102509583782</c:v>
                </c:pt>
                <c:pt idx="2">
                  <c:v>97.138635845338101</c:v>
                </c:pt>
                <c:pt idx="3">
                  <c:v>97.437117639958799</c:v>
                </c:pt>
                <c:pt idx="4">
                  <c:v>96.855188815229639</c:v>
                </c:pt>
                <c:pt idx="5">
                  <c:v>93.302201246320209</c:v>
                </c:pt>
                <c:pt idx="6">
                  <c:v>94.382925913078736</c:v>
                </c:pt>
                <c:pt idx="7">
                  <c:v>93.409955777724392</c:v>
                </c:pt>
                <c:pt idx="8">
                  <c:v>89.063984312258768</c:v>
                </c:pt>
                <c:pt idx="9">
                  <c:v>86.528174433799094</c:v>
                </c:pt>
                <c:pt idx="10">
                  <c:v>87.180678599289905</c:v>
                </c:pt>
                <c:pt idx="11">
                  <c:v>87.97561622014706</c:v>
                </c:pt>
                <c:pt idx="12">
                  <c:v>88.982013797476768</c:v>
                </c:pt>
                <c:pt idx="13">
                  <c:v>94.368480634947332</c:v>
                </c:pt>
                <c:pt idx="14">
                  <c:v>89.49071513168812</c:v>
                </c:pt>
                <c:pt idx="15">
                  <c:v>89.721681605731192</c:v>
                </c:pt>
                <c:pt idx="16">
                  <c:v>84.501916285225619</c:v>
                </c:pt>
                <c:pt idx="17">
                  <c:v>84.726118185234569</c:v>
                </c:pt>
                <c:pt idx="18">
                  <c:v>84.174420778076509</c:v>
                </c:pt>
                <c:pt idx="19">
                  <c:v>83.30821065995859</c:v>
                </c:pt>
                <c:pt idx="20">
                  <c:v>82.79270167016621</c:v>
                </c:pt>
                <c:pt idx="21">
                  <c:v>86.790376467760296</c:v>
                </c:pt>
                <c:pt idx="22">
                  <c:v>87.007591627585668</c:v>
                </c:pt>
                <c:pt idx="23">
                  <c:v>92.80459588765784</c:v>
                </c:pt>
                <c:pt idx="24">
                  <c:v>92.631235428406995</c:v>
                </c:pt>
                <c:pt idx="25">
                  <c:v>91.451411789526716</c:v>
                </c:pt>
                <c:pt idx="26">
                  <c:v>88.913327556397377</c:v>
                </c:pt>
                <c:pt idx="27">
                  <c:v>88.201715838624551</c:v>
                </c:pt>
                <c:pt idx="28">
                  <c:v>88.1996137678926</c:v>
                </c:pt>
                <c:pt idx="29">
                  <c:v>88.948657968934981</c:v>
                </c:pt>
                <c:pt idx="30">
                  <c:v>86.701016076477515</c:v>
                </c:pt>
                <c:pt idx="31">
                  <c:v>87.045142494138361</c:v>
                </c:pt>
                <c:pt idx="32">
                  <c:v>89.09049952116726</c:v>
                </c:pt>
                <c:pt idx="33">
                  <c:v>87.266088365637259</c:v>
                </c:pt>
                <c:pt idx="34">
                  <c:v>86.434826512800541</c:v>
                </c:pt>
                <c:pt idx="35">
                  <c:v>86.974344702416573</c:v>
                </c:pt>
                <c:pt idx="36">
                  <c:v>88.547424176001982</c:v>
                </c:pt>
                <c:pt idx="37">
                  <c:v>86.615701487504353</c:v>
                </c:pt>
                <c:pt idx="38">
                  <c:v>88.876760284327304</c:v>
                </c:pt>
                <c:pt idx="39">
                  <c:v>92.348127670750245</c:v>
                </c:pt>
                <c:pt idx="40">
                  <c:v>91.565869103280747</c:v>
                </c:pt>
                <c:pt idx="41">
                  <c:v>93.205116574749312</c:v>
                </c:pt>
                <c:pt idx="42">
                  <c:v>95.935097086926305</c:v>
                </c:pt>
                <c:pt idx="43">
                  <c:v>94.393050288726343</c:v>
                </c:pt>
                <c:pt idx="44">
                  <c:v>98.505107487125713</c:v>
                </c:pt>
                <c:pt idx="45">
                  <c:v>95.002235045214135</c:v>
                </c:pt>
                <c:pt idx="46">
                  <c:v>94.799639907388936</c:v>
                </c:pt>
                <c:pt idx="47">
                  <c:v>93.182911680125272</c:v>
                </c:pt>
                <c:pt idx="48">
                  <c:v>99.878054086700942</c:v>
                </c:pt>
                <c:pt idx="49">
                  <c:v>99.416579019955506</c:v>
                </c:pt>
                <c:pt idx="50">
                  <c:v>101.07362847698134</c:v>
                </c:pt>
                <c:pt idx="51">
                  <c:v>106.68592657086792</c:v>
                </c:pt>
                <c:pt idx="52">
                  <c:v>109.08118561088619</c:v>
                </c:pt>
                <c:pt idx="53">
                  <c:v>106.52991198912727</c:v>
                </c:pt>
                <c:pt idx="54">
                  <c:v>104.58101820113269</c:v>
                </c:pt>
                <c:pt idx="55">
                  <c:v>104.91921421428593</c:v>
                </c:pt>
                <c:pt idx="56">
                  <c:v>102.96472529568163</c:v>
                </c:pt>
                <c:pt idx="57">
                  <c:v>97.302381385124633</c:v>
                </c:pt>
                <c:pt idx="58">
                  <c:v>96.204797342869668</c:v>
                </c:pt>
                <c:pt idx="59">
                  <c:v>95.187864276834077</c:v>
                </c:pt>
                <c:pt idx="60">
                  <c:v>91.782567287853041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Diversification!$G$3</c:f>
              <c:strCache>
                <c:ptCount val="1"/>
                <c:pt idx="0">
                  <c:v>Asset 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Diversification!$D$4:$D$359</c:f>
              <c:numCache>
                <c:formatCode>0.00</c:formatCode>
                <c:ptCount val="3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</c:numCache>
            </c:numRef>
          </c:xVal>
          <c:yVal>
            <c:numRef>
              <c:f>Diversification!$G$4:$G$359</c:f>
              <c:numCache>
                <c:formatCode>0.00</c:formatCode>
                <c:ptCount val="356"/>
                <c:pt idx="0">
                  <c:v>100</c:v>
                </c:pt>
                <c:pt idx="1">
                  <c:v>99.661408760138457</c:v>
                </c:pt>
                <c:pt idx="2">
                  <c:v>98.720620183084748</c:v>
                </c:pt>
                <c:pt idx="3">
                  <c:v>92.392642831142282</c:v>
                </c:pt>
                <c:pt idx="4">
                  <c:v>88.746573472781137</c:v>
                </c:pt>
                <c:pt idx="5">
                  <c:v>86.634341880697704</c:v>
                </c:pt>
                <c:pt idx="6">
                  <c:v>88.067112136894721</c:v>
                </c:pt>
                <c:pt idx="7">
                  <c:v>89.365216795838265</c:v>
                </c:pt>
                <c:pt idx="8">
                  <c:v>88.834575956147603</c:v>
                </c:pt>
                <c:pt idx="9">
                  <c:v>88.342253550875753</c:v>
                </c:pt>
                <c:pt idx="10">
                  <c:v>93.155255541064562</c:v>
                </c:pt>
                <c:pt idx="11">
                  <c:v>95.408102230021754</c:v>
                </c:pt>
                <c:pt idx="12">
                  <c:v>94.96767936377276</c:v>
                </c:pt>
                <c:pt idx="13">
                  <c:v>97.370011642933349</c:v>
                </c:pt>
                <c:pt idx="14">
                  <c:v>97.174819412820895</c:v>
                </c:pt>
                <c:pt idx="15">
                  <c:v>98.312695117611938</c:v>
                </c:pt>
                <c:pt idx="16">
                  <c:v>101.03483266217231</c:v>
                </c:pt>
                <c:pt idx="17">
                  <c:v>99.356905058856697</c:v>
                </c:pt>
                <c:pt idx="18">
                  <c:v>104.77494703912032</c:v>
                </c:pt>
                <c:pt idx="19">
                  <c:v>101.90515422580894</c:v>
                </c:pt>
                <c:pt idx="20">
                  <c:v>100.71296438816177</c:v>
                </c:pt>
                <c:pt idx="21">
                  <c:v>103.61098133765273</c:v>
                </c:pt>
                <c:pt idx="22">
                  <c:v>108.25141742401267</c:v>
                </c:pt>
                <c:pt idx="23">
                  <c:v>108.20586389126936</c:v>
                </c:pt>
                <c:pt idx="24">
                  <c:v>103.25772299435492</c:v>
                </c:pt>
                <c:pt idx="25">
                  <c:v>102.92694161904905</c:v>
                </c:pt>
                <c:pt idx="26">
                  <c:v>99.927405100439927</c:v>
                </c:pt>
                <c:pt idx="27">
                  <c:v>97.430061918754447</c:v>
                </c:pt>
                <c:pt idx="28">
                  <c:v>99.856087760345687</c:v>
                </c:pt>
                <c:pt idx="29">
                  <c:v>100.72644501686032</c:v>
                </c:pt>
                <c:pt idx="30">
                  <c:v>100.14234420240656</c:v>
                </c:pt>
                <c:pt idx="31">
                  <c:v>102.72059255512465</c:v>
                </c:pt>
                <c:pt idx="32">
                  <c:v>100.11422376805884</c:v>
                </c:pt>
                <c:pt idx="33">
                  <c:v>102.97964878190429</c:v>
                </c:pt>
                <c:pt idx="34">
                  <c:v>105.27327748410765</c:v>
                </c:pt>
                <c:pt idx="35">
                  <c:v>111.51816104125955</c:v>
                </c:pt>
                <c:pt idx="36">
                  <c:v>110.51640927372706</c:v>
                </c:pt>
                <c:pt idx="37">
                  <c:v>108.89764954117742</c:v>
                </c:pt>
                <c:pt idx="38">
                  <c:v>115.13838354522409</c:v>
                </c:pt>
                <c:pt idx="39">
                  <c:v>116.83468365618624</c:v>
                </c:pt>
                <c:pt idx="40">
                  <c:v>117.95429462784902</c:v>
                </c:pt>
                <c:pt idx="41">
                  <c:v>113.99194071942367</c:v>
                </c:pt>
                <c:pt idx="42">
                  <c:v>111.46467284327876</c:v>
                </c:pt>
                <c:pt idx="43">
                  <c:v>111.00858723138094</c:v>
                </c:pt>
                <c:pt idx="44">
                  <c:v>109.5918795690089</c:v>
                </c:pt>
                <c:pt idx="45">
                  <c:v>107.39859987613386</c:v>
                </c:pt>
                <c:pt idx="46">
                  <c:v>104.7606011069405</c:v>
                </c:pt>
                <c:pt idx="47">
                  <c:v>103.27451259213309</c:v>
                </c:pt>
                <c:pt idx="48">
                  <c:v>101.91268047337911</c:v>
                </c:pt>
                <c:pt idx="49">
                  <c:v>99.423452257061868</c:v>
                </c:pt>
                <c:pt idx="50">
                  <c:v>102.10183784746219</c:v>
                </c:pt>
                <c:pt idx="51">
                  <c:v>99.475452532257876</c:v>
                </c:pt>
                <c:pt idx="52">
                  <c:v>102.8334544804369</c:v>
                </c:pt>
                <c:pt idx="53">
                  <c:v>99.532682125450975</c:v>
                </c:pt>
                <c:pt idx="54">
                  <c:v>100.94519718380332</c:v>
                </c:pt>
                <c:pt idx="55">
                  <c:v>101.75142952774009</c:v>
                </c:pt>
                <c:pt idx="56">
                  <c:v>99.198870472423707</c:v>
                </c:pt>
                <c:pt idx="57">
                  <c:v>100.8565938563399</c:v>
                </c:pt>
                <c:pt idx="58">
                  <c:v>96.655897102985392</c:v>
                </c:pt>
                <c:pt idx="59">
                  <c:v>97.887488036220347</c:v>
                </c:pt>
                <c:pt idx="60">
                  <c:v>98.290205448367189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Diversification!$H$3</c:f>
              <c:strCache>
                <c:ptCount val="1"/>
                <c:pt idx="0">
                  <c:v>Asset 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Diversification!$D$4:$D$359</c:f>
              <c:numCache>
                <c:formatCode>0.00</c:formatCode>
                <c:ptCount val="3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</c:numCache>
            </c:numRef>
          </c:xVal>
          <c:yVal>
            <c:numRef>
              <c:f>Diversification!$H$4:$H$359</c:f>
              <c:numCache>
                <c:formatCode>0.00</c:formatCode>
                <c:ptCount val="356"/>
                <c:pt idx="0">
                  <c:v>100</c:v>
                </c:pt>
                <c:pt idx="1">
                  <c:v>99.519153086780804</c:v>
                </c:pt>
                <c:pt idx="2">
                  <c:v>96.706256368684649</c:v>
                </c:pt>
                <c:pt idx="3">
                  <c:v>96.56267560596234</c:v>
                </c:pt>
                <c:pt idx="4">
                  <c:v>96.69582591369452</c:v>
                </c:pt>
                <c:pt idx="5">
                  <c:v>97.523318194666018</c:v>
                </c:pt>
                <c:pt idx="6">
                  <c:v>96.532434597356399</c:v>
                </c:pt>
                <c:pt idx="7">
                  <c:v>95.551918268368937</c:v>
                </c:pt>
                <c:pt idx="8">
                  <c:v>98.538228062812919</c:v>
                </c:pt>
                <c:pt idx="9">
                  <c:v>101.35306910610993</c:v>
                </c:pt>
                <c:pt idx="10">
                  <c:v>101.50644335605003</c:v>
                </c:pt>
                <c:pt idx="11">
                  <c:v>107.34865892235278</c:v>
                </c:pt>
                <c:pt idx="12">
                  <c:v>105.54271743277563</c:v>
                </c:pt>
                <c:pt idx="13">
                  <c:v>101.94018536332435</c:v>
                </c:pt>
                <c:pt idx="14">
                  <c:v>110.69792317810315</c:v>
                </c:pt>
                <c:pt idx="15">
                  <c:v>109.18532981837386</c:v>
                </c:pt>
                <c:pt idx="16">
                  <c:v>110.02102613590579</c:v>
                </c:pt>
                <c:pt idx="17">
                  <c:v>108.57172816074208</c:v>
                </c:pt>
                <c:pt idx="18">
                  <c:v>107.74643395845015</c:v>
                </c:pt>
                <c:pt idx="19">
                  <c:v>110.80300075527394</c:v>
                </c:pt>
                <c:pt idx="20">
                  <c:v>110.18058402052453</c:v>
                </c:pt>
                <c:pt idx="21">
                  <c:v>110.85114070562597</c:v>
                </c:pt>
                <c:pt idx="22">
                  <c:v>109.03390505054215</c:v>
                </c:pt>
                <c:pt idx="23">
                  <c:v>108.5001485494077</c:v>
                </c:pt>
                <c:pt idx="24">
                  <c:v>105.72002990214651</c:v>
                </c:pt>
                <c:pt idx="25">
                  <c:v>103.72184541440271</c:v>
                </c:pt>
                <c:pt idx="26">
                  <c:v>98.511258774904775</c:v>
                </c:pt>
                <c:pt idx="27">
                  <c:v>97.277703903249957</c:v>
                </c:pt>
                <c:pt idx="28">
                  <c:v>94.751496530595787</c:v>
                </c:pt>
                <c:pt idx="29">
                  <c:v>93.375233457793868</c:v>
                </c:pt>
                <c:pt idx="30">
                  <c:v>94.746732792509306</c:v>
                </c:pt>
                <c:pt idx="31">
                  <c:v>94.277325367101682</c:v>
                </c:pt>
                <c:pt idx="32">
                  <c:v>96.522473097389351</c:v>
                </c:pt>
                <c:pt idx="33">
                  <c:v>93.619811023026926</c:v>
                </c:pt>
                <c:pt idx="34">
                  <c:v>94.241820267617427</c:v>
                </c:pt>
                <c:pt idx="35">
                  <c:v>96.302631125339659</c:v>
                </c:pt>
                <c:pt idx="36">
                  <c:v>93.092483740112115</c:v>
                </c:pt>
                <c:pt idx="37">
                  <c:v>95.312294466192512</c:v>
                </c:pt>
                <c:pt idx="38">
                  <c:v>97.870012439006004</c:v>
                </c:pt>
                <c:pt idx="39">
                  <c:v>101.26522728755911</c:v>
                </c:pt>
                <c:pt idx="40">
                  <c:v>104.58714742509109</c:v>
                </c:pt>
                <c:pt idx="41">
                  <c:v>106.18166817607717</c:v>
                </c:pt>
                <c:pt idx="42">
                  <c:v>107.13809909800386</c:v>
                </c:pt>
                <c:pt idx="43">
                  <c:v>105.31879805081293</c:v>
                </c:pt>
                <c:pt idx="44">
                  <c:v>107.83897423689081</c:v>
                </c:pt>
                <c:pt idx="45">
                  <c:v>107.85213141820114</c:v>
                </c:pt>
                <c:pt idx="46">
                  <c:v>105.24638769736977</c:v>
                </c:pt>
                <c:pt idx="47">
                  <c:v>108.18258992778713</c:v>
                </c:pt>
                <c:pt idx="48">
                  <c:v>108.2474579802319</c:v>
                </c:pt>
                <c:pt idx="49">
                  <c:v>105.64350692350874</c:v>
                </c:pt>
                <c:pt idx="50">
                  <c:v>109.57350988214833</c:v>
                </c:pt>
                <c:pt idx="51">
                  <c:v>108.64717515579633</c:v>
                </c:pt>
                <c:pt idx="52">
                  <c:v>109.37134947690673</c:v>
                </c:pt>
                <c:pt idx="53">
                  <c:v>110.3520413336343</c:v>
                </c:pt>
                <c:pt idx="54">
                  <c:v>116.81801583600723</c:v>
                </c:pt>
                <c:pt idx="55">
                  <c:v>115.87420586669438</c:v>
                </c:pt>
                <c:pt idx="56">
                  <c:v>120.27440420880275</c:v>
                </c:pt>
                <c:pt idx="57">
                  <c:v>126.2939962727595</c:v>
                </c:pt>
                <c:pt idx="58">
                  <c:v>123.64663604550753</c:v>
                </c:pt>
                <c:pt idx="59">
                  <c:v>129.84963903628579</c:v>
                </c:pt>
                <c:pt idx="60">
                  <c:v>127.59453085777433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Diversification!$I$3</c:f>
              <c:strCache>
                <c:ptCount val="1"/>
                <c:pt idx="0">
                  <c:v>Asset 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none"/>
          </c:marker>
          <c:xVal>
            <c:numRef>
              <c:f>Diversification!$D$4:$D$359</c:f>
              <c:numCache>
                <c:formatCode>0.00</c:formatCode>
                <c:ptCount val="3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</c:numCache>
            </c:numRef>
          </c:xVal>
          <c:yVal>
            <c:numRef>
              <c:f>Diversification!$I$4:$I$359</c:f>
              <c:numCache>
                <c:formatCode>0.00</c:formatCode>
                <c:ptCount val="356"/>
                <c:pt idx="0">
                  <c:v>100</c:v>
                </c:pt>
                <c:pt idx="1">
                  <c:v>100.69768504491097</c:v>
                </c:pt>
                <c:pt idx="2">
                  <c:v>104.65192578581333</c:v>
                </c:pt>
                <c:pt idx="3">
                  <c:v>105.52127829559969</c:v>
                </c:pt>
                <c:pt idx="4">
                  <c:v>105.07895583414465</c:v>
                </c:pt>
                <c:pt idx="5">
                  <c:v>110.55029757570506</c:v>
                </c:pt>
                <c:pt idx="6">
                  <c:v>105.5263228260531</c:v>
                </c:pt>
                <c:pt idx="7">
                  <c:v>107.57236488597334</c:v>
                </c:pt>
                <c:pt idx="8">
                  <c:v>105.20994929047301</c:v>
                </c:pt>
                <c:pt idx="9">
                  <c:v>102.46306753041468</c:v>
                </c:pt>
                <c:pt idx="10">
                  <c:v>101.16746017096355</c:v>
                </c:pt>
                <c:pt idx="11">
                  <c:v>100.10006005713451</c:v>
                </c:pt>
                <c:pt idx="12">
                  <c:v>98.867031916430534</c:v>
                </c:pt>
                <c:pt idx="13">
                  <c:v>98.453496150756166</c:v>
                </c:pt>
                <c:pt idx="14">
                  <c:v>101.44572536754812</c:v>
                </c:pt>
                <c:pt idx="15">
                  <c:v>102.70078996846952</c:v>
                </c:pt>
                <c:pt idx="16">
                  <c:v>103.03141801751423</c:v>
                </c:pt>
                <c:pt idx="17">
                  <c:v>101.87191994058874</c:v>
                </c:pt>
                <c:pt idx="18">
                  <c:v>104.46917979813473</c:v>
                </c:pt>
                <c:pt idx="19">
                  <c:v>107.45482454813991</c:v>
                </c:pt>
                <c:pt idx="20">
                  <c:v>107.4922876453991</c:v>
                </c:pt>
                <c:pt idx="21">
                  <c:v>111.57361656870401</c:v>
                </c:pt>
                <c:pt idx="22">
                  <c:v>111.63118089153087</c:v>
                </c:pt>
                <c:pt idx="23">
                  <c:v>110.07331901525951</c:v>
                </c:pt>
                <c:pt idx="24">
                  <c:v>108.04828611399999</c:v>
                </c:pt>
                <c:pt idx="25">
                  <c:v>108.10249633807834</c:v>
                </c:pt>
                <c:pt idx="26">
                  <c:v>110.10673518661706</c:v>
                </c:pt>
                <c:pt idx="27">
                  <c:v>108.32039851655873</c:v>
                </c:pt>
                <c:pt idx="28">
                  <c:v>106.52366009211694</c:v>
                </c:pt>
                <c:pt idx="29">
                  <c:v>107.99532020822372</c:v>
                </c:pt>
                <c:pt idx="30">
                  <c:v>106.2068968868935</c:v>
                </c:pt>
                <c:pt idx="31">
                  <c:v>108.08481160493938</c:v>
                </c:pt>
                <c:pt idx="32">
                  <c:v>99.375915624864149</c:v>
                </c:pt>
                <c:pt idx="33">
                  <c:v>101.08922069296204</c:v>
                </c:pt>
                <c:pt idx="34">
                  <c:v>105.66516088425237</c:v>
                </c:pt>
                <c:pt idx="35">
                  <c:v>100.28848980281995</c:v>
                </c:pt>
                <c:pt idx="36">
                  <c:v>102.72640276027691</c:v>
                </c:pt>
                <c:pt idx="37">
                  <c:v>99.65213998890215</c:v>
                </c:pt>
                <c:pt idx="38">
                  <c:v>104.09187584075002</c:v>
                </c:pt>
                <c:pt idx="39">
                  <c:v>103.76569289565167</c:v>
                </c:pt>
                <c:pt idx="40">
                  <c:v>103.47410266746203</c:v>
                </c:pt>
                <c:pt idx="41">
                  <c:v>104.60559317143426</c:v>
                </c:pt>
                <c:pt idx="42">
                  <c:v>103.10822144296912</c:v>
                </c:pt>
                <c:pt idx="43">
                  <c:v>98.781297672573956</c:v>
                </c:pt>
                <c:pt idx="44">
                  <c:v>94.934938931940138</c:v>
                </c:pt>
                <c:pt idx="45">
                  <c:v>93.232215257337941</c:v>
                </c:pt>
                <c:pt idx="46">
                  <c:v>93.733662693599641</c:v>
                </c:pt>
                <c:pt idx="47">
                  <c:v>94.190383257591407</c:v>
                </c:pt>
                <c:pt idx="48">
                  <c:v>94.90747481053981</c:v>
                </c:pt>
                <c:pt idx="49">
                  <c:v>94.882219693872273</c:v>
                </c:pt>
                <c:pt idx="50">
                  <c:v>96.115707145483498</c:v>
                </c:pt>
                <c:pt idx="51">
                  <c:v>96.32678563221485</c:v>
                </c:pt>
                <c:pt idx="52">
                  <c:v>93.175774641826266</c:v>
                </c:pt>
                <c:pt idx="53">
                  <c:v>94.77946257900355</c:v>
                </c:pt>
                <c:pt idx="54">
                  <c:v>98.834556270324057</c:v>
                </c:pt>
                <c:pt idx="55">
                  <c:v>96.416046010382829</c:v>
                </c:pt>
                <c:pt idx="56">
                  <c:v>91.93881740034513</c:v>
                </c:pt>
                <c:pt idx="57">
                  <c:v>89.822543441151069</c:v>
                </c:pt>
                <c:pt idx="58">
                  <c:v>90.365273269794983</c:v>
                </c:pt>
                <c:pt idx="59">
                  <c:v>92.327385390411635</c:v>
                </c:pt>
                <c:pt idx="60">
                  <c:v>92.861404648040974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Diversification!$K$3</c:f>
              <c:strCache>
                <c:ptCount val="1"/>
                <c:pt idx="0">
                  <c:v>Basket</c:v>
                </c:pt>
              </c:strCache>
            </c:strRef>
          </c:tx>
          <c:spPr>
            <a:ln w="381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Diversification!$D$4:$D$359</c:f>
              <c:numCache>
                <c:formatCode>0.00</c:formatCode>
                <c:ptCount val="3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</c:numCache>
            </c:numRef>
          </c:xVal>
          <c:yVal>
            <c:numRef>
              <c:f>Diversification!$K$4:$K$359</c:f>
              <c:numCache>
                <c:formatCode>0.00</c:formatCode>
                <c:ptCount val="356"/>
                <c:pt idx="0">
                  <c:v>100</c:v>
                </c:pt>
                <c:pt idx="1">
                  <c:v>99.271587350353514</c:v>
                </c:pt>
                <c:pt idx="2">
                  <c:v>99.304359545730208</c:v>
                </c:pt>
                <c:pt idx="3">
                  <c:v>97.978428593165773</c:v>
                </c:pt>
                <c:pt idx="4">
                  <c:v>96.844136008962494</c:v>
                </c:pt>
                <c:pt idx="5">
                  <c:v>97.00253972434723</c:v>
                </c:pt>
                <c:pt idx="6">
                  <c:v>96.127198868345729</c:v>
                </c:pt>
                <c:pt idx="7">
                  <c:v>96.47486393197623</c:v>
                </c:pt>
                <c:pt idx="8">
                  <c:v>95.411684405423074</c:v>
                </c:pt>
                <c:pt idx="9">
                  <c:v>94.671641155299866</c:v>
                </c:pt>
                <c:pt idx="10">
                  <c:v>95.752459416842015</c:v>
                </c:pt>
                <c:pt idx="11">
                  <c:v>97.708109357414031</c:v>
                </c:pt>
                <c:pt idx="12">
                  <c:v>97.089860627613916</c:v>
                </c:pt>
                <c:pt idx="13">
                  <c:v>98.033043447990295</c:v>
                </c:pt>
                <c:pt idx="14">
                  <c:v>99.702295772540069</c:v>
                </c:pt>
                <c:pt idx="15">
                  <c:v>99.980124127546631</c:v>
                </c:pt>
                <c:pt idx="16">
                  <c:v>99.647298275204491</c:v>
                </c:pt>
                <c:pt idx="17">
                  <c:v>98.631667836355518</c:v>
                </c:pt>
                <c:pt idx="18">
                  <c:v>100.29124539344544</c:v>
                </c:pt>
                <c:pt idx="19">
                  <c:v>100.86779754729535</c:v>
                </c:pt>
                <c:pt idx="20">
                  <c:v>100.29463443106289</c:v>
                </c:pt>
                <c:pt idx="21">
                  <c:v>103.20652876993574</c:v>
                </c:pt>
                <c:pt idx="22">
                  <c:v>103.98102374841784</c:v>
                </c:pt>
                <c:pt idx="23">
                  <c:v>104.89598183589861</c:v>
                </c:pt>
                <c:pt idx="24">
                  <c:v>102.4143186097271</c:v>
                </c:pt>
                <c:pt idx="25">
                  <c:v>101.5506737902642</c:v>
                </c:pt>
                <c:pt idx="26">
                  <c:v>99.364681654589788</c:v>
                </c:pt>
                <c:pt idx="27">
                  <c:v>97.80747004429692</c:v>
                </c:pt>
                <c:pt idx="28">
                  <c:v>97.332714537737743</c:v>
                </c:pt>
                <c:pt idx="29">
                  <c:v>97.76141416295323</c:v>
                </c:pt>
                <c:pt idx="30">
                  <c:v>96.949247489571718</c:v>
                </c:pt>
                <c:pt idx="31">
                  <c:v>98.031968005326021</c:v>
                </c:pt>
                <c:pt idx="32">
                  <c:v>96.275778002869899</c:v>
                </c:pt>
                <c:pt idx="33">
                  <c:v>96.238692215882622</c:v>
                </c:pt>
                <c:pt idx="34">
                  <c:v>97.903771287194502</c:v>
                </c:pt>
                <c:pt idx="35">
                  <c:v>98.77090666795894</c:v>
                </c:pt>
                <c:pt idx="36">
                  <c:v>98.720679987529522</c:v>
                </c:pt>
                <c:pt idx="37">
                  <c:v>97.619446370944104</c:v>
                </c:pt>
                <c:pt idx="38">
                  <c:v>101.49425802732685</c:v>
                </c:pt>
                <c:pt idx="39">
                  <c:v>103.55343287753682</c:v>
                </c:pt>
                <c:pt idx="40">
                  <c:v>104.39535345592073</c:v>
                </c:pt>
                <c:pt idx="41">
                  <c:v>104.49607966042109</c:v>
                </c:pt>
                <c:pt idx="42">
                  <c:v>104.41152261779452</c:v>
                </c:pt>
                <c:pt idx="43">
                  <c:v>102.37543331087353</c:v>
                </c:pt>
                <c:pt idx="44">
                  <c:v>102.71772505624139</c:v>
                </c:pt>
                <c:pt idx="45">
                  <c:v>100.87129539922178</c:v>
                </c:pt>
                <c:pt idx="46">
                  <c:v>99.635072851324708</c:v>
                </c:pt>
                <c:pt idx="47">
                  <c:v>99.707599364409234</c:v>
                </c:pt>
                <c:pt idx="48">
                  <c:v>101.23641683771294</c:v>
                </c:pt>
                <c:pt idx="49">
                  <c:v>99.841439473599607</c:v>
                </c:pt>
                <c:pt idx="50">
                  <c:v>102.21617083801884</c:v>
                </c:pt>
                <c:pt idx="51">
                  <c:v>102.78383497278425</c:v>
                </c:pt>
                <c:pt idx="52">
                  <c:v>103.61544105251402</c:v>
                </c:pt>
                <c:pt idx="53">
                  <c:v>102.79852450680403</c:v>
                </c:pt>
                <c:pt idx="54">
                  <c:v>105.29469687281683</c:v>
                </c:pt>
                <c:pt idx="55">
                  <c:v>104.7402239047758</c:v>
                </c:pt>
                <c:pt idx="56">
                  <c:v>103.59420434431331</c:v>
                </c:pt>
                <c:pt idx="57">
                  <c:v>103.56887873884378</c:v>
                </c:pt>
                <c:pt idx="58">
                  <c:v>101.71815094028941</c:v>
                </c:pt>
                <c:pt idx="59">
                  <c:v>103.81309418493795</c:v>
                </c:pt>
                <c:pt idx="60">
                  <c:v>102.63217706050889</c:v>
                </c:pt>
              </c:numCache>
            </c:numRef>
          </c:yVal>
          <c:smooth val="1"/>
        </c:ser>
        <c:axId val="82709888"/>
        <c:axId val="82719872"/>
      </c:scatterChart>
      <c:valAx>
        <c:axId val="82709888"/>
        <c:scaling>
          <c:orientation val="minMax"/>
        </c:scaling>
        <c:axPos val="b"/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2719872"/>
        <c:crosses val="autoZero"/>
        <c:crossBetween val="midCat"/>
      </c:valAx>
      <c:valAx>
        <c:axId val="82719872"/>
        <c:scaling>
          <c:orientation val="minMax"/>
          <c:max val="130"/>
          <c:min val="70"/>
        </c:scaling>
        <c:axPos val="l"/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2709888"/>
        <c:crosses val="autoZero"/>
        <c:crossBetween val="midCat"/>
        <c:majorUnit val="10"/>
        <c:minorUnit val="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252692626346305"/>
          <c:y val="0.12364130434782607"/>
          <c:w val="0.13421706710853354"/>
          <c:h val="0.71874999999999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5.894519131334023E-2"/>
          <c:y val="3.7288135593220341E-2"/>
          <c:w val="0.90072388831437433"/>
          <c:h val="0.88644067796610171"/>
        </c:manualLayout>
      </c:layout>
      <c:scatterChart>
        <c:scatterStyle val="lineMarker"/>
        <c:ser>
          <c:idx val="0"/>
          <c:order val="0"/>
          <c:tx>
            <c:strRef>
              <c:f>Beta!$F$4</c:f>
              <c:strCache>
                <c:ptCount val="1"/>
                <c:pt idx="0">
                  <c:v>MICROSOFT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Beta!$E$6:$E$65</c:f>
              <c:numCache>
                <c:formatCode>0.000</c:formatCode>
                <c:ptCount val="60"/>
                <c:pt idx="0">
                  <c:v>1.1003131672331476E-2</c:v>
                </c:pt>
                <c:pt idx="1">
                  <c:v>6.963994085633135E-2</c:v>
                </c:pt>
                <c:pt idx="2">
                  <c:v>4.9942855289678963E-2</c:v>
                </c:pt>
                <c:pt idx="3">
                  <c:v>1.0010537764270779E-2</c:v>
                </c:pt>
                <c:pt idx="4">
                  <c:v>-1.7341397025348461E-2</c:v>
                </c:pt>
                <c:pt idx="5">
                  <c:v>3.9817671926550127E-2</c:v>
                </c:pt>
                <c:pt idx="6">
                  <c:v>-1.0705487156705844E-2</c:v>
                </c:pt>
                <c:pt idx="7">
                  <c:v>-0.15616249994502002</c:v>
                </c:pt>
                <c:pt idx="8">
                  <c:v>6.2093789329986493E-2</c:v>
                </c:pt>
                <c:pt idx="9">
                  <c:v>7.8202289948086118E-2</c:v>
                </c:pt>
                <c:pt idx="10">
                  <c:v>5.8841075757837431E-2</c:v>
                </c:pt>
                <c:pt idx="11">
                  <c:v>5.6031546059007634E-2</c:v>
                </c:pt>
                <c:pt idx="12">
                  <c:v>4.096354054073105E-2</c:v>
                </c:pt>
                <c:pt idx="13">
                  <c:v>-3.1570722257822606E-2</c:v>
                </c:pt>
                <c:pt idx="14">
                  <c:v>3.922596068446052E-2</c:v>
                </c:pt>
                <c:pt idx="15">
                  <c:v>3.799781188914908E-2</c:v>
                </c:pt>
                <c:pt idx="16">
                  <c:v>-2.3900826811440831E-2</c:v>
                </c:pt>
                <c:pt idx="17">
                  <c:v>5.4012163944041049E-2</c:v>
                </c:pt>
                <c:pt idx="18">
                  <c:v>-3.1721541668685585E-2</c:v>
                </c:pt>
                <c:pt idx="19">
                  <c:v>-4.9567694537311453E-3</c:v>
                </c:pt>
                <c:pt idx="20">
                  <c:v>-2.7798403934908393E-2</c:v>
                </c:pt>
                <c:pt idx="21">
                  <c:v>6.1360150998655563E-2</c:v>
                </c:pt>
                <c:pt idx="22">
                  <c:v>2.0122851220942359E-2</c:v>
                </c:pt>
                <c:pt idx="23">
                  <c:v>5.722651107234622E-2</c:v>
                </c:pt>
                <c:pt idx="24">
                  <c:v>-5.1548491424483464E-2</c:v>
                </c:pt>
                <c:pt idx="25">
                  <c:v>-1.9110101083982912E-2</c:v>
                </c:pt>
                <c:pt idx="26">
                  <c:v>9.3329311439920015E-2</c:v>
                </c:pt>
                <c:pt idx="27">
                  <c:v>-3.0542722234147369E-2</c:v>
                </c:pt>
                <c:pt idx="28">
                  <c:v>-2.0731482172778804E-2</c:v>
                </c:pt>
                <c:pt idx="29">
                  <c:v>2.4354836840452084E-2</c:v>
                </c:pt>
                <c:pt idx="30">
                  <c:v>-1.5758214416425227E-2</c:v>
                </c:pt>
                <c:pt idx="31">
                  <c:v>6.0261169010818592E-2</c:v>
                </c:pt>
                <c:pt idx="32">
                  <c:v>-5.4238039565568053E-2</c:v>
                </c:pt>
                <c:pt idx="33">
                  <c:v>-4.2380720158347734E-3</c:v>
                </c:pt>
                <c:pt idx="34">
                  <c:v>-8.211632909528116E-2</c:v>
                </c:pt>
                <c:pt idx="35">
                  <c:v>4.8775527849084892E-3</c:v>
                </c:pt>
                <c:pt idx="36">
                  <c:v>3.4865332891272076E-2</c:v>
                </c:pt>
                <c:pt idx="37">
                  <c:v>-9.5611399905710631E-2</c:v>
                </c:pt>
                <c:pt idx="38">
                  <c:v>-6.5441533406184763E-2</c:v>
                </c:pt>
                <c:pt idx="39">
                  <c:v>7.4835868079553378E-2</c:v>
                </c:pt>
                <c:pt idx="40">
                  <c:v>6.681005184841644E-3</c:v>
                </c:pt>
                <c:pt idx="41">
                  <c:v>-2.4642531037104416E-2</c:v>
                </c:pt>
                <c:pt idx="42">
                  <c:v>-9.8952668038652693E-3</c:v>
                </c:pt>
                <c:pt idx="43">
                  <c:v>-6.4645354380407291E-2</c:v>
                </c:pt>
                <c:pt idx="44">
                  <c:v>-8.4198673132789753E-2</c:v>
                </c:pt>
                <c:pt idx="45">
                  <c:v>1.8888099744008933E-2</c:v>
                </c:pt>
                <c:pt idx="46">
                  <c:v>7.3908605143317471E-2</c:v>
                </c:pt>
                <c:pt idx="47">
                  <c:v>8.7224102117326174E-3</c:v>
                </c:pt>
                <c:pt idx="48">
                  <c:v>-1.4703173413701262E-2</c:v>
                </c:pt>
                <c:pt idx="49">
                  <c:v>-1.9469339062512272E-2</c:v>
                </c:pt>
                <c:pt idx="50">
                  <c:v>3.6917386069608947E-2</c:v>
                </c:pt>
                <c:pt idx="51">
                  <c:v>-6.2546784848706974E-2</c:v>
                </c:pt>
                <c:pt idx="52">
                  <c:v>-7.391182040185915E-3</c:v>
                </c:pt>
                <c:pt idx="53">
                  <c:v>-7.3904222498845179E-2</c:v>
                </c:pt>
                <c:pt idx="54">
                  <c:v>-8.1154096317858845E-2</c:v>
                </c:pt>
                <c:pt idx="55">
                  <c:v>6.5431824370373393E-3</c:v>
                </c:pt>
                <c:pt idx="56">
                  <c:v>-0.11505082488533415</c:v>
                </c:pt>
                <c:pt idx="57">
                  <c:v>8.4358913584714645E-2</c:v>
                </c:pt>
                <c:pt idx="58">
                  <c:v>5.7191340702146855E-2</c:v>
                </c:pt>
                <c:pt idx="59">
                  <c:v>-6.0539730391117541E-2</c:v>
                </c:pt>
              </c:numCache>
            </c:numRef>
          </c:xVal>
          <c:yVal>
            <c:numRef>
              <c:f>Beta!$F$6:$F$65</c:f>
              <c:numCache>
                <c:formatCode>0.000</c:formatCode>
                <c:ptCount val="60"/>
                <c:pt idx="0">
                  <c:v>0.1434534493463098</c:v>
                </c:pt>
                <c:pt idx="1">
                  <c:v>0.12765170082952079</c:v>
                </c:pt>
                <c:pt idx="2">
                  <c:v>5.4532545732607039E-2</c:v>
                </c:pt>
                <c:pt idx="3">
                  <c:v>6.959042649829477E-3</c:v>
                </c:pt>
                <c:pt idx="4">
                  <c:v>-6.0757599625385759E-2</c:v>
                </c:pt>
                <c:pt idx="5">
                  <c:v>0.24515774772095292</c:v>
                </c:pt>
                <c:pt idx="6">
                  <c:v>1.4312961353311117E-2</c:v>
                </c:pt>
                <c:pt idx="7">
                  <c:v>-0.13621354517581702</c:v>
                </c:pt>
                <c:pt idx="8">
                  <c:v>0.13735204241188798</c:v>
                </c:pt>
                <c:pt idx="9">
                  <c:v>-3.8789977988542779E-2</c:v>
                </c:pt>
                <c:pt idx="10">
                  <c:v>0.14176133848377728</c:v>
                </c:pt>
                <c:pt idx="11">
                  <c:v>0.1282009362408903</c:v>
                </c:pt>
                <c:pt idx="12">
                  <c:v>0.23256371969803574</c:v>
                </c:pt>
                <c:pt idx="13">
                  <c:v>-0.15331798035012897</c:v>
                </c:pt>
                <c:pt idx="14">
                  <c:v>0.17731244752519698</c:v>
                </c:pt>
                <c:pt idx="15">
                  <c:v>-9.7332914916861912E-2</c:v>
                </c:pt>
                <c:pt idx="16">
                  <c:v>-7.7161691752920874E-3</c:v>
                </c:pt>
                <c:pt idx="17">
                  <c:v>0.11130655997749089</c:v>
                </c:pt>
                <c:pt idx="18">
                  <c:v>-4.9726724647250253E-2</c:v>
                </c:pt>
                <c:pt idx="19">
                  <c:v>7.5719847652420236E-2</c:v>
                </c:pt>
                <c:pt idx="20">
                  <c:v>-2.1844551946628231E-2</c:v>
                </c:pt>
                <c:pt idx="21">
                  <c:v>2.1844551946628293E-2</c:v>
                </c:pt>
                <c:pt idx="22">
                  <c:v>-1.6509903891219105E-2</c:v>
                </c:pt>
                <c:pt idx="23">
                  <c:v>0.24866172624275892</c:v>
                </c:pt>
                <c:pt idx="24">
                  <c:v>-0.17634414428970921</c:v>
                </c:pt>
                <c:pt idx="25">
                  <c:v>-9.0850303353284242E-2</c:v>
                </c:pt>
                <c:pt idx="26">
                  <c:v>0.17295370439885524</c:v>
                </c:pt>
                <c:pt idx="27">
                  <c:v>-0.42087867286959962</c:v>
                </c:pt>
                <c:pt idx="28">
                  <c:v>-0.10874966463671464</c:v>
                </c:pt>
                <c:pt idx="29">
                  <c:v>0.24585899187226437</c:v>
                </c:pt>
                <c:pt idx="30">
                  <c:v>-0.13621198881467966</c:v>
                </c:pt>
                <c:pt idx="31">
                  <c:v>0</c:v>
                </c:pt>
                <c:pt idx="32">
                  <c:v>-0.14627278558260884</c:v>
                </c:pt>
                <c:pt idx="33">
                  <c:v>0.132752832147879</c:v>
                </c:pt>
                <c:pt idx="34">
                  <c:v>-0.18268471596642996</c:v>
                </c:pt>
                <c:pt idx="35">
                  <c:v>-0.27972624082260367</c:v>
                </c:pt>
                <c:pt idx="36">
                  <c:v>0.3420142464161029</c:v>
                </c:pt>
                <c:pt idx="37">
                  <c:v>-3.4360249745724769E-2</c:v>
                </c:pt>
                <c:pt idx="38">
                  <c:v>-7.5901081927802247E-2</c:v>
                </c:pt>
                <c:pt idx="39">
                  <c:v>0.21418963023857765</c:v>
                </c:pt>
                <c:pt idx="40">
                  <c:v>2.0885780800471532E-2</c:v>
                </c:pt>
                <c:pt idx="41">
                  <c:v>5.3748345391599228E-2</c:v>
                </c:pt>
                <c:pt idx="42">
                  <c:v>-9.7929012290957559E-2</c:v>
                </c:pt>
                <c:pt idx="43">
                  <c:v>-0.14860111749547217</c:v>
                </c:pt>
                <c:pt idx="44">
                  <c:v>-0.10877461152408245</c:v>
                </c:pt>
                <c:pt idx="45">
                  <c:v>0.12787046218991319</c:v>
                </c:pt>
                <c:pt idx="46">
                  <c:v>9.9134376034342844E-2</c:v>
                </c:pt>
                <c:pt idx="47">
                  <c:v>3.1275373921396621E-2</c:v>
                </c:pt>
                <c:pt idx="48">
                  <c:v>-3.9092272417761538E-2</c:v>
                </c:pt>
                <c:pt idx="49">
                  <c:v>-8.8055539954472253E-2</c:v>
                </c:pt>
                <c:pt idx="50">
                  <c:v>3.3211878653932596E-2</c:v>
                </c:pt>
                <c:pt idx="51">
                  <c:v>-0.14326703818292935</c:v>
                </c:pt>
                <c:pt idx="52">
                  <c:v>-2.6171254090612592E-2</c:v>
                </c:pt>
                <c:pt idx="53">
                  <c:v>7.1802551046291824E-2</c:v>
                </c:pt>
                <c:pt idx="54">
                  <c:v>-0.13107732399684138</c:v>
                </c:pt>
                <c:pt idx="55">
                  <c:v>2.2665040286305269E-2</c:v>
                </c:pt>
                <c:pt idx="56">
                  <c:v>-0.11518820239707357</c:v>
                </c:pt>
                <c:pt idx="57">
                  <c:v>0.20085781020788465</c:v>
                </c:pt>
                <c:pt idx="58">
                  <c:v>7.5788875149547505E-2</c:v>
                </c:pt>
                <c:pt idx="59">
                  <c:v>-0.10945205152294103</c:v>
                </c:pt>
              </c:numCache>
            </c:numRef>
          </c:yVal>
        </c:ser>
        <c:ser>
          <c:idx val="1"/>
          <c:order val="1"/>
          <c:tx>
            <c:strRef>
              <c:f>Beta!$G$4</c:f>
              <c:strCache>
                <c:ptCount val="1"/>
                <c:pt idx="0">
                  <c:v>FITTED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Beta!$E$6:$E$65</c:f>
              <c:numCache>
                <c:formatCode>0.000</c:formatCode>
                <c:ptCount val="60"/>
                <c:pt idx="0">
                  <c:v>1.1003131672331476E-2</c:v>
                </c:pt>
                <c:pt idx="1">
                  <c:v>6.963994085633135E-2</c:v>
                </c:pt>
                <c:pt idx="2">
                  <c:v>4.9942855289678963E-2</c:v>
                </c:pt>
                <c:pt idx="3">
                  <c:v>1.0010537764270779E-2</c:v>
                </c:pt>
                <c:pt idx="4">
                  <c:v>-1.7341397025348461E-2</c:v>
                </c:pt>
                <c:pt idx="5">
                  <c:v>3.9817671926550127E-2</c:v>
                </c:pt>
                <c:pt idx="6">
                  <c:v>-1.0705487156705844E-2</c:v>
                </c:pt>
                <c:pt idx="7">
                  <c:v>-0.15616249994502002</c:v>
                </c:pt>
                <c:pt idx="8">
                  <c:v>6.2093789329986493E-2</c:v>
                </c:pt>
                <c:pt idx="9">
                  <c:v>7.8202289948086118E-2</c:v>
                </c:pt>
                <c:pt idx="10">
                  <c:v>5.8841075757837431E-2</c:v>
                </c:pt>
                <c:pt idx="11">
                  <c:v>5.6031546059007634E-2</c:v>
                </c:pt>
                <c:pt idx="12">
                  <c:v>4.096354054073105E-2</c:v>
                </c:pt>
                <c:pt idx="13">
                  <c:v>-3.1570722257822606E-2</c:v>
                </c:pt>
                <c:pt idx="14">
                  <c:v>3.922596068446052E-2</c:v>
                </c:pt>
                <c:pt idx="15">
                  <c:v>3.799781188914908E-2</c:v>
                </c:pt>
                <c:pt idx="16">
                  <c:v>-2.3900826811440831E-2</c:v>
                </c:pt>
                <c:pt idx="17">
                  <c:v>5.4012163944041049E-2</c:v>
                </c:pt>
                <c:pt idx="18">
                  <c:v>-3.1721541668685585E-2</c:v>
                </c:pt>
                <c:pt idx="19">
                  <c:v>-4.9567694537311453E-3</c:v>
                </c:pt>
                <c:pt idx="20">
                  <c:v>-2.7798403934908393E-2</c:v>
                </c:pt>
                <c:pt idx="21">
                  <c:v>6.1360150998655563E-2</c:v>
                </c:pt>
                <c:pt idx="22">
                  <c:v>2.0122851220942359E-2</c:v>
                </c:pt>
                <c:pt idx="23">
                  <c:v>5.722651107234622E-2</c:v>
                </c:pt>
                <c:pt idx="24">
                  <c:v>-5.1548491424483464E-2</c:v>
                </c:pt>
                <c:pt idx="25">
                  <c:v>-1.9110101083982912E-2</c:v>
                </c:pt>
                <c:pt idx="26">
                  <c:v>9.3329311439920015E-2</c:v>
                </c:pt>
                <c:pt idx="27">
                  <c:v>-3.0542722234147369E-2</c:v>
                </c:pt>
                <c:pt idx="28">
                  <c:v>-2.0731482172778804E-2</c:v>
                </c:pt>
                <c:pt idx="29">
                  <c:v>2.4354836840452084E-2</c:v>
                </c:pt>
                <c:pt idx="30">
                  <c:v>-1.5758214416425227E-2</c:v>
                </c:pt>
                <c:pt idx="31">
                  <c:v>6.0261169010818592E-2</c:v>
                </c:pt>
                <c:pt idx="32">
                  <c:v>-5.4238039565568053E-2</c:v>
                </c:pt>
                <c:pt idx="33">
                  <c:v>-4.2380720158347734E-3</c:v>
                </c:pt>
                <c:pt idx="34">
                  <c:v>-8.211632909528116E-2</c:v>
                </c:pt>
                <c:pt idx="35">
                  <c:v>4.8775527849084892E-3</c:v>
                </c:pt>
                <c:pt idx="36">
                  <c:v>3.4865332891272076E-2</c:v>
                </c:pt>
                <c:pt idx="37">
                  <c:v>-9.5611399905710631E-2</c:v>
                </c:pt>
                <c:pt idx="38">
                  <c:v>-6.5441533406184763E-2</c:v>
                </c:pt>
                <c:pt idx="39">
                  <c:v>7.4835868079553378E-2</c:v>
                </c:pt>
                <c:pt idx="40">
                  <c:v>6.681005184841644E-3</c:v>
                </c:pt>
                <c:pt idx="41">
                  <c:v>-2.4642531037104416E-2</c:v>
                </c:pt>
                <c:pt idx="42">
                  <c:v>-9.8952668038652693E-3</c:v>
                </c:pt>
                <c:pt idx="43">
                  <c:v>-6.4645354380407291E-2</c:v>
                </c:pt>
                <c:pt idx="44">
                  <c:v>-8.4198673132789753E-2</c:v>
                </c:pt>
                <c:pt idx="45">
                  <c:v>1.8888099744008933E-2</c:v>
                </c:pt>
                <c:pt idx="46">
                  <c:v>7.3908605143317471E-2</c:v>
                </c:pt>
                <c:pt idx="47">
                  <c:v>8.7224102117326174E-3</c:v>
                </c:pt>
                <c:pt idx="48">
                  <c:v>-1.4703173413701262E-2</c:v>
                </c:pt>
                <c:pt idx="49">
                  <c:v>-1.9469339062512272E-2</c:v>
                </c:pt>
                <c:pt idx="50">
                  <c:v>3.6917386069608947E-2</c:v>
                </c:pt>
                <c:pt idx="51">
                  <c:v>-6.2546784848706974E-2</c:v>
                </c:pt>
                <c:pt idx="52">
                  <c:v>-7.391182040185915E-3</c:v>
                </c:pt>
                <c:pt idx="53">
                  <c:v>-7.3904222498845179E-2</c:v>
                </c:pt>
                <c:pt idx="54">
                  <c:v>-8.1154096317858845E-2</c:v>
                </c:pt>
                <c:pt idx="55">
                  <c:v>6.5431824370373393E-3</c:v>
                </c:pt>
                <c:pt idx="56">
                  <c:v>-0.11505082488533415</c:v>
                </c:pt>
                <c:pt idx="57">
                  <c:v>8.4358913584714645E-2</c:v>
                </c:pt>
                <c:pt idx="58">
                  <c:v>5.7191340702146855E-2</c:v>
                </c:pt>
                <c:pt idx="59">
                  <c:v>-6.0539730391117541E-2</c:v>
                </c:pt>
              </c:numCache>
            </c:numRef>
          </c:xVal>
          <c:yVal>
            <c:numRef>
              <c:f>Beta!$G$6:$G$65</c:f>
              <c:numCache>
                <c:formatCode>0.000</c:formatCode>
                <c:ptCount val="60"/>
                <c:pt idx="0">
                  <c:v>2.7192072024677685E-2</c:v>
                </c:pt>
                <c:pt idx="1">
                  <c:v>0.12595697882998835</c:v>
                </c:pt>
                <c:pt idx="2">
                  <c:v>9.2780193677472145E-2</c:v>
                </c:pt>
                <c:pt idx="3">
                  <c:v>2.5520196522081543E-2</c:v>
                </c:pt>
                <c:pt idx="4">
                  <c:v>-2.0550033560949792E-2</c:v>
                </c:pt>
                <c:pt idx="5">
                  <c:v>7.5725841553568152E-2</c:v>
                </c:pt>
                <c:pt idx="6">
                  <c:v>-9.3728390842120306E-3</c:v>
                </c:pt>
                <c:pt idx="7">
                  <c:v>-0.25437335176792014</c:v>
                </c:pt>
                <c:pt idx="8">
                  <c:v>0.11324661885969226</c:v>
                </c:pt>
                <c:pt idx="9">
                  <c:v>0.14037897112203226</c:v>
                </c:pt>
                <c:pt idx="10">
                  <c:v>0.10776791090664539</c:v>
                </c:pt>
                <c:pt idx="11">
                  <c:v>0.10303567968988618</c:v>
                </c:pt>
                <c:pt idx="12">
                  <c:v>7.7655885300245794E-2</c:v>
                </c:pt>
                <c:pt idx="13">
                  <c:v>-4.4517196850442739E-2</c:v>
                </c:pt>
                <c:pt idx="14">
                  <c:v>7.4729192750642132E-2</c:v>
                </c:pt>
                <c:pt idx="15">
                  <c:v>7.2660560384727402E-2</c:v>
                </c:pt>
                <c:pt idx="16">
                  <c:v>-3.1598408814222739E-2</c:v>
                </c:pt>
                <c:pt idx="17">
                  <c:v>9.9634333519034043E-2</c:v>
                </c:pt>
                <c:pt idx="18">
                  <c:v>-4.4771229518072581E-2</c:v>
                </c:pt>
                <c:pt idx="19">
                  <c:v>3.1001330979686312E-4</c:v>
                </c:pt>
                <c:pt idx="20">
                  <c:v>-3.8163292659758166E-2</c:v>
                </c:pt>
                <c:pt idx="21">
                  <c:v>0.11201091517064374</c:v>
                </c:pt>
                <c:pt idx="22">
                  <c:v>4.2552871219646474E-2</c:v>
                </c:pt>
                <c:pt idx="23">
                  <c:v>0.10504841895418771</c:v>
                </c:pt>
                <c:pt idx="24">
                  <c:v>-7.8166751411499341E-2</c:v>
                </c:pt>
                <c:pt idx="25">
                  <c:v>-2.3529150159348745E-2</c:v>
                </c:pt>
                <c:pt idx="26">
                  <c:v>0.16585816906397241</c:v>
                </c:pt>
                <c:pt idx="27">
                  <c:v>-4.2785685058667991E-2</c:v>
                </c:pt>
                <c:pt idx="28">
                  <c:v>-2.6260123320393725E-2</c:v>
                </c:pt>
                <c:pt idx="29">
                  <c:v>4.9681015999842731E-2</c:v>
                </c:pt>
                <c:pt idx="30">
                  <c:v>-1.7883400007690925E-2</c:v>
                </c:pt>
                <c:pt idx="31">
                  <c:v>0.11015984491085458</c:v>
                </c:pt>
                <c:pt idx="32">
                  <c:v>-8.2696891697084648E-2</c:v>
                </c:pt>
                <c:pt idx="33">
                  <c:v>1.5205513056880081E-3</c:v>
                </c:pt>
                <c:pt idx="34">
                  <c:v>-0.12965368736196367</c:v>
                </c:pt>
                <c:pt idx="35">
                  <c:v>1.6874453512277572E-2</c:v>
                </c:pt>
                <c:pt idx="36">
                  <c:v>6.7384369531229615E-2</c:v>
                </c:pt>
                <c:pt idx="37">
                  <c:v>-0.15238410925004323</c:v>
                </c:pt>
                <c:pt idx="38">
                  <c:v>-0.10156749602328856</c:v>
                </c:pt>
                <c:pt idx="39">
                  <c:v>0.13470873860529226</c:v>
                </c:pt>
                <c:pt idx="40">
                  <c:v>1.9912098477717043E-2</c:v>
                </c:pt>
                <c:pt idx="41">
                  <c:v>-3.2847698292013047E-2</c:v>
                </c:pt>
                <c:pt idx="42">
                  <c:v>-8.008144470817196E-3</c:v>
                </c:pt>
                <c:pt idx="43">
                  <c:v>-0.10022645191847544</c:v>
                </c:pt>
                <c:pt idx="44">
                  <c:v>-0.1331610834441033</c:v>
                </c:pt>
                <c:pt idx="45">
                  <c:v>4.0473117627250699E-2</c:v>
                </c:pt>
                <c:pt idx="46">
                  <c:v>0.13314690332203222</c:v>
                </c:pt>
                <c:pt idx="47">
                  <c:v>2.3350538939238524E-2</c:v>
                </c:pt>
                <c:pt idx="48">
                  <c:v>-1.6106341744120758E-2</c:v>
                </c:pt>
                <c:pt idx="49">
                  <c:v>-2.4134232631675055E-2</c:v>
                </c:pt>
                <c:pt idx="50">
                  <c:v>7.084074520614074E-2</c:v>
                </c:pt>
                <c:pt idx="51">
                  <c:v>-9.6691726425953209E-2</c:v>
                </c:pt>
                <c:pt idx="52">
                  <c:v>-3.7903894162861183E-3</c:v>
                </c:pt>
                <c:pt idx="53">
                  <c:v>-0.11582162600052125</c:v>
                </c:pt>
                <c:pt idx="54">
                  <c:v>-0.12803295062833761</c:v>
                </c:pt>
                <c:pt idx="55">
                  <c:v>1.9679956738901924E-2</c:v>
                </c:pt>
                <c:pt idx="56">
                  <c:v>-0.18512690380485392</c:v>
                </c:pt>
                <c:pt idx="57">
                  <c:v>0.15074887985630409</c:v>
                </c:pt>
                <c:pt idx="58">
                  <c:v>0.10498917974278811</c:v>
                </c:pt>
                <c:pt idx="59">
                  <c:v>-9.3311144344227423E-2</c:v>
                </c:pt>
              </c:numCache>
            </c:numRef>
          </c:yVal>
        </c:ser>
        <c:axId val="82757504"/>
        <c:axId val="82764160"/>
      </c:scatterChart>
      <c:valAx>
        <c:axId val="82757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GB"/>
                  <a:t>S&amp;P 500 Return</a:t>
                </a:r>
              </a:p>
            </c:rich>
          </c:tx>
          <c:layout>
            <c:manualLayout>
              <c:xMode val="edge"/>
              <c:yMode val="edge"/>
              <c:x val="0.44467425025853152"/>
              <c:y val="0.94406779661016949"/>
            </c:manualLayout>
          </c:layout>
          <c:spPr>
            <a:noFill/>
            <a:ln w="25400">
              <a:noFill/>
            </a:ln>
          </c:spPr>
        </c:title>
        <c:numFmt formatCode="0.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82764160"/>
        <c:crosses val="autoZero"/>
        <c:crossBetween val="midCat"/>
      </c:valAx>
      <c:valAx>
        <c:axId val="827641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GB"/>
                  <a:t>Microsoft Return</a:t>
                </a:r>
              </a:p>
            </c:rich>
          </c:tx>
          <c:layout>
            <c:manualLayout>
              <c:xMode val="edge"/>
              <c:yMode val="edge"/>
              <c:x val="8.2730093071354711E-3"/>
              <c:y val="0.37118644067796608"/>
            </c:manualLayout>
          </c:layout>
          <c:spPr>
            <a:noFill/>
            <a:ln w="25400">
              <a:noFill/>
            </a:ln>
          </c:spPr>
        </c:title>
        <c:numFmt formatCode="0.0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8275750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604805302402651"/>
          <c:y val="8.6956521739130432E-2"/>
          <c:w val="0.25932062966031483"/>
          <c:h val="0.2051630434782608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99" workbookViewId="0"/>
  </sheetViews>
  <pageMargins left="0.75" right="0.75" top="1" bottom="1" header="0.5" footer="0.5"/>
  <pageSetup paperSize="9" orientation="landscape" horizontalDpi="1200" verticalDpi="12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"/>
  <sheetViews>
    <sheetView zoomScale="99" workbookViewId="0"/>
  </sheetViews>
  <pageMargins left="0.75" right="0.75" top="1" bottom="1" header="0.5" footer="0.5"/>
  <pageSetup paperSize="9" orientation="landscape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97340" cy="56083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T491"/>
  <sheetViews>
    <sheetView workbookViewId="0">
      <selection activeCell="F5" sqref="F5"/>
    </sheetView>
  </sheetViews>
  <sheetFormatPr defaultRowHeight="13.2"/>
  <cols>
    <col min="1" max="1" width="47.33203125" customWidth="1"/>
    <col min="2" max="11" width="10.77734375" customWidth="1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</row>
    <row r="2" spans="1:20">
      <c r="A2" s="1" t="s">
        <v>1</v>
      </c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</row>
    <row r="3" spans="1:20">
      <c r="A3" s="2"/>
      <c r="B3" s="2"/>
      <c r="C3" s="2"/>
      <c r="D3" s="6" t="s">
        <v>2</v>
      </c>
      <c r="E3" s="6"/>
      <c r="F3" s="6" t="s">
        <v>3</v>
      </c>
      <c r="G3" s="6" t="s">
        <v>4</v>
      </c>
      <c r="H3" s="6" t="s">
        <v>5</v>
      </c>
      <c r="I3" s="6" t="s">
        <v>6</v>
      </c>
      <c r="J3" s="6"/>
      <c r="K3" s="6" t="s">
        <v>7</v>
      </c>
      <c r="L3" s="2"/>
      <c r="M3" s="2"/>
      <c r="N3" s="2"/>
      <c r="O3" s="6"/>
      <c r="P3" s="6"/>
      <c r="Q3" s="6"/>
      <c r="R3" s="6"/>
      <c r="S3" s="6"/>
      <c r="T3" s="6"/>
    </row>
    <row r="4" spans="1:20">
      <c r="A4" s="3" t="s">
        <v>8</v>
      </c>
      <c r="B4" s="7">
        <v>100</v>
      </c>
      <c r="C4" s="2"/>
      <c r="D4" s="4">
        <v>0</v>
      </c>
      <c r="E4" s="2"/>
      <c r="F4" s="4">
        <f>$B$4</f>
        <v>100</v>
      </c>
      <c r="G4" s="4">
        <f>$B$4</f>
        <v>100</v>
      </c>
      <c r="H4" s="4">
        <f>$B$4</f>
        <v>100</v>
      </c>
      <c r="I4" s="4">
        <f>$B$4</f>
        <v>100</v>
      </c>
      <c r="J4" s="2"/>
      <c r="K4" s="4">
        <f>AVERAGE(F4:I4)</f>
        <v>100</v>
      </c>
      <c r="L4" s="2"/>
      <c r="M4" s="2"/>
      <c r="N4" s="2"/>
      <c r="O4" s="2"/>
    </row>
    <row r="5" spans="1:20">
      <c r="A5" s="3" t="s">
        <v>9</v>
      </c>
      <c r="B5" s="7">
        <v>0.1</v>
      </c>
      <c r="C5" s="2"/>
      <c r="D5" s="4">
        <f>D4+$B$7</f>
        <v>0.01</v>
      </c>
      <c r="E5" s="2"/>
      <c r="F5" s="4">
        <f ca="1">F4*(1+$B$5*$B$7+NORMSINV(RAND())*$B$6*SQRT($B$7))</f>
        <v>97.208102509583782</v>
      </c>
      <c r="G5" s="4">
        <f ca="1">G4*(1+$B$5*$B$7+NORMSINV(RAND())*$B$6*SQRT($B$7))</f>
        <v>99.661408760138457</v>
      </c>
      <c r="H5" s="4">
        <f ca="1">H4*(1+$B$5*$B$7+NORMSINV(RAND())*$B$6*SQRT($B$7))</f>
        <v>99.519153086780804</v>
      </c>
      <c r="I5" s="4">
        <f ca="1">I4*(1+$B$5*$B$7+NORMSINV(RAND())*$B$6*SQRT($B$7))</f>
        <v>100.69768504491097</v>
      </c>
      <c r="J5" s="2"/>
      <c r="K5" s="4">
        <f ca="1">AVERAGE(F5:I5)</f>
        <v>99.271587350353514</v>
      </c>
      <c r="L5" s="2"/>
      <c r="M5" s="2"/>
      <c r="N5" s="2"/>
      <c r="O5" s="8"/>
      <c r="P5" s="8"/>
      <c r="Q5" s="8"/>
      <c r="R5" s="8"/>
      <c r="S5" s="8"/>
      <c r="T5" s="8"/>
    </row>
    <row r="6" spans="1:20">
      <c r="A6" s="3" t="s">
        <v>10</v>
      </c>
      <c r="B6" s="7">
        <v>0.25</v>
      </c>
      <c r="C6" s="2"/>
      <c r="D6" s="4">
        <f t="shared" ref="D6:D64" si="0">D5+$B$7</f>
        <v>0.02</v>
      </c>
      <c r="E6" s="2"/>
      <c r="F6" s="4">
        <f t="shared" ref="F6:F64" ca="1" si="1">F5*(1+$B$5*$B$7+NORMSINV(RAND())*$B$6*SQRT($B$7))</f>
        <v>97.138635845338101</v>
      </c>
      <c r="G6" s="4">
        <f t="shared" ref="G6:G64" ca="1" si="2">G5*(1+$B$5*$B$7+NORMSINV(RAND())*$B$6*SQRT($B$7))</f>
        <v>98.720620183084748</v>
      </c>
      <c r="H6" s="4">
        <f t="shared" ref="H6:H64" ca="1" si="3">H5*(1+$B$5*$B$7+NORMSINV(RAND())*$B$6*SQRT($B$7))</f>
        <v>96.706256368684649</v>
      </c>
      <c r="I6" s="4">
        <f t="shared" ref="I6:I64" ca="1" si="4">I5*(1+$B$5*$B$7+NORMSINV(RAND())*$B$6*SQRT($B$7))</f>
        <v>104.65192578581333</v>
      </c>
      <c r="J6" s="2"/>
      <c r="K6" s="4">
        <f t="shared" ref="K6:K25" ca="1" si="5">AVERAGE(F6:I6)</f>
        <v>99.304359545730208</v>
      </c>
      <c r="L6" s="2"/>
      <c r="M6" s="2"/>
      <c r="N6" s="2"/>
      <c r="O6" s="8"/>
      <c r="P6" s="8"/>
      <c r="Q6" s="8"/>
      <c r="R6" s="8"/>
      <c r="S6" s="8"/>
      <c r="T6" s="8"/>
    </row>
    <row r="7" spans="1:20">
      <c r="A7" s="2" t="s">
        <v>11</v>
      </c>
      <c r="B7" s="7">
        <v>0.01</v>
      </c>
      <c r="C7" s="2"/>
      <c r="D7" s="4">
        <f t="shared" si="0"/>
        <v>0.03</v>
      </c>
      <c r="E7" s="2"/>
      <c r="F7" s="4">
        <f t="shared" ca="1" si="1"/>
        <v>97.437117639958799</v>
      </c>
      <c r="G7" s="4">
        <f t="shared" ca="1" si="2"/>
        <v>92.392642831142282</v>
      </c>
      <c r="H7" s="4">
        <f t="shared" ca="1" si="3"/>
        <v>96.56267560596234</v>
      </c>
      <c r="I7" s="4">
        <f t="shared" ca="1" si="4"/>
        <v>105.52127829559969</v>
      </c>
      <c r="J7" s="2"/>
      <c r="K7" s="4">
        <f t="shared" ca="1" si="5"/>
        <v>97.978428593165773</v>
      </c>
      <c r="L7" s="2"/>
      <c r="M7" s="2"/>
      <c r="N7" s="2"/>
      <c r="O7" s="8"/>
      <c r="P7" s="8"/>
      <c r="Q7" s="8"/>
      <c r="R7" s="8"/>
      <c r="S7" s="8"/>
      <c r="T7" s="8"/>
    </row>
    <row r="8" spans="1:20">
      <c r="A8" s="2"/>
      <c r="B8" s="2"/>
      <c r="C8" s="2"/>
      <c r="D8" s="4">
        <f t="shared" si="0"/>
        <v>0.04</v>
      </c>
      <c r="E8" s="2"/>
      <c r="F8" s="4">
        <f t="shared" ca="1" si="1"/>
        <v>96.855188815229639</v>
      </c>
      <c r="G8" s="4">
        <f t="shared" ca="1" si="2"/>
        <v>88.746573472781137</v>
      </c>
      <c r="H8" s="4">
        <f t="shared" ca="1" si="3"/>
        <v>96.69582591369452</v>
      </c>
      <c r="I8" s="4">
        <f t="shared" ca="1" si="4"/>
        <v>105.07895583414465</v>
      </c>
      <c r="J8" s="2"/>
      <c r="K8" s="4">
        <f t="shared" ca="1" si="5"/>
        <v>96.844136008962494</v>
      </c>
      <c r="L8" s="2"/>
      <c r="M8" s="2"/>
      <c r="N8" s="2"/>
      <c r="O8" s="8"/>
      <c r="P8" s="8"/>
      <c r="Q8" s="8"/>
      <c r="R8" s="8"/>
      <c r="S8" s="8"/>
      <c r="T8" s="8"/>
    </row>
    <row r="9" spans="1:20">
      <c r="A9" s="1" t="s">
        <v>12</v>
      </c>
      <c r="B9" s="2"/>
      <c r="C9" s="2"/>
      <c r="D9" s="4">
        <f t="shared" si="0"/>
        <v>0.05</v>
      </c>
      <c r="E9" s="2"/>
      <c r="F9" s="4">
        <f t="shared" ca="1" si="1"/>
        <v>93.302201246320209</v>
      </c>
      <c r="G9" s="4">
        <f t="shared" ca="1" si="2"/>
        <v>86.634341880697704</v>
      </c>
      <c r="H9" s="4">
        <f t="shared" ca="1" si="3"/>
        <v>97.523318194666018</v>
      </c>
      <c r="I9" s="4">
        <f t="shared" ca="1" si="4"/>
        <v>110.55029757570506</v>
      </c>
      <c r="J9" s="2"/>
      <c r="K9" s="4">
        <f t="shared" ca="1" si="5"/>
        <v>97.00253972434723</v>
      </c>
      <c r="L9" s="2"/>
      <c r="M9" s="2"/>
      <c r="N9" s="2"/>
      <c r="O9" s="8"/>
      <c r="P9" s="8"/>
      <c r="Q9" s="8"/>
      <c r="R9" s="8"/>
      <c r="S9" s="8"/>
      <c r="T9" s="8"/>
    </row>
    <row r="10" spans="1:20">
      <c r="A10" s="2"/>
      <c r="B10" s="2"/>
      <c r="C10" s="2"/>
      <c r="D10" s="4">
        <f t="shared" si="0"/>
        <v>6.0000000000000005E-2</v>
      </c>
      <c r="E10" s="2"/>
      <c r="F10" s="4">
        <f t="shared" ca="1" si="1"/>
        <v>94.382925913078736</v>
      </c>
      <c r="G10" s="4">
        <f t="shared" ca="1" si="2"/>
        <v>88.067112136894721</v>
      </c>
      <c r="H10" s="4">
        <f t="shared" ca="1" si="3"/>
        <v>96.532434597356399</v>
      </c>
      <c r="I10" s="4">
        <f t="shared" ca="1" si="4"/>
        <v>105.5263228260531</v>
      </c>
      <c r="J10" s="2"/>
      <c r="K10" s="4">
        <f t="shared" ca="1" si="5"/>
        <v>96.127198868345729</v>
      </c>
      <c r="L10" s="2"/>
      <c r="M10" s="2"/>
      <c r="N10" s="2"/>
      <c r="O10" s="8"/>
      <c r="P10" s="8"/>
      <c r="Q10" s="8"/>
      <c r="R10" s="8"/>
      <c r="S10" s="8"/>
      <c r="T10" s="8"/>
    </row>
    <row r="11" spans="1:20">
      <c r="A11" s="2" t="s">
        <v>13</v>
      </c>
      <c r="B11" s="2"/>
      <c r="C11" s="2"/>
      <c r="D11" s="4">
        <f t="shared" si="0"/>
        <v>7.0000000000000007E-2</v>
      </c>
      <c r="E11" s="2"/>
      <c r="F11" s="4">
        <f t="shared" ca="1" si="1"/>
        <v>93.409955777724392</v>
      </c>
      <c r="G11" s="4">
        <f t="shared" ca="1" si="2"/>
        <v>89.365216795838265</v>
      </c>
      <c r="H11" s="4">
        <f t="shared" ca="1" si="3"/>
        <v>95.551918268368937</v>
      </c>
      <c r="I11" s="4">
        <f t="shared" ca="1" si="4"/>
        <v>107.57236488597334</v>
      </c>
      <c r="J11" s="2"/>
      <c r="K11" s="4">
        <f t="shared" ca="1" si="5"/>
        <v>96.47486393197623</v>
      </c>
      <c r="L11" s="2"/>
      <c r="M11" s="2"/>
      <c r="N11" s="2"/>
      <c r="O11" s="8"/>
      <c r="P11" s="8"/>
      <c r="Q11" s="8"/>
      <c r="R11" s="8"/>
      <c r="S11" s="8"/>
      <c r="T11" s="8"/>
    </row>
    <row r="12" spans="1:20">
      <c r="A12" s="19" t="s">
        <v>14</v>
      </c>
      <c r="B12" s="2"/>
      <c r="C12" s="2"/>
      <c r="D12" s="4">
        <f t="shared" si="0"/>
        <v>0.08</v>
      </c>
      <c r="E12" s="2"/>
      <c r="F12" s="4">
        <f t="shared" ca="1" si="1"/>
        <v>89.063984312258768</v>
      </c>
      <c r="G12" s="4">
        <f t="shared" ca="1" si="2"/>
        <v>88.834575956147603</v>
      </c>
      <c r="H12" s="4">
        <f t="shared" ca="1" si="3"/>
        <v>98.538228062812919</v>
      </c>
      <c r="I12" s="4">
        <f t="shared" ca="1" si="4"/>
        <v>105.20994929047301</v>
      </c>
      <c r="J12" s="2"/>
      <c r="K12" s="4">
        <f t="shared" ca="1" si="5"/>
        <v>95.411684405423074</v>
      </c>
      <c r="L12" s="2"/>
      <c r="M12" s="2"/>
      <c r="N12" s="2"/>
      <c r="O12" s="8"/>
      <c r="P12" s="8"/>
      <c r="Q12" s="8"/>
      <c r="R12" s="8"/>
      <c r="S12" s="8"/>
      <c r="T12" s="8"/>
    </row>
    <row r="13" spans="1:20">
      <c r="A13" s="2"/>
      <c r="B13" s="2"/>
      <c r="C13" s="2"/>
      <c r="D13" s="4">
        <f t="shared" si="0"/>
        <v>0.09</v>
      </c>
      <c r="E13" s="2"/>
      <c r="F13" s="4">
        <f t="shared" ca="1" si="1"/>
        <v>86.528174433799094</v>
      </c>
      <c r="G13" s="4">
        <f t="shared" ca="1" si="2"/>
        <v>88.342253550875753</v>
      </c>
      <c r="H13" s="4">
        <f t="shared" ca="1" si="3"/>
        <v>101.35306910610993</v>
      </c>
      <c r="I13" s="4">
        <f t="shared" ca="1" si="4"/>
        <v>102.46306753041468</v>
      </c>
      <c r="J13" s="2"/>
      <c r="K13" s="4">
        <f t="shared" ca="1" si="5"/>
        <v>94.671641155299866</v>
      </c>
      <c r="L13" s="2"/>
      <c r="M13" s="2"/>
      <c r="N13" s="2"/>
      <c r="O13" s="8"/>
      <c r="P13" s="8"/>
      <c r="Q13" s="8"/>
      <c r="R13" s="8"/>
      <c r="S13" s="8"/>
      <c r="T13" s="8"/>
    </row>
    <row r="14" spans="1:20">
      <c r="A14" s="3" t="s">
        <v>15</v>
      </c>
      <c r="B14" s="2"/>
      <c r="C14" s="2"/>
      <c r="D14" s="4">
        <f t="shared" si="0"/>
        <v>9.9999999999999992E-2</v>
      </c>
      <c r="E14" s="2"/>
      <c r="F14" s="4">
        <f t="shared" ca="1" si="1"/>
        <v>87.180678599289905</v>
      </c>
      <c r="G14" s="4">
        <f t="shared" ca="1" si="2"/>
        <v>93.155255541064562</v>
      </c>
      <c r="H14" s="4">
        <f t="shared" ca="1" si="3"/>
        <v>101.50644335605003</v>
      </c>
      <c r="I14" s="4">
        <f t="shared" ca="1" si="4"/>
        <v>101.16746017096355</v>
      </c>
      <c r="J14" s="2"/>
      <c r="K14" s="4">
        <f t="shared" ca="1" si="5"/>
        <v>95.752459416842015</v>
      </c>
      <c r="L14" s="2"/>
      <c r="M14" s="2"/>
      <c r="N14" s="2"/>
      <c r="O14" s="8"/>
      <c r="P14" s="8"/>
      <c r="Q14" s="8"/>
      <c r="R14" s="8"/>
      <c r="S14" s="8"/>
      <c r="T14" s="8"/>
    </row>
    <row r="15" spans="1:20">
      <c r="A15" s="19" t="s">
        <v>16</v>
      </c>
      <c r="B15" s="2"/>
      <c r="C15" s="2"/>
      <c r="D15" s="4">
        <f t="shared" si="0"/>
        <v>0.10999999999999999</v>
      </c>
      <c r="E15" s="2"/>
      <c r="F15" s="4">
        <f t="shared" ca="1" si="1"/>
        <v>87.97561622014706</v>
      </c>
      <c r="G15" s="4">
        <f t="shared" ca="1" si="2"/>
        <v>95.408102230021754</v>
      </c>
      <c r="H15" s="4">
        <f t="shared" ca="1" si="3"/>
        <v>107.34865892235278</v>
      </c>
      <c r="I15" s="4">
        <f t="shared" ca="1" si="4"/>
        <v>100.10006005713451</v>
      </c>
      <c r="J15" s="2"/>
      <c r="K15" s="4">
        <f t="shared" ca="1" si="5"/>
        <v>97.708109357414031</v>
      </c>
      <c r="L15" s="2"/>
      <c r="M15" s="2"/>
      <c r="N15" s="2"/>
      <c r="O15" s="8"/>
      <c r="P15" s="8"/>
      <c r="Q15" s="8"/>
      <c r="R15" s="8"/>
      <c r="S15" s="8"/>
      <c r="T15" s="8"/>
    </row>
    <row r="16" spans="1:20">
      <c r="A16" s="2"/>
      <c r="B16" s="2"/>
      <c r="C16" s="2"/>
      <c r="D16" s="4">
        <f t="shared" si="0"/>
        <v>0.11999999999999998</v>
      </c>
      <c r="E16" s="2"/>
      <c r="F16" s="4">
        <f t="shared" ca="1" si="1"/>
        <v>88.982013797476768</v>
      </c>
      <c r="G16" s="4">
        <f t="shared" ca="1" si="2"/>
        <v>94.96767936377276</v>
      </c>
      <c r="H16" s="4">
        <f t="shared" ca="1" si="3"/>
        <v>105.54271743277563</v>
      </c>
      <c r="I16" s="4">
        <f t="shared" ca="1" si="4"/>
        <v>98.867031916430534</v>
      </c>
      <c r="J16" s="2"/>
      <c r="K16" s="4">
        <f t="shared" ca="1" si="5"/>
        <v>97.089860627613916</v>
      </c>
      <c r="L16" s="2"/>
      <c r="M16" s="2"/>
      <c r="N16" s="2"/>
      <c r="O16" s="8"/>
      <c r="P16" s="8"/>
      <c r="Q16" s="8"/>
      <c r="R16" s="8"/>
      <c r="S16" s="8"/>
      <c r="T16" s="8"/>
    </row>
    <row r="17" spans="1:20">
      <c r="A17" s="3" t="s">
        <v>17</v>
      </c>
      <c r="B17" s="2"/>
      <c r="C17" s="2"/>
      <c r="D17" s="4">
        <f t="shared" si="0"/>
        <v>0.12999999999999998</v>
      </c>
      <c r="E17" s="2"/>
      <c r="F17" s="4">
        <f t="shared" ca="1" si="1"/>
        <v>94.368480634947332</v>
      </c>
      <c r="G17" s="4">
        <f t="shared" ca="1" si="2"/>
        <v>97.370011642933349</v>
      </c>
      <c r="H17" s="4">
        <f t="shared" ca="1" si="3"/>
        <v>101.94018536332435</v>
      </c>
      <c r="I17" s="4">
        <f t="shared" ca="1" si="4"/>
        <v>98.453496150756166</v>
      </c>
      <c r="J17" s="2"/>
      <c r="K17" s="4">
        <f t="shared" ca="1" si="5"/>
        <v>98.033043447990295</v>
      </c>
      <c r="L17" s="2"/>
      <c r="M17" s="2"/>
      <c r="N17" s="2"/>
      <c r="O17" s="8"/>
      <c r="P17" s="8"/>
      <c r="Q17" s="8"/>
      <c r="R17" s="8"/>
      <c r="S17" s="8"/>
      <c r="T17" s="8"/>
    </row>
    <row r="18" spans="1:20">
      <c r="A18" s="3" t="s">
        <v>18</v>
      </c>
      <c r="B18" s="2"/>
      <c r="C18" s="2"/>
      <c r="D18" s="4">
        <f t="shared" si="0"/>
        <v>0.13999999999999999</v>
      </c>
      <c r="E18" s="2"/>
      <c r="F18" s="4">
        <f t="shared" ca="1" si="1"/>
        <v>89.49071513168812</v>
      </c>
      <c r="G18" s="4">
        <f t="shared" ca="1" si="2"/>
        <v>97.174819412820895</v>
      </c>
      <c r="H18" s="4">
        <f t="shared" ca="1" si="3"/>
        <v>110.69792317810315</v>
      </c>
      <c r="I18" s="4">
        <f t="shared" ca="1" si="4"/>
        <v>101.44572536754812</v>
      </c>
      <c r="J18" s="2"/>
      <c r="K18" s="4">
        <f t="shared" ca="1" si="5"/>
        <v>99.702295772540069</v>
      </c>
      <c r="L18" s="2"/>
      <c r="M18" s="2"/>
      <c r="N18" s="2"/>
      <c r="O18" s="8"/>
      <c r="P18" s="8"/>
      <c r="Q18" s="8"/>
      <c r="R18" s="8"/>
      <c r="S18" s="8"/>
      <c r="T18" s="8"/>
    </row>
    <row r="19" spans="1:20">
      <c r="A19" s="2"/>
      <c r="B19" s="2"/>
      <c r="C19" s="2"/>
      <c r="D19" s="4">
        <f t="shared" si="0"/>
        <v>0.15</v>
      </c>
      <c r="E19" s="2"/>
      <c r="F19" s="4">
        <f t="shared" ca="1" si="1"/>
        <v>89.721681605731192</v>
      </c>
      <c r="G19" s="4">
        <f t="shared" ca="1" si="2"/>
        <v>98.312695117611938</v>
      </c>
      <c r="H19" s="4">
        <f t="shared" ca="1" si="3"/>
        <v>109.18532981837386</v>
      </c>
      <c r="I19" s="4">
        <f t="shared" ca="1" si="4"/>
        <v>102.70078996846952</v>
      </c>
      <c r="J19" s="2"/>
      <c r="K19" s="4">
        <f t="shared" ca="1" si="5"/>
        <v>99.980124127546631</v>
      </c>
      <c r="L19" s="2"/>
      <c r="M19" s="2"/>
      <c r="N19" s="2"/>
      <c r="O19" s="8"/>
      <c r="P19" s="8"/>
      <c r="Q19" s="8"/>
      <c r="R19" s="8"/>
      <c r="S19" s="8"/>
      <c r="T19" s="8"/>
    </row>
    <row r="20" spans="1:20">
      <c r="A20" s="3" t="s">
        <v>19</v>
      </c>
      <c r="B20" s="2"/>
      <c r="C20" s="2"/>
      <c r="D20" s="4">
        <f t="shared" si="0"/>
        <v>0.16</v>
      </c>
      <c r="E20" s="2"/>
      <c r="F20" s="4">
        <f t="shared" ca="1" si="1"/>
        <v>84.501916285225619</v>
      </c>
      <c r="G20" s="4">
        <f t="shared" ca="1" si="2"/>
        <v>101.03483266217231</v>
      </c>
      <c r="H20" s="4">
        <f t="shared" ca="1" si="3"/>
        <v>110.02102613590579</v>
      </c>
      <c r="I20" s="4">
        <f t="shared" ca="1" si="4"/>
        <v>103.03141801751423</v>
      </c>
      <c r="J20" s="2"/>
      <c r="K20" s="4">
        <f t="shared" ca="1" si="5"/>
        <v>99.647298275204491</v>
      </c>
      <c r="L20" s="2"/>
      <c r="M20" s="2"/>
      <c r="N20" s="2"/>
      <c r="O20" s="8"/>
      <c r="P20" s="8"/>
      <c r="Q20" s="8"/>
      <c r="R20" s="8"/>
      <c r="S20" s="8"/>
      <c r="T20" s="8"/>
    </row>
    <row r="21" spans="1:20">
      <c r="A21" s="19" t="s">
        <v>20</v>
      </c>
      <c r="B21" s="2"/>
      <c r="C21" s="2"/>
      <c r="D21" s="4">
        <f t="shared" si="0"/>
        <v>0.17</v>
      </c>
      <c r="E21" s="2"/>
      <c r="F21" s="4">
        <f t="shared" ca="1" si="1"/>
        <v>84.726118185234569</v>
      </c>
      <c r="G21" s="4">
        <f t="shared" ca="1" si="2"/>
        <v>99.356905058856697</v>
      </c>
      <c r="H21" s="4">
        <f t="shared" ca="1" si="3"/>
        <v>108.57172816074208</v>
      </c>
      <c r="I21" s="4">
        <f t="shared" ca="1" si="4"/>
        <v>101.87191994058874</v>
      </c>
      <c r="J21" s="2"/>
      <c r="K21" s="4">
        <f t="shared" ca="1" si="5"/>
        <v>98.631667836355518</v>
      </c>
      <c r="L21" s="2"/>
      <c r="M21" s="2"/>
      <c r="N21" s="2"/>
      <c r="O21" s="8"/>
      <c r="P21" s="8"/>
      <c r="Q21" s="8"/>
      <c r="R21" s="8"/>
      <c r="S21" s="8"/>
      <c r="T21" s="8"/>
    </row>
    <row r="22" spans="1:20">
      <c r="A22" s="2"/>
      <c r="B22" s="2"/>
      <c r="C22" s="2"/>
      <c r="D22" s="4">
        <f t="shared" si="0"/>
        <v>0.18000000000000002</v>
      </c>
      <c r="E22" s="2"/>
      <c r="F22" s="4">
        <f t="shared" ca="1" si="1"/>
        <v>84.174420778076509</v>
      </c>
      <c r="G22" s="4">
        <f t="shared" ca="1" si="2"/>
        <v>104.77494703912032</v>
      </c>
      <c r="H22" s="4">
        <f t="shared" ca="1" si="3"/>
        <v>107.74643395845015</v>
      </c>
      <c r="I22" s="4">
        <f t="shared" ca="1" si="4"/>
        <v>104.46917979813473</v>
      </c>
      <c r="J22" s="2"/>
      <c r="K22" s="4">
        <f t="shared" ca="1" si="5"/>
        <v>100.29124539344544</v>
      </c>
      <c r="L22" s="2"/>
      <c r="M22" s="2"/>
      <c r="N22" s="2"/>
      <c r="O22" s="8"/>
      <c r="P22" s="8"/>
      <c r="Q22" s="8"/>
      <c r="R22" s="8"/>
      <c r="S22" s="8"/>
      <c r="T22" s="8"/>
    </row>
    <row r="23" spans="1:20">
      <c r="A23" s="2"/>
      <c r="B23" s="2"/>
      <c r="C23" s="2"/>
      <c r="D23" s="4">
        <f t="shared" si="0"/>
        <v>0.19000000000000003</v>
      </c>
      <c r="E23" s="2"/>
      <c r="F23" s="4">
        <f t="shared" ca="1" si="1"/>
        <v>83.30821065995859</v>
      </c>
      <c r="G23" s="4">
        <f t="shared" ca="1" si="2"/>
        <v>101.90515422580894</v>
      </c>
      <c r="H23" s="4">
        <f t="shared" ca="1" si="3"/>
        <v>110.80300075527394</v>
      </c>
      <c r="I23" s="4">
        <f t="shared" ca="1" si="4"/>
        <v>107.45482454813991</v>
      </c>
      <c r="J23" s="2"/>
      <c r="K23" s="4">
        <f t="shared" ca="1" si="5"/>
        <v>100.86779754729535</v>
      </c>
      <c r="L23" s="2"/>
      <c r="M23" s="2"/>
      <c r="N23" s="2"/>
      <c r="O23" s="8"/>
      <c r="P23" s="8"/>
      <c r="Q23" s="8"/>
      <c r="R23" s="8"/>
      <c r="S23" s="8"/>
      <c r="T23" s="8"/>
    </row>
    <row r="24" spans="1:20">
      <c r="A24" s="2"/>
      <c r="B24" s="2"/>
      <c r="C24" s="2"/>
      <c r="D24" s="4">
        <f t="shared" si="0"/>
        <v>0.20000000000000004</v>
      </c>
      <c r="E24" s="2"/>
      <c r="F24" s="4">
        <f t="shared" ca="1" si="1"/>
        <v>82.79270167016621</v>
      </c>
      <c r="G24" s="4">
        <f t="shared" ca="1" si="2"/>
        <v>100.71296438816177</v>
      </c>
      <c r="H24" s="4">
        <f t="shared" ca="1" si="3"/>
        <v>110.18058402052453</v>
      </c>
      <c r="I24" s="4">
        <f t="shared" ca="1" si="4"/>
        <v>107.4922876453991</v>
      </c>
      <c r="J24" s="2"/>
      <c r="K24" s="4">
        <f t="shared" ca="1" si="5"/>
        <v>100.29463443106289</v>
      </c>
      <c r="L24" s="2"/>
      <c r="M24" s="2"/>
      <c r="N24" s="2"/>
      <c r="O24" s="8"/>
      <c r="P24" s="8"/>
      <c r="Q24" s="8"/>
      <c r="R24" s="8"/>
      <c r="S24" s="8"/>
      <c r="T24" s="8"/>
    </row>
    <row r="25" spans="1:20">
      <c r="A25" s="2"/>
      <c r="B25" s="2"/>
      <c r="C25" s="2"/>
      <c r="D25" s="4">
        <f t="shared" si="0"/>
        <v>0.21000000000000005</v>
      </c>
      <c r="E25" s="2"/>
      <c r="F25" s="4">
        <f t="shared" ca="1" si="1"/>
        <v>86.790376467760296</v>
      </c>
      <c r="G25" s="4">
        <f t="shared" ca="1" si="2"/>
        <v>103.61098133765273</v>
      </c>
      <c r="H25" s="4">
        <f t="shared" ca="1" si="3"/>
        <v>110.85114070562597</v>
      </c>
      <c r="I25" s="4">
        <f t="shared" ca="1" si="4"/>
        <v>111.57361656870401</v>
      </c>
      <c r="J25" s="2"/>
      <c r="K25" s="4">
        <f t="shared" ca="1" si="5"/>
        <v>103.20652876993574</v>
      </c>
      <c r="L25" s="2"/>
      <c r="M25" s="2"/>
      <c r="N25" s="2"/>
      <c r="O25" s="8"/>
      <c r="P25" s="8"/>
      <c r="Q25" s="8"/>
      <c r="R25" s="8"/>
      <c r="S25" s="8"/>
      <c r="T25" s="8"/>
    </row>
    <row r="26" spans="1:20">
      <c r="A26" s="2"/>
      <c r="B26" s="2"/>
      <c r="C26" s="2"/>
      <c r="D26" s="4">
        <f t="shared" si="0"/>
        <v>0.22000000000000006</v>
      </c>
      <c r="E26" s="2"/>
      <c r="F26" s="4">
        <f t="shared" ca="1" si="1"/>
        <v>87.007591627585668</v>
      </c>
      <c r="G26" s="4">
        <f t="shared" ca="1" si="2"/>
        <v>108.25141742401267</v>
      </c>
      <c r="H26" s="4">
        <f t="shared" ca="1" si="3"/>
        <v>109.03390505054215</v>
      </c>
      <c r="I26" s="4">
        <f t="shared" ca="1" si="4"/>
        <v>111.63118089153087</v>
      </c>
      <c r="J26" s="2"/>
      <c r="K26" s="4">
        <f t="shared" ref="K26:K64" ca="1" si="6">AVERAGE(F26:I26)</f>
        <v>103.98102374841784</v>
      </c>
      <c r="L26" s="2"/>
      <c r="M26" s="2"/>
      <c r="N26" s="2"/>
      <c r="O26" s="8"/>
      <c r="P26" s="8"/>
      <c r="Q26" s="8"/>
      <c r="R26" s="8"/>
      <c r="S26" s="8"/>
      <c r="T26" s="8"/>
    </row>
    <row r="27" spans="1:20">
      <c r="A27" s="2"/>
      <c r="B27" s="2"/>
      <c r="C27" s="2"/>
      <c r="D27" s="4">
        <f t="shared" si="0"/>
        <v>0.23000000000000007</v>
      </c>
      <c r="E27" s="2"/>
      <c r="F27" s="4">
        <f t="shared" ca="1" si="1"/>
        <v>92.80459588765784</v>
      </c>
      <c r="G27" s="4">
        <f t="shared" ca="1" si="2"/>
        <v>108.20586389126936</v>
      </c>
      <c r="H27" s="4">
        <f t="shared" ca="1" si="3"/>
        <v>108.5001485494077</v>
      </c>
      <c r="I27" s="4">
        <f t="shared" ca="1" si="4"/>
        <v>110.07331901525951</v>
      </c>
      <c r="J27" s="2"/>
      <c r="K27" s="4">
        <f t="shared" ca="1" si="6"/>
        <v>104.89598183589861</v>
      </c>
      <c r="L27" s="2"/>
      <c r="M27" s="2"/>
      <c r="N27" s="2"/>
      <c r="O27" s="8"/>
      <c r="P27" s="8"/>
      <c r="Q27" s="8"/>
      <c r="R27" s="8"/>
      <c r="S27" s="8"/>
      <c r="T27" s="8"/>
    </row>
    <row r="28" spans="1:20">
      <c r="A28" s="2"/>
      <c r="B28" s="2"/>
      <c r="C28" s="2"/>
      <c r="D28" s="4">
        <f t="shared" si="0"/>
        <v>0.24000000000000007</v>
      </c>
      <c r="E28" s="2"/>
      <c r="F28" s="4">
        <f t="shared" ca="1" si="1"/>
        <v>92.631235428406995</v>
      </c>
      <c r="G28" s="4">
        <f t="shared" ca="1" si="2"/>
        <v>103.25772299435492</v>
      </c>
      <c r="H28" s="4">
        <f t="shared" ca="1" si="3"/>
        <v>105.72002990214651</v>
      </c>
      <c r="I28" s="4">
        <f t="shared" ca="1" si="4"/>
        <v>108.04828611399999</v>
      </c>
      <c r="J28" s="2"/>
      <c r="K28" s="4">
        <f t="shared" ca="1" si="6"/>
        <v>102.4143186097271</v>
      </c>
      <c r="L28" s="2"/>
      <c r="M28" s="2"/>
      <c r="N28" s="2"/>
      <c r="O28" s="8"/>
      <c r="P28" s="8"/>
      <c r="Q28" s="8"/>
      <c r="R28" s="8"/>
      <c r="S28" s="8"/>
      <c r="T28" s="8"/>
    </row>
    <row r="29" spans="1:20">
      <c r="A29" s="2"/>
      <c r="B29" s="2"/>
      <c r="C29" s="2"/>
      <c r="D29" s="4">
        <f t="shared" si="0"/>
        <v>0.25000000000000006</v>
      </c>
      <c r="E29" s="2"/>
      <c r="F29" s="4">
        <f t="shared" ca="1" si="1"/>
        <v>91.451411789526716</v>
      </c>
      <c r="G29" s="4">
        <f t="shared" ca="1" si="2"/>
        <v>102.92694161904905</v>
      </c>
      <c r="H29" s="4">
        <f t="shared" ca="1" si="3"/>
        <v>103.72184541440271</v>
      </c>
      <c r="I29" s="4">
        <f t="shared" ca="1" si="4"/>
        <v>108.10249633807834</v>
      </c>
      <c r="J29" s="2"/>
      <c r="K29" s="4">
        <f t="shared" ca="1" si="6"/>
        <v>101.5506737902642</v>
      </c>
      <c r="L29" s="2"/>
      <c r="M29" s="2"/>
      <c r="N29" s="2"/>
      <c r="O29" s="8"/>
      <c r="P29" s="8"/>
      <c r="Q29" s="8"/>
      <c r="R29" s="8"/>
      <c r="S29" s="8"/>
      <c r="T29" s="8"/>
    </row>
    <row r="30" spans="1:20">
      <c r="A30" s="2"/>
      <c r="B30" s="2"/>
      <c r="C30" s="2"/>
      <c r="D30" s="4">
        <f t="shared" si="0"/>
        <v>0.26000000000000006</v>
      </c>
      <c r="E30" s="2"/>
      <c r="F30" s="4">
        <f t="shared" ca="1" si="1"/>
        <v>88.913327556397377</v>
      </c>
      <c r="G30" s="4">
        <f t="shared" ca="1" si="2"/>
        <v>99.927405100439927</v>
      </c>
      <c r="H30" s="4">
        <f t="shared" ca="1" si="3"/>
        <v>98.511258774904775</v>
      </c>
      <c r="I30" s="4">
        <f t="shared" ca="1" si="4"/>
        <v>110.10673518661706</v>
      </c>
      <c r="J30" s="2"/>
      <c r="K30" s="4">
        <f t="shared" ca="1" si="6"/>
        <v>99.364681654589788</v>
      </c>
      <c r="L30" s="2"/>
      <c r="M30" s="2"/>
      <c r="N30" s="2"/>
      <c r="O30" s="8"/>
      <c r="P30" s="8"/>
      <c r="Q30" s="8"/>
      <c r="R30" s="8"/>
      <c r="S30" s="8"/>
      <c r="T30" s="8"/>
    </row>
    <row r="31" spans="1:20">
      <c r="A31" s="2"/>
      <c r="B31" s="2"/>
      <c r="C31" s="2"/>
      <c r="D31" s="4">
        <f t="shared" si="0"/>
        <v>0.27000000000000007</v>
      </c>
      <c r="E31" s="2"/>
      <c r="F31" s="4">
        <f t="shared" ca="1" si="1"/>
        <v>88.201715838624551</v>
      </c>
      <c r="G31" s="4">
        <f t="shared" ca="1" si="2"/>
        <v>97.430061918754447</v>
      </c>
      <c r="H31" s="4">
        <f t="shared" ca="1" si="3"/>
        <v>97.277703903249957</v>
      </c>
      <c r="I31" s="4">
        <f t="shared" ca="1" si="4"/>
        <v>108.32039851655873</v>
      </c>
      <c r="J31" s="2"/>
      <c r="K31" s="4">
        <f t="shared" ca="1" si="6"/>
        <v>97.80747004429692</v>
      </c>
      <c r="L31" s="2"/>
      <c r="M31" s="2"/>
      <c r="N31" s="2"/>
      <c r="O31" s="8"/>
      <c r="P31" s="8"/>
      <c r="Q31" s="8"/>
      <c r="R31" s="8"/>
      <c r="S31" s="8"/>
      <c r="T31" s="8"/>
    </row>
    <row r="32" spans="1:20">
      <c r="A32" s="2"/>
      <c r="B32" s="2"/>
      <c r="C32" s="2"/>
      <c r="D32" s="4">
        <f t="shared" si="0"/>
        <v>0.28000000000000008</v>
      </c>
      <c r="E32" s="2"/>
      <c r="F32" s="4">
        <f t="shared" ca="1" si="1"/>
        <v>88.1996137678926</v>
      </c>
      <c r="G32" s="4">
        <f t="shared" ca="1" si="2"/>
        <v>99.856087760345687</v>
      </c>
      <c r="H32" s="4">
        <f t="shared" ca="1" si="3"/>
        <v>94.751496530595787</v>
      </c>
      <c r="I32" s="4">
        <f t="shared" ca="1" si="4"/>
        <v>106.52366009211694</v>
      </c>
      <c r="J32" s="2"/>
      <c r="K32" s="4">
        <f t="shared" ca="1" si="6"/>
        <v>97.332714537737743</v>
      </c>
      <c r="L32" s="2"/>
      <c r="M32" s="2"/>
      <c r="N32" s="2"/>
      <c r="O32" s="8"/>
      <c r="P32" s="8"/>
      <c r="Q32" s="8"/>
      <c r="R32" s="8"/>
      <c r="S32" s="8"/>
      <c r="T32" s="8"/>
    </row>
    <row r="33" spans="1:20">
      <c r="A33" s="2"/>
      <c r="B33" s="2"/>
      <c r="C33" s="2"/>
      <c r="D33" s="4">
        <f t="shared" si="0"/>
        <v>0.29000000000000009</v>
      </c>
      <c r="E33" s="2"/>
      <c r="F33" s="4">
        <f t="shared" ca="1" si="1"/>
        <v>88.948657968934981</v>
      </c>
      <c r="G33" s="4">
        <f t="shared" ca="1" si="2"/>
        <v>100.72644501686032</v>
      </c>
      <c r="H33" s="4">
        <f t="shared" ca="1" si="3"/>
        <v>93.375233457793868</v>
      </c>
      <c r="I33" s="4">
        <f t="shared" ca="1" si="4"/>
        <v>107.99532020822372</v>
      </c>
      <c r="J33" s="2"/>
      <c r="K33" s="4">
        <f t="shared" ca="1" si="6"/>
        <v>97.76141416295323</v>
      </c>
      <c r="L33" s="2"/>
      <c r="M33" s="2"/>
      <c r="N33" s="2"/>
      <c r="O33" s="8"/>
      <c r="P33" s="8"/>
      <c r="Q33" s="8"/>
      <c r="R33" s="8"/>
      <c r="S33" s="8"/>
      <c r="T33" s="8"/>
    </row>
    <row r="34" spans="1:20">
      <c r="A34" s="2"/>
      <c r="B34" s="2"/>
      <c r="C34" s="2"/>
      <c r="D34" s="4">
        <f t="shared" si="0"/>
        <v>0.3000000000000001</v>
      </c>
      <c r="E34" s="2"/>
      <c r="F34" s="4">
        <f t="shared" ca="1" si="1"/>
        <v>86.701016076477515</v>
      </c>
      <c r="G34" s="4">
        <f t="shared" ca="1" si="2"/>
        <v>100.14234420240656</v>
      </c>
      <c r="H34" s="4">
        <f t="shared" ca="1" si="3"/>
        <v>94.746732792509306</v>
      </c>
      <c r="I34" s="4">
        <f t="shared" ca="1" si="4"/>
        <v>106.2068968868935</v>
      </c>
      <c r="J34" s="2"/>
      <c r="K34" s="4">
        <f t="shared" ca="1" si="6"/>
        <v>96.949247489571718</v>
      </c>
      <c r="L34" s="2"/>
      <c r="M34" s="2"/>
      <c r="N34" s="2"/>
      <c r="O34" s="8"/>
      <c r="P34" s="8"/>
      <c r="Q34" s="8"/>
      <c r="R34" s="8"/>
      <c r="S34" s="8"/>
      <c r="T34" s="8"/>
    </row>
    <row r="35" spans="1:20">
      <c r="A35" s="2"/>
      <c r="B35" s="2"/>
      <c r="C35" s="2"/>
      <c r="D35" s="4">
        <f t="shared" si="0"/>
        <v>0.31000000000000011</v>
      </c>
      <c r="E35" s="2"/>
      <c r="F35" s="4">
        <f t="shared" ca="1" si="1"/>
        <v>87.045142494138361</v>
      </c>
      <c r="G35" s="4">
        <f t="shared" ca="1" si="2"/>
        <v>102.72059255512465</v>
      </c>
      <c r="H35" s="4">
        <f t="shared" ca="1" si="3"/>
        <v>94.277325367101682</v>
      </c>
      <c r="I35" s="4">
        <f t="shared" ca="1" si="4"/>
        <v>108.08481160493938</v>
      </c>
      <c r="J35" s="2"/>
      <c r="K35" s="4">
        <f t="shared" ca="1" si="6"/>
        <v>98.031968005326021</v>
      </c>
      <c r="L35" s="2"/>
      <c r="M35" s="2"/>
      <c r="N35" s="2"/>
      <c r="O35" s="8"/>
      <c r="P35" s="8"/>
      <c r="Q35" s="8"/>
      <c r="R35" s="8"/>
      <c r="S35" s="8"/>
      <c r="T35" s="8"/>
    </row>
    <row r="36" spans="1:20">
      <c r="A36" s="2"/>
      <c r="B36" s="2"/>
      <c r="C36" s="2"/>
      <c r="D36" s="4">
        <f t="shared" si="0"/>
        <v>0.32000000000000012</v>
      </c>
      <c r="E36" s="2"/>
      <c r="F36" s="4">
        <f t="shared" ca="1" si="1"/>
        <v>89.09049952116726</v>
      </c>
      <c r="G36" s="4">
        <f t="shared" ca="1" si="2"/>
        <v>100.11422376805884</v>
      </c>
      <c r="H36" s="4">
        <f t="shared" ca="1" si="3"/>
        <v>96.522473097389351</v>
      </c>
      <c r="I36" s="4">
        <f t="shared" ca="1" si="4"/>
        <v>99.375915624864149</v>
      </c>
      <c r="J36" s="2"/>
      <c r="K36" s="4">
        <f t="shared" ca="1" si="6"/>
        <v>96.275778002869899</v>
      </c>
      <c r="L36" s="2"/>
      <c r="M36" s="2"/>
      <c r="N36" s="2"/>
      <c r="O36" s="8"/>
      <c r="P36" s="8"/>
      <c r="Q36" s="8"/>
      <c r="R36" s="8"/>
      <c r="S36" s="8"/>
      <c r="T36" s="8"/>
    </row>
    <row r="37" spans="1:20">
      <c r="A37" s="2"/>
      <c r="B37" s="2"/>
      <c r="C37" s="2"/>
      <c r="D37" s="4">
        <f t="shared" si="0"/>
        <v>0.33000000000000013</v>
      </c>
      <c r="E37" s="2"/>
      <c r="F37" s="4">
        <f t="shared" ca="1" si="1"/>
        <v>87.266088365637259</v>
      </c>
      <c r="G37" s="4">
        <f t="shared" ca="1" si="2"/>
        <v>102.97964878190429</v>
      </c>
      <c r="H37" s="4">
        <f t="shared" ca="1" si="3"/>
        <v>93.619811023026926</v>
      </c>
      <c r="I37" s="4">
        <f t="shared" ca="1" si="4"/>
        <v>101.08922069296204</v>
      </c>
      <c r="J37" s="2"/>
      <c r="K37" s="4">
        <f t="shared" ca="1" si="6"/>
        <v>96.238692215882622</v>
      </c>
      <c r="L37" s="2"/>
      <c r="M37" s="2"/>
      <c r="N37" s="2"/>
      <c r="O37" s="8"/>
      <c r="P37" s="8"/>
      <c r="Q37" s="8"/>
      <c r="R37" s="8"/>
      <c r="S37" s="8"/>
      <c r="T37" s="8"/>
    </row>
    <row r="38" spans="1:20">
      <c r="A38" s="2"/>
      <c r="B38" s="2"/>
      <c r="C38" s="2"/>
      <c r="D38" s="4">
        <f t="shared" si="0"/>
        <v>0.34000000000000014</v>
      </c>
      <c r="E38" s="2"/>
      <c r="F38" s="4">
        <f t="shared" ca="1" si="1"/>
        <v>86.434826512800541</v>
      </c>
      <c r="G38" s="4">
        <f t="shared" ca="1" si="2"/>
        <v>105.27327748410765</v>
      </c>
      <c r="H38" s="4">
        <f t="shared" ca="1" si="3"/>
        <v>94.241820267617427</v>
      </c>
      <c r="I38" s="4">
        <f t="shared" ca="1" si="4"/>
        <v>105.66516088425237</v>
      </c>
      <c r="J38" s="2"/>
      <c r="K38" s="4">
        <f t="shared" ca="1" si="6"/>
        <v>97.903771287194502</v>
      </c>
      <c r="L38" s="2"/>
      <c r="M38" s="2"/>
      <c r="N38" s="2"/>
      <c r="O38" s="8"/>
      <c r="P38" s="8"/>
      <c r="Q38" s="8"/>
      <c r="R38" s="8"/>
      <c r="S38" s="8"/>
      <c r="T38" s="8"/>
    </row>
    <row r="39" spans="1:20">
      <c r="A39" s="2"/>
      <c r="B39" s="2"/>
      <c r="C39" s="2"/>
      <c r="D39" s="4">
        <f t="shared" si="0"/>
        <v>0.35000000000000014</v>
      </c>
      <c r="E39" s="2"/>
      <c r="F39" s="4">
        <f t="shared" ca="1" si="1"/>
        <v>86.974344702416573</v>
      </c>
      <c r="G39" s="4">
        <f t="shared" ca="1" si="2"/>
        <v>111.51816104125955</v>
      </c>
      <c r="H39" s="4">
        <f t="shared" ca="1" si="3"/>
        <v>96.302631125339659</v>
      </c>
      <c r="I39" s="4">
        <f t="shared" ca="1" si="4"/>
        <v>100.28848980281995</v>
      </c>
      <c r="J39" s="2"/>
      <c r="K39" s="4">
        <f t="shared" ca="1" si="6"/>
        <v>98.77090666795894</v>
      </c>
      <c r="L39" s="2"/>
      <c r="M39" s="2"/>
      <c r="N39" s="2"/>
      <c r="O39" s="8"/>
      <c r="P39" s="8"/>
      <c r="Q39" s="8"/>
      <c r="R39" s="8"/>
      <c r="S39" s="8"/>
      <c r="T39" s="8"/>
    </row>
    <row r="40" spans="1:20">
      <c r="A40" s="2"/>
      <c r="B40" s="2"/>
      <c r="C40" s="2"/>
      <c r="D40" s="4">
        <f t="shared" si="0"/>
        <v>0.36000000000000015</v>
      </c>
      <c r="E40" s="2"/>
      <c r="F40" s="4">
        <f t="shared" ca="1" si="1"/>
        <v>88.547424176001982</v>
      </c>
      <c r="G40" s="4">
        <f t="shared" ca="1" si="2"/>
        <v>110.51640927372706</v>
      </c>
      <c r="H40" s="4">
        <f t="shared" ca="1" si="3"/>
        <v>93.092483740112115</v>
      </c>
      <c r="I40" s="4">
        <f t="shared" ca="1" si="4"/>
        <v>102.72640276027691</v>
      </c>
      <c r="J40" s="2"/>
      <c r="K40" s="4">
        <f t="shared" ca="1" si="6"/>
        <v>98.720679987529522</v>
      </c>
      <c r="L40" s="2"/>
      <c r="M40" s="2"/>
      <c r="N40" s="2"/>
      <c r="O40" s="8"/>
      <c r="P40" s="8"/>
      <c r="Q40" s="8"/>
      <c r="R40" s="8"/>
      <c r="S40" s="8"/>
      <c r="T40" s="8"/>
    </row>
    <row r="41" spans="1:20">
      <c r="A41" s="2"/>
      <c r="B41" s="2"/>
      <c r="C41" s="2"/>
      <c r="D41" s="4">
        <f t="shared" si="0"/>
        <v>0.37000000000000016</v>
      </c>
      <c r="E41" s="2"/>
      <c r="F41" s="4">
        <f t="shared" ca="1" si="1"/>
        <v>86.615701487504353</v>
      </c>
      <c r="G41" s="4">
        <f t="shared" ca="1" si="2"/>
        <v>108.89764954117742</v>
      </c>
      <c r="H41" s="4">
        <f t="shared" ca="1" si="3"/>
        <v>95.312294466192512</v>
      </c>
      <c r="I41" s="4">
        <f t="shared" ca="1" si="4"/>
        <v>99.65213998890215</v>
      </c>
      <c r="J41" s="2"/>
      <c r="K41" s="4">
        <f t="shared" ca="1" si="6"/>
        <v>97.619446370944104</v>
      </c>
      <c r="L41" s="2"/>
      <c r="M41" s="2"/>
      <c r="N41" s="2"/>
      <c r="O41" s="8"/>
      <c r="P41" s="8"/>
      <c r="Q41" s="8"/>
      <c r="R41" s="8"/>
      <c r="S41" s="8"/>
      <c r="T41" s="8"/>
    </row>
    <row r="42" spans="1:20">
      <c r="A42" s="2"/>
      <c r="B42" s="2"/>
      <c r="C42" s="2"/>
      <c r="D42" s="4">
        <f t="shared" si="0"/>
        <v>0.38000000000000017</v>
      </c>
      <c r="E42" s="2"/>
      <c r="F42" s="4">
        <f t="shared" ca="1" si="1"/>
        <v>88.876760284327304</v>
      </c>
      <c r="G42" s="4">
        <f t="shared" ca="1" si="2"/>
        <v>115.13838354522409</v>
      </c>
      <c r="H42" s="4">
        <f t="shared" ca="1" si="3"/>
        <v>97.870012439006004</v>
      </c>
      <c r="I42" s="4">
        <f t="shared" ca="1" si="4"/>
        <v>104.09187584075002</v>
      </c>
      <c r="J42" s="2"/>
      <c r="K42" s="4">
        <f t="shared" ca="1" si="6"/>
        <v>101.49425802732685</v>
      </c>
      <c r="L42" s="2"/>
      <c r="M42" s="2"/>
      <c r="N42" s="2"/>
      <c r="O42" s="8"/>
      <c r="P42" s="8"/>
      <c r="Q42" s="8"/>
      <c r="R42" s="8"/>
      <c r="S42" s="8"/>
      <c r="T42" s="8"/>
    </row>
    <row r="43" spans="1:20">
      <c r="A43" s="2"/>
      <c r="B43" s="2"/>
      <c r="C43" s="2"/>
      <c r="D43" s="4">
        <f t="shared" si="0"/>
        <v>0.39000000000000018</v>
      </c>
      <c r="E43" s="2"/>
      <c r="F43" s="4">
        <f t="shared" ca="1" si="1"/>
        <v>92.348127670750245</v>
      </c>
      <c r="G43" s="4">
        <f t="shared" ca="1" si="2"/>
        <v>116.83468365618624</v>
      </c>
      <c r="H43" s="4">
        <f t="shared" ca="1" si="3"/>
        <v>101.26522728755911</v>
      </c>
      <c r="I43" s="4">
        <f t="shared" ca="1" si="4"/>
        <v>103.76569289565167</v>
      </c>
      <c r="J43" s="2"/>
      <c r="K43" s="4">
        <f t="shared" ca="1" si="6"/>
        <v>103.55343287753682</v>
      </c>
      <c r="L43" s="2"/>
      <c r="M43" s="2"/>
      <c r="N43" s="2"/>
      <c r="O43" s="8"/>
      <c r="P43" s="8"/>
      <c r="Q43" s="8"/>
      <c r="R43" s="8"/>
      <c r="S43" s="8"/>
      <c r="T43" s="8"/>
    </row>
    <row r="44" spans="1:20">
      <c r="A44" s="2"/>
      <c r="B44" s="2"/>
      <c r="C44" s="2"/>
      <c r="D44" s="4">
        <f t="shared" si="0"/>
        <v>0.40000000000000019</v>
      </c>
      <c r="E44" s="2"/>
      <c r="F44" s="4">
        <f t="shared" ca="1" si="1"/>
        <v>91.565869103280747</v>
      </c>
      <c r="G44" s="4">
        <f t="shared" ca="1" si="2"/>
        <v>117.95429462784902</v>
      </c>
      <c r="H44" s="4">
        <f t="shared" ca="1" si="3"/>
        <v>104.58714742509109</v>
      </c>
      <c r="I44" s="4">
        <f t="shared" ca="1" si="4"/>
        <v>103.47410266746203</v>
      </c>
      <c r="J44" s="2"/>
      <c r="K44" s="4">
        <f t="shared" ca="1" si="6"/>
        <v>104.39535345592073</v>
      </c>
      <c r="L44" s="2"/>
      <c r="M44" s="2"/>
      <c r="N44" s="2"/>
      <c r="O44" s="8"/>
      <c r="P44" s="8"/>
      <c r="Q44" s="8"/>
      <c r="R44" s="8"/>
      <c r="S44" s="8"/>
      <c r="T44" s="8"/>
    </row>
    <row r="45" spans="1:20">
      <c r="A45" s="2"/>
      <c r="B45" s="2"/>
      <c r="C45" s="2"/>
      <c r="D45" s="4">
        <f t="shared" si="0"/>
        <v>0.4100000000000002</v>
      </c>
      <c r="E45" s="2"/>
      <c r="F45" s="4">
        <f t="shared" ca="1" si="1"/>
        <v>93.205116574749312</v>
      </c>
      <c r="G45" s="4">
        <f t="shared" ca="1" si="2"/>
        <v>113.99194071942367</v>
      </c>
      <c r="H45" s="4">
        <f t="shared" ca="1" si="3"/>
        <v>106.18166817607717</v>
      </c>
      <c r="I45" s="4">
        <f t="shared" ca="1" si="4"/>
        <v>104.60559317143426</v>
      </c>
      <c r="J45" s="2"/>
      <c r="K45" s="4">
        <f t="shared" ca="1" si="6"/>
        <v>104.49607966042109</v>
      </c>
      <c r="L45" s="2"/>
      <c r="M45" s="2"/>
      <c r="N45" s="2"/>
      <c r="O45" s="8"/>
      <c r="P45" s="8"/>
      <c r="Q45" s="8"/>
      <c r="R45" s="8"/>
      <c r="S45" s="8"/>
      <c r="T45" s="8"/>
    </row>
    <row r="46" spans="1:20">
      <c r="A46" s="2"/>
      <c r="B46" s="2"/>
      <c r="C46" s="2"/>
      <c r="D46" s="4">
        <f t="shared" si="0"/>
        <v>0.42000000000000021</v>
      </c>
      <c r="E46" s="2"/>
      <c r="F46" s="4">
        <f t="shared" ca="1" si="1"/>
        <v>95.935097086926305</v>
      </c>
      <c r="G46" s="4">
        <f t="shared" ca="1" si="2"/>
        <v>111.46467284327876</v>
      </c>
      <c r="H46" s="4">
        <f t="shared" ca="1" si="3"/>
        <v>107.13809909800386</v>
      </c>
      <c r="I46" s="4">
        <f t="shared" ca="1" si="4"/>
        <v>103.10822144296912</v>
      </c>
      <c r="J46" s="2"/>
      <c r="K46" s="4">
        <f t="shared" ca="1" si="6"/>
        <v>104.41152261779452</v>
      </c>
      <c r="L46" s="2"/>
      <c r="M46" s="2"/>
      <c r="N46" s="2"/>
      <c r="O46" s="8"/>
      <c r="P46" s="8"/>
      <c r="Q46" s="8"/>
      <c r="R46" s="8"/>
      <c r="S46" s="8"/>
      <c r="T46" s="8"/>
    </row>
    <row r="47" spans="1:20">
      <c r="A47" s="2"/>
      <c r="B47" s="2"/>
      <c r="C47" s="2"/>
      <c r="D47" s="4">
        <f t="shared" si="0"/>
        <v>0.43000000000000022</v>
      </c>
      <c r="E47" s="2"/>
      <c r="F47" s="4">
        <f t="shared" ca="1" si="1"/>
        <v>94.393050288726343</v>
      </c>
      <c r="G47" s="4">
        <f t="shared" ca="1" si="2"/>
        <v>111.00858723138094</v>
      </c>
      <c r="H47" s="4">
        <f t="shared" ca="1" si="3"/>
        <v>105.31879805081293</v>
      </c>
      <c r="I47" s="4">
        <f t="shared" ca="1" si="4"/>
        <v>98.781297672573956</v>
      </c>
      <c r="J47" s="2"/>
      <c r="K47" s="4">
        <f t="shared" ca="1" si="6"/>
        <v>102.37543331087353</v>
      </c>
      <c r="L47" s="2"/>
      <c r="M47" s="2"/>
      <c r="N47" s="2"/>
      <c r="O47" s="8"/>
      <c r="P47" s="8"/>
      <c r="Q47" s="8"/>
      <c r="R47" s="8"/>
      <c r="S47" s="8"/>
      <c r="T47" s="8"/>
    </row>
    <row r="48" spans="1:20">
      <c r="A48" s="2"/>
      <c r="B48" s="2"/>
      <c r="C48" s="2"/>
      <c r="D48" s="4">
        <f t="shared" si="0"/>
        <v>0.44000000000000022</v>
      </c>
      <c r="E48" s="2"/>
      <c r="F48" s="4">
        <f t="shared" ca="1" si="1"/>
        <v>98.505107487125713</v>
      </c>
      <c r="G48" s="4">
        <f t="shared" ca="1" si="2"/>
        <v>109.5918795690089</v>
      </c>
      <c r="H48" s="4">
        <f t="shared" ca="1" si="3"/>
        <v>107.83897423689081</v>
      </c>
      <c r="I48" s="4">
        <f t="shared" ca="1" si="4"/>
        <v>94.934938931940138</v>
      </c>
      <c r="J48" s="2"/>
      <c r="K48" s="4">
        <f t="shared" ca="1" si="6"/>
        <v>102.71772505624139</v>
      </c>
      <c r="L48" s="2"/>
      <c r="M48" s="2"/>
      <c r="N48" s="2"/>
      <c r="O48" s="8"/>
      <c r="P48" s="8"/>
      <c r="Q48" s="8"/>
      <c r="R48" s="8"/>
      <c r="S48" s="8"/>
      <c r="T48" s="8"/>
    </row>
    <row r="49" spans="1:20">
      <c r="A49" s="2"/>
      <c r="B49" s="2"/>
      <c r="C49" s="2"/>
      <c r="D49" s="4">
        <f t="shared" si="0"/>
        <v>0.45000000000000023</v>
      </c>
      <c r="E49" s="2"/>
      <c r="F49" s="4">
        <f t="shared" ca="1" si="1"/>
        <v>95.002235045214135</v>
      </c>
      <c r="G49" s="4">
        <f t="shared" ca="1" si="2"/>
        <v>107.39859987613386</v>
      </c>
      <c r="H49" s="4">
        <f t="shared" ca="1" si="3"/>
        <v>107.85213141820114</v>
      </c>
      <c r="I49" s="4">
        <f t="shared" ca="1" si="4"/>
        <v>93.232215257337941</v>
      </c>
      <c r="J49" s="2"/>
      <c r="K49" s="4">
        <f t="shared" ca="1" si="6"/>
        <v>100.87129539922178</v>
      </c>
      <c r="L49" s="2"/>
      <c r="M49" s="2"/>
      <c r="N49" s="2"/>
      <c r="O49" s="8"/>
      <c r="P49" s="8"/>
      <c r="Q49" s="8"/>
      <c r="R49" s="8"/>
      <c r="S49" s="8"/>
      <c r="T49" s="8"/>
    </row>
    <row r="50" spans="1:20">
      <c r="A50" s="2"/>
      <c r="B50" s="2"/>
      <c r="C50" s="2"/>
      <c r="D50" s="4">
        <f t="shared" si="0"/>
        <v>0.46000000000000024</v>
      </c>
      <c r="E50" s="2"/>
      <c r="F50" s="4">
        <f t="shared" ca="1" si="1"/>
        <v>94.799639907388936</v>
      </c>
      <c r="G50" s="4">
        <f t="shared" ca="1" si="2"/>
        <v>104.7606011069405</v>
      </c>
      <c r="H50" s="4">
        <f t="shared" ca="1" si="3"/>
        <v>105.24638769736977</v>
      </c>
      <c r="I50" s="4">
        <f t="shared" ca="1" si="4"/>
        <v>93.733662693599641</v>
      </c>
      <c r="J50" s="2"/>
      <c r="K50" s="4">
        <f t="shared" ca="1" si="6"/>
        <v>99.635072851324708</v>
      </c>
      <c r="L50" s="2"/>
      <c r="M50" s="2"/>
      <c r="N50" s="2"/>
      <c r="O50" s="8"/>
      <c r="P50" s="8"/>
      <c r="Q50" s="8"/>
      <c r="R50" s="8"/>
      <c r="S50" s="8"/>
      <c r="T50" s="8"/>
    </row>
    <row r="51" spans="1:20">
      <c r="A51" s="2"/>
      <c r="B51" s="2"/>
      <c r="C51" s="2"/>
      <c r="D51" s="4">
        <f t="shared" si="0"/>
        <v>0.47000000000000025</v>
      </c>
      <c r="E51" s="2"/>
      <c r="F51" s="4">
        <f t="shared" ca="1" si="1"/>
        <v>93.182911680125272</v>
      </c>
      <c r="G51" s="4">
        <f t="shared" ca="1" si="2"/>
        <v>103.27451259213309</v>
      </c>
      <c r="H51" s="4">
        <f t="shared" ca="1" si="3"/>
        <v>108.18258992778713</v>
      </c>
      <c r="I51" s="4">
        <f t="shared" ca="1" si="4"/>
        <v>94.190383257591407</v>
      </c>
      <c r="J51" s="2"/>
      <c r="K51" s="4">
        <f t="shared" ca="1" si="6"/>
        <v>99.707599364409234</v>
      </c>
      <c r="L51" s="2"/>
      <c r="M51" s="2"/>
      <c r="N51" s="2"/>
      <c r="O51" s="8"/>
      <c r="P51" s="8"/>
      <c r="Q51" s="8"/>
      <c r="R51" s="8"/>
      <c r="S51" s="8"/>
      <c r="T51" s="8"/>
    </row>
    <row r="52" spans="1:20">
      <c r="A52" s="2"/>
      <c r="B52" s="2"/>
      <c r="C52" s="2"/>
      <c r="D52" s="4">
        <f t="shared" si="0"/>
        <v>0.48000000000000026</v>
      </c>
      <c r="E52" s="2"/>
      <c r="F52" s="4">
        <f t="shared" ca="1" si="1"/>
        <v>99.878054086700942</v>
      </c>
      <c r="G52" s="4">
        <f t="shared" ca="1" si="2"/>
        <v>101.91268047337911</v>
      </c>
      <c r="H52" s="4">
        <f t="shared" ca="1" si="3"/>
        <v>108.2474579802319</v>
      </c>
      <c r="I52" s="4">
        <f t="shared" ca="1" si="4"/>
        <v>94.90747481053981</v>
      </c>
      <c r="J52" s="2"/>
      <c r="K52" s="4">
        <f t="shared" ca="1" si="6"/>
        <v>101.23641683771294</v>
      </c>
      <c r="L52" s="2"/>
      <c r="M52" s="2"/>
      <c r="N52" s="2"/>
      <c r="O52" s="8"/>
      <c r="P52" s="8"/>
      <c r="Q52" s="8"/>
      <c r="R52" s="8"/>
      <c r="S52" s="8"/>
      <c r="T52" s="8"/>
    </row>
    <row r="53" spans="1:20">
      <c r="A53" s="2"/>
      <c r="B53" s="2"/>
      <c r="C53" s="2"/>
      <c r="D53" s="4">
        <f t="shared" si="0"/>
        <v>0.49000000000000027</v>
      </c>
      <c r="E53" s="2"/>
      <c r="F53" s="4">
        <f t="shared" ca="1" si="1"/>
        <v>99.416579019955506</v>
      </c>
      <c r="G53" s="4">
        <f t="shared" ca="1" si="2"/>
        <v>99.423452257061868</v>
      </c>
      <c r="H53" s="4">
        <f t="shared" ca="1" si="3"/>
        <v>105.64350692350874</v>
      </c>
      <c r="I53" s="4">
        <f t="shared" ca="1" si="4"/>
        <v>94.882219693872273</v>
      </c>
      <c r="J53" s="2"/>
      <c r="K53" s="4">
        <f t="shared" ca="1" si="6"/>
        <v>99.841439473599607</v>
      </c>
      <c r="L53" s="2"/>
      <c r="M53" s="2"/>
      <c r="N53" s="2"/>
      <c r="O53" s="8"/>
      <c r="P53" s="8"/>
      <c r="Q53" s="8"/>
      <c r="R53" s="8"/>
      <c r="S53" s="8"/>
      <c r="T53" s="8"/>
    </row>
    <row r="54" spans="1:20">
      <c r="A54" s="2"/>
      <c r="B54" s="2"/>
      <c r="C54" s="2"/>
      <c r="D54" s="4">
        <f t="shared" si="0"/>
        <v>0.50000000000000022</v>
      </c>
      <c r="E54" s="2"/>
      <c r="F54" s="4">
        <f t="shared" ca="1" si="1"/>
        <v>101.07362847698134</v>
      </c>
      <c r="G54" s="4">
        <f t="shared" ca="1" si="2"/>
        <v>102.10183784746219</v>
      </c>
      <c r="H54" s="4">
        <f t="shared" ca="1" si="3"/>
        <v>109.57350988214833</v>
      </c>
      <c r="I54" s="4">
        <f t="shared" ca="1" si="4"/>
        <v>96.115707145483498</v>
      </c>
      <c r="J54" s="2"/>
      <c r="K54" s="4">
        <f t="shared" ca="1" si="6"/>
        <v>102.21617083801884</v>
      </c>
      <c r="L54" s="2"/>
      <c r="M54" s="2"/>
      <c r="N54" s="2"/>
      <c r="O54" s="8"/>
      <c r="P54" s="8"/>
      <c r="Q54" s="8"/>
      <c r="R54" s="8"/>
      <c r="S54" s="8"/>
      <c r="T54" s="8"/>
    </row>
    <row r="55" spans="1:20">
      <c r="A55" s="2"/>
      <c r="B55" s="2"/>
      <c r="C55" s="2"/>
      <c r="D55" s="4">
        <f t="shared" si="0"/>
        <v>0.51000000000000023</v>
      </c>
      <c r="E55" s="2"/>
      <c r="F55" s="4">
        <f t="shared" ca="1" si="1"/>
        <v>106.68592657086792</v>
      </c>
      <c r="G55" s="4">
        <f t="shared" ca="1" si="2"/>
        <v>99.475452532257876</v>
      </c>
      <c r="H55" s="4">
        <f t="shared" ca="1" si="3"/>
        <v>108.64717515579633</v>
      </c>
      <c r="I55" s="4">
        <f t="shared" ca="1" si="4"/>
        <v>96.32678563221485</v>
      </c>
      <c r="J55" s="2"/>
      <c r="K55" s="4">
        <f t="shared" ca="1" si="6"/>
        <v>102.78383497278425</v>
      </c>
      <c r="L55" s="2"/>
      <c r="M55" s="2"/>
      <c r="N55" s="2"/>
      <c r="O55" s="8"/>
      <c r="P55" s="8"/>
      <c r="Q55" s="8"/>
      <c r="R55" s="8"/>
      <c r="S55" s="8"/>
      <c r="T55" s="8"/>
    </row>
    <row r="56" spans="1:20">
      <c r="A56" s="2"/>
      <c r="B56" s="2"/>
      <c r="C56" s="2"/>
      <c r="D56" s="4">
        <f t="shared" si="0"/>
        <v>0.52000000000000024</v>
      </c>
      <c r="E56" s="2"/>
      <c r="F56" s="4">
        <f t="shared" ca="1" si="1"/>
        <v>109.08118561088619</v>
      </c>
      <c r="G56" s="4">
        <f t="shared" ca="1" si="2"/>
        <v>102.8334544804369</v>
      </c>
      <c r="H56" s="4">
        <f t="shared" ca="1" si="3"/>
        <v>109.37134947690673</v>
      </c>
      <c r="I56" s="4">
        <f t="shared" ca="1" si="4"/>
        <v>93.175774641826266</v>
      </c>
      <c r="J56" s="2"/>
      <c r="K56" s="4">
        <f t="shared" ca="1" si="6"/>
        <v>103.61544105251402</v>
      </c>
      <c r="L56" s="2"/>
      <c r="M56" s="2"/>
      <c r="N56" s="2"/>
      <c r="O56" s="8"/>
      <c r="P56" s="8"/>
      <c r="Q56" s="8"/>
      <c r="R56" s="8"/>
      <c r="S56" s="8"/>
      <c r="T56" s="8"/>
    </row>
    <row r="57" spans="1:20">
      <c r="A57" s="2"/>
      <c r="B57" s="2"/>
      <c r="C57" s="2"/>
      <c r="D57" s="4">
        <f t="shared" si="0"/>
        <v>0.53000000000000025</v>
      </c>
      <c r="E57" s="2"/>
      <c r="F57" s="4">
        <f t="shared" ca="1" si="1"/>
        <v>106.52991198912727</v>
      </c>
      <c r="G57" s="4">
        <f t="shared" ca="1" si="2"/>
        <v>99.532682125450975</v>
      </c>
      <c r="H57" s="4">
        <f t="shared" ca="1" si="3"/>
        <v>110.3520413336343</v>
      </c>
      <c r="I57" s="4">
        <f t="shared" ca="1" si="4"/>
        <v>94.77946257900355</v>
      </c>
      <c r="J57" s="2"/>
      <c r="K57" s="4">
        <f t="shared" ca="1" si="6"/>
        <v>102.79852450680403</v>
      </c>
      <c r="L57" s="2"/>
      <c r="M57" s="2"/>
      <c r="N57" s="2"/>
      <c r="O57" s="8"/>
      <c r="P57" s="8"/>
      <c r="Q57" s="8"/>
      <c r="R57" s="8"/>
      <c r="S57" s="8"/>
      <c r="T57" s="8"/>
    </row>
    <row r="58" spans="1:20">
      <c r="A58" s="2"/>
      <c r="B58" s="2"/>
      <c r="C58" s="2"/>
      <c r="D58" s="4">
        <f t="shared" si="0"/>
        <v>0.54000000000000026</v>
      </c>
      <c r="E58" s="2"/>
      <c r="F58" s="4">
        <f t="shared" ca="1" si="1"/>
        <v>104.58101820113269</v>
      </c>
      <c r="G58" s="4">
        <f t="shared" ca="1" si="2"/>
        <v>100.94519718380332</v>
      </c>
      <c r="H58" s="4">
        <f t="shared" ca="1" si="3"/>
        <v>116.81801583600723</v>
      </c>
      <c r="I58" s="4">
        <f t="shared" ca="1" si="4"/>
        <v>98.834556270324057</v>
      </c>
      <c r="J58" s="2"/>
      <c r="K58" s="4">
        <f t="shared" ca="1" si="6"/>
        <v>105.29469687281683</v>
      </c>
      <c r="L58" s="2"/>
      <c r="M58" s="2"/>
      <c r="N58" s="2"/>
      <c r="O58" s="8"/>
      <c r="P58" s="8"/>
      <c r="Q58" s="8"/>
      <c r="R58" s="8"/>
      <c r="S58" s="8"/>
      <c r="T58" s="8"/>
    </row>
    <row r="59" spans="1:20">
      <c r="A59" s="2"/>
      <c r="B59" s="2"/>
      <c r="C59" s="2"/>
      <c r="D59" s="4">
        <f t="shared" si="0"/>
        <v>0.55000000000000027</v>
      </c>
      <c r="E59" s="2"/>
      <c r="F59" s="4">
        <f t="shared" ca="1" si="1"/>
        <v>104.91921421428593</v>
      </c>
      <c r="G59" s="4">
        <f t="shared" ca="1" si="2"/>
        <v>101.75142952774009</v>
      </c>
      <c r="H59" s="4">
        <f t="shared" ca="1" si="3"/>
        <v>115.87420586669438</v>
      </c>
      <c r="I59" s="4">
        <f t="shared" ca="1" si="4"/>
        <v>96.416046010382829</v>
      </c>
      <c r="J59" s="2"/>
      <c r="K59" s="4">
        <f t="shared" ca="1" si="6"/>
        <v>104.7402239047758</v>
      </c>
      <c r="L59" s="2"/>
      <c r="M59" s="2"/>
      <c r="N59" s="2"/>
      <c r="O59" s="8"/>
      <c r="P59" s="8"/>
      <c r="Q59" s="8"/>
      <c r="R59" s="8"/>
      <c r="S59" s="8"/>
      <c r="T59" s="8"/>
    </row>
    <row r="60" spans="1:20">
      <c r="A60" s="2"/>
      <c r="B60" s="2"/>
      <c r="C60" s="2"/>
      <c r="D60" s="4">
        <f t="shared" si="0"/>
        <v>0.56000000000000028</v>
      </c>
      <c r="E60" s="2"/>
      <c r="F60" s="4">
        <f t="shared" ca="1" si="1"/>
        <v>102.96472529568163</v>
      </c>
      <c r="G60" s="4">
        <f t="shared" ca="1" si="2"/>
        <v>99.198870472423707</v>
      </c>
      <c r="H60" s="4">
        <f t="shared" ca="1" si="3"/>
        <v>120.27440420880275</v>
      </c>
      <c r="I60" s="4">
        <f t="shared" ca="1" si="4"/>
        <v>91.93881740034513</v>
      </c>
      <c r="J60" s="2"/>
      <c r="K60" s="4">
        <f t="shared" ca="1" si="6"/>
        <v>103.59420434431331</v>
      </c>
      <c r="L60" s="2"/>
      <c r="M60" s="2"/>
      <c r="N60" s="2"/>
      <c r="O60" s="8"/>
      <c r="P60" s="8"/>
      <c r="Q60" s="8"/>
      <c r="R60" s="8"/>
      <c r="S60" s="8"/>
      <c r="T60" s="8"/>
    </row>
    <row r="61" spans="1:20">
      <c r="A61" s="2"/>
      <c r="B61" s="2"/>
      <c r="C61" s="2"/>
      <c r="D61" s="4">
        <f t="shared" si="0"/>
        <v>0.57000000000000028</v>
      </c>
      <c r="E61" s="2"/>
      <c r="F61" s="4">
        <f t="shared" ca="1" si="1"/>
        <v>97.302381385124633</v>
      </c>
      <c r="G61" s="4">
        <f t="shared" ca="1" si="2"/>
        <v>100.8565938563399</v>
      </c>
      <c r="H61" s="4">
        <f t="shared" ca="1" si="3"/>
        <v>126.2939962727595</v>
      </c>
      <c r="I61" s="4">
        <f t="shared" ca="1" si="4"/>
        <v>89.822543441151069</v>
      </c>
      <c r="J61" s="2"/>
      <c r="K61" s="4">
        <f t="shared" ca="1" si="6"/>
        <v>103.56887873884378</v>
      </c>
      <c r="L61" s="2"/>
      <c r="M61" s="2"/>
      <c r="N61" s="2"/>
      <c r="O61" s="8"/>
      <c r="P61" s="8"/>
      <c r="Q61" s="8"/>
      <c r="R61" s="8"/>
      <c r="S61" s="8"/>
      <c r="T61" s="8"/>
    </row>
    <row r="62" spans="1:20">
      <c r="A62" s="2"/>
      <c r="B62" s="2"/>
      <c r="C62" s="2"/>
      <c r="D62" s="4">
        <f t="shared" si="0"/>
        <v>0.58000000000000029</v>
      </c>
      <c r="E62" s="2"/>
      <c r="F62" s="4">
        <f t="shared" ca="1" si="1"/>
        <v>96.204797342869668</v>
      </c>
      <c r="G62" s="4">
        <f t="shared" ca="1" si="2"/>
        <v>96.655897102985392</v>
      </c>
      <c r="H62" s="4">
        <f t="shared" ca="1" si="3"/>
        <v>123.64663604550753</v>
      </c>
      <c r="I62" s="4">
        <f t="shared" ca="1" si="4"/>
        <v>90.365273269794983</v>
      </c>
      <c r="J62" s="2"/>
      <c r="K62" s="4">
        <f t="shared" ca="1" si="6"/>
        <v>101.71815094028941</v>
      </c>
      <c r="L62" s="2"/>
      <c r="M62" s="2"/>
      <c r="N62" s="2"/>
      <c r="O62" s="8"/>
      <c r="P62" s="8"/>
      <c r="Q62" s="8"/>
      <c r="R62" s="8"/>
      <c r="S62" s="8"/>
      <c r="T62" s="8"/>
    </row>
    <row r="63" spans="1:20">
      <c r="A63" s="2"/>
      <c r="B63" s="2"/>
      <c r="C63" s="2"/>
      <c r="D63" s="4">
        <f t="shared" si="0"/>
        <v>0.5900000000000003</v>
      </c>
      <c r="E63" s="2"/>
      <c r="F63" s="4">
        <f t="shared" ca="1" si="1"/>
        <v>95.187864276834077</v>
      </c>
      <c r="G63" s="4">
        <f t="shared" ca="1" si="2"/>
        <v>97.887488036220347</v>
      </c>
      <c r="H63" s="4">
        <f t="shared" ca="1" si="3"/>
        <v>129.84963903628579</v>
      </c>
      <c r="I63" s="4">
        <f t="shared" ca="1" si="4"/>
        <v>92.327385390411635</v>
      </c>
      <c r="J63" s="2"/>
      <c r="K63" s="4">
        <f t="shared" ca="1" si="6"/>
        <v>103.81309418493795</v>
      </c>
      <c r="L63" s="2"/>
      <c r="M63" s="2"/>
      <c r="N63" s="2"/>
      <c r="O63" s="8"/>
      <c r="P63" s="8"/>
      <c r="Q63" s="8"/>
      <c r="R63" s="8"/>
      <c r="S63" s="8"/>
      <c r="T63" s="8"/>
    </row>
    <row r="64" spans="1:20">
      <c r="A64" s="2"/>
      <c r="B64" s="2"/>
      <c r="C64" s="2"/>
      <c r="D64" s="4">
        <f t="shared" si="0"/>
        <v>0.60000000000000031</v>
      </c>
      <c r="E64" s="2"/>
      <c r="F64" s="4">
        <f t="shared" ca="1" si="1"/>
        <v>91.782567287853041</v>
      </c>
      <c r="G64" s="4">
        <f t="shared" ca="1" si="2"/>
        <v>98.290205448367189</v>
      </c>
      <c r="H64" s="4">
        <f t="shared" ca="1" si="3"/>
        <v>127.59453085777433</v>
      </c>
      <c r="I64" s="4">
        <f t="shared" ca="1" si="4"/>
        <v>92.861404648040974</v>
      </c>
      <c r="J64" s="2"/>
      <c r="K64" s="4">
        <f t="shared" ca="1" si="6"/>
        <v>102.63217706050889</v>
      </c>
      <c r="L64" s="2"/>
      <c r="M64" s="2"/>
      <c r="N64" s="2"/>
      <c r="O64" s="8"/>
      <c r="P64" s="8"/>
      <c r="Q64" s="8"/>
      <c r="R64" s="8"/>
      <c r="S64" s="8"/>
      <c r="T64" s="8"/>
    </row>
    <row r="65" spans="1:14">
      <c r="A65" s="2"/>
      <c r="B65" s="2"/>
      <c r="C65" s="2"/>
      <c r="D65" s="4"/>
      <c r="E65" s="2"/>
      <c r="F65" s="4"/>
      <c r="G65" s="4"/>
      <c r="H65" s="4"/>
      <c r="I65" s="4"/>
      <c r="J65" s="2"/>
      <c r="K65" s="4"/>
      <c r="L65" s="2"/>
      <c r="M65" s="2"/>
      <c r="N65" s="2"/>
    </row>
    <row r="66" spans="1:14">
      <c r="A66" s="2"/>
      <c r="B66" s="2"/>
      <c r="C66" s="2"/>
      <c r="D66" s="4"/>
      <c r="E66" s="2"/>
      <c r="F66" s="4"/>
      <c r="G66" s="4"/>
      <c r="H66" s="4"/>
      <c r="I66" s="4"/>
      <c r="J66" s="2"/>
      <c r="K66" s="4"/>
      <c r="L66" s="2"/>
      <c r="M66" s="2"/>
      <c r="N66" s="2"/>
    </row>
    <row r="67" spans="1:14">
      <c r="A67" s="2"/>
      <c r="B67" s="2"/>
      <c r="C67" s="2"/>
      <c r="D67" s="4"/>
      <c r="E67" s="2"/>
      <c r="F67" s="4"/>
      <c r="G67" s="4"/>
      <c r="H67" s="4"/>
      <c r="I67" s="4"/>
      <c r="J67" s="2"/>
      <c r="K67" s="4"/>
      <c r="L67" s="2"/>
      <c r="M67" s="2"/>
      <c r="N67" s="2"/>
    </row>
    <row r="68" spans="1:14">
      <c r="A68" s="2"/>
      <c r="B68" s="2"/>
      <c r="C68" s="2"/>
      <c r="D68" s="4"/>
      <c r="E68" s="2"/>
      <c r="F68" s="4"/>
      <c r="G68" s="4"/>
      <c r="H68" s="4"/>
      <c r="I68" s="4"/>
      <c r="J68" s="2"/>
      <c r="K68" s="4"/>
      <c r="L68" s="2"/>
      <c r="M68" s="2"/>
      <c r="N68" s="2"/>
    </row>
    <row r="69" spans="1:14">
      <c r="A69" s="2"/>
      <c r="B69" s="2"/>
      <c r="C69" s="2"/>
      <c r="D69" s="4"/>
      <c r="E69" s="2"/>
      <c r="F69" s="4"/>
      <c r="G69" s="4"/>
      <c r="H69" s="4"/>
      <c r="I69" s="4"/>
      <c r="J69" s="2"/>
      <c r="K69" s="4"/>
      <c r="L69" s="2"/>
      <c r="M69" s="2"/>
      <c r="N69" s="2"/>
    </row>
    <row r="70" spans="1:14">
      <c r="A70" s="2"/>
      <c r="B70" s="2"/>
      <c r="C70" s="2"/>
      <c r="D70" s="4"/>
      <c r="E70" s="2"/>
      <c r="F70" s="4"/>
      <c r="G70" s="4"/>
      <c r="H70" s="4"/>
      <c r="I70" s="4"/>
      <c r="J70" s="2"/>
      <c r="K70" s="4"/>
      <c r="L70" s="2"/>
      <c r="M70" s="2"/>
      <c r="N70" s="2"/>
    </row>
    <row r="71" spans="1:14">
      <c r="A71" s="2"/>
      <c r="B71" s="2"/>
      <c r="C71" s="2"/>
      <c r="D71" s="4"/>
      <c r="E71" s="2"/>
      <c r="F71" s="4"/>
      <c r="G71" s="4"/>
      <c r="H71" s="4"/>
      <c r="I71" s="4"/>
      <c r="J71" s="2"/>
      <c r="K71" s="4"/>
      <c r="L71" s="2"/>
      <c r="M71" s="2"/>
      <c r="N71" s="2"/>
    </row>
    <row r="72" spans="1:14">
      <c r="A72" s="2"/>
      <c r="B72" s="2"/>
      <c r="C72" s="2"/>
      <c r="D72" s="4"/>
      <c r="E72" s="2"/>
      <c r="F72" s="4"/>
      <c r="G72" s="4"/>
      <c r="H72" s="4"/>
      <c r="I72" s="4"/>
      <c r="J72" s="2"/>
      <c r="K72" s="4"/>
      <c r="L72" s="2"/>
      <c r="M72" s="2"/>
      <c r="N72" s="2"/>
    </row>
    <row r="73" spans="1:14">
      <c r="A73" s="2"/>
      <c r="B73" s="2"/>
      <c r="C73" s="2"/>
      <c r="D73" s="4"/>
      <c r="E73" s="2"/>
      <c r="F73" s="4"/>
      <c r="G73" s="4"/>
      <c r="H73" s="4"/>
      <c r="I73" s="4"/>
      <c r="J73" s="2"/>
      <c r="K73" s="4"/>
      <c r="L73" s="2"/>
      <c r="M73" s="2"/>
      <c r="N73" s="2"/>
    </row>
    <row r="74" spans="1:14">
      <c r="A74" s="2"/>
      <c r="B74" s="2"/>
      <c r="C74" s="2"/>
      <c r="D74" s="4"/>
      <c r="E74" s="2"/>
      <c r="F74" s="4"/>
      <c r="G74" s="4"/>
      <c r="H74" s="4"/>
      <c r="I74" s="4"/>
      <c r="J74" s="2"/>
      <c r="K74" s="4"/>
      <c r="L74" s="2"/>
      <c r="M74" s="2"/>
      <c r="N74" s="2"/>
    </row>
    <row r="75" spans="1:14">
      <c r="A75" s="2"/>
      <c r="B75" s="2"/>
      <c r="C75" s="2"/>
      <c r="D75" s="4"/>
      <c r="E75" s="2"/>
      <c r="F75" s="4"/>
      <c r="G75" s="4"/>
      <c r="H75" s="4"/>
      <c r="I75" s="4"/>
      <c r="J75" s="2"/>
      <c r="K75" s="4"/>
      <c r="L75" s="2"/>
      <c r="M75" s="2"/>
      <c r="N75" s="2"/>
    </row>
    <row r="76" spans="1:14">
      <c r="A76" s="2"/>
      <c r="B76" s="2"/>
      <c r="C76" s="2"/>
      <c r="D76" s="4"/>
      <c r="E76" s="2"/>
      <c r="F76" s="4"/>
      <c r="G76" s="4"/>
      <c r="H76" s="4"/>
      <c r="I76" s="4"/>
      <c r="J76" s="2"/>
      <c r="K76" s="4"/>
      <c r="L76" s="2"/>
      <c r="M76" s="2"/>
      <c r="N76" s="2"/>
    </row>
    <row r="77" spans="1:14">
      <c r="A77" s="2"/>
      <c r="B77" s="2"/>
      <c r="C77" s="2"/>
      <c r="D77" s="4"/>
      <c r="E77" s="2"/>
      <c r="F77" s="4"/>
      <c r="G77" s="4"/>
      <c r="H77" s="4"/>
      <c r="I77" s="4"/>
      <c r="J77" s="2"/>
      <c r="K77" s="4"/>
      <c r="L77" s="2"/>
      <c r="M77" s="2"/>
      <c r="N77" s="2"/>
    </row>
    <row r="78" spans="1:14">
      <c r="A78" s="2"/>
      <c r="B78" s="2"/>
      <c r="C78" s="2"/>
      <c r="D78" s="4"/>
      <c r="E78" s="2"/>
      <c r="F78" s="4"/>
      <c r="G78" s="4"/>
      <c r="H78" s="4"/>
      <c r="I78" s="4"/>
      <c r="J78" s="2"/>
      <c r="K78" s="4"/>
      <c r="L78" s="2"/>
      <c r="M78" s="2"/>
      <c r="N78" s="2"/>
    </row>
    <row r="79" spans="1:14">
      <c r="A79" s="2"/>
      <c r="B79" s="2"/>
      <c r="C79" s="2"/>
      <c r="D79" s="4"/>
      <c r="E79" s="2"/>
      <c r="F79" s="4"/>
      <c r="G79" s="4"/>
      <c r="H79" s="4"/>
      <c r="I79" s="4"/>
      <c r="J79" s="2"/>
      <c r="K79" s="4"/>
      <c r="L79" s="2"/>
      <c r="M79" s="2"/>
      <c r="N79" s="2"/>
    </row>
    <row r="80" spans="1:14">
      <c r="A80" s="2"/>
      <c r="B80" s="2"/>
      <c r="C80" s="2"/>
      <c r="D80" s="4"/>
      <c r="E80" s="2"/>
      <c r="F80" s="4"/>
      <c r="G80" s="4"/>
      <c r="H80" s="4"/>
      <c r="I80" s="4"/>
      <c r="J80" s="2"/>
      <c r="K80" s="4"/>
      <c r="L80" s="2"/>
      <c r="M80" s="2"/>
      <c r="N80" s="2"/>
    </row>
    <row r="81" spans="1:14">
      <c r="A81" s="2"/>
      <c r="B81" s="2"/>
      <c r="C81" s="2"/>
      <c r="D81" s="4"/>
      <c r="E81" s="2"/>
      <c r="F81" s="4"/>
      <c r="G81" s="4"/>
      <c r="H81" s="4"/>
      <c r="I81" s="4"/>
      <c r="J81" s="2"/>
      <c r="K81" s="4"/>
      <c r="L81" s="2"/>
      <c r="M81" s="2"/>
      <c r="N81" s="2"/>
    </row>
    <row r="82" spans="1:14">
      <c r="A82" s="2"/>
      <c r="B82" s="2"/>
      <c r="C82" s="2"/>
      <c r="D82" s="4"/>
      <c r="E82" s="2"/>
      <c r="F82" s="4"/>
      <c r="G82" s="4"/>
      <c r="H82" s="4"/>
      <c r="I82" s="4"/>
      <c r="J82" s="2"/>
      <c r="K82" s="4"/>
      <c r="L82" s="2"/>
      <c r="M82" s="2"/>
      <c r="N82" s="2"/>
    </row>
    <row r="83" spans="1:14">
      <c r="A83" s="2"/>
      <c r="B83" s="2"/>
      <c r="C83" s="2"/>
      <c r="D83" s="4"/>
      <c r="E83" s="2"/>
      <c r="F83" s="4"/>
      <c r="G83" s="4"/>
      <c r="H83" s="4"/>
      <c r="I83" s="4"/>
      <c r="J83" s="2"/>
      <c r="K83" s="4"/>
      <c r="L83" s="2"/>
      <c r="M83" s="2"/>
      <c r="N83" s="2"/>
    </row>
    <row r="84" spans="1:14">
      <c r="A84" s="2"/>
      <c r="B84" s="2"/>
      <c r="C84" s="2"/>
      <c r="D84" s="4"/>
      <c r="E84" s="2"/>
      <c r="F84" s="4"/>
      <c r="G84" s="4"/>
      <c r="H84" s="4"/>
      <c r="I84" s="4"/>
      <c r="J84" s="2"/>
      <c r="K84" s="4"/>
      <c r="L84" s="2"/>
      <c r="M84" s="2"/>
      <c r="N84" s="2"/>
    </row>
    <row r="85" spans="1:14">
      <c r="A85" s="2"/>
      <c r="B85" s="2"/>
      <c r="C85" s="2"/>
      <c r="D85" s="4"/>
      <c r="E85" s="2"/>
      <c r="F85" s="4"/>
      <c r="G85" s="4"/>
      <c r="H85" s="4"/>
      <c r="I85" s="4"/>
      <c r="J85" s="2"/>
      <c r="K85" s="4"/>
      <c r="L85" s="2"/>
      <c r="M85" s="2"/>
      <c r="N85" s="2"/>
    </row>
    <row r="86" spans="1:14">
      <c r="A86" s="2"/>
      <c r="B86" s="2"/>
      <c r="C86" s="2"/>
      <c r="D86" s="4"/>
      <c r="E86" s="2"/>
      <c r="F86" s="4"/>
      <c r="G86" s="4"/>
      <c r="H86" s="4"/>
      <c r="I86" s="4"/>
      <c r="J86" s="2"/>
      <c r="K86" s="4"/>
      <c r="L86" s="2"/>
      <c r="M86" s="2"/>
      <c r="N86" s="2"/>
    </row>
    <row r="87" spans="1:14">
      <c r="A87" s="2"/>
      <c r="B87" s="2"/>
      <c r="C87" s="2"/>
      <c r="D87" s="4"/>
      <c r="E87" s="2"/>
      <c r="F87" s="4"/>
      <c r="G87" s="4"/>
      <c r="H87" s="4"/>
      <c r="I87" s="4"/>
      <c r="J87" s="2"/>
      <c r="K87" s="4"/>
      <c r="L87" s="2"/>
      <c r="M87" s="2"/>
      <c r="N87" s="2"/>
    </row>
    <row r="88" spans="1:14">
      <c r="A88" s="2"/>
      <c r="B88" s="2"/>
      <c r="C88" s="2"/>
      <c r="D88" s="4"/>
      <c r="E88" s="2"/>
      <c r="F88" s="4"/>
      <c r="G88" s="4"/>
      <c r="H88" s="4"/>
      <c r="I88" s="4"/>
      <c r="J88" s="2"/>
      <c r="K88" s="4"/>
      <c r="L88" s="2"/>
      <c r="M88" s="2"/>
      <c r="N88" s="2"/>
    </row>
    <row r="89" spans="1:14">
      <c r="A89" s="2"/>
      <c r="B89" s="2"/>
      <c r="C89" s="2"/>
      <c r="D89" s="4"/>
      <c r="E89" s="2"/>
      <c r="F89" s="4"/>
      <c r="G89" s="4"/>
      <c r="H89" s="4"/>
      <c r="I89" s="4"/>
      <c r="J89" s="2"/>
      <c r="K89" s="4"/>
      <c r="L89" s="2"/>
      <c r="M89" s="2"/>
      <c r="N89" s="2"/>
    </row>
    <row r="90" spans="1:14">
      <c r="A90" s="2"/>
      <c r="B90" s="2"/>
      <c r="C90" s="2"/>
      <c r="D90" s="4"/>
      <c r="E90" s="2"/>
      <c r="F90" s="4"/>
      <c r="G90" s="4"/>
      <c r="H90" s="4"/>
      <c r="I90" s="4"/>
      <c r="J90" s="2"/>
      <c r="K90" s="4"/>
      <c r="L90" s="2"/>
      <c r="M90" s="2"/>
      <c r="N90" s="2"/>
    </row>
    <row r="91" spans="1:14">
      <c r="A91" s="2"/>
      <c r="B91" s="2"/>
      <c r="C91" s="2"/>
      <c r="D91" s="4"/>
      <c r="E91" s="2"/>
      <c r="F91" s="4"/>
      <c r="G91" s="4"/>
      <c r="H91" s="4"/>
      <c r="I91" s="4"/>
      <c r="J91" s="2"/>
      <c r="K91" s="4"/>
      <c r="L91" s="2"/>
      <c r="M91" s="2"/>
      <c r="N91" s="2"/>
    </row>
    <row r="92" spans="1:14">
      <c r="A92" s="2"/>
      <c r="B92" s="2"/>
      <c r="C92" s="2"/>
      <c r="D92" s="4"/>
      <c r="E92" s="2"/>
      <c r="F92" s="4"/>
      <c r="G92" s="4"/>
      <c r="H92" s="4"/>
      <c r="I92" s="4"/>
      <c r="J92" s="2"/>
      <c r="K92" s="4"/>
      <c r="L92" s="2"/>
      <c r="M92" s="2"/>
      <c r="N92" s="2"/>
    </row>
    <row r="93" spans="1:14">
      <c r="A93" s="2"/>
      <c r="B93" s="2"/>
      <c r="C93" s="2"/>
      <c r="D93" s="4"/>
      <c r="E93" s="2"/>
      <c r="F93" s="4"/>
      <c r="G93" s="4"/>
      <c r="H93" s="4"/>
      <c r="I93" s="4"/>
      <c r="J93" s="2"/>
      <c r="K93" s="4"/>
      <c r="L93" s="2"/>
      <c r="M93" s="2"/>
      <c r="N93" s="2"/>
    </row>
    <row r="94" spans="1:14">
      <c r="A94" s="2"/>
      <c r="B94" s="2"/>
      <c r="C94" s="2"/>
      <c r="D94" s="4"/>
      <c r="E94" s="2"/>
      <c r="F94" s="4"/>
      <c r="G94" s="4"/>
      <c r="H94" s="4"/>
      <c r="I94" s="4"/>
      <c r="J94" s="2"/>
      <c r="K94" s="4"/>
      <c r="L94" s="2"/>
      <c r="M94" s="2"/>
      <c r="N94" s="2"/>
    </row>
    <row r="95" spans="1:14">
      <c r="A95" s="2"/>
      <c r="B95" s="2"/>
      <c r="C95" s="2"/>
      <c r="D95" s="4"/>
      <c r="E95" s="2"/>
      <c r="F95" s="4"/>
      <c r="G95" s="4"/>
      <c r="H95" s="4"/>
      <c r="I95" s="4"/>
      <c r="J95" s="2"/>
      <c r="K95" s="4"/>
      <c r="L95" s="2"/>
      <c r="M95" s="2"/>
      <c r="N95" s="2"/>
    </row>
    <row r="96" spans="1:14">
      <c r="A96" s="2"/>
      <c r="B96" s="2"/>
      <c r="C96" s="2"/>
      <c r="D96" s="4"/>
      <c r="E96" s="2"/>
      <c r="F96" s="4"/>
      <c r="G96" s="4"/>
      <c r="H96" s="4"/>
      <c r="I96" s="4"/>
      <c r="J96" s="2"/>
      <c r="K96" s="4"/>
      <c r="L96" s="2"/>
      <c r="M96" s="2"/>
      <c r="N96" s="2"/>
    </row>
    <row r="97" spans="1:14">
      <c r="A97" s="2"/>
      <c r="B97" s="2"/>
      <c r="C97" s="2"/>
      <c r="D97" s="4"/>
      <c r="E97" s="2"/>
      <c r="F97" s="4"/>
      <c r="G97" s="4"/>
      <c r="H97" s="4"/>
      <c r="I97" s="4"/>
      <c r="J97" s="2"/>
      <c r="K97" s="4"/>
      <c r="L97" s="2"/>
      <c r="M97" s="2"/>
      <c r="N97" s="2"/>
    </row>
    <row r="98" spans="1:14">
      <c r="A98" s="2"/>
      <c r="B98" s="2"/>
      <c r="C98" s="2"/>
      <c r="D98" s="4"/>
      <c r="E98" s="2"/>
      <c r="F98" s="4"/>
      <c r="G98" s="4"/>
      <c r="H98" s="4"/>
      <c r="I98" s="4"/>
      <c r="J98" s="2"/>
      <c r="K98" s="4"/>
      <c r="L98" s="2"/>
      <c r="M98" s="2"/>
      <c r="N98" s="2"/>
    </row>
    <row r="99" spans="1:14">
      <c r="A99" s="2"/>
      <c r="B99" s="2"/>
      <c r="C99" s="2"/>
      <c r="D99" s="4"/>
      <c r="E99" s="2"/>
      <c r="F99" s="4"/>
      <c r="G99" s="4"/>
      <c r="H99" s="4"/>
      <c r="I99" s="4"/>
      <c r="J99" s="2"/>
      <c r="K99" s="4"/>
      <c r="L99" s="2"/>
      <c r="M99" s="2"/>
      <c r="N99" s="2"/>
    </row>
    <row r="100" spans="1:14">
      <c r="A100" s="2"/>
      <c r="B100" s="2"/>
      <c r="C100" s="2"/>
      <c r="D100" s="4"/>
      <c r="E100" s="2"/>
      <c r="F100" s="4"/>
      <c r="G100" s="4"/>
      <c r="H100" s="4"/>
      <c r="I100" s="4"/>
      <c r="J100" s="2"/>
      <c r="K100" s="4"/>
      <c r="L100" s="2"/>
      <c r="M100" s="2"/>
      <c r="N100" s="2"/>
    </row>
    <row r="101" spans="1:14">
      <c r="A101" s="2"/>
      <c r="B101" s="2"/>
      <c r="C101" s="2"/>
      <c r="D101" s="4"/>
      <c r="E101" s="2"/>
      <c r="F101" s="4"/>
      <c r="G101" s="4"/>
      <c r="H101" s="4"/>
      <c r="I101" s="4"/>
      <c r="J101" s="2"/>
      <c r="K101" s="4"/>
      <c r="L101" s="2"/>
      <c r="M101" s="2"/>
      <c r="N101" s="2"/>
    </row>
    <row r="102" spans="1:14">
      <c r="A102" s="2"/>
      <c r="B102" s="2"/>
      <c r="C102" s="2"/>
      <c r="D102" s="4"/>
      <c r="E102" s="2"/>
      <c r="F102" s="4"/>
      <c r="G102" s="4"/>
      <c r="H102" s="4"/>
      <c r="I102" s="4"/>
      <c r="J102" s="2"/>
      <c r="K102" s="4"/>
      <c r="L102" s="2"/>
      <c r="M102" s="2"/>
      <c r="N102" s="2"/>
    </row>
    <row r="103" spans="1:14">
      <c r="A103" s="2"/>
      <c r="B103" s="2"/>
      <c r="C103" s="2"/>
      <c r="D103" s="4"/>
      <c r="E103" s="2"/>
      <c r="F103" s="4"/>
      <c r="G103" s="4"/>
      <c r="H103" s="4"/>
      <c r="I103" s="4"/>
      <c r="J103" s="2"/>
      <c r="K103" s="4"/>
      <c r="L103" s="2"/>
      <c r="M103" s="2"/>
      <c r="N103" s="2"/>
    </row>
    <row r="104" spans="1:14">
      <c r="A104" s="2"/>
      <c r="B104" s="2"/>
      <c r="C104" s="2"/>
      <c r="D104" s="4"/>
      <c r="E104" s="2"/>
      <c r="F104" s="4"/>
      <c r="G104" s="4"/>
      <c r="H104" s="4"/>
      <c r="I104" s="4"/>
      <c r="J104" s="2"/>
      <c r="K104" s="4"/>
      <c r="L104" s="2"/>
      <c r="M104" s="2"/>
      <c r="N104" s="2"/>
    </row>
    <row r="105" spans="1:14">
      <c r="A105" s="2"/>
      <c r="B105" s="2"/>
      <c r="C105" s="2"/>
      <c r="D105" s="4"/>
      <c r="E105" s="2"/>
      <c r="F105" s="4"/>
      <c r="G105" s="4"/>
      <c r="H105" s="4"/>
      <c r="I105" s="4"/>
      <c r="J105" s="2"/>
      <c r="K105" s="4"/>
      <c r="L105" s="2"/>
      <c r="M105" s="2"/>
      <c r="N105" s="2"/>
    </row>
    <row r="106" spans="1:14">
      <c r="A106" s="2"/>
      <c r="B106" s="2"/>
      <c r="C106" s="2"/>
      <c r="D106" s="4"/>
      <c r="E106" s="2"/>
      <c r="F106" s="4"/>
      <c r="G106" s="4"/>
      <c r="H106" s="4"/>
      <c r="I106" s="4"/>
      <c r="J106" s="2"/>
      <c r="K106" s="4"/>
      <c r="L106" s="2"/>
      <c r="M106" s="2"/>
      <c r="N106" s="2"/>
    </row>
    <row r="107" spans="1:14">
      <c r="A107" s="2"/>
      <c r="B107" s="2"/>
      <c r="C107" s="2"/>
      <c r="D107" s="4"/>
      <c r="E107" s="2"/>
      <c r="F107" s="4"/>
      <c r="G107" s="4"/>
      <c r="H107" s="4"/>
      <c r="I107" s="4"/>
      <c r="J107" s="2"/>
      <c r="K107" s="4"/>
      <c r="L107" s="2"/>
      <c r="M107" s="2"/>
      <c r="N107" s="2"/>
    </row>
    <row r="108" spans="1:14">
      <c r="A108" s="2"/>
      <c r="B108" s="2"/>
      <c r="C108" s="2"/>
      <c r="D108" s="4"/>
      <c r="E108" s="2"/>
      <c r="F108" s="4"/>
      <c r="G108" s="4"/>
      <c r="H108" s="4"/>
      <c r="I108" s="4"/>
      <c r="J108" s="2"/>
      <c r="K108" s="4"/>
      <c r="L108" s="2"/>
      <c r="M108" s="2"/>
      <c r="N108" s="2"/>
    </row>
    <row r="109" spans="1:14">
      <c r="A109" s="2"/>
      <c r="B109" s="2"/>
      <c r="C109" s="2"/>
      <c r="D109" s="4"/>
      <c r="E109" s="2"/>
      <c r="F109" s="4"/>
      <c r="G109" s="4"/>
      <c r="H109" s="4"/>
      <c r="I109" s="4"/>
      <c r="J109" s="2"/>
      <c r="K109" s="4"/>
      <c r="L109" s="2"/>
      <c r="M109" s="2"/>
      <c r="N109" s="2"/>
    </row>
    <row r="110" spans="1:14">
      <c r="A110" s="2"/>
      <c r="B110" s="2"/>
      <c r="C110" s="2"/>
      <c r="D110" s="4"/>
      <c r="E110" s="2"/>
      <c r="F110" s="4"/>
      <c r="G110" s="4"/>
      <c r="H110" s="4"/>
      <c r="I110" s="4"/>
      <c r="J110" s="2"/>
      <c r="K110" s="4"/>
      <c r="L110" s="2"/>
      <c r="M110" s="2"/>
      <c r="N110" s="2"/>
    </row>
    <row r="111" spans="1:14">
      <c r="A111" s="2"/>
      <c r="B111" s="2"/>
      <c r="C111" s="2"/>
      <c r="D111" s="4"/>
      <c r="E111" s="2"/>
      <c r="F111" s="4"/>
      <c r="G111" s="4"/>
      <c r="H111" s="4"/>
      <c r="I111" s="4"/>
      <c r="J111" s="2"/>
      <c r="K111" s="4"/>
      <c r="L111" s="2"/>
      <c r="M111" s="2"/>
      <c r="N111" s="2"/>
    </row>
    <row r="112" spans="1:14">
      <c r="A112" s="2"/>
      <c r="B112" s="2"/>
      <c r="C112" s="2"/>
      <c r="D112" s="4"/>
      <c r="E112" s="2"/>
      <c r="F112" s="4"/>
      <c r="G112" s="4"/>
      <c r="H112" s="4"/>
      <c r="I112" s="4"/>
      <c r="J112" s="2"/>
      <c r="K112" s="4"/>
      <c r="L112" s="2"/>
      <c r="M112" s="2"/>
      <c r="N112" s="2"/>
    </row>
    <row r="113" spans="1:14">
      <c r="A113" s="2"/>
      <c r="B113" s="2"/>
      <c r="C113" s="2"/>
      <c r="D113" s="4"/>
      <c r="E113" s="2"/>
      <c r="F113" s="4"/>
      <c r="G113" s="4"/>
      <c r="H113" s="4"/>
      <c r="I113" s="4"/>
      <c r="J113" s="2"/>
      <c r="K113" s="4"/>
      <c r="L113" s="2"/>
      <c r="M113" s="2"/>
      <c r="N113" s="2"/>
    </row>
    <row r="114" spans="1:14">
      <c r="A114" s="2"/>
      <c r="B114" s="2"/>
      <c r="C114" s="2"/>
      <c r="D114" s="4"/>
      <c r="E114" s="2"/>
      <c r="F114" s="4"/>
      <c r="G114" s="4"/>
      <c r="H114" s="4"/>
      <c r="I114" s="4"/>
      <c r="J114" s="2"/>
      <c r="K114" s="4"/>
      <c r="L114" s="2"/>
      <c r="M114" s="2"/>
      <c r="N114" s="2"/>
    </row>
    <row r="115" spans="1:14">
      <c r="A115" s="2"/>
      <c r="B115" s="2"/>
      <c r="C115" s="2"/>
      <c r="D115" s="4"/>
      <c r="E115" s="2"/>
      <c r="F115" s="4"/>
      <c r="G115" s="4"/>
      <c r="H115" s="4"/>
      <c r="I115" s="4"/>
      <c r="J115" s="2"/>
      <c r="K115" s="4"/>
      <c r="L115" s="2"/>
      <c r="M115" s="2"/>
      <c r="N115" s="2"/>
    </row>
    <row r="116" spans="1:14">
      <c r="A116" s="2"/>
      <c r="B116" s="2"/>
      <c r="C116" s="2"/>
      <c r="D116" s="4"/>
      <c r="E116" s="2"/>
      <c r="F116" s="4"/>
      <c r="G116" s="4"/>
      <c r="H116" s="4"/>
      <c r="I116" s="4"/>
      <c r="J116" s="2"/>
      <c r="K116" s="4"/>
      <c r="L116" s="2"/>
      <c r="M116" s="2"/>
      <c r="N116" s="2"/>
    </row>
    <row r="117" spans="1:14">
      <c r="A117" s="2"/>
      <c r="B117" s="2"/>
      <c r="C117" s="2"/>
      <c r="D117" s="4"/>
      <c r="E117" s="2"/>
      <c r="F117" s="4"/>
      <c r="G117" s="4"/>
      <c r="H117" s="4"/>
      <c r="I117" s="4"/>
      <c r="J117" s="2"/>
      <c r="K117" s="4"/>
      <c r="L117" s="2"/>
      <c r="M117" s="2"/>
      <c r="N117" s="2"/>
    </row>
    <row r="118" spans="1:14">
      <c r="A118" s="2"/>
      <c r="B118" s="2"/>
      <c r="C118" s="2"/>
      <c r="D118" s="4"/>
      <c r="E118" s="2"/>
      <c r="F118" s="4"/>
      <c r="G118" s="4"/>
      <c r="H118" s="4"/>
      <c r="I118" s="4"/>
      <c r="J118" s="2"/>
      <c r="K118" s="4"/>
      <c r="L118" s="2"/>
      <c r="M118" s="2"/>
      <c r="N118" s="2"/>
    </row>
    <row r="119" spans="1:14">
      <c r="A119" s="2"/>
      <c r="B119" s="2"/>
      <c r="C119" s="2"/>
      <c r="D119" s="4"/>
      <c r="E119" s="2"/>
      <c r="F119" s="4"/>
      <c r="G119" s="4"/>
      <c r="H119" s="4"/>
      <c r="I119" s="4"/>
      <c r="J119" s="2"/>
      <c r="K119" s="4"/>
      <c r="L119" s="2"/>
      <c r="M119" s="2"/>
      <c r="N119" s="2"/>
    </row>
    <row r="120" spans="1:14">
      <c r="A120" s="2"/>
      <c r="B120" s="2"/>
      <c r="C120" s="2"/>
      <c r="D120" s="4"/>
      <c r="E120" s="2"/>
      <c r="F120" s="4"/>
      <c r="G120" s="4"/>
      <c r="H120" s="4"/>
      <c r="I120" s="4"/>
      <c r="J120" s="2"/>
      <c r="K120" s="4"/>
      <c r="L120" s="2"/>
      <c r="M120" s="2"/>
      <c r="N120" s="2"/>
    </row>
    <row r="121" spans="1:14">
      <c r="A121" s="2"/>
      <c r="B121" s="2"/>
      <c r="C121" s="2"/>
      <c r="D121" s="4"/>
      <c r="E121" s="2"/>
      <c r="F121" s="4"/>
      <c r="G121" s="4"/>
      <c r="H121" s="4"/>
      <c r="I121" s="4"/>
      <c r="J121" s="2"/>
      <c r="K121" s="4"/>
      <c r="L121" s="2"/>
      <c r="M121" s="2"/>
      <c r="N121" s="2"/>
    </row>
    <row r="122" spans="1:14">
      <c r="A122" s="2"/>
      <c r="B122" s="2"/>
      <c r="C122" s="2"/>
      <c r="D122" s="4"/>
      <c r="E122" s="2"/>
      <c r="F122" s="4"/>
      <c r="G122" s="4"/>
      <c r="H122" s="4"/>
      <c r="I122" s="4"/>
      <c r="J122" s="2"/>
      <c r="K122" s="4"/>
      <c r="L122" s="2"/>
      <c r="M122" s="2"/>
      <c r="N122" s="2"/>
    </row>
    <row r="123" spans="1:14">
      <c r="A123" s="2"/>
      <c r="B123" s="2"/>
      <c r="C123" s="2"/>
      <c r="D123" s="4"/>
      <c r="E123" s="2"/>
      <c r="F123" s="4"/>
      <c r="G123" s="4"/>
      <c r="H123" s="4"/>
      <c r="I123" s="4"/>
      <c r="J123" s="2"/>
      <c r="K123" s="4"/>
      <c r="L123" s="2"/>
      <c r="M123" s="2"/>
      <c r="N123" s="2"/>
    </row>
    <row r="124" spans="1:14">
      <c r="A124" s="2"/>
      <c r="B124" s="2"/>
      <c r="C124" s="2"/>
      <c r="D124" s="4"/>
      <c r="E124" s="2"/>
      <c r="F124" s="4"/>
      <c r="G124" s="4"/>
      <c r="H124" s="4"/>
      <c r="I124" s="4"/>
      <c r="J124" s="2"/>
      <c r="K124" s="4"/>
      <c r="L124" s="2"/>
      <c r="M124" s="2"/>
      <c r="N124" s="2"/>
    </row>
    <row r="125" spans="1:14">
      <c r="A125" s="2"/>
      <c r="B125" s="2"/>
      <c r="C125" s="2"/>
      <c r="D125" s="4"/>
      <c r="E125" s="2"/>
      <c r="F125" s="4"/>
      <c r="G125" s="4"/>
      <c r="H125" s="4"/>
      <c r="I125" s="4"/>
      <c r="J125" s="2"/>
      <c r="K125" s="4"/>
      <c r="L125" s="2"/>
      <c r="M125" s="2"/>
      <c r="N125" s="2"/>
    </row>
    <row r="126" spans="1:14">
      <c r="A126" s="2"/>
      <c r="B126" s="2"/>
      <c r="C126" s="2"/>
      <c r="D126" s="4"/>
      <c r="E126" s="2"/>
      <c r="F126" s="4"/>
      <c r="G126" s="4"/>
      <c r="H126" s="4"/>
      <c r="I126" s="4"/>
      <c r="J126" s="2"/>
      <c r="K126" s="4"/>
      <c r="L126" s="2"/>
      <c r="M126" s="2"/>
      <c r="N126" s="2"/>
    </row>
    <row r="127" spans="1:14">
      <c r="A127" s="2"/>
      <c r="B127" s="2"/>
      <c r="C127" s="2"/>
      <c r="D127" s="4"/>
      <c r="E127" s="2"/>
      <c r="F127" s="4"/>
      <c r="G127" s="4"/>
      <c r="H127" s="4"/>
      <c r="I127" s="4"/>
      <c r="J127" s="2"/>
      <c r="K127" s="4"/>
      <c r="L127" s="2"/>
      <c r="M127" s="2"/>
      <c r="N127" s="2"/>
    </row>
    <row r="128" spans="1:14">
      <c r="A128" s="2"/>
      <c r="B128" s="2"/>
      <c r="C128" s="2"/>
      <c r="D128" s="4"/>
      <c r="E128" s="2"/>
      <c r="F128" s="4"/>
      <c r="G128" s="4"/>
      <c r="H128" s="4"/>
      <c r="I128" s="4"/>
      <c r="J128" s="2"/>
      <c r="K128" s="4"/>
      <c r="L128" s="2"/>
      <c r="M128" s="2"/>
      <c r="N128" s="2"/>
    </row>
    <row r="129" spans="1:14">
      <c r="A129" s="2"/>
      <c r="B129" s="2"/>
      <c r="C129" s="2"/>
      <c r="D129" s="4"/>
      <c r="E129" s="2"/>
      <c r="F129" s="4"/>
      <c r="G129" s="4"/>
      <c r="H129" s="4"/>
      <c r="I129" s="4"/>
      <c r="J129" s="2"/>
      <c r="K129" s="4"/>
      <c r="L129" s="2"/>
      <c r="M129" s="2"/>
      <c r="N129" s="2"/>
    </row>
    <row r="130" spans="1:14">
      <c r="A130" s="2"/>
      <c r="B130" s="2"/>
      <c r="C130" s="2"/>
      <c r="D130" s="4"/>
      <c r="E130" s="2"/>
      <c r="F130" s="4"/>
      <c r="G130" s="4"/>
      <c r="H130" s="4"/>
      <c r="I130" s="4"/>
      <c r="J130" s="2"/>
      <c r="K130" s="4"/>
      <c r="L130" s="2"/>
      <c r="M130" s="2"/>
      <c r="N130" s="2"/>
    </row>
    <row r="131" spans="1:14">
      <c r="A131" s="2"/>
      <c r="B131" s="2"/>
      <c r="C131" s="2"/>
      <c r="D131" s="4"/>
      <c r="E131" s="2"/>
      <c r="F131" s="4"/>
      <c r="G131" s="4"/>
      <c r="H131" s="4"/>
      <c r="I131" s="4"/>
      <c r="J131" s="2"/>
      <c r="K131" s="4"/>
      <c r="L131" s="2"/>
      <c r="M131" s="2"/>
      <c r="N131" s="2"/>
    </row>
    <row r="132" spans="1:14">
      <c r="A132" s="2"/>
      <c r="B132" s="2"/>
      <c r="C132" s="2"/>
      <c r="D132" s="4"/>
      <c r="E132" s="2"/>
      <c r="F132" s="4"/>
      <c r="G132" s="4"/>
      <c r="H132" s="4"/>
      <c r="I132" s="4"/>
      <c r="J132" s="2"/>
      <c r="K132" s="4"/>
      <c r="L132" s="2"/>
      <c r="M132" s="2"/>
      <c r="N132" s="2"/>
    </row>
    <row r="133" spans="1:14">
      <c r="A133" s="2"/>
      <c r="B133" s="2"/>
      <c r="C133" s="2"/>
      <c r="D133" s="4"/>
      <c r="E133" s="2"/>
      <c r="F133" s="4"/>
      <c r="G133" s="4"/>
      <c r="H133" s="4"/>
      <c r="I133" s="4"/>
      <c r="J133" s="2"/>
      <c r="K133" s="4"/>
      <c r="L133" s="2"/>
      <c r="M133" s="2"/>
      <c r="N133" s="2"/>
    </row>
    <row r="134" spans="1:14">
      <c r="A134" s="2"/>
      <c r="B134" s="2"/>
      <c r="C134" s="2"/>
      <c r="D134" s="4"/>
      <c r="E134" s="2"/>
      <c r="F134" s="4"/>
      <c r="G134" s="4"/>
      <c r="H134" s="4"/>
      <c r="I134" s="4"/>
      <c r="J134" s="2"/>
      <c r="K134" s="4"/>
      <c r="L134" s="2"/>
      <c r="M134" s="2"/>
      <c r="N134" s="2"/>
    </row>
    <row r="135" spans="1:14">
      <c r="A135" s="2"/>
      <c r="B135" s="2"/>
      <c r="C135" s="2"/>
      <c r="D135" s="4"/>
      <c r="E135" s="2"/>
      <c r="F135" s="4"/>
      <c r="G135" s="4"/>
      <c r="H135" s="4"/>
      <c r="I135" s="4"/>
      <c r="J135" s="2"/>
      <c r="K135" s="4"/>
      <c r="L135" s="2"/>
      <c r="M135" s="2"/>
      <c r="N135" s="2"/>
    </row>
    <row r="136" spans="1:14">
      <c r="A136" s="2"/>
      <c r="B136" s="2"/>
      <c r="C136" s="2"/>
      <c r="D136" s="4"/>
      <c r="E136" s="2"/>
      <c r="F136" s="4"/>
      <c r="G136" s="4"/>
      <c r="H136" s="4"/>
      <c r="I136" s="4"/>
      <c r="J136" s="2"/>
      <c r="K136" s="4"/>
      <c r="L136" s="2"/>
      <c r="M136" s="2"/>
      <c r="N136" s="2"/>
    </row>
    <row r="137" spans="1:14">
      <c r="A137" s="2"/>
      <c r="B137" s="2"/>
      <c r="C137" s="2"/>
      <c r="D137" s="4"/>
      <c r="E137" s="2"/>
      <c r="F137" s="4"/>
      <c r="G137" s="4"/>
      <c r="H137" s="4"/>
      <c r="I137" s="4"/>
      <c r="J137" s="2"/>
      <c r="K137" s="4"/>
      <c r="L137" s="2"/>
      <c r="M137" s="2"/>
      <c r="N137" s="2"/>
    </row>
    <row r="138" spans="1:14">
      <c r="A138" s="2"/>
      <c r="B138" s="2"/>
      <c r="C138" s="2"/>
      <c r="D138" s="4"/>
      <c r="E138" s="2"/>
      <c r="F138" s="4"/>
      <c r="G138" s="4"/>
      <c r="H138" s="4"/>
      <c r="I138" s="4"/>
      <c r="J138" s="2"/>
      <c r="K138" s="4"/>
      <c r="L138" s="2"/>
      <c r="M138" s="2"/>
      <c r="N138" s="2"/>
    </row>
    <row r="139" spans="1:14">
      <c r="A139" s="2"/>
      <c r="B139" s="2"/>
      <c r="C139" s="2"/>
      <c r="D139" s="4"/>
      <c r="E139" s="2"/>
      <c r="F139" s="4"/>
      <c r="G139" s="4"/>
      <c r="H139" s="4"/>
      <c r="I139" s="4"/>
      <c r="J139" s="2"/>
      <c r="K139" s="4"/>
      <c r="L139" s="2"/>
      <c r="M139" s="2"/>
      <c r="N139" s="2"/>
    </row>
    <row r="140" spans="1:14">
      <c r="A140" s="2"/>
      <c r="B140" s="2"/>
      <c r="C140" s="2"/>
      <c r="D140" s="4"/>
      <c r="E140" s="2"/>
      <c r="F140" s="4"/>
      <c r="G140" s="4"/>
      <c r="H140" s="4"/>
      <c r="I140" s="4"/>
      <c r="J140" s="2"/>
      <c r="K140" s="4"/>
      <c r="L140" s="2"/>
      <c r="M140" s="2"/>
      <c r="N140" s="2"/>
    </row>
    <row r="141" spans="1:14">
      <c r="A141" s="2"/>
      <c r="B141" s="2"/>
      <c r="C141" s="2"/>
      <c r="D141" s="4"/>
      <c r="E141" s="2"/>
      <c r="F141" s="4"/>
      <c r="G141" s="4"/>
      <c r="H141" s="4"/>
      <c r="I141" s="4"/>
      <c r="J141" s="2"/>
      <c r="K141" s="4"/>
      <c r="L141" s="2"/>
      <c r="M141" s="2"/>
      <c r="N141" s="2"/>
    </row>
    <row r="142" spans="1:14">
      <c r="A142" s="2"/>
      <c r="B142" s="2"/>
      <c r="C142" s="2"/>
      <c r="D142" s="4"/>
      <c r="E142" s="2"/>
      <c r="F142" s="4"/>
      <c r="G142" s="4"/>
      <c r="H142" s="4"/>
      <c r="I142" s="4"/>
      <c r="J142" s="2"/>
      <c r="K142" s="4"/>
      <c r="L142" s="2"/>
      <c r="M142" s="2"/>
      <c r="N142" s="2"/>
    </row>
    <row r="143" spans="1:14">
      <c r="A143" s="2"/>
      <c r="B143" s="2"/>
      <c r="C143" s="2"/>
      <c r="D143" s="4"/>
      <c r="E143" s="2"/>
      <c r="F143" s="4"/>
      <c r="G143" s="4"/>
      <c r="H143" s="4"/>
      <c r="I143" s="4"/>
      <c r="J143" s="2"/>
      <c r="K143" s="4"/>
      <c r="L143" s="2"/>
      <c r="M143" s="2"/>
      <c r="N143" s="2"/>
    </row>
    <row r="144" spans="1:14">
      <c r="A144" s="2"/>
      <c r="B144" s="2"/>
      <c r="C144" s="2"/>
      <c r="D144" s="4"/>
      <c r="E144" s="2"/>
      <c r="F144" s="4"/>
      <c r="G144" s="4"/>
      <c r="H144" s="4"/>
      <c r="I144" s="4"/>
      <c r="J144" s="2"/>
      <c r="K144" s="4"/>
      <c r="L144" s="2"/>
      <c r="M144" s="2"/>
      <c r="N144" s="2"/>
    </row>
    <row r="145" spans="1:14">
      <c r="A145" s="2"/>
      <c r="B145" s="2"/>
      <c r="C145" s="2"/>
      <c r="D145" s="4"/>
      <c r="E145" s="2"/>
      <c r="F145" s="4"/>
      <c r="G145" s="4"/>
      <c r="H145" s="4"/>
      <c r="I145" s="4"/>
      <c r="J145" s="2"/>
      <c r="K145" s="4"/>
      <c r="L145" s="2"/>
      <c r="M145" s="2"/>
      <c r="N145" s="2"/>
    </row>
    <row r="146" spans="1:14">
      <c r="A146" s="2"/>
      <c r="B146" s="2"/>
      <c r="C146" s="2"/>
      <c r="D146" s="4"/>
      <c r="E146" s="2"/>
      <c r="F146" s="4"/>
      <c r="G146" s="4"/>
      <c r="H146" s="4"/>
      <c r="I146" s="4"/>
      <c r="J146" s="2"/>
      <c r="K146" s="4"/>
      <c r="L146" s="2"/>
      <c r="M146" s="2"/>
      <c r="N146" s="2"/>
    </row>
    <row r="147" spans="1:14">
      <c r="A147" s="2"/>
      <c r="B147" s="2"/>
      <c r="C147" s="2"/>
      <c r="D147" s="4"/>
      <c r="E147" s="2"/>
      <c r="F147" s="4"/>
      <c r="G147" s="4"/>
      <c r="H147" s="4"/>
      <c r="I147" s="4"/>
      <c r="J147" s="2"/>
      <c r="K147" s="4"/>
      <c r="L147" s="2"/>
      <c r="M147" s="2"/>
      <c r="N147" s="2"/>
    </row>
    <row r="148" spans="1:14">
      <c r="A148" s="2"/>
      <c r="B148" s="2"/>
      <c r="C148" s="2"/>
      <c r="D148" s="4"/>
      <c r="E148" s="2"/>
      <c r="F148" s="4"/>
      <c r="G148" s="4"/>
      <c r="H148" s="4"/>
      <c r="I148" s="4"/>
      <c r="J148" s="2"/>
      <c r="K148" s="4"/>
      <c r="L148" s="2"/>
      <c r="M148" s="2"/>
      <c r="N148" s="2"/>
    </row>
    <row r="149" spans="1:14">
      <c r="A149" s="2"/>
      <c r="B149" s="2"/>
      <c r="C149" s="2"/>
      <c r="D149" s="4"/>
      <c r="E149" s="2"/>
      <c r="F149" s="4"/>
      <c r="G149" s="4"/>
      <c r="H149" s="4"/>
      <c r="I149" s="4"/>
      <c r="J149" s="2"/>
      <c r="K149" s="4"/>
      <c r="L149" s="2"/>
      <c r="M149" s="2"/>
      <c r="N149" s="2"/>
    </row>
    <row r="150" spans="1:14">
      <c r="A150" s="2"/>
      <c r="B150" s="2"/>
      <c r="C150" s="2"/>
      <c r="D150" s="4"/>
      <c r="E150" s="2"/>
      <c r="F150" s="4"/>
      <c r="G150" s="4"/>
      <c r="H150" s="4"/>
      <c r="I150" s="4"/>
      <c r="J150" s="2"/>
      <c r="K150" s="4"/>
      <c r="L150" s="2"/>
      <c r="M150" s="2"/>
      <c r="N150" s="2"/>
    </row>
    <row r="151" spans="1:14">
      <c r="A151" s="2"/>
      <c r="B151" s="2"/>
      <c r="C151" s="2"/>
      <c r="D151" s="4"/>
      <c r="E151" s="2"/>
      <c r="F151" s="4"/>
      <c r="G151" s="4"/>
      <c r="H151" s="4"/>
      <c r="I151" s="4"/>
      <c r="J151" s="2"/>
      <c r="K151" s="4"/>
      <c r="L151" s="2"/>
      <c r="M151" s="2"/>
      <c r="N151" s="2"/>
    </row>
    <row r="152" spans="1:14">
      <c r="A152" s="2"/>
      <c r="B152" s="2"/>
      <c r="C152" s="2"/>
      <c r="D152" s="4"/>
      <c r="E152" s="2"/>
      <c r="F152" s="4"/>
      <c r="G152" s="4"/>
      <c r="H152" s="4"/>
      <c r="I152" s="4"/>
      <c r="J152" s="2"/>
      <c r="K152" s="4"/>
      <c r="L152" s="2"/>
      <c r="M152" s="2"/>
      <c r="N152" s="2"/>
    </row>
    <row r="153" spans="1:14">
      <c r="A153" s="2"/>
      <c r="B153" s="2"/>
      <c r="C153" s="2"/>
      <c r="D153" s="4"/>
      <c r="E153" s="2"/>
      <c r="F153" s="4"/>
      <c r="G153" s="4"/>
      <c r="H153" s="4"/>
      <c r="I153" s="4"/>
      <c r="J153" s="2"/>
      <c r="K153" s="4"/>
      <c r="L153" s="2"/>
      <c r="M153" s="2"/>
      <c r="N153" s="2"/>
    </row>
    <row r="154" spans="1:14">
      <c r="A154" s="2"/>
      <c r="B154" s="2"/>
      <c r="C154" s="2"/>
      <c r="D154" s="4"/>
      <c r="E154" s="2"/>
      <c r="F154" s="4"/>
      <c r="G154" s="4"/>
      <c r="H154" s="4"/>
      <c r="I154" s="4"/>
      <c r="J154" s="2"/>
      <c r="K154" s="4"/>
      <c r="L154" s="2"/>
      <c r="M154" s="2"/>
      <c r="N154" s="2"/>
    </row>
    <row r="155" spans="1:14">
      <c r="A155" s="2"/>
      <c r="B155" s="2"/>
      <c r="C155" s="2"/>
      <c r="D155" s="4"/>
      <c r="E155" s="2"/>
      <c r="F155" s="4"/>
      <c r="G155" s="4"/>
      <c r="H155" s="4"/>
      <c r="I155" s="4"/>
      <c r="J155" s="2"/>
      <c r="K155" s="4"/>
      <c r="L155" s="2"/>
      <c r="M155" s="2"/>
      <c r="N155" s="2"/>
    </row>
    <row r="156" spans="1:14">
      <c r="A156" s="2"/>
      <c r="B156" s="2"/>
      <c r="C156" s="2"/>
      <c r="D156" s="4"/>
      <c r="E156" s="2"/>
      <c r="F156" s="4"/>
      <c r="G156" s="4"/>
      <c r="H156" s="4"/>
      <c r="I156" s="4"/>
      <c r="J156" s="2"/>
      <c r="K156" s="4"/>
      <c r="L156" s="2"/>
      <c r="M156" s="2"/>
      <c r="N156" s="2"/>
    </row>
    <row r="157" spans="1:14">
      <c r="A157" s="2"/>
      <c r="B157" s="2"/>
      <c r="C157" s="2"/>
      <c r="D157" s="4"/>
      <c r="E157" s="2"/>
      <c r="F157" s="4"/>
      <c r="G157" s="4"/>
      <c r="H157" s="4"/>
      <c r="I157" s="4"/>
      <c r="J157" s="2"/>
      <c r="K157" s="4"/>
      <c r="L157" s="2"/>
      <c r="M157" s="2"/>
      <c r="N157" s="2"/>
    </row>
    <row r="158" spans="1:14">
      <c r="A158" s="2"/>
      <c r="B158" s="2"/>
      <c r="C158" s="2"/>
      <c r="D158" s="4"/>
      <c r="E158" s="2"/>
      <c r="F158" s="4"/>
      <c r="G158" s="4"/>
      <c r="H158" s="4"/>
      <c r="I158" s="4"/>
      <c r="J158" s="2"/>
      <c r="K158" s="4"/>
      <c r="L158" s="2"/>
      <c r="M158" s="2"/>
      <c r="N158" s="2"/>
    </row>
    <row r="159" spans="1:14">
      <c r="A159" s="2"/>
      <c r="B159" s="2"/>
      <c r="C159" s="2"/>
      <c r="D159" s="4"/>
      <c r="E159" s="2"/>
      <c r="F159" s="4"/>
      <c r="G159" s="4"/>
      <c r="H159" s="4"/>
      <c r="I159" s="4"/>
      <c r="J159" s="2"/>
      <c r="K159" s="4"/>
      <c r="L159" s="2"/>
      <c r="M159" s="2"/>
      <c r="N159" s="2"/>
    </row>
    <row r="160" spans="1:14">
      <c r="A160" s="2"/>
      <c r="B160" s="2"/>
      <c r="C160" s="2"/>
      <c r="D160" s="4"/>
      <c r="E160" s="2"/>
      <c r="F160" s="4"/>
      <c r="G160" s="4"/>
      <c r="H160" s="4"/>
      <c r="I160" s="4"/>
      <c r="J160" s="2"/>
      <c r="K160" s="4"/>
      <c r="L160" s="2"/>
      <c r="M160" s="2"/>
      <c r="N160" s="2"/>
    </row>
    <row r="161" spans="1:14">
      <c r="A161" s="2"/>
      <c r="B161" s="2"/>
      <c r="C161" s="2"/>
      <c r="D161" s="4"/>
      <c r="E161" s="2"/>
      <c r="F161" s="4"/>
      <c r="G161" s="4"/>
      <c r="H161" s="4"/>
      <c r="I161" s="4"/>
      <c r="J161" s="2"/>
      <c r="K161" s="4"/>
      <c r="L161" s="2"/>
      <c r="M161" s="2"/>
      <c r="N161" s="2"/>
    </row>
    <row r="162" spans="1:14">
      <c r="A162" s="2"/>
      <c r="B162" s="2"/>
      <c r="C162" s="2"/>
      <c r="D162" s="4"/>
      <c r="E162" s="2"/>
      <c r="F162" s="4"/>
      <c r="G162" s="4"/>
      <c r="H162" s="4"/>
      <c r="I162" s="4"/>
      <c r="J162" s="2"/>
      <c r="K162" s="4"/>
      <c r="L162" s="2"/>
      <c r="M162" s="2"/>
      <c r="N162" s="2"/>
    </row>
    <row r="163" spans="1:14">
      <c r="A163" s="2"/>
      <c r="B163" s="2"/>
      <c r="C163" s="2"/>
      <c r="D163" s="4"/>
      <c r="E163" s="2"/>
      <c r="F163" s="4"/>
      <c r="G163" s="4"/>
      <c r="H163" s="4"/>
      <c r="I163" s="4"/>
      <c r="J163" s="2"/>
      <c r="K163" s="4"/>
      <c r="L163" s="2"/>
      <c r="M163" s="2"/>
      <c r="N163" s="2"/>
    </row>
    <row r="164" spans="1:14">
      <c r="A164" s="2"/>
      <c r="B164" s="2"/>
      <c r="C164" s="2"/>
      <c r="D164" s="4"/>
      <c r="E164" s="2"/>
      <c r="F164" s="4"/>
      <c r="G164" s="4"/>
      <c r="H164" s="4"/>
      <c r="I164" s="4"/>
      <c r="J164" s="2"/>
      <c r="K164" s="4"/>
      <c r="L164" s="2"/>
      <c r="M164" s="2"/>
      <c r="N164" s="2"/>
    </row>
    <row r="165" spans="1:14">
      <c r="A165" s="2"/>
      <c r="B165" s="2"/>
      <c r="C165" s="2"/>
      <c r="D165" s="4"/>
      <c r="E165" s="2"/>
      <c r="F165" s="4"/>
      <c r="G165" s="4"/>
      <c r="H165" s="4"/>
      <c r="I165" s="4"/>
      <c r="J165" s="2"/>
      <c r="K165" s="4"/>
      <c r="L165" s="2"/>
      <c r="M165" s="2"/>
      <c r="N165" s="2"/>
    </row>
    <row r="166" spans="1:14">
      <c r="A166" s="2"/>
      <c r="B166" s="2"/>
      <c r="C166" s="2"/>
      <c r="D166" s="4"/>
      <c r="E166" s="2"/>
      <c r="F166" s="4"/>
      <c r="G166" s="4"/>
      <c r="H166" s="4"/>
      <c r="I166" s="4"/>
      <c r="J166" s="2"/>
      <c r="K166" s="4"/>
      <c r="L166" s="2"/>
      <c r="M166" s="2"/>
      <c r="N166" s="2"/>
    </row>
    <row r="167" spans="1:14">
      <c r="A167" s="2"/>
      <c r="B167" s="2"/>
      <c r="C167" s="2"/>
      <c r="D167" s="4"/>
      <c r="E167" s="2"/>
      <c r="F167" s="4"/>
      <c r="G167" s="4"/>
      <c r="H167" s="4"/>
      <c r="I167" s="4"/>
      <c r="J167" s="2"/>
      <c r="K167" s="4"/>
      <c r="L167" s="2"/>
      <c r="M167" s="2"/>
      <c r="N167" s="2"/>
    </row>
    <row r="168" spans="1:14">
      <c r="A168" s="2"/>
      <c r="B168" s="2"/>
      <c r="C168" s="2"/>
      <c r="D168" s="4"/>
      <c r="E168" s="2"/>
      <c r="F168" s="4"/>
      <c r="G168" s="4"/>
      <c r="H168" s="4"/>
      <c r="I168" s="4"/>
      <c r="J168" s="2"/>
      <c r="K168" s="4"/>
      <c r="L168" s="2"/>
      <c r="M168" s="2"/>
      <c r="N168" s="2"/>
    </row>
    <row r="169" spans="1:14">
      <c r="A169" s="2"/>
      <c r="B169" s="2"/>
      <c r="C169" s="2"/>
      <c r="D169" s="4"/>
      <c r="E169" s="2"/>
      <c r="F169" s="4"/>
      <c r="G169" s="4"/>
      <c r="H169" s="4"/>
      <c r="I169" s="4"/>
      <c r="J169" s="2"/>
      <c r="K169" s="4"/>
      <c r="L169" s="2"/>
      <c r="M169" s="2"/>
      <c r="N169" s="2"/>
    </row>
    <row r="170" spans="1:14">
      <c r="A170" s="2"/>
      <c r="B170" s="2"/>
      <c r="C170" s="2"/>
      <c r="D170" s="4"/>
      <c r="E170" s="2"/>
      <c r="F170" s="4"/>
      <c r="G170" s="4"/>
      <c r="H170" s="4"/>
      <c r="I170" s="4"/>
      <c r="J170" s="2"/>
      <c r="K170" s="4"/>
      <c r="L170" s="2"/>
      <c r="M170" s="2"/>
      <c r="N170" s="2"/>
    </row>
    <row r="171" spans="1:14">
      <c r="A171" s="2"/>
      <c r="B171" s="2"/>
      <c r="C171" s="2"/>
      <c r="D171" s="4"/>
      <c r="E171" s="2"/>
      <c r="F171" s="4"/>
      <c r="G171" s="4"/>
      <c r="H171" s="4"/>
      <c r="I171" s="4"/>
      <c r="J171" s="2"/>
      <c r="K171" s="4"/>
      <c r="L171" s="2"/>
      <c r="M171" s="2"/>
      <c r="N171" s="2"/>
    </row>
    <row r="172" spans="1:14">
      <c r="A172" s="2"/>
      <c r="B172" s="2"/>
      <c r="C172" s="2"/>
      <c r="D172" s="4"/>
      <c r="E172" s="2"/>
      <c r="F172" s="4"/>
      <c r="G172" s="4"/>
      <c r="H172" s="4"/>
      <c r="I172" s="4"/>
      <c r="J172" s="2"/>
      <c r="K172" s="4"/>
      <c r="L172" s="2"/>
      <c r="M172" s="2"/>
      <c r="N172" s="2"/>
    </row>
    <row r="173" spans="1:14">
      <c r="A173" s="2"/>
      <c r="B173" s="2"/>
      <c r="C173" s="2"/>
      <c r="D173" s="4"/>
      <c r="E173" s="2"/>
      <c r="F173" s="4"/>
      <c r="G173" s="4"/>
      <c r="H173" s="4"/>
      <c r="I173" s="4"/>
      <c r="J173" s="2"/>
      <c r="K173" s="4"/>
      <c r="L173" s="2"/>
      <c r="M173" s="2"/>
      <c r="N173" s="2"/>
    </row>
    <row r="174" spans="1:14">
      <c r="A174" s="2"/>
      <c r="B174" s="2"/>
      <c r="C174" s="2"/>
      <c r="D174" s="4"/>
      <c r="E174" s="2"/>
      <c r="F174" s="4"/>
      <c r="G174" s="4"/>
      <c r="H174" s="4"/>
      <c r="I174" s="4"/>
      <c r="J174" s="2"/>
      <c r="K174" s="4"/>
      <c r="L174" s="2"/>
      <c r="M174" s="2"/>
      <c r="N174" s="2"/>
    </row>
    <row r="175" spans="1:14">
      <c r="A175" s="2"/>
      <c r="B175" s="2"/>
      <c r="C175" s="2"/>
      <c r="D175" s="4"/>
      <c r="E175" s="2"/>
      <c r="F175" s="4"/>
      <c r="G175" s="4"/>
      <c r="H175" s="4"/>
      <c r="I175" s="4"/>
      <c r="J175" s="2"/>
      <c r="K175" s="4"/>
      <c r="L175" s="2"/>
      <c r="M175" s="2"/>
      <c r="N175" s="2"/>
    </row>
    <row r="176" spans="1:14">
      <c r="A176" s="2"/>
      <c r="B176" s="2"/>
      <c r="C176" s="2"/>
      <c r="D176" s="4"/>
      <c r="E176" s="2"/>
      <c r="F176" s="4"/>
      <c r="G176" s="4"/>
      <c r="H176" s="4"/>
      <c r="I176" s="4"/>
      <c r="J176" s="2"/>
      <c r="K176" s="4"/>
      <c r="L176" s="2"/>
      <c r="M176" s="2"/>
      <c r="N176" s="2"/>
    </row>
    <row r="177" spans="1:14">
      <c r="A177" s="2"/>
      <c r="B177" s="2"/>
      <c r="C177" s="2"/>
      <c r="D177" s="4"/>
      <c r="E177" s="2"/>
      <c r="F177" s="4"/>
      <c r="G177" s="4"/>
      <c r="H177" s="4"/>
      <c r="I177" s="4"/>
      <c r="J177" s="2"/>
      <c r="K177" s="4"/>
      <c r="L177" s="2"/>
      <c r="M177" s="2"/>
      <c r="N177" s="2"/>
    </row>
    <row r="178" spans="1:14">
      <c r="A178" s="2"/>
      <c r="B178" s="2"/>
      <c r="C178" s="2"/>
      <c r="D178" s="4"/>
      <c r="E178" s="2"/>
      <c r="F178" s="4"/>
      <c r="G178" s="4"/>
      <c r="H178" s="4"/>
      <c r="I178" s="4"/>
      <c r="J178" s="2"/>
      <c r="K178" s="4"/>
      <c r="L178" s="2"/>
      <c r="M178" s="2"/>
      <c r="N178" s="2"/>
    </row>
    <row r="179" spans="1:14">
      <c r="A179" s="2"/>
      <c r="B179" s="2"/>
      <c r="C179" s="2"/>
      <c r="D179" s="4"/>
      <c r="E179" s="2"/>
      <c r="F179" s="4"/>
      <c r="G179" s="4"/>
      <c r="H179" s="4"/>
      <c r="I179" s="4"/>
      <c r="J179" s="2"/>
      <c r="K179" s="4"/>
      <c r="L179" s="2"/>
      <c r="M179" s="2"/>
      <c r="N179" s="2"/>
    </row>
    <row r="180" spans="1:14">
      <c r="A180" s="2"/>
      <c r="B180" s="2"/>
      <c r="C180" s="2"/>
      <c r="D180" s="4"/>
      <c r="E180" s="2"/>
      <c r="F180" s="4"/>
      <c r="G180" s="4"/>
      <c r="H180" s="4"/>
      <c r="I180" s="4"/>
      <c r="J180" s="2"/>
      <c r="K180" s="4"/>
      <c r="L180" s="2"/>
      <c r="M180" s="2"/>
      <c r="N180" s="2"/>
    </row>
    <row r="181" spans="1:14">
      <c r="A181" s="2"/>
      <c r="B181" s="2"/>
      <c r="C181" s="2"/>
      <c r="D181" s="4"/>
      <c r="E181" s="2"/>
      <c r="F181" s="4"/>
      <c r="G181" s="4"/>
      <c r="H181" s="4"/>
      <c r="I181" s="4"/>
      <c r="J181" s="2"/>
      <c r="K181" s="4"/>
      <c r="L181" s="2"/>
      <c r="M181" s="2"/>
      <c r="N181" s="2"/>
    </row>
    <row r="182" spans="1:14">
      <c r="A182" s="2"/>
      <c r="B182" s="2"/>
      <c r="C182" s="2"/>
      <c r="D182" s="4"/>
      <c r="E182" s="2"/>
      <c r="F182" s="4"/>
      <c r="G182" s="4"/>
      <c r="H182" s="4"/>
      <c r="I182" s="4"/>
      <c r="J182" s="2"/>
      <c r="K182" s="4"/>
      <c r="L182" s="2"/>
      <c r="M182" s="2"/>
      <c r="N182" s="2"/>
    </row>
    <row r="183" spans="1:14">
      <c r="A183" s="2"/>
      <c r="B183" s="2"/>
      <c r="C183" s="2"/>
      <c r="D183" s="4"/>
      <c r="E183" s="2"/>
      <c r="F183" s="4"/>
      <c r="G183" s="4"/>
      <c r="H183" s="4"/>
      <c r="I183" s="4"/>
      <c r="J183" s="2"/>
      <c r="K183" s="4"/>
      <c r="L183" s="2"/>
      <c r="M183" s="2"/>
      <c r="N183" s="2"/>
    </row>
    <row r="184" spans="1:14">
      <c r="A184" s="2"/>
      <c r="B184" s="2"/>
      <c r="C184" s="2"/>
      <c r="D184" s="4"/>
      <c r="E184" s="2"/>
      <c r="F184" s="4"/>
      <c r="G184" s="4"/>
      <c r="H184" s="4"/>
      <c r="I184" s="4"/>
      <c r="J184" s="2"/>
      <c r="K184" s="4"/>
      <c r="L184" s="2"/>
      <c r="M184" s="2"/>
      <c r="N184" s="2"/>
    </row>
    <row r="185" spans="1:14">
      <c r="A185" s="2"/>
      <c r="B185" s="2"/>
      <c r="C185" s="2"/>
      <c r="D185" s="4"/>
      <c r="E185" s="2"/>
      <c r="F185" s="4"/>
      <c r="G185" s="4"/>
      <c r="H185" s="4"/>
      <c r="I185" s="4"/>
      <c r="J185" s="2"/>
      <c r="K185" s="4"/>
      <c r="L185" s="2"/>
      <c r="M185" s="2"/>
      <c r="N185" s="2"/>
    </row>
    <row r="186" spans="1:14">
      <c r="A186" s="2"/>
      <c r="B186" s="2"/>
      <c r="C186" s="2"/>
      <c r="D186" s="4"/>
      <c r="E186" s="2"/>
      <c r="F186" s="4"/>
      <c r="G186" s="4"/>
      <c r="H186" s="4"/>
      <c r="I186" s="4"/>
      <c r="J186" s="2"/>
      <c r="K186" s="4"/>
      <c r="L186" s="2"/>
      <c r="M186" s="2"/>
      <c r="N186" s="2"/>
    </row>
    <row r="187" spans="1:14">
      <c r="A187" s="2"/>
      <c r="B187" s="2"/>
      <c r="C187" s="2"/>
      <c r="D187" s="4"/>
      <c r="E187" s="2"/>
      <c r="F187" s="4"/>
      <c r="G187" s="4"/>
      <c r="H187" s="4"/>
      <c r="I187" s="4"/>
      <c r="J187" s="2"/>
      <c r="K187" s="4"/>
      <c r="L187" s="2"/>
      <c r="M187" s="2"/>
      <c r="N187" s="2"/>
    </row>
    <row r="188" spans="1:14">
      <c r="A188" s="2"/>
      <c r="B188" s="2"/>
      <c r="C188" s="2"/>
      <c r="D188" s="4"/>
      <c r="E188" s="2"/>
      <c r="F188" s="4"/>
      <c r="G188" s="4"/>
      <c r="H188" s="4"/>
      <c r="I188" s="4"/>
      <c r="J188" s="2"/>
      <c r="K188" s="4"/>
      <c r="L188" s="2"/>
      <c r="M188" s="2"/>
      <c r="N188" s="2"/>
    </row>
    <row r="189" spans="1:14">
      <c r="A189" s="2"/>
      <c r="B189" s="2"/>
      <c r="C189" s="2"/>
      <c r="D189" s="4"/>
      <c r="E189" s="2"/>
      <c r="F189" s="4"/>
      <c r="G189" s="4"/>
      <c r="H189" s="4"/>
      <c r="I189" s="4"/>
      <c r="J189" s="2"/>
      <c r="K189" s="4"/>
      <c r="L189" s="2"/>
      <c r="M189" s="2"/>
      <c r="N189" s="2"/>
    </row>
    <row r="190" spans="1:14">
      <c r="A190" s="2"/>
      <c r="B190" s="2"/>
      <c r="C190" s="2"/>
      <c r="D190" s="4"/>
      <c r="E190" s="2"/>
      <c r="F190" s="4"/>
      <c r="G190" s="4"/>
      <c r="H190" s="4"/>
      <c r="I190" s="4"/>
      <c r="J190" s="2"/>
      <c r="K190" s="4"/>
      <c r="L190" s="2"/>
      <c r="M190" s="2"/>
      <c r="N190" s="2"/>
    </row>
    <row r="191" spans="1:14">
      <c r="A191" s="2"/>
      <c r="B191" s="2"/>
      <c r="C191" s="2"/>
      <c r="D191" s="4"/>
      <c r="E191" s="2"/>
      <c r="F191" s="4"/>
      <c r="G191" s="4"/>
      <c r="H191" s="4"/>
      <c r="I191" s="4"/>
      <c r="J191" s="2"/>
      <c r="K191" s="4"/>
      <c r="L191" s="2"/>
      <c r="M191" s="2"/>
      <c r="N191" s="2"/>
    </row>
    <row r="192" spans="1:14">
      <c r="A192" s="2"/>
      <c r="B192" s="2"/>
      <c r="C192" s="2"/>
      <c r="D192" s="4"/>
      <c r="E192" s="2"/>
      <c r="F192" s="4"/>
      <c r="G192" s="4"/>
      <c r="H192" s="4"/>
      <c r="I192" s="4"/>
      <c r="J192" s="2"/>
      <c r="K192" s="4"/>
      <c r="L192" s="2"/>
      <c r="M192" s="2"/>
      <c r="N192" s="2"/>
    </row>
    <row r="193" spans="1:14">
      <c r="A193" s="2"/>
      <c r="B193" s="2"/>
      <c r="C193" s="2"/>
      <c r="D193" s="4"/>
      <c r="E193" s="2"/>
      <c r="F193" s="4"/>
      <c r="G193" s="4"/>
      <c r="H193" s="4"/>
      <c r="I193" s="4"/>
      <c r="J193" s="2"/>
      <c r="K193" s="4"/>
      <c r="L193" s="2"/>
      <c r="M193" s="2"/>
      <c r="N193" s="2"/>
    </row>
    <row r="194" spans="1:14">
      <c r="A194" s="2"/>
      <c r="B194" s="2"/>
      <c r="C194" s="2"/>
      <c r="D194" s="4"/>
      <c r="E194" s="2"/>
      <c r="F194" s="4"/>
      <c r="G194" s="4"/>
      <c r="H194" s="4"/>
      <c r="I194" s="4"/>
      <c r="J194" s="2"/>
      <c r="K194" s="4"/>
      <c r="L194" s="2"/>
      <c r="M194" s="2"/>
      <c r="N194" s="2"/>
    </row>
    <row r="195" spans="1:14">
      <c r="A195" s="2"/>
      <c r="B195" s="2"/>
      <c r="C195" s="2"/>
      <c r="D195" s="4"/>
      <c r="E195" s="2"/>
      <c r="F195" s="4"/>
      <c r="G195" s="4"/>
      <c r="H195" s="4"/>
      <c r="I195" s="4"/>
      <c r="J195" s="2"/>
      <c r="K195" s="4"/>
      <c r="L195" s="2"/>
      <c r="M195" s="2"/>
      <c r="N195" s="2"/>
    </row>
    <row r="196" spans="1:14">
      <c r="A196" s="2"/>
      <c r="B196" s="2"/>
      <c r="C196" s="2"/>
      <c r="D196" s="4"/>
      <c r="E196" s="2"/>
      <c r="F196" s="4"/>
      <c r="G196" s="4"/>
      <c r="H196" s="4"/>
      <c r="I196" s="4"/>
      <c r="J196" s="2"/>
      <c r="K196" s="4"/>
      <c r="L196" s="2"/>
      <c r="M196" s="2"/>
      <c r="N196" s="2"/>
    </row>
    <row r="197" spans="1:14">
      <c r="A197" s="2"/>
      <c r="B197" s="2"/>
      <c r="C197" s="2"/>
      <c r="D197" s="4"/>
      <c r="E197" s="2"/>
      <c r="F197" s="4"/>
      <c r="G197" s="4"/>
      <c r="H197" s="4"/>
      <c r="I197" s="4"/>
      <c r="J197" s="2"/>
      <c r="K197" s="4"/>
      <c r="L197" s="2"/>
      <c r="M197" s="2"/>
      <c r="N197" s="2"/>
    </row>
    <row r="198" spans="1:14">
      <c r="A198" s="2"/>
      <c r="B198" s="2"/>
      <c r="C198" s="2"/>
      <c r="D198" s="4"/>
      <c r="E198" s="2"/>
      <c r="F198" s="4"/>
      <c r="G198" s="4"/>
      <c r="H198" s="4"/>
      <c r="I198" s="4"/>
      <c r="J198" s="2"/>
      <c r="K198" s="4"/>
      <c r="L198" s="2"/>
      <c r="M198" s="2"/>
      <c r="N198" s="2"/>
    </row>
    <row r="199" spans="1:14">
      <c r="A199" s="2"/>
      <c r="B199" s="2"/>
      <c r="C199" s="2"/>
      <c r="D199" s="4"/>
      <c r="E199" s="2"/>
      <c r="F199" s="4"/>
      <c r="G199" s="4"/>
      <c r="H199" s="4"/>
      <c r="I199" s="4"/>
      <c r="J199" s="2"/>
      <c r="K199" s="4"/>
      <c r="L199" s="2"/>
      <c r="M199" s="2"/>
      <c r="N199" s="2"/>
    </row>
    <row r="200" spans="1:14">
      <c r="A200" s="2"/>
      <c r="B200" s="2"/>
      <c r="C200" s="2"/>
      <c r="D200" s="4"/>
      <c r="E200" s="2"/>
      <c r="F200" s="4"/>
      <c r="G200" s="4"/>
      <c r="H200" s="4"/>
      <c r="I200" s="4"/>
      <c r="J200" s="2"/>
      <c r="K200" s="4"/>
      <c r="L200" s="2"/>
      <c r="M200" s="2"/>
      <c r="N200" s="2"/>
    </row>
    <row r="201" spans="1:14">
      <c r="A201" s="2"/>
      <c r="B201" s="2"/>
      <c r="C201" s="2"/>
      <c r="D201" s="4"/>
      <c r="E201" s="2"/>
      <c r="F201" s="4"/>
      <c r="G201" s="4"/>
      <c r="H201" s="4"/>
      <c r="I201" s="4"/>
      <c r="J201" s="2"/>
      <c r="K201" s="4"/>
      <c r="L201" s="2"/>
      <c r="M201" s="2"/>
      <c r="N201" s="2"/>
    </row>
    <row r="202" spans="1:14">
      <c r="A202" s="2"/>
      <c r="B202" s="2"/>
      <c r="C202" s="2"/>
      <c r="D202" s="4"/>
      <c r="E202" s="2"/>
      <c r="F202" s="4"/>
      <c r="G202" s="4"/>
      <c r="H202" s="4"/>
      <c r="I202" s="4"/>
      <c r="J202" s="2"/>
      <c r="K202" s="4"/>
      <c r="L202" s="2"/>
      <c r="M202" s="2"/>
      <c r="N202" s="2"/>
    </row>
    <row r="203" spans="1:14">
      <c r="A203" s="2"/>
      <c r="B203" s="2"/>
      <c r="C203" s="2"/>
      <c r="D203" s="4"/>
      <c r="E203" s="2"/>
      <c r="F203" s="4"/>
      <c r="G203" s="4"/>
      <c r="H203" s="4"/>
      <c r="I203" s="4"/>
      <c r="J203" s="2"/>
      <c r="K203" s="4"/>
      <c r="L203" s="2"/>
      <c r="M203" s="2"/>
      <c r="N203" s="2"/>
    </row>
    <row r="204" spans="1:14">
      <c r="A204" s="2"/>
      <c r="B204" s="2"/>
      <c r="C204" s="2"/>
      <c r="D204" s="4"/>
      <c r="E204" s="2"/>
      <c r="F204" s="4"/>
      <c r="G204" s="4"/>
      <c r="H204" s="4"/>
      <c r="I204" s="4"/>
      <c r="J204" s="2"/>
      <c r="K204" s="4"/>
      <c r="L204" s="2"/>
      <c r="M204" s="2"/>
      <c r="N204" s="2"/>
    </row>
    <row r="205" spans="1:14">
      <c r="A205" s="2"/>
      <c r="B205" s="2"/>
      <c r="C205" s="2"/>
      <c r="D205" s="4"/>
      <c r="E205" s="2"/>
      <c r="F205" s="4"/>
      <c r="G205" s="4"/>
      <c r="H205" s="4"/>
      <c r="I205" s="4"/>
      <c r="J205" s="2"/>
      <c r="K205" s="4"/>
      <c r="L205" s="2"/>
      <c r="M205" s="2"/>
      <c r="N205" s="2"/>
    </row>
    <row r="206" spans="1:14">
      <c r="A206" s="2"/>
      <c r="B206" s="2"/>
      <c r="C206" s="2"/>
      <c r="D206" s="4"/>
      <c r="E206" s="2"/>
      <c r="F206" s="4"/>
      <c r="G206" s="4"/>
      <c r="H206" s="4"/>
      <c r="I206" s="4"/>
      <c r="J206" s="2"/>
      <c r="K206" s="4"/>
      <c r="L206" s="2"/>
      <c r="M206" s="2"/>
      <c r="N206" s="2"/>
    </row>
    <row r="207" spans="1:14">
      <c r="A207" s="2"/>
      <c r="B207" s="2"/>
      <c r="C207" s="2"/>
      <c r="D207" s="4"/>
      <c r="E207" s="2"/>
      <c r="F207" s="4"/>
      <c r="G207" s="4"/>
      <c r="H207" s="4"/>
      <c r="I207" s="4"/>
      <c r="J207" s="2"/>
      <c r="K207" s="4"/>
      <c r="L207" s="2"/>
      <c r="M207" s="2"/>
      <c r="N207" s="2"/>
    </row>
    <row r="208" spans="1:14">
      <c r="A208" s="2"/>
      <c r="B208" s="2"/>
      <c r="C208" s="2"/>
      <c r="D208" s="4"/>
      <c r="E208" s="2"/>
      <c r="F208" s="4"/>
      <c r="G208" s="4"/>
      <c r="H208" s="4"/>
      <c r="I208" s="4"/>
      <c r="J208" s="2"/>
      <c r="K208" s="4"/>
      <c r="L208" s="2"/>
      <c r="M208" s="2"/>
      <c r="N208" s="2"/>
    </row>
    <row r="209" spans="1:14">
      <c r="A209" s="2"/>
      <c r="B209" s="2"/>
      <c r="C209" s="2"/>
      <c r="D209" s="4"/>
      <c r="E209" s="2"/>
      <c r="F209" s="4"/>
      <c r="G209" s="4"/>
      <c r="H209" s="4"/>
      <c r="I209" s="4"/>
      <c r="J209" s="2"/>
      <c r="K209" s="4"/>
      <c r="L209" s="2"/>
      <c r="M209" s="2"/>
      <c r="N209" s="2"/>
    </row>
    <row r="210" spans="1:14">
      <c r="A210" s="2"/>
      <c r="B210" s="2"/>
      <c r="C210" s="2"/>
      <c r="D210" s="4"/>
      <c r="E210" s="2"/>
      <c r="F210" s="4"/>
      <c r="G210" s="4"/>
      <c r="H210" s="4"/>
      <c r="I210" s="4"/>
      <c r="J210" s="2"/>
      <c r="K210" s="4"/>
      <c r="L210" s="2"/>
      <c r="M210" s="2"/>
      <c r="N210" s="2"/>
    </row>
    <row r="211" spans="1:14">
      <c r="A211" s="2"/>
      <c r="B211" s="2"/>
      <c r="C211" s="2"/>
      <c r="D211" s="4"/>
      <c r="E211" s="2"/>
      <c r="F211" s="4"/>
      <c r="G211" s="4"/>
      <c r="H211" s="4"/>
      <c r="I211" s="4"/>
      <c r="J211" s="2"/>
      <c r="K211" s="4"/>
      <c r="L211" s="2"/>
      <c r="M211" s="2"/>
      <c r="N211" s="2"/>
    </row>
    <row r="212" spans="1:14">
      <c r="A212" s="2"/>
      <c r="B212" s="2"/>
      <c r="C212" s="2"/>
      <c r="D212" s="4"/>
      <c r="E212" s="2"/>
      <c r="F212" s="4"/>
      <c r="G212" s="4"/>
      <c r="H212" s="4"/>
      <c r="I212" s="4"/>
      <c r="J212" s="2"/>
      <c r="K212" s="4"/>
      <c r="L212" s="2"/>
      <c r="M212" s="2"/>
      <c r="N212" s="2"/>
    </row>
    <row r="213" spans="1:14">
      <c r="A213" s="2"/>
      <c r="B213" s="2"/>
      <c r="C213" s="2"/>
      <c r="D213" s="4"/>
      <c r="E213" s="2"/>
      <c r="F213" s="4"/>
      <c r="G213" s="4"/>
      <c r="H213" s="4"/>
      <c r="I213" s="4"/>
      <c r="J213" s="2"/>
      <c r="K213" s="4"/>
      <c r="L213" s="2"/>
      <c r="M213" s="2"/>
      <c r="N213" s="2"/>
    </row>
    <row r="214" spans="1:14">
      <c r="A214" s="2"/>
      <c r="B214" s="2"/>
      <c r="C214" s="2"/>
      <c r="D214" s="4"/>
      <c r="E214" s="2"/>
      <c r="F214" s="4"/>
      <c r="G214" s="4"/>
      <c r="H214" s="4"/>
      <c r="I214" s="4"/>
      <c r="J214" s="2"/>
      <c r="K214" s="4"/>
      <c r="L214" s="2"/>
      <c r="M214" s="2"/>
      <c r="N214" s="2"/>
    </row>
    <row r="215" spans="1:14">
      <c r="A215" s="2"/>
      <c r="B215" s="2"/>
      <c r="C215" s="2"/>
      <c r="D215" s="4"/>
      <c r="E215" s="2"/>
      <c r="F215" s="4"/>
      <c r="G215" s="4"/>
      <c r="H215" s="4"/>
      <c r="I215" s="4"/>
      <c r="J215" s="2"/>
      <c r="K215" s="4"/>
      <c r="L215" s="2"/>
      <c r="M215" s="2"/>
      <c r="N215" s="2"/>
    </row>
    <row r="216" spans="1:14">
      <c r="A216" s="2"/>
      <c r="B216" s="2"/>
      <c r="C216" s="2"/>
      <c r="D216" s="4"/>
      <c r="E216" s="2"/>
      <c r="F216" s="4"/>
      <c r="G216" s="4"/>
      <c r="H216" s="4"/>
      <c r="I216" s="4"/>
      <c r="J216" s="2"/>
      <c r="K216" s="4"/>
      <c r="L216" s="2"/>
      <c r="M216" s="2"/>
      <c r="N216" s="2"/>
    </row>
    <row r="217" spans="1:14">
      <c r="A217" s="2"/>
      <c r="B217" s="2"/>
      <c r="C217" s="2"/>
      <c r="D217" s="4"/>
      <c r="E217" s="2"/>
      <c r="F217" s="4"/>
      <c r="G217" s="4"/>
      <c r="H217" s="4"/>
      <c r="I217" s="4"/>
      <c r="J217" s="2"/>
      <c r="K217" s="4"/>
      <c r="L217" s="2"/>
      <c r="M217" s="2"/>
      <c r="N217" s="2"/>
    </row>
    <row r="218" spans="1:14">
      <c r="A218" s="2"/>
      <c r="B218" s="2"/>
      <c r="C218" s="2"/>
      <c r="D218" s="4"/>
      <c r="E218" s="2"/>
      <c r="F218" s="4"/>
      <c r="G218" s="4"/>
      <c r="H218" s="4"/>
      <c r="I218" s="4"/>
      <c r="J218" s="2"/>
      <c r="K218" s="4"/>
      <c r="L218" s="2"/>
      <c r="M218" s="2"/>
      <c r="N218" s="2"/>
    </row>
    <row r="219" spans="1:14">
      <c r="A219" s="2"/>
      <c r="B219" s="2"/>
      <c r="C219" s="2"/>
      <c r="D219" s="4"/>
      <c r="E219" s="2"/>
      <c r="F219" s="4"/>
      <c r="G219" s="4"/>
      <c r="H219" s="4"/>
      <c r="I219" s="4"/>
      <c r="J219" s="2"/>
      <c r="K219" s="4"/>
      <c r="L219" s="2"/>
      <c r="M219" s="2"/>
      <c r="N219" s="2"/>
    </row>
    <row r="220" spans="1:14">
      <c r="A220" s="2"/>
      <c r="B220" s="2"/>
      <c r="C220" s="2"/>
      <c r="D220" s="4"/>
      <c r="E220" s="2"/>
      <c r="F220" s="4"/>
      <c r="G220" s="4"/>
      <c r="H220" s="4"/>
      <c r="I220" s="4"/>
      <c r="J220" s="2"/>
      <c r="K220" s="4"/>
      <c r="L220" s="2"/>
      <c r="M220" s="2"/>
      <c r="N220" s="2"/>
    </row>
    <row r="221" spans="1:14">
      <c r="A221" s="2"/>
      <c r="B221" s="2"/>
      <c r="C221" s="2"/>
      <c r="D221" s="4"/>
      <c r="E221" s="2"/>
      <c r="F221" s="4"/>
      <c r="G221" s="4"/>
      <c r="H221" s="4"/>
      <c r="I221" s="4"/>
      <c r="J221" s="2"/>
      <c r="K221" s="4"/>
      <c r="L221" s="2"/>
      <c r="M221" s="2"/>
      <c r="N221" s="2"/>
    </row>
    <row r="222" spans="1:14">
      <c r="A222" s="2"/>
      <c r="B222" s="2"/>
      <c r="C222" s="2"/>
      <c r="D222" s="4"/>
      <c r="E222" s="2"/>
      <c r="F222" s="4"/>
      <c r="G222" s="4"/>
      <c r="H222" s="4"/>
      <c r="I222" s="4"/>
      <c r="J222" s="2"/>
      <c r="K222" s="4"/>
      <c r="L222" s="2"/>
      <c r="M222" s="2"/>
      <c r="N222" s="2"/>
    </row>
    <row r="223" spans="1:14">
      <c r="A223" s="2"/>
      <c r="B223" s="2"/>
      <c r="C223" s="2"/>
      <c r="D223" s="4"/>
      <c r="E223" s="2"/>
      <c r="F223" s="4"/>
      <c r="G223" s="4"/>
      <c r="H223" s="4"/>
      <c r="I223" s="4"/>
      <c r="J223" s="2"/>
      <c r="K223" s="4"/>
      <c r="L223" s="2"/>
      <c r="M223" s="2"/>
      <c r="N223" s="2"/>
    </row>
    <row r="224" spans="1:14">
      <c r="A224" s="2"/>
      <c r="B224" s="2"/>
      <c r="C224" s="2"/>
      <c r="D224" s="4"/>
      <c r="E224" s="2"/>
      <c r="F224" s="4"/>
      <c r="G224" s="4"/>
      <c r="H224" s="4"/>
      <c r="I224" s="4"/>
      <c r="J224" s="2"/>
      <c r="K224" s="4"/>
      <c r="L224" s="2"/>
      <c r="M224" s="2"/>
      <c r="N224" s="2"/>
    </row>
    <row r="225" spans="1:14">
      <c r="A225" s="2"/>
      <c r="B225" s="2"/>
      <c r="C225" s="2"/>
      <c r="D225" s="4"/>
      <c r="E225" s="2"/>
      <c r="F225" s="4"/>
      <c r="G225" s="4"/>
      <c r="H225" s="4"/>
      <c r="I225" s="4"/>
      <c r="J225" s="2"/>
      <c r="K225" s="4"/>
      <c r="L225" s="2"/>
      <c r="M225" s="2"/>
      <c r="N225" s="2"/>
    </row>
    <row r="226" spans="1:14">
      <c r="A226" s="2"/>
      <c r="B226" s="2"/>
      <c r="C226" s="2"/>
      <c r="D226" s="4"/>
      <c r="E226" s="2"/>
      <c r="F226" s="4"/>
      <c r="G226" s="4"/>
      <c r="H226" s="4"/>
      <c r="I226" s="4"/>
      <c r="J226" s="2"/>
      <c r="K226" s="4"/>
      <c r="L226" s="2"/>
      <c r="M226" s="2"/>
      <c r="N226" s="2"/>
    </row>
    <row r="227" spans="1:14">
      <c r="A227" s="2"/>
      <c r="B227" s="2"/>
      <c r="C227" s="2"/>
      <c r="D227" s="4"/>
      <c r="E227" s="2"/>
      <c r="F227" s="4"/>
      <c r="G227" s="4"/>
      <c r="H227" s="4"/>
      <c r="I227" s="4"/>
      <c r="J227" s="2"/>
      <c r="K227" s="4"/>
      <c r="L227" s="2"/>
      <c r="M227" s="2"/>
      <c r="N227" s="2"/>
    </row>
    <row r="228" spans="1:14">
      <c r="A228" s="2"/>
      <c r="B228" s="2"/>
      <c r="C228" s="2"/>
      <c r="D228" s="4"/>
      <c r="E228" s="2"/>
      <c r="F228" s="4"/>
      <c r="G228" s="4"/>
      <c r="H228" s="4"/>
      <c r="I228" s="4"/>
      <c r="J228" s="2"/>
      <c r="K228" s="4"/>
      <c r="L228" s="2"/>
      <c r="M228" s="2"/>
      <c r="N228" s="2"/>
    </row>
    <row r="229" spans="1:14">
      <c r="A229" s="2"/>
      <c r="B229" s="2"/>
      <c r="C229" s="2"/>
      <c r="D229" s="4"/>
      <c r="E229" s="2"/>
      <c r="F229" s="4"/>
      <c r="G229" s="4"/>
      <c r="H229" s="4"/>
      <c r="I229" s="4"/>
      <c r="J229" s="2"/>
      <c r="K229" s="4"/>
      <c r="L229" s="2"/>
      <c r="M229" s="2"/>
      <c r="N229" s="2"/>
    </row>
    <row r="230" spans="1:14">
      <c r="A230" s="2"/>
      <c r="B230" s="2"/>
      <c r="C230" s="2"/>
      <c r="D230" s="4"/>
      <c r="E230" s="2"/>
      <c r="F230" s="4"/>
      <c r="G230" s="4"/>
      <c r="H230" s="4"/>
      <c r="I230" s="4"/>
      <c r="J230" s="2"/>
      <c r="K230" s="4"/>
      <c r="L230" s="2"/>
      <c r="M230" s="2"/>
      <c r="N230" s="2"/>
    </row>
    <row r="231" spans="1:14">
      <c r="A231" s="2"/>
      <c r="B231" s="2"/>
      <c r="C231" s="2"/>
      <c r="D231" s="4"/>
      <c r="E231" s="2"/>
      <c r="F231" s="4"/>
      <c r="G231" s="4"/>
      <c r="H231" s="4"/>
      <c r="I231" s="4"/>
      <c r="J231" s="2"/>
      <c r="K231" s="4"/>
      <c r="L231" s="2"/>
      <c r="M231" s="2"/>
      <c r="N231" s="2"/>
    </row>
    <row r="232" spans="1:14">
      <c r="A232" s="2"/>
      <c r="B232" s="2"/>
      <c r="C232" s="2"/>
      <c r="D232" s="4"/>
      <c r="E232" s="2"/>
      <c r="F232" s="4"/>
      <c r="G232" s="4"/>
      <c r="H232" s="4"/>
      <c r="I232" s="4"/>
      <c r="J232" s="2"/>
      <c r="K232" s="4"/>
      <c r="L232" s="2"/>
      <c r="M232" s="2"/>
      <c r="N232" s="2"/>
    </row>
    <row r="233" spans="1:14">
      <c r="A233" s="2"/>
      <c r="B233" s="2"/>
      <c r="C233" s="2"/>
      <c r="D233" s="4"/>
      <c r="E233" s="2"/>
      <c r="F233" s="4"/>
      <c r="G233" s="4"/>
      <c r="H233" s="4"/>
      <c r="I233" s="4"/>
      <c r="J233" s="2"/>
      <c r="K233" s="4"/>
      <c r="L233" s="2"/>
      <c r="M233" s="2"/>
      <c r="N233" s="2"/>
    </row>
    <row r="234" spans="1:14">
      <c r="A234" s="2"/>
      <c r="B234" s="2"/>
      <c r="C234" s="2"/>
      <c r="D234" s="4"/>
      <c r="E234" s="2"/>
      <c r="F234" s="4"/>
      <c r="G234" s="4"/>
      <c r="H234" s="4"/>
      <c r="I234" s="4"/>
      <c r="J234" s="2"/>
      <c r="K234" s="4"/>
      <c r="L234" s="2"/>
      <c r="M234" s="2"/>
      <c r="N234" s="2"/>
    </row>
    <row r="235" spans="1:14">
      <c r="A235" s="2"/>
      <c r="B235" s="2"/>
      <c r="C235" s="2"/>
      <c r="D235" s="4"/>
      <c r="E235" s="2"/>
      <c r="F235" s="4"/>
      <c r="G235" s="4"/>
      <c r="H235" s="4"/>
      <c r="I235" s="4"/>
      <c r="J235" s="2"/>
      <c r="K235" s="4"/>
      <c r="L235" s="2"/>
      <c r="M235" s="2"/>
      <c r="N235" s="2"/>
    </row>
    <row r="236" spans="1:14">
      <c r="A236" s="2"/>
      <c r="B236" s="2"/>
      <c r="C236" s="2"/>
      <c r="D236" s="4"/>
      <c r="E236" s="2"/>
      <c r="F236" s="4"/>
      <c r="G236" s="4"/>
      <c r="H236" s="4"/>
      <c r="I236" s="4"/>
      <c r="J236" s="2"/>
      <c r="K236" s="4"/>
      <c r="L236" s="2"/>
      <c r="M236" s="2"/>
      <c r="N236" s="2"/>
    </row>
    <row r="237" spans="1:14">
      <c r="A237" s="2"/>
      <c r="B237" s="2"/>
      <c r="C237" s="2"/>
      <c r="D237" s="4"/>
      <c r="E237" s="2"/>
      <c r="F237" s="4"/>
      <c r="G237" s="4"/>
      <c r="H237" s="4"/>
      <c r="I237" s="4"/>
      <c r="J237" s="2"/>
      <c r="K237" s="4"/>
      <c r="L237" s="2"/>
      <c r="M237" s="2"/>
      <c r="N237" s="2"/>
    </row>
    <row r="238" spans="1:14">
      <c r="A238" s="2"/>
      <c r="B238" s="2"/>
      <c r="C238" s="2"/>
      <c r="D238" s="4"/>
      <c r="E238" s="2"/>
      <c r="F238" s="4"/>
      <c r="G238" s="4"/>
      <c r="H238" s="4"/>
      <c r="I238" s="4"/>
      <c r="J238" s="2"/>
      <c r="K238" s="4"/>
      <c r="L238" s="2"/>
      <c r="M238" s="2"/>
      <c r="N238" s="2"/>
    </row>
    <row r="239" spans="1:14">
      <c r="A239" s="2"/>
      <c r="B239" s="2"/>
      <c r="C239" s="2"/>
      <c r="D239" s="4"/>
      <c r="E239" s="2"/>
      <c r="F239" s="4"/>
      <c r="G239" s="4"/>
      <c r="H239" s="4"/>
      <c r="I239" s="4"/>
      <c r="J239" s="2"/>
      <c r="K239" s="4"/>
      <c r="L239" s="2"/>
      <c r="M239" s="2"/>
      <c r="N239" s="2"/>
    </row>
    <row r="240" spans="1:14">
      <c r="A240" s="2"/>
      <c r="B240" s="2"/>
      <c r="C240" s="2"/>
      <c r="D240" s="4"/>
      <c r="E240" s="2"/>
      <c r="F240" s="4"/>
      <c r="G240" s="4"/>
      <c r="H240" s="4"/>
      <c r="I240" s="4"/>
      <c r="J240" s="2"/>
      <c r="K240" s="4"/>
      <c r="L240" s="2"/>
      <c r="M240" s="2"/>
      <c r="N240" s="2"/>
    </row>
    <row r="241" spans="1:14">
      <c r="A241" s="2"/>
      <c r="B241" s="2"/>
      <c r="C241" s="2"/>
      <c r="D241" s="4"/>
      <c r="E241" s="2"/>
      <c r="F241" s="4"/>
      <c r="G241" s="4"/>
      <c r="H241" s="4"/>
      <c r="I241" s="4"/>
      <c r="J241" s="2"/>
      <c r="K241" s="4"/>
      <c r="L241" s="2"/>
      <c r="M241" s="2"/>
      <c r="N241" s="2"/>
    </row>
    <row r="242" spans="1:14">
      <c r="A242" s="2"/>
      <c r="B242" s="2"/>
      <c r="C242" s="2"/>
      <c r="D242" s="4"/>
      <c r="E242" s="2"/>
      <c r="F242" s="4"/>
      <c r="G242" s="4"/>
      <c r="H242" s="4"/>
      <c r="I242" s="4"/>
      <c r="J242" s="2"/>
      <c r="K242" s="4"/>
      <c r="L242" s="2"/>
      <c r="M242" s="2"/>
      <c r="N242" s="2"/>
    </row>
    <row r="243" spans="1:14">
      <c r="A243" s="2"/>
      <c r="B243" s="2"/>
      <c r="C243" s="2"/>
      <c r="D243" s="4"/>
      <c r="E243" s="2"/>
      <c r="F243" s="4"/>
      <c r="G243" s="4"/>
      <c r="H243" s="4"/>
      <c r="I243" s="4"/>
      <c r="J243" s="2"/>
      <c r="K243" s="4"/>
      <c r="L243" s="2"/>
      <c r="M243" s="2"/>
      <c r="N243" s="2"/>
    </row>
    <row r="244" spans="1:14">
      <c r="A244" s="2"/>
      <c r="B244" s="2"/>
      <c r="C244" s="2"/>
      <c r="D244" s="4"/>
      <c r="E244" s="2"/>
      <c r="F244" s="4"/>
      <c r="G244" s="4"/>
      <c r="H244" s="4"/>
      <c r="I244" s="4"/>
      <c r="J244" s="2"/>
      <c r="K244" s="4"/>
      <c r="L244" s="2"/>
      <c r="M244" s="2"/>
      <c r="N244" s="2"/>
    </row>
    <row r="245" spans="1:14">
      <c r="A245" s="2"/>
      <c r="B245" s="2"/>
      <c r="C245" s="2"/>
      <c r="D245" s="4"/>
      <c r="E245" s="2"/>
      <c r="F245" s="4"/>
      <c r="G245" s="4"/>
      <c r="H245" s="4"/>
      <c r="I245" s="4"/>
      <c r="J245" s="2"/>
      <c r="K245" s="4"/>
      <c r="L245" s="2"/>
      <c r="M245" s="2"/>
      <c r="N245" s="2"/>
    </row>
    <row r="246" spans="1:14">
      <c r="A246" s="2"/>
      <c r="B246" s="2"/>
      <c r="C246" s="2"/>
      <c r="D246" s="4"/>
      <c r="E246" s="2"/>
      <c r="F246" s="4"/>
      <c r="G246" s="4"/>
      <c r="H246" s="4"/>
      <c r="I246" s="4"/>
      <c r="J246" s="2"/>
      <c r="K246" s="4"/>
      <c r="L246" s="2"/>
      <c r="M246" s="2"/>
      <c r="N246" s="2"/>
    </row>
    <row r="247" spans="1:14">
      <c r="A247" s="2"/>
      <c r="B247" s="2"/>
      <c r="C247" s="2"/>
      <c r="D247" s="4"/>
      <c r="E247" s="2"/>
      <c r="F247" s="4"/>
      <c r="G247" s="4"/>
      <c r="H247" s="4"/>
      <c r="I247" s="4"/>
      <c r="J247" s="2"/>
      <c r="K247" s="4"/>
      <c r="L247" s="2"/>
      <c r="M247" s="2"/>
      <c r="N247" s="2"/>
    </row>
    <row r="248" spans="1:14">
      <c r="A248" s="2"/>
      <c r="B248" s="2"/>
      <c r="C248" s="2"/>
      <c r="D248" s="4"/>
      <c r="E248" s="2"/>
      <c r="F248" s="4"/>
      <c r="G248" s="4"/>
      <c r="H248" s="4"/>
      <c r="I248" s="4"/>
      <c r="J248" s="2"/>
      <c r="K248" s="4"/>
      <c r="L248" s="2"/>
      <c r="M248" s="2"/>
      <c r="N248" s="2"/>
    </row>
    <row r="249" spans="1:14">
      <c r="A249" s="2"/>
      <c r="B249" s="2"/>
      <c r="C249" s="2"/>
      <c r="D249" s="4"/>
      <c r="E249" s="2"/>
      <c r="F249" s="4"/>
      <c r="G249" s="4"/>
      <c r="H249" s="4"/>
      <c r="I249" s="4"/>
      <c r="J249" s="2"/>
      <c r="K249" s="4"/>
      <c r="L249" s="2"/>
      <c r="M249" s="2"/>
      <c r="N249" s="2"/>
    </row>
    <row r="250" spans="1:14">
      <c r="A250" s="2"/>
      <c r="B250" s="2"/>
      <c r="C250" s="2"/>
      <c r="D250" s="4"/>
      <c r="E250" s="2"/>
      <c r="F250" s="4"/>
      <c r="G250" s="4"/>
      <c r="H250" s="4"/>
      <c r="I250" s="4"/>
      <c r="J250" s="2"/>
      <c r="K250" s="4"/>
      <c r="L250" s="2"/>
      <c r="M250" s="2"/>
      <c r="N250" s="2"/>
    </row>
    <row r="251" spans="1:14">
      <c r="A251" s="2"/>
      <c r="B251" s="2"/>
      <c r="C251" s="2"/>
      <c r="D251" s="4"/>
      <c r="E251" s="2"/>
      <c r="F251" s="4"/>
      <c r="G251" s="4"/>
      <c r="H251" s="4"/>
      <c r="I251" s="4"/>
      <c r="J251" s="2"/>
      <c r="K251" s="4"/>
      <c r="L251" s="2"/>
      <c r="M251" s="2"/>
      <c r="N251" s="2"/>
    </row>
    <row r="252" spans="1:14">
      <c r="A252" s="2"/>
      <c r="B252" s="2"/>
      <c r="C252" s="2"/>
      <c r="D252" s="4"/>
      <c r="E252" s="2"/>
      <c r="F252" s="4"/>
      <c r="G252" s="4"/>
      <c r="H252" s="4"/>
      <c r="I252" s="4"/>
      <c r="J252" s="2"/>
      <c r="K252" s="4"/>
      <c r="L252" s="2"/>
      <c r="M252" s="2"/>
      <c r="N252" s="2"/>
    </row>
    <row r="253" spans="1:14">
      <c r="A253" s="2"/>
      <c r="B253" s="2"/>
      <c r="C253" s="2"/>
      <c r="D253" s="4"/>
      <c r="E253" s="2"/>
      <c r="F253" s="4"/>
      <c r="G253" s="4"/>
      <c r="H253" s="4"/>
      <c r="I253" s="4"/>
      <c r="J253" s="2"/>
      <c r="K253" s="4"/>
      <c r="L253" s="2"/>
      <c r="M253" s="2"/>
      <c r="N253" s="2"/>
    </row>
    <row r="254" spans="1:14">
      <c r="A254" s="2"/>
      <c r="B254" s="2"/>
      <c r="C254" s="2"/>
      <c r="D254" s="4"/>
      <c r="E254" s="2"/>
      <c r="F254" s="4"/>
      <c r="G254" s="4"/>
      <c r="H254" s="4"/>
      <c r="I254" s="4"/>
      <c r="J254" s="2"/>
      <c r="K254" s="4"/>
      <c r="L254" s="2"/>
      <c r="M254" s="2"/>
      <c r="N254" s="2"/>
    </row>
    <row r="255" spans="1:14">
      <c r="A255" s="2"/>
      <c r="B255" s="2"/>
      <c r="C255" s="2"/>
      <c r="D255" s="4"/>
      <c r="E255" s="2"/>
      <c r="F255" s="4"/>
      <c r="G255" s="4"/>
      <c r="H255" s="4"/>
      <c r="I255" s="4"/>
      <c r="J255" s="2"/>
      <c r="K255" s="4"/>
      <c r="L255" s="2"/>
      <c r="M255" s="2"/>
      <c r="N255" s="2"/>
    </row>
    <row r="256" spans="1:14">
      <c r="A256" s="2"/>
      <c r="B256" s="2"/>
      <c r="C256" s="2"/>
      <c r="D256" s="4"/>
      <c r="E256" s="2"/>
      <c r="F256" s="4"/>
      <c r="G256" s="4"/>
      <c r="H256" s="4"/>
      <c r="I256" s="4"/>
      <c r="J256" s="2"/>
      <c r="K256" s="4"/>
      <c r="L256" s="2"/>
      <c r="M256" s="2"/>
      <c r="N256" s="2"/>
    </row>
    <row r="257" spans="1:14">
      <c r="A257" s="2"/>
      <c r="B257" s="2"/>
      <c r="C257" s="2"/>
      <c r="D257" s="4"/>
      <c r="E257" s="2"/>
      <c r="F257" s="4"/>
      <c r="G257" s="4"/>
      <c r="H257" s="4"/>
      <c r="I257" s="4"/>
      <c r="J257" s="2"/>
      <c r="K257" s="4"/>
      <c r="L257" s="2"/>
      <c r="M257" s="2"/>
      <c r="N257" s="2"/>
    </row>
    <row r="258" spans="1:14">
      <c r="A258" s="2"/>
      <c r="B258" s="2"/>
      <c r="C258" s="2"/>
      <c r="D258" s="4"/>
      <c r="E258" s="2"/>
      <c r="F258" s="4"/>
      <c r="G258" s="4"/>
      <c r="H258" s="4"/>
      <c r="I258" s="4"/>
      <c r="J258" s="2"/>
      <c r="K258" s="4"/>
      <c r="L258" s="2"/>
      <c r="M258" s="2"/>
      <c r="N258" s="2"/>
    </row>
    <row r="259" spans="1:14">
      <c r="A259" s="2"/>
      <c r="B259" s="2"/>
      <c r="C259" s="2"/>
      <c r="D259" s="4"/>
      <c r="E259" s="2"/>
      <c r="F259" s="4"/>
      <c r="G259" s="4"/>
      <c r="H259" s="4"/>
      <c r="I259" s="4"/>
      <c r="J259" s="2"/>
      <c r="K259" s="4"/>
      <c r="L259" s="2"/>
      <c r="M259" s="2"/>
      <c r="N259" s="2"/>
    </row>
    <row r="260" spans="1:14">
      <c r="A260" s="2"/>
      <c r="B260" s="2"/>
      <c r="C260" s="2"/>
      <c r="D260" s="4"/>
      <c r="E260" s="2"/>
      <c r="F260" s="4"/>
      <c r="G260" s="4"/>
      <c r="H260" s="4"/>
      <c r="I260" s="4"/>
      <c r="J260" s="2"/>
      <c r="K260" s="4"/>
      <c r="L260" s="2"/>
      <c r="M260" s="2"/>
      <c r="N260" s="2"/>
    </row>
    <row r="261" spans="1:14">
      <c r="A261" s="2"/>
      <c r="B261" s="2"/>
      <c r="C261" s="2"/>
      <c r="D261" s="4"/>
      <c r="E261" s="2"/>
      <c r="F261" s="4"/>
      <c r="G261" s="4"/>
      <c r="H261" s="4"/>
      <c r="I261" s="4"/>
      <c r="J261" s="2"/>
      <c r="K261" s="4"/>
      <c r="L261" s="2"/>
      <c r="M261" s="2"/>
      <c r="N261" s="2"/>
    </row>
    <row r="262" spans="1:14">
      <c r="A262" s="2"/>
      <c r="B262" s="2"/>
      <c r="C262" s="2"/>
      <c r="D262" s="4"/>
      <c r="E262" s="2"/>
      <c r="F262" s="4"/>
      <c r="G262" s="4"/>
      <c r="H262" s="4"/>
      <c r="I262" s="4"/>
      <c r="J262" s="2"/>
      <c r="K262" s="4"/>
      <c r="L262" s="2"/>
      <c r="M262" s="2"/>
      <c r="N262" s="2"/>
    </row>
    <row r="263" spans="1:14">
      <c r="A263" s="2"/>
      <c r="B263" s="2"/>
      <c r="C263" s="2"/>
      <c r="D263" s="4"/>
      <c r="E263" s="2"/>
      <c r="F263" s="4"/>
      <c r="G263" s="4"/>
      <c r="H263" s="4"/>
      <c r="I263" s="4"/>
      <c r="J263" s="2"/>
      <c r="K263" s="4"/>
      <c r="L263" s="2"/>
      <c r="M263" s="2"/>
      <c r="N263" s="2"/>
    </row>
    <row r="264" spans="1:14">
      <c r="A264" s="2"/>
      <c r="B264" s="2"/>
      <c r="C264" s="2"/>
      <c r="D264" s="4"/>
      <c r="E264" s="2"/>
      <c r="F264" s="4"/>
      <c r="G264" s="4"/>
      <c r="H264" s="4"/>
      <c r="I264" s="4"/>
      <c r="J264" s="2"/>
      <c r="K264" s="4"/>
      <c r="L264" s="2"/>
      <c r="M264" s="2"/>
      <c r="N264" s="2"/>
    </row>
    <row r="265" spans="1:14">
      <c r="A265" s="2"/>
      <c r="B265" s="2"/>
      <c r="C265" s="2"/>
      <c r="D265" s="4"/>
      <c r="E265" s="2"/>
      <c r="F265" s="4"/>
      <c r="G265" s="4"/>
      <c r="H265" s="4"/>
      <c r="I265" s="4"/>
      <c r="J265" s="2"/>
      <c r="K265" s="4"/>
      <c r="L265" s="2"/>
      <c r="M265" s="2"/>
      <c r="N265" s="2"/>
    </row>
    <row r="266" spans="1:14">
      <c r="A266" s="2"/>
      <c r="B266" s="2"/>
      <c r="C266" s="2"/>
      <c r="D266" s="4"/>
      <c r="E266" s="2"/>
      <c r="F266" s="4"/>
      <c r="G266" s="4"/>
      <c r="H266" s="4"/>
      <c r="I266" s="4"/>
      <c r="J266" s="2"/>
      <c r="K266" s="4"/>
      <c r="L266" s="2"/>
      <c r="M266" s="2"/>
      <c r="N266" s="2"/>
    </row>
    <row r="267" spans="1:14">
      <c r="A267" s="2"/>
      <c r="B267" s="2"/>
      <c r="C267" s="2"/>
      <c r="D267" s="4"/>
      <c r="E267" s="2"/>
      <c r="F267" s="4"/>
      <c r="G267" s="4"/>
      <c r="H267" s="4"/>
      <c r="I267" s="4"/>
      <c r="J267" s="2"/>
      <c r="K267" s="4"/>
      <c r="L267" s="2"/>
      <c r="M267" s="2"/>
      <c r="N267" s="2"/>
    </row>
    <row r="268" spans="1:14">
      <c r="A268" s="2"/>
      <c r="B268" s="2"/>
      <c r="C268" s="2"/>
      <c r="D268" s="4"/>
      <c r="E268" s="2"/>
      <c r="F268" s="4"/>
      <c r="G268" s="4"/>
      <c r="H268" s="4"/>
      <c r="I268" s="4"/>
      <c r="J268" s="2"/>
      <c r="K268" s="4"/>
      <c r="L268" s="2"/>
      <c r="M268" s="2"/>
      <c r="N268" s="2"/>
    </row>
    <row r="269" spans="1:14">
      <c r="A269" s="2"/>
      <c r="B269" s="2"/>
      <c r="C269" s="2"/>
      <c r="D269" s="4"/>
      <c r="E269" s="2"/>
      <c r="F269" s="4"/>
      <c r="G269" s="4"/>
      <c r="H269" s="4"/>
      <c r="I269" s="4"/>
      <c r="J269" s="2"/>
      <c r="K269" s="4"/>
      <c r="L269" s="2"/>
      <c r="M269" s="2"/>
      <c r="N269" s="2"/>
    </row>
    <row r="270" spans="1:14">
      <c r="A270" s="2"/>
      <c r="B270" s="2"/>
      <c r="C270" s="2"/>
      <c r="D270" s="4"/>
      <c r="E270" s="2"/>
      <c r="F270" s="4"/>
      <c r="G270" s="4"/>
      <c r="H270" s="4"/>
      <c r="I270" s="4"/>
      <c r="J270" s="2"/>
      <c r="K270" s="4"/>
      <c r="L270" s="2"/>
      <c r="M270" s="2"/>
      <c r="N270" s="2"/>
    </row>
    <row r="271" spans="1:14">
      <c r="A271" s="2"/>
      <c r="B271" s="2"/>
      <c r="C271" s="2"/>
      <c r="D271" s="4"/>
      <c r="E271" s="2"/>
      <c r="F271" s="4"/>
      <c r="G271" s="4"/>
      <c r="H271" s="4"/>
      <c r="I271" s="4"/>
      <c r="J271" s="2"/>
      <c r="K271" s="4"/>
      <c r="L271" s="2"/>
      <c r="M271" s="2"/>
      <c r="N271" s="2"/>
    </row>
    <row r="272" spans="1:14">
      <c r="A272" s="2"/>
      <c r="B272" s="2"/>
      <c r="C272" s="2"/>
      <c r="D272" s="4"/>
      <c r="E272" s="2"/>
      <c r="F272" s="4"/>
      <c r="G272" s="4"/>
      <c r="H272" s="4"/>
      <c r="I272" s="4"/>
      <c r="J272" s="2"/>
      <c r="K272" s="4"/>
      <c r="L272" s="2"/>
      <c r="M272" s="2"/>
      <c r="N272" s="2"/>
    </row>
    <row r="273" spans="1:14">
      <c r="A273" s="2"/>
      <c r="B273" s="2"/>
      <c r="C273" s="2"/>
      <c r="D273" s="4"/>
      <c r="E273" s="2"/>
      <c r="F273" s="4"/>
      <c r="G273" s="4"/>
      <c r="H273" s="4"/>
      <c r="I273" s="4"/>
      <c r="J273" s="2"/>
      <c r="K273" s="4"/>
      <c r="L273" s="2"/>
      <c r="M273" s="2"/>
      <c r="N273" s="2"/>
    </row>
    <row r="274" spans="1:14">
      <c r="A274" s="2"/>
      <c r="B274" s="2"/>
      <c r="C274" s="2"/>
      <c r="D274" s="4"/>
      <c r="E274" s="2"/>
      <c r="F274" s="4"/>
      <c r="G274" s="4"/>
      <c r="H274" s="4"/>
      <c r="I274" s="4"/>
      <c r="J274" s="2"/>
      <c r="K274" s="4"/>
      <c r="L274" s="2"/>
      <c r="M274" s="2"/>
      <c r="N274" s="2"/>
    </row>
    <row r="275" spans="1:14">
      <c r="A275" s="2"/>
      <c r="B275" s="2"/>
      <c r="C275" s="2"/>
      <c r="D275" s="4"/>
      <c r="E275" s="2"/>
      <c r="F275" s="4"/>
      <c r="G275" s="4"/>
      <c r="H275" s="4"/>
      <c r="I275" s="4"/>
      <c r="J275" s="2"/>
      <c r="K275" s="4"/>
      <c r="L275" s="2"/>
      <c r="M275" s="2"/>
      <c r="N275" s="2"/>
    </row>
    <row r="276" spans="1:14">
      <c r="A276" s="2"/>
      <c r="B276" s="2"/>
      <c r="C276" s="2"/>
      <c r="D276" s="4"/>
      <c r="E276" s="2"/>
      <c r="F276" s="4"/>
      <c r="G276" s="4"/>
      <c r="H276" s="4"/>
      <c r="I276" s="4"/>
      <c r="J276" s="2"/>
      <c r="K276" s="4"/>
      <c r="L276" s="2"/>
      <c r="M276" s="2"/>
      <c r="N276" s="2"/>
    </row>
    <row r="277" spans="1:14">
      <c r="A277" s="2"/>
      <c r="B277" s="2"/>
      <c r="C277" s="2"/>
      <c r="D277" s="4"/>
      <c r="E277" s="2"/>
      <c r="F277" s="4"/>
      <c r="G277" s="4"/>
      <c r="H277" s="4"/>
      <c r="I277" s="4"/>
      <c r="J277" s="2"/>
      <c r="K277" s="4"/>
      <c r="L277" s="2"/>
      <c r="M277" s="2"/>
      <c r="N277" s="2"/>
    </row>
    <row r="278" spans="1:14">
      <c r="A278" s="2"/>
      <c r="B278" s="2"/>
      <c r="C278" s="2"/>
      <c r="D278" s="4"/>
      <c r="E278" s="2"/>
      <c r="F278" s="4"/>
      <c r="G278" s="4"/>
      <c r="H278" s="4"/>
      <c r="I278" s="4"/>
      <c r="J278" s="2"/>
      <c r="K278" s="4"/>
      <c r="L278" s="2"/>
      <c r="M278" s="2"/>
      <c r="N278" s="2"/>
    </row>
    <row r="279" spans="1:14">
      <c r="A279" s="2"/>
      <c r="B279" s="2"/>
      <c r="C279" s="2"/>
      <c r="D279" s="4"/>
      <c r="E279" s="2"/>
      <c r="F279" s="4"/>
      <c r="G279" s="4"/>
      <c r="H279" s="4"/>
      <c r="I279" s="4"/>
      <c r="J279" s="2"/>
      <c r="K279" s="4"/>
      <c r="L279" s="2"/>
      <c r="M279" s="2"/>
      <c r="N279" s="2"/>
    </row>
    <row r="280" spans="1:14">
      <c r="A280" s="2"/>
      <c r="B280" s="2"/>
      <c r="C280" s="2"/>
      <c r="D280" s="4"/>
      <c r="E280" s="2"/>
      <c r="F280" s="4"/>
      <c r="G280" s="4"/>
      <c r="H280" s="4"/>
      <c r="I280" s="4"/>
      <c r="J280" s="2"/>
      <c r="K280" s="4"/>
      <c r="L280" s="2"/>
      <c r="M280" s="2"/>
      <c r="N280" s="2"/>
    </row>
    <row r="281" spans="1:14">
      <c r="A281" s="2"/>
      <c r="B281" s="2"/>
      <c r="C281" s="2"/>
      <c r="D281" s="4"/>
      <c r="E281" s="2"/>
      <c r="F281" s="4"/>
      <c r="G281" s="4"/>
      <c r="H281" s="4"/>
      <c r="I281" s="4"/>
      <c r="J281" s="2"/>
      <c r="K281" s="4"/>
      <c r="L281" s="2"/>
      <c r="M281" s="2"/>
      <c r="N281" s="2"/>
    </row>
    <row r="282" spans="1:14">
      <c r="A282" s="2"/>
      <c r="B282" s="2"/>
      <c r="C282" s="2"/>
      <c r="D282" s="4"/>
      <c r="E282" s="2"/>
      <c r="F282" s="4"/>
      <c r="G282" s="4"/>
      <c r="H282" s="4"/>
      <c r="I282" s="4"/>
      <c r="J282" s="2"/>
      <c r="K282" s="4"/>
      <c r="L282" s="2"/>
      <c r="M282" s="2"/>
      <c r="N282" s="2"/>
    </row>
    <row r="283" spans="1:14">
      <c r="A283" s="2"/>
      <c r="B283" s="2"/>
      <c r="C283" s="2"/>
      <c r="D283" s="4"/>
      <c r="E283" s="2"/>
      <c r="F283" s="4"/>
      <c r="G283" s="4"/>
      <c r="H283" s="4"/>
      <c r="I283" s="4"/>
      <c r="J283" s="2"/>
      <c r="K283" s="4"/>
      <c r="L283" s="2"/>
      <c r="M283" s="2"/>
      <c r="N283" s="2"/>
    </row>
    <row r="284" spans="1:14">
      <c r="A284" s="2"/>
      <c r="B284" s="2"/>
      <c r="C284" s="2"/>
      <c r="D284" s="4"/>
      <c r="E284" s="2"/>
      <c r="F284" s="4"/>
      <c r="G284" s="4"/>
      <c r="H284" s="4"/>
      <c r="I284" s="4"/>
      <c r="J284" s="2"/>
      <c r="K284" s="4"/>
      <c r="L284" s="2"/>
      <c r="M284" s="2"/>
      <c r="N284" s="2"/>
    </row>
    <row r="285" spans="1:14">
      <c r="A285" s="2"/>
      <c r="B285" s="2"/>
      <c r="C285" s="2"/>
      <c r="D285" s="4"/>
      <c r="E285" s="2"/>
      <c r="F285" s="4"/>
      <c r="G285" s="4"/>
      <c r="H285" s="4"/>
      <c r="I285" s="4"/>
      <c r="J285" s="2"/>
      <c r="K285" s="4"/>
      <c r="L285" s="2"/>
      <c r="M285" s="2"/>
      <c r="N285" s="2"/>
    </row>
    <row r="286" spans="1:14">
      <c r="A286" s="2"/>
      <c r="B286" s="2"/>
      <c r="C286" s="2"/>
      <c r="D286" s="4"/>
      <c r="E286" s="2"/>
      <c r="F286" s="4"/>
      <c r="G286" s="4"/>
      <c r="H286" s="4"/>
      <c r="I286" s="4"/>
      <c r="J286" s="2"/>
      <c r="K286" s="4"/>
      <c r="L286" s="2"/>
      <c r="M286" s="2"/>
      <c r="N286" s="2"/>
    </row>
    <row r="287" spans="1:14">
      <c r="A287" s="2"/>
      <c r="B287" s="2"/>
      <c r="C287" s="2"/>
      <c r="D287" s="4"/>
      <c r="E287" s="2"/>
      <c r="F287" s="4"/>
      <c r="G287" s="4"/>
      <c r="H287" s="4"/>
      <c r="I287" s="4"/>
      <c r="J287" s="2"/>
      <c r="K287" s="4"/>
      <c r="L287" s="2"/>
      <c r="M287" s="2"/>
      <c r="N287" s="2"/>
    </row>
    <row r="288" spans="1:14">
      <c r="A288" s="2"/>
      <c r="B288" s="2"/>
      <c r="C288" s="2"/>
      <c r="D288" s="4"/>
      <c r="E288" s="2"/>
      <c r="F288" s="4"/>
      <c r="G288" s="4"/>
      <c r="H288" s="4"/>
      <c r="I288" s="4"/>
      <c r="J288" s="2"/>
      <c r="K288" s="4"/>
      <c r="L288" s="2"/>
      <c r="M288" s="2"/>
      <c r="N288" s="2"/>
    </row>
    <row r="289" spans="1:14">
      <c r="A289" s="2"/>
      <c r="B289" s="2"/>
      <c r="C289" s="2"/>
      <c r="D289" s="4"/>
      <c r="E289" s="2"/>
      <c r="F289" s="4"/>
      <c r="G289" s="4"/>
      <c r="H289" s="4"/>
      <c r="I289" s="4"/>
      <c r="J289" s="2"/>
      <c r="K289" s="4"/>
      <c r="L289" s="2"/>
      <c r="M289" s="2"/>
      <c r="N289" s="2"/>
    </row>
    <row r="290" spans="1:14">
      <c r="A290" s="2"/>
      <c r="B290" s="2"/>
      <c r="C290" s="2"/>
      <c r="D290" s="4"/>
      <c r="E290" s="2"/>
      <c r="F290" s="4"/>
      <c r="G290" s="4"/>
      <c r="H290" s="4"/>
      <c r="I290" s="4"/>
      <c r="J290" s="2"/>
      <c r="K290" s="4"/>
      <c r="L290" s="2"/>
      <c r="M290" s="2"/>
      <c r="N290" s="2"/>
    </row>
    <row r="291" spans="1:14">
      <c r="A291" s="2"/>
      <c r="B291" s="2"/>
      <c r="C291" s="2"/>
      <c r="D291" s="4"/>
      <c r="E291" s="2"/>
      <c r="F291" s="4"/>
      <c r="G291" s="4"/>
      <c r="H291" s="4"/>
      <c r="I291" s="4"/>
      <c r="J291" s="2"/>
      <c r="K291" s="4"/>
      <c r="L291" s="2"/>
      <c r="M291" s="2"/>
      <c r="N291" s="2"/>
    </row>
    <row r="292" spans="1:14">
      <c r="A292" s="2"/>
      <c r="B292" s="2"/>
      <c r="C292" s="2"/>
      <c r="D292" s="4"/>
      <c r="E292" s="2"/>
      <c r="F292" s="4"/>
      <c r="G292" s="4"/>
      <c r="H292" s="4"/>
      <c r="I292" s="4"/>
      <c r="J292" s="2"/>
      <c r="K292" s="4"/>
      <c r="L292" s="2"/>
      <c r="M292" s="2"/>
      <c r="N292" s="2"/>
    </row>
    <row r="293" spans="1:14">
      <c r="A293" s="2"/>
      <c r="B293" s="2"/>
      <c r="C293" s="2"/>
      <c r="D293" s="4"/>
      <c r="E293" s="2"/>
      <c r="F293" s="4"/>
      <c r="G293" s="4"/>
      <c r="H293" s="4"/>
      <c r="I293" s="4"/>
      <c r="J293" s="2"/>
      <c r="K293" s="4"/>
      <c r="L293" s="2"/>
      <c r="M293" s="2"/>
      <c r="N293" s="2"/>
    </row>
    <row r="294" spans="1:14">
      <c r="A294" s="2"/>
      <c r="B294" s="2"/>
      <c r="C294" s="2"/>
      <c r="D294" s="4"/>
      <c r="E294" s="2"/>
      <c r="F294" s="4"/>
      <c r="G294" s="4"/>
      <c r="H294" s="4"/>
      <c r="I294" s="4"/>
      <c r="J294" s="2"/>
      <c r="K294" s="4"/>
      <c r="L294" s="2"/>
      <c r="M294" s="2"/>
      <c r="N294" s="2"/>
    </row>
    <row r="295" spans="1:14">
      <c r="A295" s="2"/>
      <c r="B295" s="2"/>
      <c r="C295" s="2"/>
      <c r="D295" s="4"/>
      <c r="E295" s="2"/>
      <c r="F295" s="4"/>
      <c r="G295" s="4"/>
      <c r="H295" s="4"/>
      <c r="I295" s="4"/>
      <c r="J295" s="2"/>
      <c r="K295" s="4"/>
      <c r="L295" s="2"/>
      <c r="M295" s="2"/>
      <c r="N295" s="2"/>
    </row>
    <row r="296" spans="1:14">
      <c r="A296" s="2"/>
      <c r="B296" s="2"/>
      <c r="C296" s="2"/>
      <c r="D296" s="4"/>
      <c r="E296" s="2"/>
      <c r="F296" s="4"/>
      <c r="G296" s="4"/>
      <c r="H296" s="4"/>
      <c r="I296" s="4"/>
      <c r="J296" s="2"/>
      <c r="K296" s="4"/>
      <c r="L296" s="2"/>
      <c r="M296" s="2"/>
      <c r="N296" s="2"/>
    </row>
    <row r="297" spans="1:14">
      <c r="A297" s="2"/>
      <c r="B297" s="2"/>
      <c r="C297" s="2"/>
      <c r="D297" s="4"/>
      <c r="E297" s="2"/>
      <c r="F297" s="4"/>
      <c r="G297" s="4"/>
      <c r="H297" s="4"/>
      <c r="I297" s="4"/>
      <c r="J297" s="2"/>
      <c r="K297" s="4"/>
      <c r="L297" s="2"/>
      <c r="M297" s="2"/>
      <c r="N297" s="2"/>
    </row>
    <row r="298" spans="1:14">
      <c r="A298" s="2"/>
      <c r="B298" s="2"/>
      <c r="C298" s="2"/>
      <c r="D298" s="4"/>
      <c r="E298" s="2"/>
      <c r="F298" s="4"/>
      <c r="G298" s="4"/>
      <c r="H298" s="4"/>
      <c r="I298" s="4"/>
      <c r="J298" s="2"/>
      <c r="K298" s="4"/>
      <c r="L298" s="2"/>
      <c r="M298" s="2"/>
      <c r="N298" s="2"/>
    </row>
    <row r="299" spans="1:14">
      <c r="A299" s="2"/>
      <c r="B299" s="2"/>
      <c r="C299" s="2"/>
      <c r="D299" s="4"/>
      <c r="E299" s="2"/>
      <c r="F299" s="4"/>
      <c r="G299" s="4"/>
      <c r="H299" s="4"/>
      <c r="I299" s="4"/>
      <c r="J299" s="2"/>
      <c r="K299" s="4"/>
      <c r="L299" s="2"/>
      <c r="M299" s="2"/>
      <c r="N299" s="2"/>
    </row>
    <row r="300" spans="1:14">
      <c r="A300" s="2"/>
      <c r="B300" s="2"/>
      <c r="C300" s="2"/>
      <c r="D300" s="4"/>
      <c r="E300" s="2"/>
      <c r="F300" s="4"/>
      <c r="G300" s="4"/>
      <c r="H300" s="4"/>
      <c r="I300" s="4"/>
      <c r="J300" s="2"/>
      <c r="K300" s="4"/>
      <c r="L300" s="2"/>
      <c r="M300" s="2"/>
      <c r="N300" s="2"/>
    </row>
    <row r="301" spans="1:14">
      <c r="A301" s="2"/>
      <c r="B301" s="2"/>
      <c r="C301" s="2"/>
      <c r="D301" s="4"/>
      <c r="E301" s="2"/>
      <c r="F301" s="4"/>
      <c r="G301" s="4"/>
      <c r="H301" s="4"/>
      <c r="I301" s="4"/>
      <c r="J301" s="2"/>
      <c r="K301" s="4"/>
      <c r="L301" s="2"/>
      <c r="M301" s="2"/>
      <c r="N301" s="2"/>
    </row>
    <row r="302" spans="1:14">
      <c r="A302" s="2"/>
      <c r="B302" s="2"/>
      <c r="C302" s="2"/>
      <c r="D302" s="4"/>
      <c r="E302" s="2"/>
      <c r="F302" s="4"/>
      <c r="G302" s="4"/>
      <c r="H302" s="4"/>
      <c r="I302" s="4"/>
      <c r="J302" s="2"/>
      <c r="K302" s="4"/>
      <c r="L302" s="2"/>
      <c r="M302" s="2"/>
      <c r="N302" s="2"/>
    </row>
    <row r="303" spans="1:14">
      <c r="A303" s="2"/>
      <c r="B303" s="2"/>
      <c r="C303" s="2"/>
      <c r="D303" s="4"/>
      <c r="E303" s="2"/>
      <c r="F303" s="4"/>
      <c r="G303" s="4"/>
      <c r="H303" s="4"/>
      <c r="I303" s="4"/>
      <c r="J303" s="2"/>
      <c r="K303" s="4"/>
      <c r="L303" s="2"/>
      <c r="M303" s="2"/>
      <c r="N303" s="2"/>
    </row>
    <row r="304" spans="1:14">
      <c r="A304" s="2"/>
      <c r="B304" s="2"/>
      <c r="C304" s="2"/>
      <c r="D304" s="4"/>
      <c r="E304" s="2"/>
      <c r="F304" s="4"/>
      <c r="G304" s="4"/>
      <c r="H304" s="4"/>
      <c r="I304" s="4"/>
      <c r="J304" s="2"/>
      <c r="K304" s="4"/>
      <c r="L304" s="2"/>
      <c r="M304" s="2"/>
      <c r="N304" s="2"/>
    </row>
    <row r="305" spans="1:14">
      <c r="A305" s="2"/>
      <c r="B305" s="2"/>
      <c r="C305" s="2"/>
      <c r="D305" s="4"/>
      <c r="E305" s="2"/>
      <c r="F305" s="4"/>
      <c r="G305" s="4"/>
      <c r="H305" s="4"/>
      <c r="I305" s="4"/>
      <c r="J305" s="2"/>
      <c r="K305" s="4"/>
      <c r="L305" s="2"/>
      <c r="M305" s="2"/>
      <c r="N305" s="2"/>
    </row>
    <row r="306" spans="1:14">
      <c r="A306" s="2"/>
      <c r="B306" s="2"/>
      <c r="C306" s="2"/>
      <c r="D306" s="4"/>
      <c r="E306" s="2"/>
      <c r="F306" s="4"/>
      <c r="G306" s="4"/>
      <c r="H306" s="4"/>
      <c r="I306" s="4"/>
      <c r="J306" s="2"/>
      <c r="K306" s="4"/>
      <c r="L306" s="2"/>
      <c r="M306" s="2"/>
      <c r="N306" s="2"/>
    </row>
    <row r="307" spans="1:14">
      <c r="A307" s="2"/>
      <c r="B307" s="2"/>
      <c r="C307" s="2"/>
      <c r="D307" s="4"/>
      <c r="E307" s="2"/>
      <c r="F307" s="4"/>
      <c r="G307" s="4"/>
      <c r="H307" s="4"/>
      <c r="I307" s="4"/>
      <c r="J307" s="2"/>
      <c r="K307" s="4"/>
      <c r="L307" s="2"/>
      <c r="M307" s="2"/>
      <c r="N307" s="2"/>
    </row>
    <row r="308" spans="1:14">
      <c r="A308" s="2"/>
      <c r="B308" s="2"/>
      <c r="C308" s="2"/>
      <c r="D308" s="4"/>
      <c r="E308" s="2"/>
      <c r="F308" s="4"/>
      <c r="G308" s="4"/>
      <c r="H308" s="4"/>
      <c r="I308" s="4"/>
      <c r="J308" s="2"/>
      <c r="K308" s="4"/>
      <c r="L308" s="2"/>
      <c r="M308" s="2"/>
      <c r="N308" s="2"/>
    </row>
    <row r="309" spans="1:14">
      <c r="A309" s="2"/>
      <c r="B309" s="2"/>
      <c r="C309" s="2"/>
      <c r="D309" s="4"/>
      <c r="E309" s="2"/>
      <c r="F309" s="4"/>
      <c r="G309" s="4"/>
      <c r="H309" s="4"/>
      <c r="I309" s="4"/>
      <c r="J309" s="2"/>
      <c r="K309" s="4"/>
      <c r="L309" s="2"/>
      <c r="M309" s="2"/>
      <c r="N309" s="2"/>
    </row>
    <row r="310" spans="1:14">
      <c r="A310" s="2"/>
      <c r="B310" s="2"/>
      <c r="C310" s="2"/>
      <c r="D310" s="4"/>
      <c r="E310" s="2"/>
      <c r="F310" s="4"/>
      <c r="G310" s="4"/>
      <c r="H310" s="4"/>
      <c r="I310" s="4"/>
      <c r="J310" s="2"/>
      <c r="K310" s="4"/>
      <c r="L310" s="2"/>
      <c r="M310" s="2"/>
      <c r="N310" s="2"/>
    </row>
    <row r="311" spans="1:14">
      <c r="A311" s="2"/>
      <c r="B311" s="2"/>
      <c r="C311" s="2"/>
      <c r="D311" s="4"/>
      <c r="E311" s="2"/>
      <c r="F311" s="4"/>
      <c r="G311" s="4"/>
      <c r="H311" s="4"/>
      <c r="I311" s="4"/>
      <c r="J311" s="2"/>
      <c r="K311" s="4"/>
      <c r="L311" s="2"/>
      <c r="M311" s="2"/>
      <c r="N311" s="2"/>
    </row>
    <row r="312" spans="1:14">
      <c r="A312" s="2"/>
      <c r="B312" s="2"/>
      <c r="C312" s="2"/>
      <c r="D312" s="4"/>
      <c r="E312" s="2"/>
      <c r="F312" s="4"/>
      <c r="G312" s="4"/>
      <c r="H312" s="4"/>
      <c r="I312" s="4"/>
      <c r="J312" s="2"/>
      <c r="K312" s="4"/>
      <c r="L312" s="2"/>
      <c r="M312" s="2"/>
      <c r="N312" s="2"/>
    </row>
    <row r="313" spans="1:14">
      <c r="A313" s="2"/>
      <c r="B313" s="2"/>
      <c r="C313" s="2"/>
      <c r="D313" s="4"/>
      <c r="E313" s="2"/>
      <c r="F313" s="4"/>
      <c r="G313" s="4"/>
      <c r="H313" s="4"/>
      <c r="I313" s="4"/>
      <c r="J313" s="2"/>
      <c r="K313" s="4"/>
      <c r="L313" s="2"/>
      <c r="M313" s="2"/>
      <c r="N313" s="2"/>
    </row>
    <row r="314" spans="1:14">
      <c r="A314" s="2"/>
      <c r="B314" s="2"/>
      <c r="C314" s="2"/>
      <c r="D314" s="4"/>
      <c r="E314" s="2"/>
      <c r="F314" s="4"/>
      <c r="G314" s="4"/>
      <c r="H314" s="4"/>
      <c r="I314" s="4"/>
      <c r="J314" s="2"/>
      <c r="K314" s="4"/>
      <c r="L314" s="2"/>
      <c r="M314" s="2"/>
      <c r="N314" s="2"/>
    </row>
    <row r="315" spans="1:14">
      <c r="A315" s="2"/>
      <c r="B315" s="2"/>
      <c r="C315" s="2"/>
      <c r="D315" s="4"/>
      <c r="E315" s="2"/>
      <c r="F315" s="4"/>
      <c r="G315" s="4"/>
      <c r="H315" s="4"/>
      <c r="I315" s="4"/>
      <c r="J315" s="2"/>
      <c r="K315" s="4"/>
      <c r="L315" s="2"/>
      <c r="M315" s="2"/>
      <c r="N315" s="2"/>
    </row>
    <row r="316" spans="1:14">
      <c r="A316" s="2"/>
      <c r="B316" s="2"/>
      <c r="C316" s="2"/>
      <c r="D316" s="4"/>
      <c r="E316" s="2"/>
      <c r="F316" s="4"/>
      <c r="G316" s="4"/>
      <c r="H316" s="4"/>
      <c r="I316" s="4"/>
      <c r="J316" s="2"/>
      <c r="K316" s="4"/>
      <c r="L316" s="2"/>
      <c r="M316" s="2"/>
      <c r="N316" s="2"/>
    </row>
    <row r="317" spans="1:14">
      <c r="A317" s="2"/>
      <c r="B317" s="2"/>
      <c r="C317" s="2"/>
      <c r="D317" s="4"/>
      <c r="E317" s="2"/>
      <c r="F317" s="4"/>
      <c r="G317" s="4"/>
      <c r="H317" s="4"/>
      <c r="I317" s="4"/>
      <c r="J317" s="2"/>
      <c r="K317" s="4"/>
      <c r="L317" s="2"/>
      <c r="M317" s="2"/>
      <c r="N317" s="2"/>
    </row>
    <row r="318" spans="1:14">
      <c r="A318" s="2"/>
      <c r="B318" s="2"/>
      <c r="C318" s="2"/>
      <c r="D318" s="4"/>
      <c r="E318" s="2"/>
      <c r="F318" s="4"/>
      <c r="G318" s="4"/>
      <c r="H318" s="4"/>
      <c r="I318" s="4"/>
      <c r="J318" s="2"/>
      <c r="K318" s="4"/>
      <c r="L318" s="2"/>
      <c r="M318" s="2"/>
      <c r="N318" s="2"/>
    </row>
    <row r="319" spans="1:14">
      <c r="A319" s="2"/>
      <c r="B319" s="2"/>
      <c r="C319" s="2"/>
      <c r="D319" s="4"/>
      <c r="E319" s="2"/>
      <c r="F319" s="4"/>
      <c r="G319" s="4"/>
      <c r="H319" s="4"/>
      <c r="I319" s="4"/>
      <c r="J319" s="2"/>
      <c r="K319" s="4"/>
      <c r="L319" s="2"/>
      <c r="M319" s="2"/>
      <c r="N319" s="2"/>
    </row>
    <row r="320" spans="1:14">
      <c r="A320" s="2"/>
      <c r="B320" s="2"/>
      <c r="C320" s="2"/>
      <c r="D320" s="4"/>
      <c r="E320" s="2"/>
      <c r="F320" s="4"/>
      <c r="G320" s="4"/>
      <c r="H320" s="4"/>
      <c r="I320" s="4"/>
      <c r="J320" s="2"/>
      <c r="K320" s="4"/>
      <c r="L320" s="2"/>
      <c r="M320" s="2"/>
      <c r="N320" s="2"/>
    </row>
    <row r="321" spans="1:14">
      <c r="A321" s="2"/>
      <c r="B321" s="2"/>
      <c r="C321" s="2"/>
      <c r="D321" s="4"/>
      <c r="E321" s="2"/>
      <c r="F321" s="4"/>
      <c r="G321" s="4"/>
      <c r="H321" s="4"/>
      <c r="I321" s="4"/>
      <c r="J321" s="2"/>
      <c r="K321" s="4"/>
      <c r="L321" s="2"/>
      <c r="M321" s="2"/>
      <c r="N321" s="2"/>
    </row>
    <row r="322" spans="1:14">
      <c r="A322" s="2"/>
      <c r="B322" s="2"/>
      <c r="C322" s="2"/>
      <c r="D322" s="4"/>
      <c r="E322" s="2"/>
      <c r="F322" s="4"/>
      <c r="G322" s="4"/>
      <c r="H322" s="4"/>
      <c r="I322" s="4"/>
      <c r="J322" s="2"/>
      <c r="K322" s="4"/>
      <c r="L322" s="2"/>
      <c r="M322" s="2"/>
      <c r="N322" s="2"/>
    </row>
    <row r="323" spans="1:14">
      <c r="A323" s="2"/>
      <c r="B323" s="2"/>
      <c r="C323" s="2"/>
      <c r="D323" s="4"/>
      <c r="E323" s="2"/>
      <c r="F323" s="4"/>
      <c r="G323" s="4"/>
      <c r="H323" s="4"/>
      <c r="I323" s="4"/>
      <c r="J323" s="2"/>
      <c r="K323" s="4"/>
      <c r="L323" s="2"/>
      <c r="M323" s="2"/>
      <c r="N323" s="2"/>
    </row>
    <row r="324" spans="1:14">
      <c r="A324" s="2"/>
      <c r="B324" s="2"/>
      <c r="C324" s="2"/>
      <c r="D324" s="4"/>
      <c r="E324" s="2"/>
      <c r="F324" s="4"/>
      <c r="G324" s="4"/>
      <c r="H324" s="4"/>
      <c r="I324" s="4"/>
      <c r="J324" s="2"/>
      <c r="K324" s="4"/>
      <c r="L324" s="2"/>
      <c r="M324" s="2"/>
      <c r="N324" s="2"/>
    </row>
    <row r="325" spans="1:14">
      <c r="A325" s="2"/>
      <c r="B325" s="2"/>
      <c r="C325" s="2"/>
      <c r="D325" s="4"/>
      <c r="E325" s="2"/>
      <c r="F325" s="4"/>
      <c r="G325" s="4"/>
      <c r="H325" s="4"/>
      <c r="I325" s="4"/>
      <c r="J325" s="2"/>
      <c r="K325" s="4"/>
      <c r="L325" s="2"/>
      <c r="M325" s="2"/>
      <c r="N325" s="2"/>
    </row>
    <row r="326" spans="1:14">
      <c r="A326" s="2"/>
      <c r="B326" s="2"/>
      <c r="C326" s="2"/>
      <c r="D326" s="4"/>
      <c r="E326" s="2"/>
      <c r="F326" s="4"/>
      <c r="G326" s="4"/>
      <c r="H326" s="4"/>
      <c r="I326" s="4"/>
      <c r="J326" s="2"/>
      <c r="K326" s="4"/>
      <c r="L326" s="2"/>
      <c r="M326" s="2"/>
      <c r="N326" s="2"/>
    </row>
    <row r="327" spans="1:14">
      <c r="A327" s="2"/>
      <c r="B327" s="2"/>
      <c r="C327" s="2"/>
      <c r="D327" s="4"/>
      <c r="E327" s="2"/>
      <c r="F327" s="4"/>
      <c r="G327" s="4"/>
      <c r="H327" s="4"/>
      <c r="I327" s="4"/>
      <c r="J327" s="2"/>
      <c r="K327" s="4"/>
      <c r="L327" s="2"/>
      <c r="M327" s="2"/>
      <c r="N327" s="2"/>
    </row>
    <row r="328" spans="1:14">
      <c r="A328" s="2"/>
      <c r="B328" s="2"/>
      <c r="C328" s="2"/>
      <c r="D328" s="4"/>
      <c r="E328" s="2"/>
      <c r="F328" s="4"/>
      <c r="G328" s="4"/>
      <c r="H328" s="4"/>
      <c r="I328" s="4"/>
      <c r="J328" s="2"/>
      <c r="K328" s="4"/>
      <c r="L328" s="2"/>
      <c r="M328" s="2"/>
      <c r="N328" s="2"/>
    </row>
    <row r="329" spans="1:14">
      <c r="A329" s="2"/>
      <c r="B329" s="2"/>
      <c r="C329" s="2"/>
      <c r="D329" s="4"/>
      <c r="E329" s="2"/>
      <c r="F329" s="4"/>
      <c r="G329" s="4"/>
      <c r="H329" s="4"/>
      <c r="I329" s="4"/>
      <c r="J329" s="2"/>
      <c r="K329" s="4"/>
      <c r="L329" s="2"/>
      <c r="M329" s="2"/>
      <c r="N329" s="2"/>
    </row>
    <row r="330" spans="1:14">
      <c r="A330" s="2"/>
      <c r="B330" s="2"/>
      <c r="C330" s="2"/>
      <c r="D330" s="4"/>
      <c r="E330" s="2"/>
      <c r="F330" s="4"/>
      <c r="G330" s="4"/>
      <c r="H330" s="4"/>
      <c r="I330" s="4"/>
      <c r="J330" s="2"/>
      <c r="K330" s="4"/>
      <c r="L330" s="2"/>
      <c r="M330" s="2"/>
      <c r="N330" s="2"/>
    </row>
    <row r="331" spans="1:14">
      <c r="A331" s="2"/>
      <c r="B331" s="2"/>
      <c r="C331" s="2"/>
      <c r="D331" s="4"/>
      <c r="E331" s="2"/>
      <c r="F331" s="4"/>
      <c r="G331" s="4"/>
      <c r="H331" s="4"/>
      <c r="I331" s="4"/>
      <c r="J331" s="2"/>
      <c r="K331" s="4"/>
      <c r="L331" s="2"/>
      <c r="M331" s="2"/>
      <c r="N331" s="2"/>
    </row>
    <row r="332" spans="1:14">
      <c r="A332" s="2"/>
      <c r="B332" s="2"/>
      <c r="C332" s="2"/>
      <c r="D332" s="4"/>
      <c r="E332" s="2"/>
      <c r="F332" s="4"/>
      <c r="G332" s="4"/>
      <c r="H332" s="4"/>
      <c r="I332" s="4"/>
      <c r="J332" s="2"/>
      <c r="K332" s="4"/>
      <c r="L332" s="2"/>
      <c r="M332" s="2"/>
      <c r="N332" s="2"/>
    </row>
    <row r="333" spans="1:14">
      <c r="A333" s="2"/>
      <c r="B333" s="2"/>
      <c r="C333" s="2"/>
      <c r="D333" s="4"/>
      <c r="E333" s="2"/>
      <c r="F333" s="4"/>
      <c r="G333" s="4"/>
      <c r="H333" s="4"/>
      <c r="I333" s="4"/>
      <c r="J333" s="2"/>
      <c r="K333" s="4"/>
      <c r="L333" s="2"/>
      <c r="M333" s="2"/>
      <c r="N333" s="2"/>
    </row>
    <row r="334" spans="1:14">
      <c r="A334" s="2"/>
      <c r="B334" s="2"/>
      <c r="C334" s="2"/>
      <c r="D334" s="4"/>
      <c r="E334" s="2"/>
      <c r="F334" s="4"/>
      <c r="G334" s="4"/>
      <c r="H334" s="4"/>
      <c r="I334" s="4"/>
      <c r="J334" s="2"/>
      <c r="K334" s="4"/>
      <c r="L334" s="2"/>
      <c r="M334" s="2"/>
      <c r="N334" s="2"/>
    </row>
    <row r="335" spans="1:14">
      <c r="A335" s="2"/>
      <c r="B335" s="2"/>
      <c r="C335" s="2"/>
      <c r="D335" s="4"/>
      <c r="E335" s="2"/>
      <c r="F335" s="4"/>
      <c r="G335" s="4"/>
      <c r="H335" s="4"/>
      <c r="I335" s="4"/>
      <c r="J335" s="2"/>
      <c r="K335" s="4"/>
      <c r="L335" s="2"/>
      <c r="M335" s="2"/>
      <c r="N335" s="2"/>
    </row>
    <row r="336" spans="1:14">
      <c r="A336" s="2"/>
      <c r="B336" s="2"/>
      <c r="C336" s="2"/>
      <c r="D336" s="4"/>
      <c r="E336" s="2"/>
      <c r="F336" s="4"/>
      <c r="G336" s="4"/>
      <c r="H336" s="4"/>
      <c r="I336" s="4"/>
      <c r="J336" s="2"/>
      <c r="K336" s="4"/>
      <c r="L336" s="2"/>
      <c r="M336" s="2"/>
      <c r="N336" s="2"/>
    </row>
    <row r="337" spans="1:14">
      <c r="A337" s="2"/>
      <c r="B337" s="2"/>
      <c r="C337" s="2"/>
      <c r="D337" s="4"/>
      <c r="E337" s="2"/>
      <c r="F337" s="4"/>
      <c r="G337" s="4"/>
      <c r="H337" s="4"/>
      <c r="I337" s="4"/>
      <c r="J337" s="2"/>
      <c r="K337" s="4"/>
      <c r="L337" s="2"/>
      <c r="M337" s="2"/>
      <c r="N337" s="2"/>
    </row>
    <row r="338" spans="1:14">
      <c r="A338" s="2"/>
      <c r="B338" s="2"/>
      <c r="C338" s="2"/>
      <c r="D338" s="4"/>
      <c r="E338" s="2"/>
      <c r="F338" s="4"/>
      <c r="G338" s="4"/>
      <c r="H338" s="4"/>
      <c r="I338" s="4"/>
      <c r="J338" s="2"/>
      <c r="K338" s="4"/>
      <c r="L338" s="2"/>
      <c r="M338" s="2"/>
      <c r="N338" s="2"/>
    </row>
    <row r="339" spans="1:14">
      <c r="A339" s="2"/>
      <c r="B339" s="2"/>
      <c r="C339" s="2"/>
      <c r="D339" s="4"/>
      <c r="E339" s="2"/>
      <c r="F339" s="4"/>
      <c r="G339" s="4"/>
      <c r="H339" s="4"/>
      <c r="I339" s="4"/>
      <c r="J339" s="2"/>
      <c r="K339" s="4"/>
      <c r="L339" s="2"/>
      <c r="M339" s="2"/>
      <c r="N339" s="2"/>
    </row>
    <row r="340" spans="1:14">
      <c r="A340" s="2"/>
      <c r="B340" s="2"/>
      <c r="C340" s="2"/>
      <c r="D340" s="4"/>
      <c r="E340" s="2"/>
      <c r="F340" s="4"/>
      <c r="G340" s="4"/>
      <c r="H340" s="4"/>
      <c r="I340" s="4"/>
      <c r="J340" s="2"/>
      <c r="K340" s="4"/>
      <c r="L340" s="2"/>
      <c r="M340" s="2"/>
      <c r="N340" s="2"/>
    </row>
    <row r="341" spans="1:14">
      <c r="A341" s="2"/>
      <c r="B341" s="2"/>
      <c r="C341" s="2"/>
      <c r="D341" s="4"/>
      <c r="E341" s="2"/>
      <c r="F341" s="4"/>
      <c r="G341" s="4"/>
      <c r="H341" s="4"/>
      <c r="I341" s="4"/>
      <c r="J341" s="2"/>
      <c r="K341" s="4"/>
      <c r="L341" s="2"/>
      <c r="M341" s="2"/>
      <c r="N341" s="2"/>
    </row>
    <row r="342" spans="1:14">
      <c r="A342" s="2"/>
      <c r="B342" s="2"/>
      <c r="C342" s="2"/>
      <c r="D342" s="4"/>
      <c r="E342" s="2"/>
      <c r="F342" s="4"/>
      <c r="G342" s="4"/>
      <c r="H342" s="4"/>
      <c r="I342" s="4"/>
      <c r="J342" s="2"/>
      <c r="K342" s="4"/>
      <c r="L342" s="2"/>
      <c r="M342" s="2"/>
      <c r="N342" s="2"/>
    </row>
    <row r="343" spans="1:14">
      <c r="A343" s="2"/>
      <c r="B343" s="2"/>
      <c r="C343" s="2"/>
      <c r="D343" s="4"/>
      <c r="E343" s="2"/>
      <c r="F343" s="4"/>
      <c r="G343" s="4"/>
      <c r="H343" s="4"/>
      <c r="I343" s="4"/>
      <c r="J343" s="2"/>
      <c r="K343" s="4"/>
      <c r="L343" s="2"/>
      <c r="M343" s="2"/>
      <c r="N343" s="2"/>
    </row>
    <row r="344" spans="1:14">
      <c r="A344" s="2"/>
      <c r="B344" s="2"/>
      <c r="C344" s="2"/>
      <c r="D344" s="4"/>
      <c r="E344" s="2"/>
      <c r="F344" s="4"/>
      <c r="G344" s="4"/>
      <c r="H344" s="4"/>
      <c r="I344" s="4"/>
      <c r="J344" s="2"/>
      <c r="K344" s="4"/>
      <c r="L344" s="2"/>
      <c r="M344" s="2"/>
      <c r="N344" s="2"/>
    </row>
    <row r="345" spans="1:14">
      <c r="A345" s="2"/>
      <c r="B345" s="2"/>
      <c r="C345" s="2"/>
      <c r="D345" s="4"/>
      <c r="E345" s="2"/>
      <c r="F345" s="4"/>
      <c r="G345" s="4"/>
      <c r="H345" s="4"/>
      <c r="I345" s="4"/>
      <c r="J345" s="2"/>
      <c r="K345" s="4"/>
      <c r="L345" s="2"/>
      <c r="M345" s="2"/>
      <c r="N345" s="2"/>
    </row>
    <row r="346" spans="1:14">
      <c r="A346" s="2"/>
      <c r="B346" s="2"/>
      <c r="C346" s="2"/>
      <c r="D346" s="4"/>
      <c r="E346" s="2"/>
      <c r="F346" s="4"/>
      <c r="G346" s="4"/>
      <c r="H346" s="4"/>
      <c r="I346" s="4"/>
      <c r="J346" s="2"/>
      <c r="K346" s="4"/>
      <c r="L346" s="2"/>
      <c r="M346" s="2"/>
      <c r="N346" s="2"/>
    </row>
    <row r="347" spans="1:14">
      <c r="A347" s="2"/>
      <c r="B347" s="2"/>
      <c r="C347" s="2"/>
      <c r="D347" s="4"/>
      <c r="E347" s="2"/>
      <c r="F347" s="4"/>
      <c r="G347" s="4"/>
      <c r="H347" s="4"/>
      <c r="I347" s="4"/>
      <c r="J347" s="2"/>
      <c r="K347" s="4"/>
      <c r="L347" s="2"/>
      <c r="M347" s="2"/>
      <c r="N347" s="2"/>
    </row>
    <row r="348" spans="1:14">
      <c r="A348" s="2"/>
      <c r="B348" s="2"/>
      <c r="C348" s="2"/>
      <c r="D348" s="4"/>
      <c r="E348" s="2"/>
      <c r="F348" s="4"/>
      <c r="G348" s="4"/>
      <c r="H348" s="4"/>
      <c r="I348" s="4"/>
      <c r="J348" s="2"/>
      <c r="K348" s="4"/>
      <c r="L348" s="2"/>
      <c r="M348" s="2"/>
      <c r="N348" s="2"/>
    </row>
    <row r="349" spans="1:14">
      <c r="A349" s="2"/>
      <c r="B349" s="2"/>
      <c r="C349" s="2"/>
      <c r="D349" s="4"/>
      <c r="E349" s="2"/>
      <c r="F349" s="4"/>
      <c r="G349" s="4"/>
      <c r="H349" s="4"/>
      <c r="I349" s="4"/>
      <c r="J349" s="2"/>
      <c r="K349" s="4"/>
      <c r="L349" s="2"/>
      <c r="M349" s="2"/>
      <c r="N349" s="2"/>
    </row>
    <row r="350" spans="1:14">
      <c r="A350" s="2"/>
      <c r="B350" s="2"/>
      <c r="C350" s="2"/>
      <c r="D350" s="4"/>
      <c r="E350" s="2"/>
      <c r="F350" s="4"/>
      <c r="G350" s="4"/>
      <c r="H350" s="4"/>
      <c r="I350" s="4"/>
      <c r="J350" s="2"/>
      <c r="K350" s="4"/>
      <c r="L350" s="2"/>
      <c r="M350" s="2"/>
      <c r="N350" s="2"/>
    </row>
    <row r="351" spans="1:14">
      <c r="A351" s="2"/>
      <c r="B351" s="2"/>
      <c r="C351" s="2"/>
      <c r="D351" s="4"/>
      <c r="E351" s="2"/>
      <c r="F351" s="4"/>
      <c r="G351" s="4"/>
      <c r="H351" s="4"/>
      <c r="I351" s="4"/>
      <c r="J351" s="2"/>
      <c r="K351" s="4"/>
      <c r="L351" s="2"/>
      <c r="M351" s="2"/>
      <c r="N351" s="2"/>
    </row>
    <row r="352" spans="1:14">
      <c r="A352" s="2"/>
      <c r="B352" s="2"/>
      <c r="C352" s="2"/>
      <c r="D352" s="4"/>
      <c r="E352" s="2"/>
      <c r="F352" s="4"/>
      <c r="G352" s="4"/>
      <c r="H352" s="4"/>
      <c r="I352" s="4"/>
      <c r="J352" s="2"/>
      <c r="K352" s="4"/>
      <c r="L352" s="2"/>
      <c r="M352" s="2"/>
      <c r="N352" s="2"/>
    </row>
    <row r="353" spans="1:15">
      <c r="A353" s="2"/>
      <c r="B353" s="2"/>
      <c r="C353" s="2"/>
      <c r="D353" s="4"/>
      <c r="E353" s="2"/>
      <c r="F353" s="4"/>
      <c r="G353" s="4"/>
      <c r="H353" s="4"/>
      <c r="I353" s="4"/>
      <c r="J353" s="2"/>
      <c r="K353" s="4"/>
      <c r="L353" s="2"/>
      <c r="M353" s="2"/>
      <c r="N353" s="2"/>
    </row>
    <row r="354" spans="1:15">
      <c r="A354" s="2"/>
      <c r="B354" s="2"/>
      <c r="C354" s="2"/>
      <c r="D354" s="4"/>
      <c r="E354" s="2"/>
      <c r="F354" s="4"/>
      <c r="G354" s="4"/>
      <c r="H354" s="4"/>
      <c r="I354" s="4"/>
      <c r="J354" s="2"/>
      <c r="K354" s="4"/>
      <c r="L354" s="2"/>
      <c r="M354" s="2"/>
      <c r="N354" s="2"/>
    </row>
    <row r="355" spans="1:15">
      <c r="A355" s="2"/>
      <c r="B355" s="2"/>
      <c r="C355" s="2"/>
      <c r="D355" s="4"/>
      <c r="E355" s="2"/>
      <c r="F355" s="4"/>
      <c r="G355" s="4"/>
      <c r="H355" s="4"/>
      <c r="I355" s="4"/>
      <c r="J355" s="2"/>
      <c r="K355" s="4"/>
      <c r="L355" s="2"/>
      <c r="M355" s="2"/>
      <c r="N355" s="2"/>
    </row>
    <row r="356" spans="1:15">
      <c r="A356" s="2"/>
      <c r="B356" s="2"/>
      <c r="C356" s="2"/>
      <c r="D356" s="4"/>
      <c r="E356" s="2"/>
      <c r="F356" s="4"/>
      <c r="G356" s="4"/>
      <c r="H356" s="4"/>
      <c r="I356" s="4"/>
      <c r="J356" s="2"/>
      <c r="K356" s="4"/>
      <c r="L356" s="2"/>
      <c r="M356" s="2"/>
      <c r="N356" s="2"/>
    </row>
    <row r="357" spans="1:15">
      <c r="A357" s="2"/>
      <c r="B357" s="2"/>
      <c r="C357" s="2"/>
      <c r="D357" s="4"/>
      <c r="E357" s="2"/>
      <c r="F357" s="4"/>
      <c r="G357" s="4"/>
      <c r="H357" s="4"/>
      <c r="I357" s="4"/>
      <c r="J357" s="2"/>
      <c r="K357" s="4"/>
      <c r="L357" s="2"/>
      <c r="M357" s="2"/>
      <c r="N357" s="2"/>
    </row>
    <row r="358" spans="1:15">
      <c r="A358" s="2"/>
      <c r="B358" s="2"/>
      <c r="C358" s="2"/>
      <c r="D358" s="4"/>
      <c r="E358" s="2"/>
      <c r="F358" s="4"/>
      <c r="G358" s="4"/>
      <c r="H358" s="4"/>
      <c r="I358" s="4"/>
      <c r="J358" s="2"/>
      <c r="K358" s="4"/>
      <c r="L358" s="2"/>
      <c r="M358" s="2"/>
      <c r="N358" s="2"/>
    </row>
    <row r="359" spans="1:15">
      <c r="A359" s="2"/>
      <c r="B359" s="2"/>
      <c r="C359" s="2"/>
      <c r="D359" s="4"/>
      <c r="E359" s="2"/>
      <c r="F359" s="4"/>
      <c r="G359" s="4"/>
      <c r="H359" s="4"/>
      <c r="I359" s="4"/>
      <c r="J359" s="2"/>
      <c r="K359" s="4"/>
      <c r="L359" s="2"/>
      <c r="M359" s="2"/>
      <c r="N359" s="2"/>
    </row>
    <row r="360" spans="1:15">
      <c r="A360" s="2"/>
      <c r="B360" s="2"/>
      <c r="C360" s="2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</sheetData>
  <phoneticPr fontId="0" type="noConversion"/>
  <printOptions headings="1" gridLines="1"/>
  <pageMargins left="0.75" right="0.75" top="1" bottom="1" header="0.5" footer="0.5"/>
  <pageSetup paperSize="9" scale="6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P105"/>
  <sheetViews>
    <sheetView tabSelected="1" workbookViewId="0">
      <selection activeCell="K28" sqref="K28"/>
    </sheetView>
  </sheetViews>
  <sheetFormatPr defaultRowHeight="13.2"/>
  <cols>
    <col min="1" max="1" width="32" customWidth="1"/>
    <col min="2" max="2" width="9.44140625" customWidth="1"/>
    <col min="3" max="5" width="9.6640625" customWidth="1"/>
    <col min="6" max="6" width="5.77734375" customWidth="1"/>
    <col min="7" max="7" width="20.6640625" customWidth="1"/>
    <col min="8" max="8" width="11.109375" customWidth="1"/>
    <col min="10" max="10" width="10.6640625" customWidth="1"/>
    <col min="11" max="11" width="18.6640625" customWidth="1"/>
  </cols>
  <sheetData>
    <row r="1" spans="1:16">
      <c r="A1" s="1" t="str">
        <f>Diversification!A1</f>
        <v>CQFMike1.XLS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1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6" t="s">
        <v>22</v>
      </c>
      <c r="C3" s="6" t="s">
        <v>23</v>
      </c>
      <c r="D3" s="6" t="s">
        <v>24</v>
      </c>
      <c r="E3" s="6" t="s">
        <v>25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 t="s">
        <v>26</v>
      </c>
      <c r="B4" s="21">
        <v>0.04</v>
      </c>
      <c r="C4" s="21">
        <v>0.08</v>
      </c>
      <c r="D4" s="21">
        <v>0.12</v>
      </c>
      <c r="E4" s="21">
        <v>0.15</v>
      </c>
      <c r="F4" s="2"/>
      <c r="G4" s="2" t="s">
        <v>27</v>
      </c>
      <c r="H4" s="11">
        <v>0.2</v>
      </c>
      <c r="I4" s="2"/>
      <c r="J4" s="2"/>
      <c r="K4" s="2"/>
      <c r="L4" s="2"/>
      <c r="M4" s="2"/>
      <c r="N4" s="2"/>
      <c r="O4" s="2"/>
      <c r="P4" s="2"/>
    </row>
    <row r="5" spans="1:16">
      <c r="A5" s="3" t="s">
        <v>28</v>
      </c>
      <c r="B5" s="21">
        <v>7.0000000000000007E-2</v>
      </c>
      <c r="C5" s="21">
        <v>0.12</v>
      </c>
      <c r="D5" s="21">
        <v>0.18</v>
      </c>
      <c r="E5" s="21">
        <v>0.26</v>
      </c>
      <c r="F5" s="2"/>
      <c r="G5" s="2" t="s">
        <v>29</v>
      </c>
      <c r="H5" s="8">
        <f>SUMPRODUCT(B6:E6,B4:E4)</f>
        <v>8.5999999999999993E-2</v>
      </c>
      <c r="I5" s="3" t="s">
        <v>30</v>
      </c>
      <c r="K5" s="2"/>
      <c r="L5" s="2"/>
      <c r="M5" s="2"/>
      <c r="N5" s="2"/>
      <c r="O5" s="2"/>
      <c r="P5" s="2"/>
    </row>
    <row r="6" spans="1:16">
      <c r="A6" s="3" t="s">
        <v>31</v>
      </c>
      <c r="B6" s="8">
        <f>1-SUM(C6:E6)</f>
        <v>0.39999999999999991</v>
      </c>
      <c r="C6" s="21">
        <v>0.2</v>
      </c>
      <c r="D6" s="21">
        <v>0.2</v>
      </c>
      <c r="E6" s="21">
        <v>0.2</v>
      </c>
      <c r="F6" s="2"/>
      <c r="G6" s="2" t="s">
        <v>32</v>
      </c>
      <c r="H6" s="8">
        <f>SQRT(H17)</f>
        <v>0.11440279716860074</v>
      </c>
      <c r="I6" s="3" t="s">
        <v>108</v>
      </c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4">
      <c r="A8" s="3" t="s">
        <v>33</v>
      </c>
      <c r="B8" s="5" t="str">
        <f>B3</f>
        <v>A</v>
      </c>
      <c r="C8" s="5" t="str">
        <f>C3</f>
        <v>B</v>
      </c>
      <c r="D8" s="5" t="str">
        <f>D3</f>
        <v>C</v>
      </c>
      <c r="E8" s="5" t="str">
        <f>E3</f>
        <v>D</v>
      </c>
      <c r="F8" s="2"/>
      <c r="G8" s="12" t="s">
        <v>34</v>
      </c>
      <c r="H8" s="12" t="s">
        <v>35</v>
      </c>
      <c r="I8" s="5"/>
      <c r="J8" s="5" t="s">
        <v>36</v>
      </c>
      <c r="K8" s="2"/>
      <c r="L8" s="2"/>
      <c r="M8" s="2"/>
      <c r="N8" s="2"/>
      <c r="O8" s="2"/>
      <c r="P8" s="2"/>
    </row>
    <row r="9" spans="1:16">
      <c r="A9" s="2" t="str">
        <f t="array" ref="A9:A12">TRANSPOSE(B8:E8)</f>
        <v>A</v>
      </c>
      <c r="B9" s="4">
        <v>1</v>
      </c>
      <c r="C9" s="7">
        <v>0.2</v>
      </c>
      <c r="D9" s="7">
        <v>0.5</v>
      </c>
      <c r="E9" s="7">
        <v>0.3</v>
      </c>
      <c r="F9" s="2"/>
      <c r="G9" s="9">
        <f t="array" ref="G9:G12">TRANSPOSE(B5:E5)</f>
        <v>7.0000000000000007E-2</v>
      </c>
      <c r="H9" s="9">
        <f t="array" ref="H9:H12">TRANSPOSE(B6:E6)</f>
        <v>0.39999999999999991</v>
      </c>
      <c r="I9" s="2"/>
      <c r="J9" s="9" t="e">
        <f t="array" aca="1" ref="J9:J12" ca="1">TRANSPOSE(HLPortfolioWeights(H4,-1,B4:E4,B15:E18))</f>
        <v>#NAME?</v>
      </c>
      <c r="K9" s="2"/>
      <c r="L9" s="22"/>
      <c r="M9" s="2"/>
      <c r="N9" s="2"/>
      <c r="O9" s="2"/>
      <c r="P9" s="2"/>
    </row>
    <row r="10" spans="1:16">
      <c r="A10" s="2" t="str">
        <v>B</v>
      </c>
      <c r="B10" s="4">
        <f>C9</f>
        <v>0.2</v>
      </c>
      <c r="C10" s="4">
        <v>1</v>
      </c>
      <c r="D10" s="7">
        <v>0.7</v>
      </c>
      <c r="E10" s="7">
        <v>0.4</v>
      </c>
      <c r="F10" s="2"/>
      <c r="G10" s="9">
        <v>0.12</v>
      </c>
      <c r="H10" s="9">
        <v>0.2</v>
      </c>
      <c r="I10" s="2"/>
      <c r="J10" s="9" t="e">
        <f ca="1"/>
        <v>#NAME?</v>
      </c>
      <c r="K10" s="2"/>
      <c r="L10" s="2"/>
      <c r="M10" s="2"/>
      <c r="N10" s="2"/>
      <c r="O10" s="2"/>
      <c r="P10" s="2"/>
    </row>
    <row r="11" spans="1:16">
      <c r="A11" s="2" t="str">
        <v>C</v>
      </c>
      <c r="B11" s="4">
        <f>D9</f>
        <v>0.5</v>
      </c>
      <c r="C11" s="4">
        <f>D10</f>
        <v>0.7</v>
      </c>
      <c r="D11" s="4">
        <v>1</v>
      </c>
      <c r="E11" s="7">
        <v>0.9</v>
      </c>
      <c r="F11" s="2"/>
      <c r="G11" s="9">
        <v>0.18</v>
      </c>
      <c r="H11" s="9">
        <v>0.2</v>
      </c>
      <c r="I11" s="2"/>
      <c r="J11" s="9" t="e">
        <f ca="1"/>
        <v>#NAME?</v>
      </c>
      <c r="K11" s="2"/>
      <c r="L11" s="2"/>
      <c r="M11" s="2"/>
      <c r="N11" s="2"/>
      <c r="O11" s="2"/>
      <c r="P11" s="2"/>
    </row>
    <row r="12" spans="1:16">
      <c r="A12" s="2" t="str">
        <v>D</v>
      </c>
      <c r="B12" s="4">
        <f>E9</f>
        <v>0.3</v>
      </c>
      <c r="C12" s="4">
        <f>E10</f>
        <v>0.4</v>
      </c>
      <c r="D12" s="4">
        <f>E11</f>
        <v>0.9</v>
      </c>
      <c r="E12" s="4">
        <v>1</v>
      </c>
      <c r="F12" s="2"/>
      <c r="G12" s="9">
        <v>0.26</v>
      </c>
      <c r="H12" s="9">
        <v>0.2</v>
      </c>
      <c r="I12" s="2"/>
      <c r="J12" s="9" t="e">
        <f ca="1"/>
        <v>#NAME?</v>
      </c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 t="s">
        <v>37</v>
      </c>
      <c r="K13" s="2"/>
      <c r="L13" s="2"/>
      <c r="M13" s="2"/>
      <c r="N13" s="2"/>
      <c r="O13" s="2"/>
      <c r="P13" s="2"/>
    </row>
    <row r="14" spans="1:16">
      <c r="A14" s="2" t="s">
        <v>38</v>
      </c>
      <c r="B14" s="5" t="str">
        <f>B8</f>
        <v>A</v>
      </c>
      <c r="C14" s="5" t="str">
        <f>C8</f>
        <v>B</v>
      </c>
      <c r="D14" s="5" t="str">
        <f>D8</f>
        <v>C</v>
      </c>
      <c r="E14" s="5" t="str">
        <f>E8</f>
        <v>D</v>
      </c>
      <c r="F14" s="2"/>
      <c r="G14" s="3" t="s">
        <v>39</v>
      </c>
      <c r="K14" s="2"/>
      <c r="L14" s="2"/>
      <c r="M14" s="2"/>
      <c r="N14" s="2"/>
      <c r="O14" s="2"/>
      <c r="P14" s="2"/>
    </row>
    <row r="15" spans="1:16">
      <c r="A15" s="2" t="str">
        <f>A9</f>
        <v>A</v>
      </c>
      <c r="B15" s="10">
        <f t="shared" ref="B15:E16" si="0">B9*$G9*B$5</f>
        <v>4.9000000000000007E-3</v>
      </c>
      <c r="C15" s="10">
        <f t="shared" si="0"/>
        <v>1.6800000000000003E-3</v>
      </c>
      <c r="D15" s="10">
        <f t="shared" si="0"/>
        <v>6.3E-3</v>
      </c>
      <c r="E15" s="10">
        <f t="shared" si="0"/>
        <v>5.4600000000000004E-3</v>
      </c>
      <c r="F15" s="2"/>
      <c r="G15" s="2" t="s">
        <v>40</v>
      </c>
      <c r="H15" s="3" t="s">
        <v>41</v>
      </c>
      <c r="J15" s="2"/>
      <c r="K15" s="2"/>
      <c r="L15" s="2"/>
      <c r="M15" s="2"/>
      <c r="N15" s="2"/>
      <c r="O15" s="2"/>
      <c r="P15" s="2"/>
    </row>
    <row r="16" spans="1:16">
      <c r="A16" s="2" t="str">
        <f>A10</f>
        <v>B</v>
      </c>
      <c r="B16" s="10">
        <f t="shared" si="0"/>
        <v>1.6800000000000003E-3</v>
      </c>
      <c r="C16" s="10">
        <f t="shared" si="0"/>
        <v>1.44E-2</v>
      </c>
      <c r="D16" s="10">
        <f t="shared" si="0"/>
        <v>1.5119999999999998E-2</v>
      </c>
      <c r="E16" s="10">
        <f t="shared" si="0"/>
        <v>1.2480000000000002E-2</v>
      </c>
      <c r="F16" s="2"/>
      <c r="J16" s="2"/>
      <c r="K16" s="2"/>
      <c r="L16" s="2"/>
      <c r="M16" s="2"/>
      <c r="N16" s="2"/>
      <c r="O16" s="2"/>
      <c r="P16" s="2"/>
    </row>
    <row r="17" spans="1:16">
      <c r="A17" s="2" t="str">
        <f>A11</f>
        <v>C</v>
      </c>
      <c r="B17" s="10">
        <f t="shared" ref="B17:E18" si="1">B11*$G11*B$5</f>
        <v>6.3E-3</v>
      </c>
      <c r="C17" s="10">
        <f t="shared" si="1"/>
        <v>1.512E-2</v>
      </c>
      <c r="D17" s="10">
        <f t="shared" si="1"/>
        <v>3.2399999999999998E-2</v>
      </c>
      <c r="E17" s="10">
        <f t="shared" si="1"/>
        <v>4.2120000000000005E-2</v>
      </c>
      <c r="F17" s="2"/>
      <c r="G17" s="2" t="s">
        <v>42</v>
      </c>
      <c r="H17" s="10">
        <f t="array" ref="H17">MMULT(B6:E6,MMULT(B15:E18,H9:H12))</f>
        <v>1.3088000000000002E-2</v>
      </c>
      <c r="I17" s="2"/>
      <c r="J17" s="2"/>
      <c r="K17" s="2"/>
      <c r="L17" s="2"/>
      <c r="M17" s="2"/>
      <c r="N17" s="2"/>
      <c r="O17" s="2"/>
      <c r="P17" s="2"/>
    </row>
    <row r="18" spans="1:16">
      <c r="A18" s="2" t="str">
        <f>A12</f>
        <v>D</v>
      </c>
      <c r="B18" s="10">
        <f t="shared" si="1"/>
        <v>5.4600000000000004E-3</v>
      </c>
      <c r="C18" s="10">
        <f t="shared" si="1"/>
        <v>1.248E-2</v>
      </c>
      <c r="D18" s="10">
        <f t="shared" si="1"/>
        <v>4.2119999999999998E-2</v>
      </c>
      <c r="E18" s="10">
        <f t="shared" si="1"/>
        <v>6.7600000000000007E-2</v>
      </c>
      <c r="F18" s="2"/>
      <c r="G18" s="3" t="s">
        <v>43</v>
      </c>
      <c r="I18" s="2"/>
      <c r="J18" s="2"/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" t="s">
        <v>44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6" t="s">
        <v>22</v>
      </c>
      <c r="C21" s="6" t="s">
        <v>23</v>
      </c>
      <c r="D21" s="6" t="s">
        <v>24</v>
      </c>
      <c r="E21" s="6" t="s">
        <v>25</v>
      </c>
      <c r="F21" s="2"/>
      <c r="G21" s="2"/>
      <c r="I21" s="2"/>
      <c r="J21" s="2"/>
      <c r="K21" s="2"/>
      <c r="L21" s="2"/>
      <c r="M21" s="2"/>
      <c r="N21" s="2"/>
      <c r="O21" s="2"/>
      <c r="P21" s="2"/>
    </row>
    <row r="22" spans="1:16">
      <c r="A22" s="3" t="s">
        <v>26</v>
      </c>
      <c r="B22" s="21">
        <v>0.04</v>
      </c>
      <c r="C22" s="21">
        <v>0.08</v>
      </c>
      <c r="D22" s="21">
        <v>0.12</v>
      </c>
      <c r="E22" s="21">
        <v>0.15</v>
      </c>
      <c r="F22" s="2"/>
      <c r="I22" s="2"/>
      <c r="J22" s="2"/>
      <c r="K22" s="2"/>
      <c r="L22" s="2"/>
      <c r="M22" s="2"/>
      <c r="N22" s="2"/>
      <c r="O22" s="2"/>
      <c r="P22" s="2"/>
    </row>
    <row r="23" spans="1:16">
      <c r="A23" s="3" t="s">
        <v>28</v>
      </c>
      <c r="B23" s="21">
        <v>7.0000000000000007E-2</v>
      </c>
      <c r="C23" s="21">
        <v>0.12</v>
      </c>
      <c r="D23" s="21">
        <v>0.18</v>
      </c>
      <c r="E23" s="21">
        <v>0.26</v>
      </c>
      <c r="F23" s="2"/>
      <c r="G23" s="2" t="s">
        <v>29</v>
      </c>
      <c r="H23" s="8">
        <f>SUMPRODUCT(B24:E24,B22:E22)</f>
        <v>8.5999999999999993E-2</v>
      </c>
      <c r="I23" s="3" t="s">
        <v>45</v>
      </c>
      <c r="K23" s="2"/>
      <c r="L23" s="2"/>
      <c r="M23" s="2"/>
      <c r="N23" s="2"/>
      <c r="O23" s="2"/>
      <c r="P23" s="2"/>
    </row>
    <row r="24" spans="1:16">
      <c r="A24" s="3" t="s">
        <v>31</v>
      </c>
      <c r="B24" s="8">
        <f>1-SUM(C24:E24)</f>
        <v>0.39999999999999991</v>
      </c>
      <c r="C24" s="21">
        <v>0.2</v>
      </c>
      <c r="D24" s="21">
        <v>0.2</v>
      </c>
      <c r="E24" s="21">
        <v>0.2</v>
      </c>
      <c r="F24" s="2"/>
      <c r="G24" s="2" t="s">
        <v>32</v>
      </c>
      <c r="H24" s="8">
        <f>SQRT(H35)</f>
        <v>0.11440279716860074</v>
      </c>
      <c r="I24" s="3" t="s">
        <v>46</v>
      </c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4.4">
      <c r="A26" s="3" t="s">
        <v>33</v>
      </c>
      <c r="B26" s="5" t="str">
        <f>B21</f>
        <v>A</v>
      </c>
      <c r="C26" s="5" t="str">
        <f>C21</f>
        <v>B</v>
      </c>
      <c r="D26" s="5" t="str">
        <f>D21</f>
        <v>C</v>
      </c>
      <c r="E26" s="5" t="str">
        <f>E21</f>
        <v>D</v>
      </c>
      <c r="F26" s="2"/>
      <c r="G26" s="12" t="s">
        <v>34</v>
      </c>
      <c r="H26" s="12" t="s">
        <v>35</v>
      </c>
      <c r="I26" s="2"/>
      <c r="J26" s="2"/>
      <c r="K26" s="2"/>
      <c r="L26" s="2"/>
      <c r="M26" s="2"/>
      <c r="N26" s="2"/>
      <c r="O26" s="2"/>
      <c r="P26" s="2"/>
    </row>
    <row r="27" spans="1:16">
      <c r="A27" s="2" t="str">
        <f t="array" ref="A27:A30">TRANSPOSE(B26:E26)</f>
        <v>A</v>
      </c>
      <c r="B27" s="4">
        <v>1</v>
      </c>
      <c r="C27" s="7">
        <v>0.2</v>
      </c>
      <c r="D27" s="7">
        <v>0.5</v>
      </c>
      <c r="E27" s="7">
        <v>0.3</v>
      </c>
      <c r="F27" s="2"/>
      <c r="G27" s="9">
        <f t="array" ref="G27:G30">TRANSPOSE(B23:E23)</f>
        <v>7.0000000000000007E-2</v>
      </c>
      <c r="H27" s="9">
        <f t="array" ref="H27:H30">TRANSPOSE(B24:E24)</f>
        <v>0.39999999999999991</v>
      </c>
      <c r="I27" s="2"/>
      <c r="J27" s="2"/>
      <c r="K27" s="2"/>
      <c r="L27" s="2"/>
      <c r="M27" s="2"/>
      <c r="N27" s="2"/>
      <c r="O27" s="2"/>
      <c r="P27" s="2"/>
    </row>
    <row r="28" spans="1:16">
      <c r="A28" s="2" t="str">
        <v>B</v>
      </c>
      <c r="B28" s="4">
        <f>C27</f>
        <v>0.2</v>
      </c>
      <c r="C28" s="4">
        <v>1</v>
      </c>
      <c r="D28" s="7">
        <v>0.7</v>
      </c>
      <c r="E28" s="7">
        <v>0.4</v>
      </c>
      <c r="F28" s="2"/>
      <c r="G28" s="9">
        <v>0.12</v>
      </c>
      <c r="H28" s="9">
        <v>0.2</v>
      </c>
      <c r="I28" s="2"/>
      <c r="J28" s="2"/>
      <c r="K28" s="2"/>
      <c r="L28" s="2"/>
      <c r="M28" s="2"/>
      <c r="N28" s="2"/>
      <c r="O28" s="2"/>
      <c r="P28" s="2"/>
    </row>
    <row r="29" spans="1:16">
      <c r="A29" s="2" t="str">
        <v>C</v>
      </c>
      <c r="B29" s="4">
        <f>D27</f>
        <v>0.5</v>
      </c>
      <c r="C29" s="4">
        <f>D28</f>
        <v>0.7</v>
      </c>
      <c r="D29" s="4">
        <v>1</v>
      </c>
      <c r="E29" s="7">
        <v>0.9</v>
      </c>
      <c r="F29" s="2"/>
      <c r="G29" s="9">
        <v>0.18</v>
      </c>
      <c r="H29" s="9">
        <v>0.2</v>
      </c>
      <c r="I29" s="2"/>
      <c r="J29" s="2"/>
      <c r="K29" s="2"/>
      <c r="L29" s="2"/>
      <c r="M29" s="2"/>
      <c r="N29" s="2"/>
      <c r="O29" s="2"/>
      <c r="P29" s="2"/>
    </row>
    <row r="30" spans="1:16">
      <c r="A30" s="2" t="str">
        <v>D</v>
      </c>
      <c r="B30" s="4">
        <f>E27</f>
        <v>0.3</v>
      </c>
      <c r="C30" s="4">
        <f>E28</f>
        <v>0.4</v>
      </c>
      <c r="D30" s="4">
        <f>E29</f>
        <v>0.9</v>
      </c>
      <c r="E30" s="4">
        <v>1</v>
      </c>
      <c r="F30" s="2"/>
      <c r="G30" s="9">
        <v>0.26</v>
      </c>
      <c r="H30" s="9">
        <v>0.2</v>
      </c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38</v>
      </c>
      <c r="B32" s="5" t="str">
        <f>B26</f>
        <v>A</v>
      </c>
      <c r="C32" s="5" t="str">
        <f>C26</f>
        <v>B</v>
      </c>
      <c r="D32" s="5" t="str">
        <f>D26</f>
        <v>C</v>
      </c>
      <c r="E32" s="5" t="str">
        <f>E26</f>
        <v>D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tr">
        <f>A27</f>
        <v>A</v>
      </c>
      <c r="B33" s="10">
        <f t="shared" ref="B33:E36" si="2">B27*$G27*B$5</f>
        <v>4.9000000000000007E-3</v>
      </c>
      <c r="C33" s="10">
        <f t="shared" si="2"/>
        <v>1.6800000000000003E-3</v>
      </c>
      <c r="D33" s="10">
        <f t="shared" si="2"/>
        <v>6.3E-3</v>
      </c>
      <c r="E33" s="10">
        <f t="shared" si="2"/>
        <v>5.4600000000000004E-3</v>
      </c>
      <c r="F33" s="2"/>
      <c r="G33" s="3" t="s">
        <v>47</v>
      </c>
      <c r="H33" s="3" t="s">
        <v>48</v>
      </c>
      <c r="I33" s="2"/>
      <c r="J33" s="2"/>
      <c r="K33" s="2"/>
      <c r="L33" s="2"/>
      <c r="M33" s="2"/>
      <c r="N33" s="2"/>
      <c r="O33" s="2"/>
      <c r="P33" s="2"/>
    </row>
    <row r="34" spans="1:16">
      <c r="A34" s="2" t="str">
        <f>A28</f>
        <v>B</v>
      </c>
      <c r="B34" s="10">
        <f t="shared" si="2"/>
        <v>1.6800000000000003E-3</v>
      </c>
      <c r="C34" s="10">
        <f t="shared" si="2"/>
        <v>1.44E-2</v>
      </c>
      <c r="D34" s="10">
        <f t="shared" si="2"/>
        <v>1.5119999999999998E-2</v>
      </c>
      <c r="E34" s="10">
        <f t="shared" si="2"/>
        <v>1.2480000000000002E-2</v>
      </c>
      <c r="F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tr">
        <f>A29</f>
        <v>C</v>
      </c>
      <c r="B35" s="10">
        <f t="shared" si="2"/>
        <v>6.3E-3</v>
      </c>
      <c r="C35" s="10">
        <f t="shared" si="2"/>
        <v>1.512E-2</v>
      </c>
      <c r="D35" s="10">
        <f t="shared" si="2"/>
        <v>3.2399999999999998E-2</v>
      </c>
      <c r="E35" s="10">
        <f t="shared" si="2"/>
        <v>4.2120000000000005E-2</v>
      </c>
      <c r="F35" s="2"/>
      <c r="G35" s="2" t="s">
        <v>42</v>
      </c>
      <c r="H35" s="10">
        <f t="array" ref="H35">MMULT(B24:E24,MMULT(B33:E36,H27:H30))</f>
        <v>1.3088000000000002E-2</v>
      </c>
      <c r="I35" s="2"/>
      <c r="J35" s="2"/>
      <c r="K35" s="2"/>
      <c r="L35" s="2"/>
      <c r="M35" s="2"/>
      <c r="N35" s="2"/>
      <c r="O35" s="2"/>
      <c r="P35" s="2"/>
    </row>
    <row r="36" spans="1:16">
      <c r="A36" s="2" t="str">
        <f>A30</f>
        <v>D</v>
      </c>
      <c r="B36" s="10">
        <f t="shared" si="2"/>
        <v>5.4600000000000004E-3</v>
      </c>
      <c r="C36" s="10">
        <f t="shared" si="2"/>
        <v>1.248E-2</v>
      </c>
      <c r="D36" s="10">
        <f t="shared" si="2"/>
        <v>4.2119999999999998E-2</v>
      </c>
      <c r="E36" s="10">
        <f t="shared" si="2"/>
        <v>6.7600000000000007E-2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3" t="s">
        <v>49</v>
      </c>
      <c r="H37" s="11">
        <v>0.05</v>
      </c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3" t="s">
        <v>50</v>
      </c>
      <c r="H38" s="10">
        <f>(H23-H37)/H24</f>
        <v>0.3146776205737794</v>
      </c>
      <c r="I38" s="3" t="s">
        <v>51</v>
      </c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</sheetData>
  <phoneticPr fontId="0" type="noConversion"/>
  <printOptions headings="1" gridLines="1"/>
  <pageMargins left="0.75" right="0.75" top="1" bottom="1" header="0.5" footer="0.5"/>
  <pageSetup paperSize="9" scale="64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N86"/>
  <sheetViews>
    <sheetView workbookViewId="0">
      <selection activeCell="G6" sqref="G6"/>
    </sheetView>
  </sheetViews>
  <sheetFormatPr defaultRowHeight="13.2"/>
  <cols>
    <col min="1" max="4" width="14" customWidth="1"/>
    <col min="5" max="5" width="14.109375" customWidth="1"/>
    <col min="6" max="6" width="14.44140625" customWidth="1"/>
    <col min="7" max="7" width="11.109375" customWidth="1"/>
    <col min="9" max="9" width="16.77734375" customWidth="1"/>
    <col min="10" max="10" width="9.77734375" customWidth="1"/>
    <col min="11" max="11" width="10" customWidth="1"/>
    <col min="12" max="12" width="14" customWidth="1"/>
    <col min="17" max="18" width="10.44140625" customWidth="1"/>
  </cols>
  <sheetData>
    <row r="1" spans="1:14">
      <c r="A1" s="1" t="str">
        <f>Diversification!A1</f>
        <v>CQFMike1.XLS</v>
      </c>
      <c r="B1" s="2"/>
      <c r="C1" s="2"/>
      <c r="D1" s="2"/>
      <c r="E1" s="2" t="s">
        <v>52</v>
      </c>
      <c r="F1" s="2" t="s">
        <v>53</v>
      </c>
      <c r="G1" s="2" t="s">
        <v>54</v>
      </c>
      <c r="H1" s="2"/>
      <c r="I1" s="2" t="s">
        <v>55</v>
      </c>
      <c r="J1" s="2"/>
      <c r="K1" s="2"/>
      <c r="L1" s="2"/>
      <c r="M1" s="2"/>
      <c r="N1" s="2"/>
    </row>
    <row r="2" spans="1:14">
      <c r="A2" s="1" t="s">
        <v>56</v>
      </c>
      <c r="B2" s="2"/>
      <c r="C2" s="2"/>
      <c r="D2" s="2"/>
      <c r="E2" s="3" t="s">
        <v>57</v>
      </c>
      <c r="F2" s="3" t="s">
        <v>58</v>
      </c>
      <c r="G2" s="3" t="s">
        <v>59</v>
      </c>
      <c r="H2" s="2"/>
      <c r="I2" s="3" t="s">
        <v>60</v>
      </c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61</v>
      </c>
      <c r="B4" s="5" t="s">
        <v>62</v>
      </c>
      <c r="C4" s="12" t="s">
        <v>63</v>
      </c>
      <c r="D4" s="12"/>
      <c r="E4" s="5" t="str">
        <f>C4</f>
        <v xml:space="preserve">S&amp;P 500 </v>
      </c>
      <c r="F4" s="5" t="str">
        <f>B4</f>
        <v>MICROSOFT</v>
      </c>
      <c r="G4" s="15" t="s">
        <v>64</v>
      </c>
      <c r="H4" s="2"/>
      <c r="I4" s="2" t="s">
        <v>65</v>
      </c>
      <c r="J4" s="2"/>
      <c r="K4" s="2"/>
      <c r="L4" s="2"/>
      <c r="M4" s="2"/>
      <c r="N4" s="2"/>
    </row>
    <row r="5" spans="1:14">
      <c r="A5" s="14">
        <v>35795</v>
      </c>
      <c r="B5" s="4">
        <v>16616.2</v>
      </c>
      <c r="C5" s="4">
        <v>1298.82</v>
      </c>
      <c r="D5" s="4"/>
      <c r="E5" s="18" t="s">
        <v>66</v>
      </c>
      <c r="F5" s="18"/>
      <c r="H5" s="2"/>
      <c r="I5" s="2"/>
      <c r="J5" s="2"/>
      <c r="K5" s="2"/>
      <c r="L5" s="2"/>
      <c r="M5" s="2"/>
      <c r="N5" s="2"/>
    </row>
    <row r="6" spans="1:14">
      <c r="A6" s="14">
        <v>35826</v>
      </c>
      <c r="B6" s="4">
        <v>19179.3</v>
      </c>
      <c r="C6" s="4">
        <v>1313.19</v>
      </c>
      <c r="D6" s="4"/>
      <c r="E6" s="13">
        <f t="shared" ref="E6:E37" si="0">LN(C6/C5)</f>
        <v>1.1003131672331476E-2</v>
      </c>
      <c r="F6" s="13">
        <f t="shared" ref="F6:F42" si="1">LN(B6/B5)</f>
        <v>0.1434534493463098</v>
      </c>
      <c r="G6" s="13">
        <f t="shared" ref="G6:G37" si="2">$K$6+E6*$J$6</f>
        <v>2.7192072024677685E-2</v>
      </c>
      <c r="H6" s="2"/>
      <c r="I6" s="2" t="s">
        <v>67</v>
      </c>
      <c r="J6" s="10">
        <f t="array" ref="J6:K10">LINEST(F6:F65,E6:E65,TRUE,TRUE)</f>
        <v>1.6843499532075576</v>
      </c>
      <c r="K6" s="10">
        <v>8.6589477072495681E-3</v>
      </c>
      <c r="L6" s="2" t="s">
        <v>68</v>
      </c>
      <c r="M6" s="2"/>
      <c r="N6" s="2"/>
    </row>
    <row r="7" spans="1:14">
      <c r="A7" s="14">
        <v>35854</v>
      </c>
      <c r="B7" s="4">
        <v>21790.7</v>
      </c>
      <c r="C7" s="4">
        <v>1407.9</v>
      </c>
      <c r="D7" s="4"/>
      <c r="E7" s="13">
        <f t="shared" si="0"/>
        <v>6.963994085633135E-2</v>
      </c>
      <c r="F7" s="13">
        <f t="shared" si="1"/>
        <v>0.12765170082952079</v>
      </c>
      <c r="G7" s="13">
        <f t="shared" si="2"/>
        <v>0.12595697882998835</v>
      </c>
      <c r="H7" s="2"/>
      <c r="I7" s="2" t="s">
        <v>69</v>
      </c>
      <c r="J7" s="10">
        <v>0.26388610642946925</v>
      </c>
      <c r="K7" s="10">
        <v>1.4440512925317955E-2</v>
      </c>
      <c r="L7" s="2" t="s">
        <v>70</v>
      </c>
      <c r="M7" s="2"/>
      <c r="N7" s="2"/>
    </row>
    <row r="8" spans="1:14">
      <c r="A8" s="14">
        <v>35885</v>
      </c>
      <c r="B8" s="4">
        <v>23012</v>
      </c>
      <c r="C8" s="4">
        <v>1480</v>
      </c>
      <c r="D8" s="4"/>
      <c r="E8" s="13">
        <f t="shared" si="0"/>
        <v>4.9942855289678963E-2</v>
      </c>
      <c r="F8" s="13">
        <f t="shared" si="1"/>
        <v>5.4532545732607039E-2</v>
      </c>
      <c r="G8" s="13">
        <f t="shared" si="2"/>
        <v>9.2780193677472145E-2</v>
      </c>
      <c r="H8" s="2"/>
      <c r="I8" s="2" t="s">
        <v>71</v>
      </c>
      <c r="J8" s="10">
        <v>0.4126046497936105</v>
      </c>
      <c r="K8" s="10">
        <v>0.11185124526396986</v>
      </c>
      <c r="L8" s="2" t="s">
        <v>72</v>
      </c>
      <c r="M8" s="2"/>
      <c r="N8" s="2"/>
    </row>
    <row r="9" spans="1:14">
      <c r="A9" s="14">
        <v>35915</v>
      </c>
      <c r="B9" s="4">
        <v>23172.7</v>
      </c>
      <c r="C9" s="4">
        <v>1494.89</v>
      </c>
      <c r="D9" s="4"/>
      <c r="E9" s="13">
        <f t="shared" si="0"/>
        <v>1.0010537764270779E-2</v>
      </c>
      <c r="F9" s="13">
        <f t="shared" si="1"/>
        <v>6.959042649829477E-3</v>
      </c>
      <c r="G9" s="13">
        <f t="shared" si="2"/>
        <v>2.5520196522081543E-2</v>
      </c>
      <c r="H9" s="2"/>
      <c r="I9" s="2" t="s">
        <v>73</v>
      </c>
      <c r="J9" s="10">
        <v>40.74099272256904</v>
      </c>
      <c r="K9" s="4">
        <v>58</v>
      </c>
      <c r="L9" s="2" t="s">
        <v>74</v>
      </c>
      <c r="M9" s="2"/>
      <c r="N9" s="2"/>
    </row>
    <row r="10" spans="1:14">
      <c r="A10" s="14">
        <v>35946</v>
      </c>
      <c r="B10" s="4">
        <v>21806.7</v>
      </c>
      <c r="C10" s="4">
        <v>1469.19</v>
      </c>
      <c r="D10" s="4"/>
      <c r="E10" s="13">
        <f t="shared" si="0"/>
        <v>-1.7341397025348461E-2</v>
      </c>
      <c r="F10" s="13">
        <f t="shared" si="1"/>
        <v>-6.0757599625385759E-2</v>
      </c>
      <c r="G10" s="13">
        <f t="shared" si="2"/>
        <v>-2.0550033560949792E-2</v>
      </c>
      <c r="H10" s="2"/>
      <c r="I10" s="2" t="s">
        <v>75</v>
      </c>
      <c r="J10" s="10">
        <v>0.50969838112898802</v>
      </c>
      <c r="K10" s="10">
        <v>0.72562066189184293</v>
      </c>
      <c r="L10" s="2" t="s">
        <v>76</v>
      </c>
      <c r="M10" s="2"/>
      <c r="N10" s="2"/>
    </row>
    <row r="11" spans="1:14">
      <c r="A11" s="14">
        <v>35976</v>
      </c>
      <c r="B11" s="4">
        <v>27865.1</v>
      </c>
      <c r="C11" s="4">
        <v>1528.87</v>
      </c>
      <c r="D11" s="4"/>
      <c r="E11" s="13">
        <f t="shared" si="0"/>
        <v>3.9817671926550127E-2</v>
      </c>
      <c r="F11" s="13">
        <f t="shared" si="1"/>
        <v>0.24515774772095292</v>
      </c>
      <c r="G11" s="13">
        <f t="shared" si="2"/>
        <v>7.5725841553568152E-2</v>
      </c>
      <c r="H11" s="2"/>
      <c r="I11" s="2"/>
      <c r="J11" s="2"/>
      <c r="K11" s="2"/>
      <c r="L11" s="2"/>
      <c r="M11" s="2"/>
      <c r="N11" s="2"/>
    </row>
    <row r="12" spans="1:14">
      <c r="A12" s="14">
        <v>36007</v>
      </c>
      <c r="B12" s="4">
        <v>28266.799999999999</v>
      </c>
      <c r="C12" s="4">
        <v>1512.59</v>
      </c>
      <c r="D12" s="4"/>
      <c r="E12" s="13">
        <f t="shared" si="0"/>
        <v>-1.0705487156705844E-2</v>
      </c>
      <c r="F12" s="13">
        <f t="shared" si="1"/>
        <v>1.4312961353311117E-2</v>
      </c>
      <c r="G12" s="13">
        <f t="shared" si="2"/>
        <v>-9.3728390842120306E-3</v>
      </c>
      <c r="H12" s="2"/>
      <c r="I12" s="2"/>
      <c r="J12" s="2"/>
      <c r="K12" s="2"/>
      <c r="L12" s="2"/>
      <c r="M12" s="2"/>
      <c r="N12" s="2"/>
    </row>
    <row r="13" spans="1:14">
      <c r="A13" s="14">
        <v>36038</v>
      </c>
      <c r="B13" s="4">
        <v>24667.200000000001</v>
      </c>
      <c r="C13" s="4">
        <v>1293.9000000000001</v>
      </c>
      <c r="D13" s="4"/>
      <c r="E13" s="13">
        <f t="shared" si="0"/>
        <v>-0.15616249994502002</v>
      </c>
      <c r="F13" s="13">
        <f t="shared" si="1"/>
        <v>-0.13621354517581702</v>
      </c>
      <c r="G13" s="13">
        <f t="shared" si="2"/>
        <v>-0.25437335176792014</v>
      </c>
      <c r="H13" s="2"/>
      <c r="I13" s="2" t="s">
        <v>67</v>
      </c>
      <c r="J13" s="10">
        <f>J6</f>
        <v>1.6843499532075576</v>
      </c>
      <c r="K13" s="2"/>
      <c r="L13" s="2"/>
      <c r="M13" s="2"/>
      <c r="N13" s="2"/>
    </row>
    <row r="14" spans="1:14">
      <c r="A14" s="14">
        <v>36068</v>
      </c>
      <c r="B14" s="4">
        <v>28299</v>
      </c>
      <c r="C14" s="4">
        <v>1376.79</v>
      </c>
      <c r="D14" s="4"/>
      <c r="E14" s="13">
        <f t="shared" si="0"/>
        <v>6.2093789329986493E-2</v>
      </c>
      <c r="F14" s="13">
        <f t="shared" si="1"/>
        <v>0.13735204241188798</v>
      </c>
      <c r="G14" s="13">
        <f t="shared" si="2"/>
        <v>0.11324661885969226</v>
      </c>
      <c r="H14" s="2"/>
      <c r="I14" s="2" t="s">
        <v>69</v>
      </c>
      <c r="J14" s="10">
        <f>J7</f>
        <v>0.26388610642946925</v>
      </c>
      <c r="K14" s="2"/>
      <c r="L14" s="2"/>
      <c r="M14" s="2"/>
      <c r="N14" s="2"/>
    </row>
    <row r="15" spans="1:14">
      <c r="A15" s="14">
        <v>36099</v>
      </c>
      <c r="B15" s="4">
        <v>27222.3</v>
      </c>
      <c r="C15" s="4">
        <v>1488.78</v>
      </c>
      <c r="D15" s="4"/>
      <c r="E15" s="13">
        <f t="shared" si="0"/>
        <v>7.8202289948086118E-2</v>
      </c>
      <c r="F15" s="13">
        <f t="shared" si="1"/>
        <v>-3.8789977988542779E-2</v>
      </c>
      <c r="G15" s="13">
        <f t="shared" si="2"/>
        <v>0.14037897112203226</v>
      </c>
      <c r="H15" s="2"/>
      <c r="I15" s="2" t="s">
        <v>77</v>
      </c>
      <c r="J15" s="4">
        <f>(J13-1)/J14</f>
        <v>2.5933534829370366</v>
      </c>
      <c r="K15" s="2"/>
      <c r="L15" s="2"/>
      <c r="M15" s="2"/>
      <c r="N15" s="2"/>
    </row>
    <row r="16" spans="1:14">
      <c r="A16" s="14">
        <v>36129</v>
      </c>
      <c r="B16" s="4">
        <v>31368.3</v>
      </c>
      <c r="C16" s="4">
        <v>1579.01</v>
      </c>
      <c r="D16" s="4"/>
      <c r="E16" s="13">
        <f t="shared" si="0"/>
        <v>5.8841075757837431E-2</v>
      </c>
      <c r="F16" s="13">
        <f t="shared" si="1"/>
        <v>0.14176133848377728</v>
      </c>
      <c r="G16" s="13">
        <f t="shared" si="2"/>
        <v>0.10776791090664539</v>
      </c>
      <c r="H16" s="2"/>
      <c r="I16" s="2"/>
      <c r="J16" s="2"/>
      <c r="K16" s="2"/>
      <c r="L16" s="2"/>
      <c r="M16" s="2"/>
      <c r="N16" s="2"/>
    </row>
    <row r="17" spans="1:14">
      <c r="A17" s="14">
        <v>36160</v>
      </c>
      <c r="B17" s="4">
        <v>35658.9</v>
      </c>
      <c r="C17" s="4">
        <v>1670.01</v>
      </c>
      <c r="D17" s="4"/>
      <c r="E17" s="13">
        <f t="shared" si="0"/>
        <v>5.6031546059007634E-2</v>
      </c>
      <c r="F17" s="13">
        <f t="shared" si="1"/>
        <v>0.1282009362408903</v>
      </c>
      <c r="G17" s="13">
        <f t="shared" si="2"/>
        <v>0.10303567968988618</v>
      </c>
      <c r="H17" s="2"/>
      <c r="I17" s="2" t="s">
        <v>68</v>
      </c>
      <c r="J17" s="10">
        <f>K6</f>
        <v>8.6589477072495681E-3</v>
      </c>
      <c r="K17" s="2"/>
      <c r="L17" s="2"/>
      <c r="M17" s="2"/>
      <c r="N17" s="2"/>
    </row>
    <row r="18" spans="1:14">
      <c r="A18" s="14">
        <v>36191</v>
      </c>
      <c r="B18" s="4">
        <v>44995.5</v>
      </c>
      <c r="C18" s="4">
        <v>1739.84</v>
      </c>
      <c r="D18" s="4"/>
      <c r="E18" s="13">
        <f t="shared" si="0"/>
        <v>4.096354054073105E-2</v>
      </c>
      <c r="F18" s="13">
        <f t="shared" si="1"/>
        <v>0.23256371969803574</v>
      </c>
      <c r="G18" s="13">
        <f t="shared" si="2"/>
        <v>7.7655885300245794E-2</v>
      </c>
      <c r="H18" s="2"/>
      <c r="I18" s="3" t="s">
        <v>70</v>
      </c>
      <c r="J18" s="10">
        <f>K7</f>
        <v>1.4440512925317955E-2</v>
      </c>
      <c r="K18" s="2"/>
      <c r="L18" s="2"/>
      <c r="M18" s="2"/>
      <c r="N18" s="2"/>
    </row>
    <row r="19" spans="1:14">
      <c r="A19" s="14">
        <v>36219</v>
      </c>
      <c r="B19" s="4">
        <v>38599.699999999997</v>
      </c>
      <c r="C19" s="4">
        <v>1685.77</v>
      </c>
      <c r="D19" s="4"/>
      <c r="E19" s="13">
        <f t="shared" si="0"/>
        <v>-3.1570722257822606E-2</v>
      </c>
      <c r="F19" s="13">
        <f t="shared" si="1"/>
        <v>-0.15331798035012897</v>
      </c>
      <c r="G19" s="13">
        <f t="shared" si="2"/>
        <v>-4.4517196850442739E-2</v>
      </c>
      <c r="H19" s="2"/>
      <c r="I19" s="3" t="s">
        <v>78</v>
      </c>
      <c r="J19" s="4">
        <f>J17/J18</f>
        <v>0.59962881872902118</v>
      </c>
      <c r="K19" s="2"/>
      <c r="L19" s="2"/>
      <c r="M19" s="2"/>
      <c r="N19" s="2"/>
    </row>
    <row r="20" spans="1:14">
      <c r="A20" s="14">
        <v>36250</v>
      </c>
      <c r="B20" s="4">
        <v>46088.2</v>
      </c>
      <c r="C20" s="4">
        <v>1753.21</v>
      </c>
      <c r="D20" s="4"/>
      <c r="E20" s="13">
        <f t="shared" si="0"/>
        <v>3.922596068446052E-2</v>
      </c>
      <c r="F20" s="13">
        <f t="shared" si="1"/>
        <v>0.17731244752519698</v>
      </c>
      <c r="G20" s="13">
        <f t="shared" si="2"/>
        <v>7.4729192750642132E-2</v>
      </c>
      <c r="H20" s="2"/>
      <c r="I20" s="2"/>
      <c r="J20" s="2"/>
      <c r="K20" s="2"/>
      <c r="L20" s="2"/>
      <c r="M20" s="2"/>
      <c r="N20" s="2"/>
    </row>
    <row r="21" spans="1:14">
      <c r="A21" s="14">
        <v>36280</v>
      </c>
      <c r="B21" s="4">
        <v>41813.699999999997</v>
      </c>
      <c r="C21" s="4">
        <v>1821.11</v>
      </c>
      <c r="D21" s="4"/>
      <c r="E21" s="13">
        <f t="shared" si="0"/>
        <v>3.799781188914908E-2</v>
      </c>
      <c r="F21" s="13">
        <f t="shared" si="1"/>
        <v>-9.7332914916861912E-2</v>
      </c>
      <c r="G21" s="13">
        <f t="shared" si="2"/>
        <v>7.2660560384727402E-2</v>
      </c>
      <c r="H21" s="2"/>
      <c r="M21" s="2"/>
      <c r="N21" s="2"/>
    </row>
    <row r="22" spans="1:14">
      <c r="A22" s="14">
        <v>36311</v>
      </c>
      <c r="B22" s="4">
        <v>41492.300000000003</v>
      </c>
      <c r="C22" s="4">
        <v>1778.1</v>
      </c>
      <c r="D22" s="4"/>
      <c r="E22" s="13">
        <f t="shared" si="0"/>
        <v>-2.3900826811440831E-2</v>
      </c>
      <c r="F22" s="13">
        <f t="shared" si="1"/>
        <v>-7.7161691752920874E-3</v>
      </c>
      <c r="G22" s="13">
        <f t="shared" si="2"/>
        <v>-3.1598408814222739E-2</v>
      </c>
      <c r="H22" s="2"/>
      <c r="M22" s="2"/>
      <c r="N22" s="2"/>
    </row>
    <row r="23" spans="1:14">
      <c r="A23" s="14">
        <v>36341</v>
      </c>
      <c r="B23" s="4">
        <v>46377.5</v>
      </c>
      <c r="C23" s="4">
        <v>1876.78</v>
      </c>
      <c r="D23" s="4"/>
      <c r="E23" s="13">
        <f t="shared" si="0"/>
        <v>5.4012163944041049E-2</v>
      </c>
      <c r="F23" s="13">
        <f t="shared" si="1"/>
        <v>0.11130655997749089</v>
      </c>
      <c r="G23" s="13">
        <f t="shared" si="2"/>
        <v>9.9634333519034043E-2</v>
      </c>
      <c r="H23" s="2"/>
      <c r="M23" s="2"/>
      <c r="N23" s="2"/>
    </row>
    <row r="24" spans="1:14">
      <c r="A24" s="14">
        <v>36372</v>
      </c>
      <c r="B24" s="4">
        <v>44127.7</v>
      </c>
      <c r="C24" s="4">
        <v>1818.18</v>
      </c>
      <c r="D24" s="4"/>
      <c r="E24" s="13">
        <f t="shared" si="0"/>
        <v>-3.1721541668685585E-2</v>
      </c>
      <c r="F24" s="13">
        <f t="shared" si="1"/>
        <v>-4.9726724647250253E-2</v>
      </c>
      <c r="G24" s="13">
        <f t="shared" si="2"/>
        <v>-4.4771229518072581E-2</v>
      </c>
      <c r="H24" s="2"/>
      <c r="M24" s="2"/>
      <c r="N24" s="2"/>
    </row>
    <row r="25" spans="1:14">
      <c r="A25" s="14">
        <v>36403</v>
      </c>
      <c r="B25" s="4">
        <v>47598.8</v>
      </c>
      <c r="C25" s="4">
        <v>1809.19</v>
      </c>
      <c r="D25" s="4"/>
      <c r="E25" s="13">
        <f t="shared" si="0"/>
        <v>-4.9567694537311453E-3</v>
      </c>
      <c r="F25" s="13">
        <f t="shared" si="1"/>
        <v>7.5719847652420236E-2</v>
      </c>
      <c r="G25" s="13">
        <f t="shared" si="2"/>
        <v>3.1001330979686312E-4</v>
      </c>
      <c r="H25" s="2"/>
      <c r="I25" s="2"/>
      <c r="J25" s="2"/>
      <c r="K25" s="2"/>
      <c r="L25" s="2"/>
      <c r="M25" s="2"/>
      <c r="N25" s="2"/>
    </row>
    <row r="26" spans="1:14">
      <c r="A26" s="14">
        <v>36433</v>
      </c>
      <c r="B26" s="4">
        <v>46570.3</v>
      </c>
      <c r="C26" s="4">
        <v>1759.59</v>
      </c>
      <c r="D26" s="4"/>
      <c r="E26" s="13">
        <f t="shared" si="0"/>
        <v>-2.7798403934908393E-2</v>
      </c>
      <c r="F26" s="13">
        <f t="shared" si="1"/>
        <v>-2.1844551946628231E-2</v>
      </c>
      <c r="G26" s="13">
        <f t="shared" si="2"/>
        <v>-3.8163292659758166E-2</v>
      </c>
      <c r="H26" s="2"/>
      <c r="I26" s="2"/>
      <c r="J26" s="2"/>
      <c r="K26" s="2"/>
      <c r="L26" s="2"/>
      <c r="M26" s="2"/>
      <c r="N26" s="2"/>
    </row>
    <row r="27" spans="1:14">
      <c r="A27" s="14">
        <v>36464</v>
      </c>
      <c r="B27" s="4">
        <v>47598.8</v>
      </c>
      <c r="C27" s="4">
        <v>1870.94</v>
      </c>
      <c r="D27" s="4"/>
      <c r="E27" s="13">
        <f t="shared" si="0"/>
        <v>6.1360150998655563E-2</v>
      </c>
      <c r="F27" s="13">
        <f t="shared" si="1"/>
        <v>2.1844551946628293E-2</v>
      </c>
      <c r="G27" s="13">
        <f t="shared" si="2"/>
        <v>0.11201091517064374</v>
      </c>
      <c r="H27" s="2"/>
      <c r="I27" s="2"/>
      <c r="J27" s="2"/>
      <c r="K27" s="2"/>
      <c r="L27" s="2"/>
      <c r="M27" s="2"/>
      <c r="N27" s="2"/>
    </row>
    <row r="28" spans="1:14">
      <c r="A28" s="14">
        <v>36494</v>
      </c>
      <c r="B28" s="4">
        <v>46819.4</v>
      </c>
      <c r="C28" s="4">
        <v>1908.97</v>
      </c>
      <c r="D28" s="4"/>
      <c r="E28" s="13">
        <f t="shared" si="0"/>
        <v>2.0122851220942359E-2</v>
      </c>
      <c r="F28" s="13">
        <f t="shared" si="1"/>
        <v>-1.6509903891219105E-2</v>
      </c>
      <c r="G28" s="13">
        <f t="shared" si="2"/>
        <v>4.2552871219646474E-2</v>
      </c>
      <c r="H28" s="2"/>
      <c r="I28" s="2"/>
      <c r="J28" s="2"/>
      <c r="K28" s="2"/>
      <c r="L28" s="2"/>
      <c r="M28" s="2"/>
      <c r="N28" s="2"/>
    </row>
    <row r="29" spans="1:14">
      <c r="A29" s="14">
        <v>36525</v>
      </c>
      <c r="B29" s="4">
        <v>60036.9</v>
      </c>
      <c r="C29" s="4">
        <v>2021.4</v>
      </c>
      <c r="D29" s="4"/>
      <c r="E29" s="13">
        <f t="shared" si="0"/>
        <v>5.722651107234622E-2</v>
      </c>
      <c r="F29" s="13">
        <f t="shared" si="1"/>
        <v>0.24866172624275892</v>
      </c>
      <c r="G29" s="13">
        <f t="shared" si="2"/>
        <v>0.10504841895418771</v>
      </c>
      <c r="H29" s="2"/>
      <c r="I29" s="2"/>
      <c r="J29" s="2"/>
      <c r="K29" s="2"/>
      <c r="L29" s="2"/>
      <c r="M29" s="2"/>
      <c r="N29" s="2"/>
    </row>
    <row r="30" spans="1:14">
      <c r="A30" s="14">
        <v>36556</v>
      </c>
      <c r="B30" s="4">
        <v>50330.7</v>
      </c>
      <c r="C30" s="4">
        <v>1919.84</v>
      </c>
      <c r="D30" s="4"/>
      <c r="E30" s="13">
        <f t="shared" si="0"/>
        <v>-5.1548491424483464E-2</v>
      </c>
      <c r="F30" s="13">
        <f t="shared" si="1"/>
        <v>-0.17634414428970921</v>
      </c>
      <c r="G30" s="13">
        <f t="shared" si="2"/>
        <v>-7.8166751411499341E-2</v>
      </c>
      <c r="H30" s="2"/>
      <c r="I30" s="2"/>
      <c r="J30" s="2"/>
      <c r="K30" s="2"/>
      <c r="L30" s="2"/>
      <c r="M30" s="2"/>
      <c r="N30" s="2"/>
    </row>
    <row r="31" spans="1:14">
      <c r="A31" s="14">
        <v>36585</v>
      </c>
      <c r="B31" s="4">
        <v>45959.7</v>
      </c>
      <c r="C31" s="4">
        <v>1883.5</v>
      </c>
      <c r="D31" s="4"/>
      <c r="E31" s="13">
        <f t="shared" si="0"/>
        <v>-1.9110101083982912E-2</v>
      </c>
      <c r="F31" s="13">
        <f t="shared" si="1"/>
        <v>-9.0850303353284242E-2</v>
      </c>
      <c r="G31" s="13">
        <f t="shared" si="2"/>
        <v>-2.3529150159348745E-2</v>
      </c>
      <c r="H31" s="2"/>
      <c r="I31" s="2"/>
      <c r="J31" s="2"/>
      <c r="K31" s="2"/>
      <c r="L31" s="2"/>
      <c r="M31" s="2"/>
      <c r="N31" s="2"/>
    </row>
    <row r="32" spans="1:14">
      <c r="A32" s="14">
        <v>36616</v>
      </c>
      <c r="B32" s="4">
        <v>54637.4</v>
      </c>
      <c r="C32" s="4">
        <v>2067.75</v>
      </c>
      <c r="D32" s="4"/>
      <c r="E32" s="13">
        <f t="shared" si="0"/>
        <v>9.3329311439920015E-2</v>
      </c>
      <c r="F32" s="13">
        <f t="shared" si="1"/>
        <v>0.17295370439885524</v>
      </c>
      <c r="G32" s="13">
        <f t="shared" si="2"/>
        <v>0.16585816906397241</v>
      </c>
      <c r="H32" s="2"/>
      <c r="I32" s="2"/>
      <c r="J32" s="2"/>
      <c r="K32" s="2"/>
      <c r="L32" s="2"/>
      <c r="M32" s="2"/>
      <c r="N32" s="2"/>
    </row>
    <row r="33" spans="1:14">
      <c r="A33" s="14">
        <v>36646</v>
      </c>
      <c r="B33" s="4">
        <v>35867.800000000003</v>
      </c>
      <c r="C33" s="4">
        <v>2005.55</v>
      </c>
      <c r="D33" s="4"/>
      <c r="E33" s="13">
        <f t="shared" si="0"/>
        <v>-3.0542722234147369E-2</v>
      </c>
      <c r="F33" s="13">
        <f t="shared" si="1"/>
        <v>-0.42087867286959962</v>
      </c>
      <c r="G33" s="13">
        <f t="shared" si="2"/>
        <v>-4.2785685058667991E-2</v>
      </c>
      <c r="H33" s="2"/>
      <c r="I33" s="2"/>
      <c r="J33" s="2"/>
      <c r="K33" s="2"/>
      <c r="L33" s="2"/>
      <c r="M33" s="2"/>
      <c r="N33" s="2"/>
    </row>
    <row r="34" spans="1:14">
      <c r="A34" s="14">
        <v>36677</v>
      </c>
      <c r="B34" s="4">
        <v>32171.8</v>
      </c>
      <c r="C34" s="4">
        <v>1964.4</v>
      </c>
      <c r="D34" s="4"/>
      <c r="E34" s="13">
        <f t="shared" si="0"/>
        <v>-2.0731482172778804E-2</v>
      </c>
      <c r="F34" s="13">
        <f t="shared" si="1"/>
        <v>-0.10874966463671464</v>
      </c>
      <c r="G34" s="13">
        <f t="shared" si="2"/>
        <v>-2.6260123320393725E-2</v>
      </c>
      <c r="H34" s="2"/>
      <c r="I34" s="2"/>
      <c r="J34" s="2"/>
      <c r="K34" s="2"/>
      <c r="L34" s="2"/>
      <c r="M34" s="2"/>
      <c r="N34" s="2"/>
    </row>
    <row r="35" spans="1:14">
      <c r="A35" s="14">
        <v>36707</v>
      </c>
      <c r="B35" s="4">
        <v>41138.699999999997</v>
      </c>
      <c r="C35" s="4">
        <v>2012.83</v>
      </c>
      <c r="D35" s="4"/>
      <c r="E35" s="13">
        <f t="shared" si="0"/>
        <v>2.4354836840452084E-2</v>
      </c>
      <c r="F35" s="13">
        <f t="shared" si="1"/>
        <v>0.24585899187226437</v>
      </c>
      <c r="G35" s="13">
        <f t="shared" si="2"/>
        <v>4.9681015999842731E-2</v>
      </c>
      <c r="H35" s="2"/>
      <c r="I35" s="2"/>
      <c r="J35" s="2"/>
      <c r="K35" s="2"/>
      <c r="L35" s="2"/>
      <c r="M35" s="2"/>
      <c r="N35" s="2"/>
    </row>
    <row r="36" spans="1:14">
      <c r="A36" s="14">
        <v>36738</v>
      </c>
      <c r="B36" s="4">
        <v>35900</v>
      </c>
      <c r="C36" s="4">
        <v>1981.36</v>
      </c>
      <c r="D36" s="4"/>
      <c r="E36" s="13">
        <f t="shared" si="0"/>
        <v>-1.5758214416425227E-2</v>
      </c>
      <c r="F36" s="13">
        <f t="shared" si="1"/>
        <v>-0.13621198881467966</v>
      </c>
      <c r="G36" s="13">
        <f t="shared" si="2"/>
        <v>-1.7883400007690925E-2</v>
      </c>
      <c r="H36" s="2"/>
      <c r="I36" s="2"/>
      <c r="J36" s="2"/>
      <c r="K36" s="2"/>
      <c r="L36" s="2"/>
      <c r="M36" s="2"/>
      <c r="N36" s="2"/>
    </row>
    <row r="37" spans="1:14">
      <c r="A37" s="14">
        <v>36769</v>
      </c>
      <c r="B37" s="4">
        <v>35900</v>
      </c>
      <c r="C37" s="4">
        <v>2104.4299999999998</v>
      </c>
      <c r="D37" s="4"/>
      <c r="E37" s="13">
        <f t="shared" si="0"/>
        <v>6.0261169010818592E-2</v>
      </c>
      <c r="F37" s="13">
        <f t="shared" si="1"/>
        <v>0</v>
      </c>
      <c r="G37" s="13">
        <f t="shared" si="2"/>
        <v>0.11015984491085458</v>
      </c>
      <c r="H37" s="2"/>
      <c r="I37" s="2"/>
      <c r="J37" s="2"/>
      <c r="K37" s="2"/>
      <c r="L37" s="2"/>
      <c r="M37" s="2"/>
      <c r="N37" s="2"/>
    </row>
    <row r="38" spans="1:14">
      <c r="A38" s="14">
        <v>36799</v>
      </c>
      <c r="B38" s="4">
        <v>31014.799999999999</v>
      </c>
      <c r="C38" s="4">
        <v>1993.33</v>
      </c>
      <c r="D38" s="4"/>
      <c r="E38" s="13">
        <f t="shared" ref="E38:E65" si="3">LN(C38/C37)</f>
        <v>-5.4238039565568053E-2</v>
      </c>
      <c r="F38" s="13">
        <f t="shared" si="1"/>
        <v>-0.14627278558260884</v>
      </c>
      <c r="G38" s="13">
        <f t="shared" ref="G38:G65" si="4">$K$6+E38*$J$6</f>
        <v>-8.2696891697084648E-2</v>
      </c>
      <c r="H38" s="2"/>
      <c r="I38" s="2"/>
      <c r="J38" s="2"/>
      <c r="K38" s="2"/>
      <c r="L38" s="2"/>
      <c r="M38" s="2"/>
      <c r="N38" s="2"/>
    </row>
    <row r="39" spans="1:14">
      <c r="A39" s="14">
        <v>36830</v>
      </c>
      <c r="B39" s="4">
        <v>35417.9</v>
      </c>
      <c r="C39" s="4">
        <v>1984.9</v>
      </c>
      <c r="D39" s="4"/>
      <c r="E39" s="13">
        <f t="shared" si="3"/>
        <v>-4.2380720158347734E-3</v>
      </c>
      <c r="F39" s="13">
        <f t="shared" si="1"/>
        <v>0.132752832147879</v>
      </c>
      <c r="G39" s="13">
        <f t="shared" si="4"/>
        <v>1.5205513056880081E-3</v>
      </c>
      <c r="H39" s="2"/>
      <c r="I39" s="2"/>
      <c r="J39" s="2"/>
      <c r="K39" s="2"/>
      <c r="L39" s="2"/>
      <c r="M39" s="2"/>
      <c r="N39" s="2"/>
    </row>
    <row r="40" spans="1:14">
      <c r="A40" s="14">
        <v>36860</v>
      </c>
      <c r="B40" s="4">
        <v>29504.2</v>
      </c>
      <c r="C40" s="4">
        <v>1828.42</v>
      </c>
      <c r="D40" s="4"/>
      <c r="E40" s="13">
        <f t="shared" si="3"/>
        <v>-8.211632909528116E-2</v>
      </c>
      <c r="F40" s="13">
        <f t="shared" si="1"/>
        <v>-0.18268471596642996</v>
      </c>
      <c r="G40" s="13">
        <f t="shared" si="4"/>
        <v>-0.12965368736196367</v>
      </c>
      <c r="H40" s="2"/>
      <c r="I40" s="2"/>
      <c r="J40" s="2"/>
      <c r="K40" s="2"/>
      <c r="L40" s="2"/>
      <c r="M40" s="2"/>
      <c r="N40" s="2"/>
    </row>
    <row r="41" spans="1:14">
      <c r="A41" s="14">
        <v>36891</v>
      </c>
      <c r="B41" s="4">
        <v>22304.9</v>
      </c>
      <c r="C41" s="4">
        <v>1837.36</v>
      </c>
      <c r="D41" s="4"/>
      <c r="E41" s="13">
        <f t="shared" si="3"/>
        <v>4.8775527849084892E-3</v>
      </c>
      <c r="F41" s="13">
        <f t="shared" si="1"/>
        <v>-0.27972624082260367</v>
      </c>
      <c r="G41" s="13">
        <f t="shared" si="4"/>
        <v>1.6874453512277572E-2</v>
      </c>
      <c r="H41" s="2"/>
      <c r="I41" s="2"/>
      <c r="J41" s="2"/>
      <c r="K41" s="2"/>
      <c r="L41" s="2"/>
      <c r="M41" s="2"/>
      <c r="N41" s="2"/>
    </row>
    <row r="42" spans="1:14">
      <c r="A42" s="14">
        <v>36922</v>
      </c>
      <c r="B42" s="4">
        <v>31400.400000000001</v>
      </c>
      <c r="C42" s="4">
        <v>1902.55</v>
      </c>
      <c r="D42" s="4"/>
      <c r="E42" s="13">
        <f t="shared" si="3"/>
        <v>3.4865332891272076E-2</v>
      </c>
      <c r="F42" s="13">
        <f t="shared" si="1"/>
        <v>0.3420142464161029</v>
      </c>
      <c r="G42" s="13">
        <f t="shared" si="4"/>
        <v>6.7384369531229615E-2</v>
      </c>
      <c r="H42" s="2"/>
      <c r="I42" s="2"/>
      <c r="J42" s="2"/>
      <c r="K42" s="2"/>
      <c r="L42" s="2"/>
      <c r="M42" s="2"/>
      <c r="N42" s="2"/>
    </row>
    <row r="43" spans="1:14">
      <c r="A43" s="14">
        <v>36950</v>
      </c>
      <c r="B43" s="4">
        <v>30339.8</v>
      </c>
      <c r="C43" s="4">
        <v>1729.07</v>
      </c>
      <c r="D43" s="4"/>
      <c r="E43" s="13">
        <f t="shared" si="3"/>
        <v>-9.5611399905710631E-2</v>
      </c>
      <c r="F43" s="13">
        <f t="shared" ref="F43:F65" si="5">LN(B43/B42)</f>
        <v>-3.4360249745724769E-2</v>
      </c>
      <c r="G43" s="13">
        <f t="shared" si="4"/>
        <v>-0.15238410925004323</v>
      </c>
      <c r="H43" s="2"/>
      <c r="I43" s="2"/>
      <c r="J43" s="2"/>
      <c r="K43" s="2"/>
      <c r="L43" s="2"/>
      <c r="M43" s="2"/>
      <c r="N43" s="2"/>
    </row>
    <row r="44" spans="1:14">
      <c r="A44" s="14">
        <v>36981</v>
      </c>
      <c r="B44" s="4">
        <v>28122.2</v>
      </c>
      <c r="C44" s="4">
        <v>1619.54</v>
      </c>
      <c r="D44" s="4"/>
      <c r="E44" s="13">
        <f t="shared" si="3"/>
        <v>-6.5441533406184763E-2</v>
      </c>
      <c r="F44" s="13">
        <f t="shared" si="5"/>
        <v>-7.5901081927802247E-2</v>
      </c>
      <c r="G44" s="13">
        <f t="shared" si="4"/>
        <v>-0.10156749602328856</v>
      </c>
      <c r="H44" s="2"/>
      <c r="I44" s="2"/>
      <c r="J44" s="2"/>
      <c r="K44" s="2"/>
      <c r="L44" s="2"/>
      <c r="M44" s="2"/>
      <c r="N44" s="2"/>
    </row>
    <row r="45" spans="1:14">
      <c r="A45" s="14">
        <v>37011</v>
      </c>
      <c r="B45" s="4">
        <v>34839.4</v>
      </c>
      <c r="C45" s="4">
        <v>1745.39</v>
      </c>
      <c r="D45" s="4"/>
      <c r="E45" s="13">
        <f t="shared" si="3"/>
        <v>7.4835868079553378E-2</v>
      </c>
      <c r="F45" s="13">
        <f t="shared" si="5"/>
        <v>0.21418963023857765</v>
      </c>
      <c r="G45" s="13">
        <f t="shared" si="4"/>
        <v>0.13470873860529226</v>
      </c>
      <c r="H45" s="2"/>
      <c r="I45" s="2"/>
      <c r="J45" s="2"/>
      <c r="K45" s="2"/>
      <c r="L45" s="2"/>
      <c r="M45" s="2"/>
      <c r="N45" s="2"/>
    </row>
    <row r="46" spans="1:14">
      <c r="A46" s="14">
        <v>37042</v>
      </c>
      <c r="B46" s="4">
        <v>35574.699999999997</v>
      </c>
      <c r="C46" s="4">
        <v>1757.09</v>
      </c>
      <c r="D46" s="4"/>
      <c r="E46" s="13">
        <f t="shared" si="3"/>
        <v>6.681005184841644E-3</v>
      </c>
      <c r="F46" s="13">
        <f t="shared" si="5"/>
        <v>2.0885780800471532E-2</v>
      </c>
      <c r="G46" s="13">
        <f t="shared" si="4"/>
        <v>1.9912098477717043E-2</v>
      </c>
      <c r="H46" s="2"/>
      <c r="I46" s="2"/>
      <c r="J46" s="2"/>
      <c r="K46" s="2"/>
      <c r="L46" s="2"/>
      <c r="M46" s="2"/>
      <c r="N46" s="2"/>
    </row>
    <row r="47" spans="1:14">
      <c r="A47" s="14">
        <v>37072</v>
      </c>
      <c r="B47" s="4">
        <v>37539.1</v>
      </c>
      <c r="C47" s="4">
        <v>1714.32</v>
      </c>
      <c r="D47" s="4"/>
      <c r="E47" s="13">
        <f t="shared" si="3"/>
        <v>-2.4642531037104416E-2</v>
      </c>
      <c r="F47" s="13">
        <f t="shared" si="5"/>
        <v>5.3748345391599228E-2</v>
      </c>
      <c r="G47" s="13">
        <f t="shared" si="4"/>
        <v>-3.2847698292013047E-2</v>
      </c>
      <c r="H47" s="2"/>
      <c r="I47" s="2"/>
      <c r="J47" s="2"/>
      <c r="K47" s="2"/>
      <c r="L47" s="2"/>
      <c r="M47" s="2"/>
      <c r="N47" s="2"/>
    </row>
    <row r="48" spans="1:14">
      <c r="A48" s="14">
        <v>37103</v>
      </c>
      <c r="B48" s="4">
        <v>34037.199999999997</v>
      </c>
      <c r="C48" s="4">
        <v>1697.44</v>
      </c>
      <c r="D48" s="4"/>
      <c r="E48" s="13">
        <f t="shared" si="3"/>
        <v>-9.8952668038652693E-3</v>
      </c>
      <c r="F48" s="13">
        <f t="shared" si="5"/>
        <v>-9.7929012290957559E-2</v>
      </c>
      <c r="G48" s="13">
        <f t="shared" si="4"/>
        <v>-8.008144470817196E-3</v>
      </c>
      <c r="H48" s="2"/>
      <c r="I48" s="2"/>
      <c r="J48" s="2"/>
      <c r="K48" s="2"/>
      <c r="L48" s="2"/>
      <c r="M48" s="2"/>
      <c r="N48" s="2"/>
    </row>
    <row r="49" spans="1:14">
      <c r="A49" s="14">
        <v>37134</v>
      </c>
      <c r="B49" s="4">
        <v>29337.1</v>
      </c>
      <c r="C49" s="4">
        <v>1591.18</v>
      </c>
      <c r="D49" s="4"/>
      <c r="E49" s="13">
        <f t="shared" si="3"/>
        <v>-6.4645354380407291E-2</v>
      </c>
      <c r="F49" s="13">
        <f t="shared" si="5"/>
        <v>-0.14860111749547217</v>
      </c>
      <c r="G49" s="13">
        <f t="shared" si="4"/>
        <v>-0.10022645191847544</v>
      </c>
      <c r="H49" s="2"/>
      <c r="I49" s="2"/>
      <c r="J49" s="2"/>
      <c r="K49" s="2"/>
      <c r="L49" s="2"/>
      <c r="M49" s="2"/>
      <c r="N49" s="2"/>
    </row>
    <row r="50" spans="1:14">
      <c r="A50" s="14">
        <v>37164</v>
      </c>
      <c r="B50" s="4">
        <v>26313.4</v>
      </c>
      <c r="C50" s="4">
        <v>1462.69</v>
      </c>
      <c r="D50" s="4"/>
      <c r="E50" s="13">
        <f t="shared" si="3"/>
        <v>-8.4198673132789753E-2</v>
      </c>
      <c r="F50" s="13">
        <f t="shared" si="5"/>
        <v>-0.10877461152408245</v>
      </c>
      <c r="G50" s="13">
        <f t="shared" si="4"/>
        <v>-0.1331610834441033</v>
      </c>
      <c r="H50" s="2"/>
      <c r="I50" s="2"/>
      <c r="J50" s="2"/>
      <c r="K50" s="2"/>
      <c r="L50" s="2"/>
      <c r="M50" s="2"/>
      <c r="N50" s="2"/>
    </row>
    <row r="51" spans="1:14">
      <c r="A51" s="14">
        <v>37195</v>
      </c>
      <c r="B51" s="4">
        <v>29902.7</v>
      </c>
      <c r="C51" s="4">
        <v>1490.58</v>
      </c>
      <c r="D51" s="4"/>
      <c r="E51" s="13">
        <f t="shared" si="3"/>
        <v>1.8888099744008933E-2</v>
      </c>
      <c r="F51" s="13">
        <f t="shared" si="5"/>
        <v>0.12787046218991319</v>
      </c>
      <c r="G51" s="13">
        <f t="shared" si="4"/>
        <v>4.0473117627250699E-2</v>
      </c>
      <c r="H51" s="2"/>
      <c r="I51" s="2"/>
      <c r="J51" s="2"/>
      <c r="K51" s="2"/>
      <c r="L51" s="2"/>
      <c r="M51" s="2"/>
      <c r="N51" s="2"/>
    </row>
    <row r="52" spans="1:14">
      <c r="A52" s="14">
        <v>37225</v>
      </c>
      <c r="B52" s="4">
        <v>33019</v>
      </c>
      <c r="C52" s="4">
        <v>1604.92</v>
      </c>
      <c r="D52" s="4"/>
      <c r="E52" s="13">
        <f t="shared" si="3"/>
        <v>7.3908605143317471E-2</v>
      </c>
      <c r="F52" s="13">
        <f t="shared" si="5"/>
        <v>9.9134376034342844E-2</v>
      </c>
      <c r="G52" s="13">
        <f t="shared" si="4"/>
        <v>0.13314690332203222</v>
      </c>
      <c r="H52" s="2"/>
      <c r="I52" s="2"/>
      <c r="J52" s="2"/>
      <c r="K52" s="2"/>
      <c r="L52" s="2"/>
      <c r="M52" s="2"/>
      <c r="N52" s="2"/>
    </row>
    <row r="53" spans="1:14">
      <c r="A53" s="14">
        <v>37256</v>
      </c>
      <c r="B53" s="4">
        <v>34068</v>
      </c>
      <c r="C53" s="4">
        <v>1618.98</v>
      </c>
      <c r="D53" s="4"/>
      <c r="E53" s="13">
        <f t="shared" si="3"/>
        <v>8.7224102117326174E-3</v>
      </c>
      <c r="F53" s="13">
        <f t="shared" si="5"/>
        <v>3.1275373921396621E-2</v>
      </c>
      <c r="G53" s="13">
        <f t="shared" si="4"/>
        <v>2.3350538939238524E-2</v>
      </c>
      <c r="H53" s="2"/>
      <c r="I53" s="2"/>
      <c r="J53" s="2"/>
      <c r="K53" s="2"/>
      <c r="L53" s="2"/>
      <c r="M53" s="2"/>
      <c r="N53" s="2"/>
    </row>
    <row r="54" spans="1:14">
      <c r="A54" s="14">
        <v>37287</v>
      </c>
      <c r="B54" s="4">
        <v>32761.9</v>
      </c>
      <c r="C54" s="4">
        <v>1595.35</v>
      </c>
      <c r="D54" s="4"/>
      <c r="E54" s="13">
        <f t="shared" si="3"/>
        <v>-1.4703173413701262E-2</v>
      </c>
      <c r="F54" s="13">
        <f t="shared" si="5"/>
        <v>-3.9092272417761538E-2</v>
      </c>
      <c r="G54" s="13">
        <f t="shared" si="4"/>
        <v>-1.6106341744120758E-2</v>
      </c>
      <c r="H54" s="2"/>
      <c r="I54" s="2"/>
      <c r="J54" s="2"/>
      <c r="K54" s="2"/>
      <c r="L54" s="2"/>
      <c r="M54" s="2"/>
      <c r="N54" s="2"/>
    </row>
    <row r="55" spans="1:14">
      <c r="A55" s="14">
        <v>37315</v>
      </c>
      <c r="B55" s="4">
        <v>30000.400000000001</v>
      </c>
      <c r="C55" s="4">
        <v>1564.59</v>
      </c>
      <c r="D55" s="4"/>
      <c r="E55" s="13">
        <f t="shared" si="3"/>
        <v>-1.9469339062512272E-2</v>
      </c>
      <c r="F55" s="13">
        <f t="shared" si="5"/>
        <v>-8.8055539954472253E-2</v>
      </c>
      <c r="G55" s="13">
        <f t="shared" si="4"/>
        <v>-2.4134232631675055E-2</v>
      </c>
      <c r="H55" s="2"/>
      <c r="I55" s="2"/>
      <c r="J55" s="2"/>
      <c r="K55" s="2"/>
      <c r="L55" s="2"/>
      <c r="M55" s="2"/>
      <c r="N55" s="2"/>
    </row>
    <row r="56" spans="1:14">
      <c r="A56" s="14">
        <v>37346</v>
      </c>
      <c r="B56" s="4">
        <v>31013.5</v>
      </c>
      <c r="C56" s="4">
        <v>1623.43</v>
      </c>
      <c r="D56" s="4"/>
      <c r="E56" s="13">
        <f t="shared" si="3"/>
        <v>3.6917386069608947E-2</v>
      </c>
      <c r="F56" s="13">
        <f t="shared" si="5"/>
        <v>3.3211878653932596E-2</v>
      </c>
      <c r="G56" s="13">
        <f t="shared" si="4"/>
        <v>7.084074520614074E-2</v>
      </c>
      <c r="H56" s="2"/>
      <c r="I56" s="2"/>
      <c r="J56" s="2"/>
      <c r="K56" s="2"/>
      <c r="L56" s="2"/>
      <c r="M56" s="2"/>
      <c r="N56" s="2"/>
    </row>
    <row r="57" spans="1:14">
      <c r="A57" s="14">
        <v>37376</v>
      </c>
      <c r="B57" s="4">
        <v>26873.9</v>
      </c>
      <c r="C57" s="4">
        <v>1525</v>
      </c>
      <c r="D57" s="4"/>
      <c r="E57" s="13">
        <f t="shared" si="3"/>
        <v>-6.2546784848706974E-2</v>
      </c>
      <c r="F57" s="13">
        <f t="shared" si="5"/>
        <v>-0.14326703818292935</v>
      </c>
      <c r="G57" s="13">
        <f t="shared" si="4"/>
        <v>-9.6691726425953209E-2</v>
      </c>
      <c r="H57" s="2"/>
      <c r="I57" s="2"/>
      <c r="J57" s="2"/>
      <c r="K57" s="2"/>
      <c r="L57" s="2"/>
      <c r="M57" s="2"/>
      <c r="N57" s="2"/>
    </row>
    <row r="58" spans="1:14">
      <c r="A58" s="14">
        <v>37407</v>
      </c>
      <c r="B58" s="4">
        <v>26179.7</v>
      </c>
      <c r="C58" s="4">
        <v>1513.77</v>
      </c>
      <c r="D58" s="4"/>
      <c r="E58" s="13">
        <f t="shared" si="3"/>
        <v>-7.391182040185915E-3</v>
      </c>
      <c r="F58" s="13">
        <f t="shared" si="5"/>
        <v>-2.6171254090612592E-2</v>
      </c>
      <c r="G58" s="13">
        <f t="shared" si="4"/>
        <v>-3.7903894162861183E-3</v>
      </c>
      <c r="H58" s="2"/>
      <c r="I58" s="2"/>
      <c r="J58" s="2"/>
      <c r="K58" s="2"/>
      <c r="L58" s="2"/>
      <c r="M58" s="2"/>
      <c r="N58" s="2"/>
    </row>
    <row r="59" spans="1:14">
      <c r="A59" s="14">
        <v>37437</v>
      </c>
      <c r="B59" s="4">
        <v>28128.6</v>
      </c>
      <c r="C59" s="4">
        <v>1405.93</v>
      </c>
      <c r="D59" s="4"/>
      <c r="E59" s="13">
        <f t="shared" si="3"/>
        <v>-7.3904222498845179E-2</v>
      </c>
      <c r="F59" s="13">
        <f t="shared" si="5"/>
        <v>7.1802551046291824E-2</v>
      </c>
      <c r="G59" s="13">
        <f t="shared" si="4"/>
        <v>-0.11582162600052125</v>
      </c>
      <c r="H59" s="2"/>
      <c r="I59" s="2"/>
      <c r="J59" s="2"/>
      <c r="K59" s="2"/>
      <c r="L59" s="2"/>
      <c r="M59" s="2"/>
      <c r="N59" s="2"/>
    </row>
    <row r="60" spans="1:14">
      <c r="A60" s="14">
        <v>37468</v>
      </c>
      <c r="B60" s="4">
        <v>24673</v>
      </c>
      <c r="C60" s="4">
        <v>1296.3399999999999</v>
      </c>
      <c r="D60" s="4"/>
      <c r="E60" s="13">
        <f t="shared" si="3"/>
        <v>-8.1154096317858845E-2</v>
      </c>
      <c r="F60" s="13">
        <f t="shared" si="5"/>
        <v>-0.13107732399684138</v>
      </c>
      <c r="G60" s="13">
        <f t="shared" si="4"/>
        <v>-0.12803295062833761</v>
      </c>
      <c r="H60" s="2"/>
      <c r="I60" s="2"/>
      <c r="J60" s="2"/>
      <c r="K60" s="2"/>
      <c r="L60" s="2"/>
      <c r="M60" s="2"/>
      <c r="N60" s="2"/>
    </row>
    <row r="61" spans="1:14">
      <c r="A61" s="14">
        <v>37499</v>
      </c>
      <c r="B61" s="4">
        <v>25238.6</v>
      </c>
      <c r="C61" s="4">
        <v>1304.8499999999999</v>
      </c>
      <c r="D61" s="4"/>
      <c r="E61" s="13">
        <f t="shared" si="3"/>
        <v>6.5431824370373393E-3</v>
      </c>
      <c r="F61" s="13">
        <f t="shared" si="5"/>
        <v>2.2665040286305269E-2</v>
      </c>
      <c r="G61" s="13">
        <f t="shared" si="4"/>
        <v>1.9679956738901924E-2</v>
      </c>
      <c r="H61" s="2"/>
      <c r="I61" s="2"/>
      <c r="J61" s="2"/>
      <c r="K61" s="2"/>
      <c r="L61" s="2"/>
      <c r="M61" s="2"/>
      <c r="N61" s="2"/>
    </row>
    <row r="62" spans="1:14">
      <c r="A62" s="14">
        <v>37529</v>
      </c>
      <c r="B62" s="4">
        <v>22492.6</v>
      </c>
      <c r="C62" s="4">
        <v>1163.04</v>
      </c>
      <c r="D62" s="4"/>
      <c r="E62" s="13">
        <f t="shared" si="3"/>
        <v>-0.11505082488533415</v>
      </c>
      <c r="F62" s="13">
        <f t="shared" si="5"/>
        <v>-0.11518820239707357</v>
      </c>
      <c r="G62" s="13">
        <f t="shared" si="4"/>
        <v>-0.18512690380485392</v>
      </c>
      <c r="H62" s="2"/>
      <c r="I62" s="2"/>
      <c r="J62" s="2"/>
      <c r="K62" s="2"/>
      <c r="L62" s="2"/>
      <c r="M62" s="2"/>
      <c r="N62" s="2"/>
    </row>
    <row r="63" spans="1:14">
      <c r="A63" s="14">
        <v>37560</v>
      </c>
      <c r="B63" s="4">
        <v>27496.1</v>
      </c>
      <c r="C63" s="4">
        <v>1265.4100000000001</v>
      </c>
      <c r="D63" s="4"/>
      <c r="E63" s="13">
        <f t="shared" si="3"/>
        <v>8.4358913584714645E-2</v>
      </c>
      <c r="F63" s="13">
        <f t="shared" si="5"/>
        <v>0.20085781020788465</v>
      </c>
      <c r="G63" s="13">
        <f t="shared" si="4"/>
        <v>0.15074887985630409</v>
      </c>
      <c r="H63" s="2"/>
      <c r="I63" s="2"/>
      <c r="J63" s="2"/>
      <c r="K63" s="2"/>
      <c r="L63" s="2"/>
      <c r="M63" s="2"/>
      <c r="N63" s="2"/>
    </row>
    <row r="64" spans="1:14">
      <c r="A64" s="14">
        <v>37590</v>
      </c>
      <c r="B64" s="4">
        <v>29661</v>
      </c>
      <c r="C64" s="4">
        <v>1339.89</v>
      </c>
      <c r="D64" s="4"/>
      <c r="E64" s="13">
        <f t="shared" si="3"/>
        <v>5.7191340702146855E-2</v>
      </c>
      <c r="F64" s="13">
        <f t="shared" si="5"/>
        <v>7.5788875149547505E-2</v>
      </c>
      <c r="G64" s="13">
        <f t="shared" si="4"/>
        <v>0.10498917974278811</v>
      </c>
      <c r="H64" s="2"/>
      <c r="I64" s="2"/>
      <c r="J64" s="2"/>
      <c r="K64" s="2"/>
      <c r="L64" s="2"/>
      <c r="M64" s="2"/>
      <c r="N64" s="2"/>
    </row>
    <row r="65" spans="1:14">
      <c r="A65" s="14">
        <v>37621</v>
      </c>
      <c r="B65" s="4">
        <v>26585.9</v>
      </c>
      <c r="C65" s="4">
        <v>1261.18</v>
      </c>
      <c r="D65" s="4"/>
      <c r="E65" s="13">
        <f t="shared" si="3"/>
        <v>-6.0539730391117541E-2</v>
      </c>
      <c r="F65" s="13">
        <f t="shared" si="5"/>
        <v>-0.10945205152294103</v>
      </c>
      <c r="G65" s="13">
        <f t="shared" si="4"/>
        <v>-9.3311144344227423E-2</v>
      </c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</sheetData>
  <phoneticPr fontId="0" type="noConversion"/>
  <printOptions headings="1" gridLines="1"/>
  <pageMargins left="0.75" right="0.75" top="1" bottom="1" header="0.5" footer="0.5"/>
  <pageSetup paperSize="9" scale="60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R147"/>
  <sheetViews>
    <sheetView workbookViewId="0">
      <selection activeCell="D21" sqref="D21"/>
    </sheetView>
  </sheetViews>
  <sheetFormatPr defaultRowHeight="13.2"/>
  <cols>
    <col min="1" max="1" width="36.6640625" customWidth="1"/>
    <col min="2" max="4" width="12.77734375" customWidth="1"/>
    <col min="6" max="7" width="12.77734375" customWidth="1"/>
    <col min="8" max="8" width="9.109375" bestFit="1" customWidth="1"/>
  </cols>
  <sheetData>
    <row r="1" spans="1:18">
      <c r="A1" s="1" t="str">
        <f>Diversification!A1</f>
        <v>CQFMike1.XLS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79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12" t="s">
        <v>80</v>
      </c>
      <c r="C3" s="12" t="s">
        <v>3</v>
      </c>
      <c r="D3" s="12" t="s">
        <v>4</v>
      </c>
      <c r="E3" s="2"/>
      <c r="F3" s="2" t="s">
        <v>81</v>
      </c>
      <c r="G3" s="2"/>
      <c r="H3" s="2"/>
      <c r="I3" s="2"/>
      <c r="J3" s="2">
        <v>0</v>
      </c>
      <c r="K3" s="2"/>
      <c r="L3" s="2"/>
      <c r="M3" s="2"/>
      <c r="N3" s="2"/>
      <c r="O3" s="2"/>
      <c r="P3" s="2"/>
      <c r="Q3" s="2"/>
      <c r="R3" s="2"/>
    </row>
    <row r="4" spans="1:18">
      <c r="A4" s="2" t="s">
        <v>26</v>
      </c>
      <c r="B4" s="11">
        <v>4.4999999999999997E-3</v>
      </c>
      <c r="C4" s="11">
        <v>4.7999999999999996E-3</v>
      </c>
      <c r="D4" s="11">
        <v>6.1000000000000004E-3</v>
      </c>
      <c r="E4" s="2"/>
      <c r="F4" s="7">
        <v>4</v>
      </c>
      <c r="G4" s="2"/>
      <c r="H4" s="2"/>
      <c r="I4" s="2"/>
      <c r="J4" s="2">
        <v>0.19</v>
      </c>
      <c r="K4" s="2"/>
      <c r="L4" s="2"/>
      <c r="M4" s="2"/>
      <c r="N4" s="2"/>
      <c r="O4" s="2"/>
      <c r="P4" s="2"/>
      <c r="Q4" s="2"/>
      <c r="R4" s="2"/>
    </row>
    <row r="5" spans="1:18">
      <c r="A5" s="2" t="s">
        <v>28</v>
      </c>
      <c r="B5" s="11">
        <v>0</v>
      </c>
      <c r="C5" s="11">
        <v>1.9E-2</v>
      </c>
      <c r="D5" s="11">
        <v>1.5800000000000002E-2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.4">
      <c r="A7" s="2" t="s">
        <v>33</v>
      </c>
      <c r="B7" s="5" t="str">
        <f>B3</f>
        <v>Asset 0</v>
      </c>
      <c r="C7" s="5" t="str">
        <f>C3</f>
        <v>Asset 1</v>
      </c>
      <c r="D7" s="5" t="str">
        <f>D3</f>
        <v>Asset 2</v>
      </c>
      <c r="E7" s="2"/>
      <c r="F7" s="12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tr">
        <f t="array" ref="A8:A10">TRANSPOSE(B7:D7)</f>
        <v>Asset 0</v>
      </c>
      <c r="B8" s="10">
        <v>1</v>
      </c>
      <c r="C8" s="16">
        <v>0</v>
      </c>
      <c r="D8" s="16">
        <v>0</v>
      </c>
      <c r="E8" s="2"/>
      <c r="F8" s="8">
        <f t="array" ref="F8:F10">TRANSPOSE(B5:D5)</f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tr">
        <v>Asset 1</v>
      </c>
      <c r="B9" s="10">
        <f>C8</f>
        <v>0</v>
      </c>
      <c r="C9" s="10">
        <v>1</v>
      </c>
      <c r="D9" s="16">
        <v>0.96540000000000004</v>
      </c>
      <c r="E9" s="2"/>
      <c r="F9" s="8">
        <v>1.9E-2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 t="str">
        <v>Asset 2</v>
      </c>
      <c r="B10" s="10">
        <f>D8</f>
        <v>0</v>
      </c>
      <c r="C10" s="10">
        <f>D9</f>
        <v>0.96540000000000004</v>
      </c>
      <c r="D10" s="10">
        <v>1</v>
      </c>
      <c r="E10" s="2"/>
      <c r="F10" s="8">
        <v>1.5800000000000002E-2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 t="s">
        <v>38</v>
      </c>
      <c r="B12" s="5" t="str">
        <f>B7</f>
        <v>Asset 0</v>
      </c>
      <c r="C12" s="5" t="str">
        <f>C7</f>
        <v>Asset 1</v>
      </c>
      <c r="D12" s="5" t="str">
        <f>D7</f>
        <v>Asset 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 t="str">
        <f t="array" ref="A13:A15">TRANSPOSE(B12:D12)</f>
        <v>Asset 0</v>
      </c>
      <c r="B13" s="10">
        <f>B8*$F8*B$5</f>
        <v>0</v>
      </c>
      <c r="C13" s="10">
        <f>C8*$F8*C$5</f>
        <v>0</v>
      </c>
      <c r="D13" s="10">
        <f t="shared" ref="B13:D15" si="0">D8*$F8*D$5</f>
        <v>0</v>
      </c>
      <c r="E13" s="2"/>
      <c r="F13" s="2" t="s">
        <v>82</v>
      </c>
      <c r="G13" s="3" t="s">
        <v>83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 t="str">
        <v>Asset 1</v>
      </c>
      <c r="B14" s="10">
        <f>B9*$F9*B$5</f>
        <v>0</v>
      </c>
      <c r="C14" s="10">
        <f t="shared" si="0"/>
        <v>3.6099999999999999E-4</v>
      </c>
      <c r="D14" s="10">
        <f t="shared" si="0"/>
        <v>2.8981308000000004E-4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 t="str">
        <v>Asset 2</v>
      </c>
      <c r="B15" s="10">
        <f>B10*$F10*B$5</f>
        <v>0</v>
      </c>
      <c r="C15" s="10">
        <f t="shared" si="0"/>
        <v>2.8981308000000004E-4</v>
      </c>
      <c r="D15" s="10">
        <f t="shared" si="0"/>
        <v>2.4964000000000003E-4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84</v>
      </c>
      <c r="B17" s="3" t="s">
        <v>85</v>
      </c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 t="s">
        <v>86</v>
      </c>
      <c r="B18" s="3" t="s">
        <v>109</v>
      </c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 t="s">
        <v>87</v>
      </c>
      <c r="B19" s="3" t="s">
        <v>110</v>
      </c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3"/>
      <c r="C20" s="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.4">
      <c r="A21" s="17" t="s">
        <v>88</v>
      </c>
      <c r="B21" s="2"/>
      <c r="C21" s="9">
        <f>Prob2OptimalRiskyWeight1(C4,D4,B4,C5,D5,D9,F4)</f>
        <v>-3.8175730556539498</v>
      </c>
      <c r="D21" s="9">
        <f>1-C21</f>
        <v>4.8175730556539502</v>
      </c>
      <c r="E21" s="2"/>
      <c r="F21" s="12" t="s">
        <v>89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D22" s="2"/>
      <c r="E22" s="2"/>
      <c r="F22" s="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 t="s">
        <v>90</v>
      </c>
      <c r="C23" s="2"/>
      <c r="D23" s="8">
        <f>SUMPRODUCT(C21:D21,C4:D4)</f>
        <v>1.106284497235014E-2</v>
      </c>
      <c r="E23" s="2"/>
      <c r="F23" s="9">
        <f t="array" ref="F23:F24">TRANSPOSE(C21:D21)</f>
        <v>-3.8175730556539498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 t="s">
        <v>91</v>
      </c>
      <c r="C24" s="2"/>
      <c r="D24" s="8">
        <f>SQRT(MMULT(C21:D21,MMULT(C14:D15,F23:F24)))</f>
        <v>1.9872195445644444E-2</v>
      </c>
      <c r="E24" s="2"/>
      <c r="F24" s="9">
        <v>4.8175730556539502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 t="s">
        <v>92</v>
      </c>
      <c r="B26" s="3" t="s">
        <v>93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3" t="s">
        <v>94</v>
      </c>
      <c r="B27" s="3" t="s">
        <v>95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3" t="s">
        <v>96</v>
      </c>
      <c r="B28" s="3" t="s">
        <v>97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.4">
      <c r="A30" s="17" t="s">
        <v>98</v>
      </c>
      <c r="B30" s="9" t="e">
        <f t="array" aca="1" ref="B30:D30" ca="1">Prob3OptimalWeightsVec(C4,D4,B4,C5,D5,D9,F4)</f>
        <v>#NAME?</v>
      </c>
      <c r="C30" s="9" t="e">
        <f ca="1"/>
        <v>#NAME?</v>
      </c>
      <c r="D30" s="9" t="e">
        <f ca="1"/>
        <v>#NAME?</v>
      </c>
      <c r="E30" s="2"/>
      <c r="F30" s="12" t="s">
        <v>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9" t="e">
        <f t="array" aca="1" ref="F31:F33" ca="1">TRANSPOSE(B30:D30)</f>
        <v>#NAME?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 t="s">
        <v>90</v>
      </c>
      <c r="C32" s="2"/>
      <c r="D32" s="8" t="e">
        <f ca="1">SUMPRODUCT(B30:D30,B4:D4)</f>
        <v>#NAME?</v>
      </c>
      <c r="E32" s="2"/>
      <c r="F32" s="9" t="e">
        <f ca="1"/>
        <v>#NAME?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 t="s">
        <v>91</v>
      </c>
      <c r="C33" s="2"/>
      <c r="D33" s="8" t="e">
        <f ca="1">SQRT(MMULT(B30:D30,MMULT(B13:D15,F31:F33)))</f>
        <v>#NAME?</v>
      </c>
      <c r="E33" s="2"/>
      <c r="F33" s="9" t="e">
        <f ca="1"/>
        <v>#NAME?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17" t="s">
        <v>100</v>
      </c>
      <c r="B36" s="16">
        <v>0.8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3" t="s">
        <v>101</v>
      </c>
      <c r="B38" s="5" t="str">
        <f t="shared" ref="B38:D39" si="1">B12</f>
        <v>Asset 0</v>
      </c>
      <c r="C38" s="5" t="str">
        <f t="shared" si="1"/>
        <v>Asset 1</v>
      </c>
      <c r="D38" s="5" t="str">
        <f t="shared" si="1"/>
        <v>Asset 2</v>
      </c>
      <c r="E38" s="2"/>
      <c r="F38" s="9" t="s">
        <v>102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 t="str">
        <f>A13</f>
        <v>Asset 0</v>
      </c>
      <c r="B39" s="10">
        <f t="shared" si="1"/>
        <v>0</v>
      </c>
      <c r="C39" s="10">
        <f t="shared" si="1"/>
        <v>0</v>
      </c>
      <c r="D39" s="10">
        <f t="shared" si="1"/>
        <v>0</v>
      </c>
      <c r="E39" s="2"/>
      <c r="F39" s="2"/>
      <c r="G39" s="2"/>
      <c r="H39" s="8" t="e">
        <f ca="1">D47</f>
        <v>#NAME?</v>
      </c>
      <c r="I39" s="2"/>
      <c r="J39" s="20" t="s">
        <v>103</v>
      </c>
      <c r="K39" s="2"/>
      <c r="L39" s="2"/>
      <c r="M39" s="2"/>
      <c r="N39" s="2"/>
      <c r="O39" s="2"/>
      <c r="P39" s="2"/>
      <c r="Q39" s="2"/>
      <c r="R39" s="2"/>
    </row>
    <row r="40" spans="1:18">
      <c r="A40" s="2" t="str">
        <f>A14</f>
        <v>Asset 1</v>
      </c>
      <c r="B40" s="10">
        <f>B14</f>
        <v>0</v>
      </c>
      <c r="C40" s="10">
        <f>C14</f>
        <v>3.6099999999999999E-4</v>
      </c>
      <c r="D40" s="10">
        <f>B36*F9*D5</f>
        <v>2.4016000000000003E-4</v>
      </c>
      <c r="E40" s="2"/>
      <c r="F40" s="2"/>
      <c r="G40" s="4">
        <v>0.8</v>
      </c>
      <c r="H40" s="8" t="e">
        <f t="dataTable" ref="H40:H46" dt2D="0" dtr="0" r1="B36" ca="1"/>
        <v>#NAME?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 t="str">
        <f>A15</f>
        <v>Asset 2</v>
      </c>
      <c r="B41" s="10">
        <f>B15</f>
        <v>0</v>
      </c>
      <c r="C41" s="10">
        <f>D40</f>
        <v>2.4016000000000003E-4</v>
      </c>
      <c r="D41" s="10">
        <f>D15</f>
        <v>2.4964000000000003E-4</v>
      </c>
      <c r="E41" s="2"/>
      <c r="F41" s="2" t="s">
        <v>104</v>
      </c>
      <c r="G41" s="4">
        <v>0.83</v>
      </c>
      <c r="H41" s="8" t="e">
        <v>#NAME?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4">
        <v>0.86</v>
      </c>
      <c r="H42" s="8" t="e">
        <v>#NAME?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17"/>
      <c r="B43" s="2" t="s">
        <v>91</v>
      </c>
      <c r="C43" s="9"/>
      <c r="D43" s="8" t="e">
        <f ca="1">SQRT(MMULT(B30:D30,MMULT(B39:D41,F31:F33)))</f>
        <v>#NAME?</v>
      </c>
      <c r="E43" s="2"/>
      <c r="F43" s="2"/>
      <c r="G43" s="4">
        <v>0.89</v>
      </c>
      <c r="H43" s="8" t="e">
        <v>#NAME?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3" t="s">
        <v>105</v>
      </c>
      <c r="D44" s="2"/>
      <c r="E44" s="2"/>
      <c r="F44" s="2"/>
      <c r="G44" s="4">
        <v>0.92</v>
      </c>
      <c r="H44" s="8" t="e">
        <v>#NAME?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E45" s="2"/>
      <c r="F45" s="2"/>
      <c r="G45" s="4">
        <v>0.95</v>
      </c>
      <c r="H45" s="8" t="e">
        <v>#NAME?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 t="s">
        <v>106</v>
      </c>
      <c r="C46" s="2"/>
      <c r="D46" s="2"/>
      <c r="E46" s="2"/>
      <c r="F46" s="2"/>
      <c r="G46" s="4">
        <v>0.98</v>
      </c>
      <c r="H46" s="8" t="e">
        <v>#NAME?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8" t="e">
        <f ca="1">TDIST(1/D43,4,1)</f>
        <v>#NAME?</v>
      </c>
      <c r="E47" s="2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D48" s="3" t="s">
        <v>107</v>
      </c>
      <c r="E48" s="2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</sheetData>
  <phoneticPr fontId="0" type="noConversion"/>
  <printOptions headings="1" gridLines="1"/>
  <pageMargins left="0.75" right="0.75" top="1" bottom="1" header="0.5" footer="0.5"/>
  <pageSetup paperSize="9" scale="67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Diversification</vt:lpstr>
      <vt:lpstr>MPT</vt:lpstr>
      <vt:lpstr>Beta</vt:lpstr>
      <vt:lpstr>LTCM</vt:lpstr>
      <vt:lpstr>Chart1</vt:lpstr>
      <vt:lpstr>Chart2</vt:lpstr>
    </vt:vector>
  </TitlesOfParts>
  <Company>London Business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Staunton</dc:creator>
  <cp:lastModifiedBy>Plamen Stilyianov</cp:lastModifiedBy>
  <cp:lastPrinted>2003-02-11T16:23:45Z</cp:lastPrinted>
  <dcterms:created xsi:type="dcterms:W3CDTF">2003-02-07T15:06:29Z</dcterms:created>
  <dcterms:modified xsi:type="dcterms:W3CDTF">2009-02-28T15:55:41Z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1819079044</vt:i4>
  </property>
  <property fmtid="{D5CDD505-2E9C-101B-9397-08002B2CF9AE}" pid="3" name="_NewReviewCycle">
    <vt:lpwstr/>
  </property>
  <property fmtid="{D5CDD505-2E9C-101B-9397-08002B2CF9AE}" pid="4" name="_EmailSubject">
    <vt:lpwstr>CQF Lecture Notes 2.1 - Monday 2nd February</vt:lpwstr>
  </property>
  <property fmtid="{D5CDD505-2E9C-101B-9397-08002B2CF9AE}" pid="5" name="_AuthorEmail">
    <vt:lpwstr>J.Dixon@7city.com</vt:lpwstr>
  </property>
  <property fmtid="{D5CDD505-2E9C-101B-9397-08002B2CF9AE}" pid="6" name="_AuthorEmailDisplayName">
    <vt:lpwstr>James Dixon</vt:lpwstr>
  </property>
  <property fmtid="{D5CDD505-2E9C-101B-9397-08002B2CF9AE}" pid="7" name="_ReviewingToolsShownOnce">
    <vt:lpwstr/>
  </property>
</Properties>
</file>