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75" yWindow="-60" windowWidth="19320" windowHeight="12120" tabRatio="814" activeTab="4"/>
  </bookViews>
  <sheets>
    <sheet name="DEF PROB (FLAT LAMBDA)" sheetId="14" r:id="rId1"/>
    <sheet name="DEF PROB (TERM STRUCTURE)" sheetId="17" r:id="rId2"/>
    <sheet name="CDS VALUATION (FLAT)" sheetId="16" r:id="rId3"/>
    <sheet name="BOOTSTRAP EXAMPLE (TS)" sheetId="18" r:id="rId4"/>
    <sheet name="Q6" sheetId="19" r:id="rId5"/>
  </sheets>
  <definedNames>
    <definedName name="ST">#REF!</definedName>
    <definedName name="STRIKEVEC">#REF!</definedName>
  </definedNames>
  <calcPr calcId="125725"/>
</workbook>
</file>

<file path=xl/calcChain.xml><?xml version="1.0" encoding="utf-8"?>
<calcChain xmlns="http://schemas.openxmlformats.org/spreadsheetml/2006/main">
  <c r="E11" i="19"/>
  <c r="G12" s="1"/>
  <c r="G17" i="16"/>
  <c r="J17" s="1"/>
  <c r="G18"/>
  <c r="G19"/>
  <c r="J19" s="1"/>
  <c r="G16"/>
  <c r="C19"/>
  <c r="D19" s="1"/>
  <c r="L19" s="1"/>
  <c r="C18"/>
  <c r="C17"/>
  <c r="D17" s="1"/>
  <c r="L17" s="1"/>
  <c r="C16"/>
  <c r="C15"/>
  <c r="D15" s="1"/>
  <c r="E11" i="18"/>
  <c r="F12" s="1"/>
  <c r="C10" i="16"/>
  <c r="D20" i="17"/>
  <c r="E20" s="1"/>
  <c r="F20" s="1"/>
  <c r="D19"/>
  <c r="E19" s="1"/>
  <c r="D18"/>
  <c r="E18" s="1"/>
  <c r="F18" s="1"/>
  <c r="D17"/>
  <c r="E17" s="1"/>
  <c r="D16"/>
  <c r="E16" s="1"/>
  <c r="F16" s="1"/>
  <c r="D15"/>
  <c r="E15" s="1"/>
  <c r="D14"/>
  <c r="E14" s="1"/>
  <c r="F14" s="1"/>
  <c r="D13"/>
  <c r="E13" s="1"/>
  <c r="D12"/>
  <c r="E12" s="1"/>
  <c r="F12" s="1"/>
  <c r="D11"/>
  <c r="E11" s="1"/>
  <c r="D10"/>
  <c r="E10" s="1"/>
  <c r="F10" s="1"/>
  <c r="B10" i="14"/>
  <c r="C10"/>
  <c r="D10" s="1"/>
  <c r="B11"/>
  <c r="C11" s="1"/>
  <c r="D11" s="1"/>
  <c r="B12"/>
  <c r="C12" s="1"/>
  <c r="B13"/>
  <c r="C13"/>
  <c r="B14"/>
  <c r="C14"/>
  <c r="D14" s="1"/>
  <c r="B15"/>
  <c r="C15" s="1"/>
  <c r="D15" s="1"/>
  <c r="B16"/>
  <c r="C16" s="1"/>
  <c r="D16" s="1"/>
  <c r="B17"/>
  <c r="C17"/>
  <c r="B18"/>
  <c r="C18"/>
  <c r="D18" s="1"/>
  <c r="B19"/>
  <c r="C19" s="1"/>
  <c r="D19" s="1"/>
  <c r="B20"/>
  <c r="C20" s="1"/>
  <c r="D20" s="1"/>
  <c r="D6" i="16"/>
  <c r="J6" s="1"/>
  <c r="C7"/>
  <c r="D9"/>
  <c r="I9" s="1"/>
  <c r="C9"/>
  <c r="G15"/>
  <c r="I15" s="1"/>
  <c r="F12" i="19" l="1"/>
  <c r="H11"/>
  <c r="E12"/>
  <c r="H12" s="1"/>
  <c r="D12" i="14"/>
  <c r="D13"/>
  <c r="D17"/>
  <c r="F11" i="17"/>
  <c r="F13"/>
  <c r="F15"/>
  <c r="F17"/>
  <c r="F19"/>
  <c r="H11" i="18"/>
  <c r="G12"/>
  <c r="E12" s="1"/>
  <c r="H12" s="1"/>
  <c r="L15" i="16"/>
  <c r="M15" s="1"/>
  <c r="D18"/>
  <c r="L18" s="1"/>
  <c r="I6"/>
  <c r="I19"/>
  <c r="I17"/>
  <c r="J15"/>
  <c r="J18"/>
  <c r="J16"/>
  <c r="K17" s="1"/>
  <c r="D16"/>
  <c r="L16" s="1"/>
  <c r="C8"/>
  <c r="D10"/>
  <c r="I10" s="1"/>
  <c r="D8"/>
  <c r="I8" s="1"/>
  <c r="C6"/>
  <c r="D7"/>
  <c r="I7" s="1"/>
  <c r="J7" s="1"/>
  <c r="K19" l="1"/>
  <c r="M16"/>
  <c r="J9"/>
  <c r="J10"/>
  <c r="I18"/>
  <c r="I20" s="1"/>
  <c r="M19"/>
  <c r="M18"/>
  <c r="K15"/>
  <c r="K16"/>
  <c r="K18"/>
  <c r="J8"/>
  <c r="I16"/>
  <c r="M17"/>
  <c r="I11" l="1"/>
</calcChain>
</file>

<file path=xl/sharedStrings.xml><?xml version="1.0" encoding="utf-8"?>
<sst xmlns="http://schemas.openxmlformats.org/spreadsheetml/2006/main" count="92" uniqueCount="36">
  <si>
    <t>SURV PROB</t>
  </si>
  <si>
    <t>DEF PROB</t>
  </si>
  <si>
    <t>PAYMENT</t>
  </si>
  <si>
    <t>NOT</t>
  </si>
  <si>
    <t xml:space="preserve">SUM = </t>
  </si>
  <si>
    <t>YEAR</t>
  </si>
  <si>
    <t>FRACTION</t>
  </si>
  <si>
    <t>SPREAD</t>
  </si>
  <si>
    <t>TIME</t>
  </si>
  <si>
    <t>Credit Default Swap (CDS) pricing</t>
  </si>
  <si>
    <t>PREMIUM LEG</t>
  </si>
  <si>
    <t>DEFAULT LEG</t>
  </si>
  <si>
    <t>DF</t>
  </si>
  <si>
    <t>PROBABILITY OF DEFAULT</t>
  </si>
  <si>
    <t>PROBABILITY</t>
  </si>
  <si>
    <t>SURVIVAL</t>
  </si>
  <si>
    <t>DEFAULT</t>
  </si>
  <si>
    <t>TIME (Years)</t>
  </si>
  <si>
    <t>(1-R)</t>
  </si>
  <si>
    <t>CUMULATIVE</t>
  </si>
  <si>
    <t>PERIOD</t>
  </si>
  <si>
    <t>Flat Hazard Rate (h)</t>
  </si>
  <si>
    <t>HAZARD</t>
  </si>
  <si>
    <t>RATE</t>
  </si>
  <si>
    <t>dt</t>
  </si>
  <si>
    <t>SPREAD (bps)</t>
  </si>
  <si>
    <t>MARKET</t>
  </si>
  <si>
    <t>IMPLIED</t>
  </si>
  <si>
    <t>Recovery Rate</t>
  </si>
  <si>
    <t>L1</t>
  </si>
  <si>
    <t>L2</t>
  </si>
  <si>
    <t>PROB</t>
  </si>
  <si>
    <t>NA</t>
  </si>
  <si>
    <t>ContingentN</t>
  </si>
  <si>
    <t>AnnuitytN</t>
  </si>
  <si>
    <t>DefAccrualN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</si>
</sst>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0.0%"/>
    <numFmt numFmtId="165" formatCode="[$$-409]#,##0;[Red][$$-409]#,##0"/>
    <numFmt numFmtId="166" formatCode="[$$-409]#,##0.0000;[Red][$$-409]#,##0.0000"/>
    <numFmt numFmtId="167" formatCode="_-* #,##0_-;\-* #,##0_-;_-* &quot;-&quot;??_-;_-@_-"/>
    <numFmt numFmtId="168" formatCode="_-* #,##0.000_-;\-* #,##0.000_-;_-* &quot;-&quot;??_-;_-@_-"/>
  </numFmts>
  <fonts count="18">
    <font>
      <sz val="10"/>
      <name val="Arial"/>
    </font>
    <font>
      <sz val="10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16"/>
      <color indexed="53"/>
      <name val="Arial"/>
      <family val="2"/>
    </font>
    <font>
      <sz val="8"/>
      <name val="Verdana"/>
      <family val="2"/>
    </font>
    <font>
      <b/>
      <sz val="18"/>
      <color indexed="12"/>
      <name val="Arial"/>
      <family val="2"/>
    </font>
    <font>
      <b/>
      <sz val="18"/>
      <color indexed="8"/>
      <name val="Arial"/>
      <family val="2"/>
    </font>
    <font>
      <b/>
      <sz val="20"/>
      <color indexed="9"/>
      <name val="Arial"/>
      <family val="2"/>
    </font>
    <font>
      <b/>
      <sz val="14"/>
      <color rgb="FF00B050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70C0"/>
      <name val="Arial"/>
      <family val="2"/>
    </font>
    <font>
      <b/>
      <sz val="14"/>
      <color theme="0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9" fontId="10" fillId="0" borderId="6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5" xfId="0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0" fontId="10" fillId="0" borderId="5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164" fontId="9" fillId="0" borderId="0" xfId="0" applyNumberFormat="1" applyFont="1" applyAlignment="1">
      <alignment horizontal="center"/>
    </xf>
    <xf numFmtId="10" fontId="5" fillId="0" borderId="5" xfId="0" applyNumberFormat="1" applyFont="1" applyBorder="1" applyAlignment="1">
      <alignment horizontal="center"/>
    </xf>
    <xf numFmtId="9" fontId="0" fillId="0" borderId="0" xfId="0" applyNumberFormat="1"/>
    <xf numFmtId="9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10" fontId="9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66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67" fontId="2" fillId="2" borderId="1" xfId="1" applyNumberFormat="1" applyFont="1" applyFill="1" applyBorder="1" applyAlignment="1">
      <alignment horizontal="center"/>
    </xf>
    <xf numFmtId="167" fontId="2" fillId="2" borderId="3" xfId="1" applyNumberFormat="1" applyFont="1" applyFill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168" fontId="12" fillId="0" borderId="0" xfId="1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/>
    </xf>
    <xf numFmtId="168" fontId="15" fillId="0" borderId="0" xfId="1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68" fontId="16" fillId="0" borderId="0" xfId="1" applyNumberFormat="1" applyFont="1" applyAlignment="1">
      <alignment horizontal="center"/>
    </xf>
    <xf numFmtId="168" fontId="17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8" fontId="13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chart>
    <c:plotArea>
      <c:layout>
        <c:manualLayout>
          <c:layoutTarget val="inner"/>
          <c:xMode val="edge"/>
          <c:yMode val="edge"/>
          <c:x val="0.16583774784564781"/>
          <c:y val="5.2532833020637909E-2"/>
          <c:w val="0.7860709247883706"/>
          <c:h val="0.85365853658536595"/>
        </c:manualLayout>
      </c:layout>
      <c:scatterChart>
        <c:scatterStyle val="lineMarker"/>
        <c:ser>
          <c:idx val="0"/>
          <c:order val="0"/>
          <c:tx>
            <c:strRef>
              <c:f>'DEF PROB (FLAT LAMBDA)'!$B$9</c:f>
              <c:strCache>
                <c:ptCount val="1"/>
                <c:pt idx="0">
                  <c:v>PROBABILITY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'DEF PROB (FLAT LAMBDA)'!$A$10:$A$20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'DEF PROB (FLAT LAMBDA)'!$B$10:$B$20</c:f>
              <c:numCache>
                <c:formatCode>0.0%</c:formatCode>
                <c:ptCount val="11"/>
                <c:pt idx="0">
                  <c:v>1</c:v>
                </c:pt>
                <c:pt idx="1">
                  <c:v>0.99004983374916811</c:v>
                </c:pt>
                <c:pt idx="2">
                  <c:v>0.98019867330675525</c:v>
                </c:pt>
                <c:pt idx="3">
                  <c:v>0.97044553354850815</c:v>
                </c:pt>
                <c:pt idx="4">
                  <c:v>0.96078943915232318</c:v>
                </c:pt>
                <c:pt idx="5">
                  <c:v>0.95122942450071402</c:v>
                </c:pt>
                <c:pt idx="6">
                  <c:v>0.94176453358424872</c:v>
                </c:pt>
                <c:pt idx="7">
                  <c:v>0.93239381990594827</c:v>
                </c:pt>
                <c:pt idx="8">
                  <c:v>0.92311634638663576</c:v>
                </c:pt>
                <c:pt idx="9">
                  <c:v>0.91393118527122819</c:v>
                </c:pt>
                <c:pt idx="10">
                  <c:v>0.90483741803595952</c:v>
                </c:pt>
              </c:numCache>
            </c:numRef>
          </c:yVal>
        </c:ser>
        <c:ser>
          <c:idx val="1"/>
          <c:order val="1"/>
          <c:tx>
            <c:strRef>
              <c:f>'DEF PROB (FLAT LAMBDA)'!$C$9</c:f>
              <c:strCache>
                <c:ptCount val="1"/>
                <c:pt idx="0">
                  <c:v>PROBABILITY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'DEF PROB (FLAT LAMBDA)'!$A$10:$A$20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'DEF PROB (FLAT LAMBDA)'!$C$10:$C$20</c:f>
              <c:numCache>
                <c:formatCode>0.0%</c:formatCode>
                <c:ptCount val="11"/>
                <c:pt idx="0">
                  <c:v>0</c:v>
                </c:pt>
                <c:pt idx="1">
                  <c:v>9.9501662508318933E-3</c:v>
                </c:pt>
                <c:pt idx="2">
                  <c:v>1.9801326693244747E-2</c:v>
                </c:pt>
                <c:pt idx="3">
                  <c:v>2.9554466451491845E-2</c:v>
                </c:pt>
                <c:pt idx="4">
                  <c:v>3.9210560847676823E-2</c:v>
                </c:pt>
                <c:pt idx="5">
                  <c:v>4.8770575499285984E-2</c:v>
                </c:pt>
                <c:pt idx="6">
                  <c:v>5.823546641575128E-2</c:v>
                </c:pt>
                <c:pt idx="7">
                  <c:v>6.7606180094051727E-2</c:v>
                </c:pt>
                <c:pt idx="8">
                  <c:v>7.6883653613364245E-2</c:v>
                </c:pt>
                <c:pt idx="9">
                  <c:v>8.6068814728771814E-2</c:v>
                </c:pt>
                <c:pt idx="10">
                  <c:v>9.5162581964040482E-2</c:v>
                </c:pt>
              </c:numCache>
            </c:numRef>
          </c:yVal>
        </c:ser>
        <c:axId val="74082944"/>
        <c:axId val="74097408"/>
      </c:scatterChart>
      <c:valAx>
        <c:axId val="74082944"/>
        <c:scaling>
          <c:orientation val="minMax"/>
          <c:max val="1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4097408"/>
        <c:crosses val="autoZero"/>
        <c:crossBetween val="midCat"/>
      </c:valAx>
      <c:valAx>
        <c:axId val="74097408"/>
        <c:scaling>
          <c:orientation val="minMax"/>
          <c:max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4082944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983538127385814"/>
          <c:y val="2.4390243902439025E-2"/>
          <c:w val="0.29353286063122708"/>
          <c:h val="9.568480300187622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chart>
    <c:plotArea>
      <c:layout>
        <c:manualLayout>
          <c:layoutTarget val="inner"/>
          <c:xMode val="edge"/>
          <c:yMode val="edge"/>
          <c:x val="0.16583774784564781"/>
          <c:y val="5.253283302063793E-2"/>
          <c:w val="0.7860709247883706"/>
          <c:h val="0.85365853658536628"/>
        </c:manualLayout>
      </c:layout>
      <c:scatterChart>
        <c:scatterStyle val="lineMarker"/>
        <c:ser>
          <c:idx val="0"/>
          <c:order val="0"/>
          <c:tx>
            <c:strRef>
              <c:f>'DEF PROB (TERM STRUCTURE)'!$D$9</c:f>
              <c:strCache>
                <c:ptCount val="1"/>
                <c:pt idx="0">
                  <c:v>PROBABILITY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'DEF PROB (TERM STRUCTURE)'!$A$10:$A$20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'DEF PROB (TERM STRUCTURE)'!$D$10:$D$20</c:f>
              <c:numCache>
                <c:formatCode>0.0%</c:formatCode>
                <c:ptCount val="11"/>
                <c:pt idx="0">
                  <c:v>1</c:v>
                </c:pt>
                <c:pt idx="1">
                  <c:v>0.98019867330675525</c:v>
                </c:pt>
                <c:pt idx="2">
                  <c:v>0.95122942450071402</c:v>
                </c:pt>
                <c:pt idx="3">
                  <c:v>0.91393118527122819</c:v>
                </c:pt>
                <c:pt idx="4">
                  <c:v>0.8780954309205613</c:v>
                </c:pt>
                <c:pt idx="5">
                  <c:v>0.835270211411272</c:v>
                </c:pt>
                <c:pt idx="6">
                  <c:v>0.79453360250333405</c:v>
                </c:pt>
                <c:pt idx="7">
                  <c:v>0.75578374145572547</c:v>
                </c:pt>
                <c:pt idx="8">
                  <c:v>0.71177032276260976</c:v>
                </c:pt>
                <c:pt idx="9">
                  <c:v>0.67032004603563933</c:v>
                </c:pt>
                <c:pt idx="10">
                  <c:v>0.63128364550692595</c:v>
                </c:pt>
              </c:numCache>
            </c:numRef>
          </c:yVal>
        </c:ser>
        <c:ser>
          <c:idx val="1"/>
          <c:order val="1"/>
          <c:tx>
            <c:strRef>
              <c:f>'DEF PROB (TERM STRUCTURE)'!$E$9</c:f>
              <c:strCache>
                <c:ptCount val="1"/>
                <c:pt idx="0">
                  <c:v>PROBABILITY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'DEF PROB (TERM STRUCTURE)'!$A$10:$A$20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'DEF PROB (TERM STRUCTURE)'!$E$10:$E$20</c:f>
              <c:numCache>
                <c:formatCode>0.0%</c:formatCode>
                <c:ptCount val="11"/>
                <c:pt idx="0">
                  <c:v>0</c:v>
                </c:pt>
                <c:pt idx="1">
                  <c:v>1.9801326693244747E-2</c:v>
                </c:pt>
                <c:pt idx="2">
                  <c:v>4.8770575499285984E-2</c:v>
                </c:pt>
                <c:pt idx="3">
                  <c:v>8.6068814728771814E-2</c:v>
                </c:pt>
                <c:pt idx="4">
                  <c:v>0.1219045690794387</c:v>
                </c:pt>
                <c:pt idx="5">
                  <c:v>0.164729788588728</c:v>
                </c:pt>
                <c:pt idx="6">
                  <c:v>0.20546639749666595</c:v>
                </c:pt>
                <c:pt idx="7">
                  <c:v>0.24421625854427453</c:v>
                </c:pt>
                <c:pt idx="8">
                  <c:v>0.28822967723739024</c:v>
                </c:pt>
                <c:pt idx="9">
                  <c:v>0.32967995396436067</c:v>
                </c:pt>
                <c:pt idx="10">
                  <c:v>0.36871635449307405</c:v>
                </c:pt>
              </c:numCache>
            </c:numRef>
          </c:yVal>
        </c:ser>
        <c:axId val="101028608"/>
        <c:axId val="101030528"/>
      </c:scatterChart>
      <c:valAx>
        <c:axId val="101028608"/>
        <c:scaling>
          <c:orientation val="minMax"/>
          <c:max val="1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1030528"/>
        <c:crosses val="autoZero"/>
        <c:crossBetween val="midCat"/>
      </c:valAx>
      <c:valAx>
        <c:axId val="101030528"/>
        <c:scaling>
          <c:orientation val="minMax"/>
          <c:max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01028608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983538127385814"/>
          <c:y val="2.4390194468934631E-2"/>
          <c:w val="0.29353286063122708"/>
          <c:h val="9.5684796157237115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57150</xdr:rowOff>
    </xdr:from>
    <xdr:to>
      <xdr:col>11</xdr:col>
      <xdr:colOff>495300</xdr:colOff>
      <xdr:row>23</xdr:row>
      <xdr:rowOff>0</xdr:rowOff>
    </xdr:to>
    <xdr:graphicFrame macro="">
      <xdr:nvGraphicFramePr>
        <xdr:cNvPr id="92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38100</xdr:rowOff>
    </xdr:from>
    <xdr:to>
      <xdr:col>13</xdr:col>
      <xdr:colOff>704850</xdr:colOff>
      <xdr:row>22</xdr:row>
      <xdr:rowOff>142875</xdr:rowOff>
    </xdr:to>
    <xdr:graphicFrame macro="">
      <xdr:nvGraphicFramePr>
        <xdr:cNvPr id="153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D12" sqref="D12"/>
    </sheetView>
  </sheetViews>
  <sheetFormatPr defaultColWidth="11.42578125" defaultRowHeight="12.75"/>
  <cols>
    <col min="1" max="1" width="36.85546875" bestFit="1" customWidth="1"/>
    <col min="2" max="3" width="19.7109375" customWidth="1"/>
    <col min="4" max="4" width="20.7109375" customWidth="1"/>
  </cols>
  <sheetData>
    <row r="1" spans="1:4" ht="20.25">
      <c r="A1" s="1" t="s">
        <v>13</v>
      </c>
      <c r="B1" s="1"/>
    </row>
    <row r="2" spans="1:4" ht="20.25">
      <c r="A2" s="2"/>
    </row>
    <row r="3" spans="1:4" ht="21" thickBot="1">
      <c r="A3" s="6"/>
      <c r="B3" s="1"/>
    </row>
    <row r="4" spans="1:4" ht="24" thickBot="1">
      <c r="A4" s="5" t="s">
        <v>21</v>
      </c>
      <c r="B4" s="8">
        <v>0.01</v>
      </c>
    </row>
    <row r="7" spans="1:4" ht="20.25">
      <c r="B7" s="3" t="s">
        <v>19</v>
      </c>
      <c r="C7" s="3" t="s">
        <v>19</v>
      </c>
      <c r="D7" s="3" t="s">
        <v>20</v>
      </c>
    </row>
    <row r="8" spans="1:4" ht="20.25">
      <c r="B8" s="3" t="s">
        <v>15</v>
      </c>
      <c r="C8" s="3" t="s">
        <v>16</v>
      </c>
      <c r="D8" s="3" t="s">
        <v>16</v>
      </c>
    </row>
    <row r="9" spans="1:4" ht="20.25">
      <c r="A9" s="3" t="s">
        <v>17</v>
      </c>
      <c r="B9" s="3" t="s">
        <v>14</v>
      </c>
      <c r="C9" s="3" t="s">
        <v>14</v>
      </c>
      <c r="D9" s="3" t="s">
        <v>14</v>
      </c>
    </row>
    <row r="10" spans="1:4" ht="23.25">
      <c r="A10" s="4">
        <v>0</v>
      </c>
      <c r="B10" s="19">
        <f>EXP(-$B$4*A10)</f>
        <v>1</v>
      </c>
      <c r="C10" s="9">
        <f>1-B10</f>
        <v>0</v>
      </c>
      <c r="D10" s="9">
        <f>C10</f>
        <v>0</v>
      </c>
    </row>
    <row r="11" spans="1:4" ht="23.25">
      <c r="A11" s="4">
        <v>1</v>
      </c>
      <c r="B11" s="19">
        <f t="shared" ref="B11:B20" si="0">EXP(-$B$4*A11)</f>
        <v>0.99004983374916811</v>
      </c>
      <c r="C11" s="9">
        <f t="shared" ref="C11:C20" si="1">1-B11</f>
        <v>9.9501662508318933E-3</v>
      </c>
      <c r="D11" s="9">
        <f>C11-C10</f>
        <v>9.9501662508318933E-3</v>
      </c>
    </row>
    <row r="12" spans="1:4" ht="23.25">
      <c r="A12" s="4">
        <v>2</v>
      </c>
      <c r="B12" s="19">
        <f t="shared" si="0"/>
        <v>0.98019867330675525</v>
      </c>
      <c r="C12" s="9">
        <f t="shared" si="1"/>
        <v>1.9801326693244747E-2</v>
      </c>
      <c r="D12" s="9">
        <f t="shared" ref="D12:D20" si="2">C12-C11</f>
        <v>9.851160442412854E-3</v>
      </c>
    </row>
    <row r="13" spans="1:4" ht="23.25">
      <c r="A13" s="4">
        <v>3</v>
      </c>
      <c r="B13" s="19">
        <f t="shared" si="0"/>
        <v>0.97044553354850815</v>
      </c>
      <c r="C13" s="9">
        <f t="shared" si="1"/>
        <v>2.9554466451491845E-2</v>
      </c>
      <c r="D13" s="9">
        <f t="shared" si="2"/>
        <v>9.753139758247098E-3</v>
      </c>
    </row>
    <row r="14" spans="1:4" ht="23.25">
      <c r="A14" s="4">
        <v>4</v>
      </c>
      <c r="B14" s="19">
        <f t="shared" si="0"/>
        <v>0.96078943915232318</v>
      </c>
      <c r="C14" s="9">
        <f t="shared" si="1"/>
        <v>3.9210560847676823E-2</v>
      </c>
      <c r="D14" s="9">
        <f t="shared" si="2"/>
        <v>9.6560943961849777E-3</v>
      </c>
    </row>
    <row r="15" spans="1:4" ht="23.25">
      <c r="A15" s="4">
        <v>5</v>
      </c>
      <c r="B15" s="19">
        <f t="shared" si="0"/>
        <v>0.95122942450071402</v>
      </c>
      <c r="C15" s="9">
        <f t="shared" si="1"/>
        <v>4.8770575499285984E-2</v>
      </c>
      <c r="D15" s="9">
        <f t="shared" si="2"/>
        <v>9.5600146516091611E-3</v>
      </c>
    </row>
    <row r="16" spans="1:4" ht="23.25">
      <c r="A16" s="4">
        <v>6</v>
      </c>
      <c r="B16" s="19">
        <f t="shared" si="0"/>
        <v>0.94176453358424872</v>
      </c>
      <c r="C16" s="9">
        <f t="shared" si="1"/>
        <v>5.823546641575128E-2</v>
      </c>
      <c r="D16" s="9">
        <f t="shared" si="2"/>
        <v>9.4648909164652961E-3</v>
      </c>
    </row>
    <row r="17" spans="1:4" ht="23.25">
      <c r="A17" s="4">
        <v>7</v>
      </c>
      <c r="B17" s="19">
        <f t="shared" si="0"/>
        <v>0.93239381990594827</v>
      </c>
      <c r="C17" s="9">
        <f t="shared" si="1"/>
        <v>6.7606180094051727E-2</v>
      </c>
      <c r="D17" s="9">
        <f t="shared" si="2"/>
        <v>9.3707136783004463E-3</v>
      </c>
    </row>
    <row r="18" spans="1:4" ht="23.25">
      <c r="A18" s="4">
        <v>8</v>
      </c>
      <c r="B18" s="19">
        <f t="shared" si="0"/>
        <v>0.92311634638663576</v>
      </c>
      <c r="C18" s="9">
        <f t="shared" si="1"/>
        <v>7.6883653613364245E-2</v>
      </c>
      <c r="D18" s="9">
        <f t="shared" si="2"/>
        <v>9.277473519312518E-3</v>
      </c>
    </row>
    <row r="19" spans="1:4" ht="23.25">
      <c r="A19" s="4">
        <v>9</v>
      </c>
      <c r="B19" s="19">
        <f t="shared" si="0"/>
        <v>0.91393118527122819</v>
      </c>
      <c r="C19" s="9">
        <f t="shared" si="1"/>
        <v>8.6068814728771814E-2</v>
      </c>
      <c r="D19" s="9">
        <f t="shared" si="2"/>
        <v>9.1851611154075696E-3</v>
      </c>
    </row>
    <row r="20" spans="1:4" ht="23.25">
      <c r="A20" s="4">
        <v>10</v>
      </c>
      <c r="B20" s="19">
        <f t="shared" si="0"/>
        <v>0.90483741803595952</v>
      </c>
      <c r="C20" s="9">
        <f t="shared" si="1"/>
        <v>9.5162581964040482E-2</v>
      </c>
      <c r="D20" s="9">
        <f t="shared" si="2"/>
        <v>9.0937672352686683E-3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topLeftCell="A4" workbookViewId="0">
      <selection activeCell="C16" sqref="C16"/>
    </sheetView>
  </sheetViews>
  <sheetFormatPr defaultColWidth="11.42578125" defaultRowHeight="12.75"/>
  <cols>
    <col min="1" max="1" width="33.140625" customWidth="1"/>
    <col min="2" max="2" width="13.140625" customWidth="1"/>
    <col min="3" max="4" width="19.7109375" customWidth="1"/>
    <col min="5" max="5" width="20.7109375" customWidth="1"/>
    <col min="6" max="6" width="18.7109375" customWidth="1"/>
  </cols>
  <sheetData>
    <row r="1" spans="1:6" ht="20.25">
      <c r="A1" s="1" t="s">
        <v>13</v>
      </c>
      <c r="B1" s="1"/>
      <c r="C1" s="1"/>
    </row>
    <row r="7" spans="1:6" ht="20.25">
      <c r="D7" s="3" t="s">
        <v>19</v>
      </c>
      <c r="E7" s="3" t="s">
        <v>19</v>
      </c>
      <c r="F7" s="3" t="s">
        <v>20</v>
      </c>
    </row>
    <row r="8" spans="1:6" ht="20.25">
      <c r="C8" s="3" t="s">
        <v>22</v>
      </c>
      <c r="D8" s="3" t="s">
        <v>15</v>
      </c>
      <c r="E8" s="3" t="s">
        <v>16</v>
      </c>
      <c r="F8" s="3" t="s">
        <v>16</v>
      </c>
    </row>
    <row r="9" spans="1:6" ht="20.25">
      <c r="A9" s="3" t="s">
        <v>17</v>
      </c>
      <c r="B9" s="3" t="s">
        <v>24</v>
      </c>
      <c r="C9" s="3" t="s">
        <v>23</v>
      </c>
      <c r="D9" s="3" t="s">
        <v>14</v>
      </c>
      <c r="E9" s="3" t="s">
        <v>14</v>
      </c>
      <c r="F9" s="3" t="s">
        <v>14</v>
      </c>
    </row>
    <row r="10" spans="1:6" ht="23.25">
      <c r="A10" s="4">
        <v>0</v>
      </c>
      <c r="B10" s="4"/>
      <c r="C10" s="21"/>
      <c r="D10" s="19">
        <f>EXP(-$C$4*A10)</f>
        <v>1</v>
      </c>
      <c r="E10" s="9">
        <f>1-D10</f>
        <v>0</v>
      </c>
      <c r="F10" s="9">
        <f>E10</f>
        <v>0</v>
      </c>
    </row>
    <row r="11" spans="1:6" ht="23.25">
      <c r="A11" s="4">
        <v>1</v>
      </c>
      <c r="B11" s="4">
        <v>1</v>
      </c>
      <c r="C11" s="22">
        <v>0.02</v>
      </c>
      <c r="D11" s="19">
        <f>EXP(-SUM(C11*B11))</f>
        <v>0.98019867330675525</v>
      </c>
      <c r="E11" s="9">
        <f t="shared" ref="E11:E20" si="0">1-D11</f>
        <v>1.9801326693244747E-2</v>
      </c>
      <c r="F11" s="9">
        <f>E11-E10</f>
        <v>1.9801326693244747E-2</v>
      </c>
    </row>
    <row r="12" spans="1:6" ht="23.25">
      <c r="A12" s="4">
        <v>2</v>
      </c>
      <c r="B12" s="4">
        <v>1</v>
      </c>
      <c r="C12" s="22">
        <v>0.03</v>
      </c>
      <c r="D12" s="19">
        <f>EXP(-SUM(C12*B12+C11*B11))</f>
        <v>0.95122942450071402</v>
      </c>
      <c r="E12" s="9">
        <f t="shared" si="0"/>
        <v>4.8770575499285984E-2</v>
      </c>
      <c r="F12" s="9">
        <f t="shared" ref="F12:F20" si="1">E12-E11</f>
        <v>2.8969248806041237E-2</v>
      </c>
    </row>
    <row r="13" spans="1:6" ht="23.25">
      <c r="A13" s="4">
        <v>3</v>
      </c>
      <c r="B13" s="4">
        <v>1</v>
      </c>
      <c r="C13" s="22">
        <v>0.04</v>
      </c>
      <c r="D13" s="19">
        <f>EXP(-SUM(C13*B13+C12*B12+C11*B11))</f>
        <v>0.91393118527122819</v>
      </c>
      <c r="E13" s="9">
        <f t="shared" si="0"/>
        <v>8.6068814728771814E-2</v>
      </c>
      <c r="F13" s="9">
        <f t="shared" si="1"/>
        <v>3.729823922948583E-2</v>
      </c>
    </row>
    <row r="14" spans="1:6" ht="23.25">
      <c r="A14" s="4">
        <v>4</v>
      </c>
      <c r="B14" s="4">
        <v>1</v>
      </c>
      <c r="C14" s="22">
        <v>0.04</v>
      </c>
      <c r="D14" s="19">
        <f>EXP(-SUM(C14*B14+C13*B13+C12*B12+C11*B11))</f>
        <v>0.8780954309205613</v>
      </c>
      <c r="E14" s="9">
        <f t="shared" si="0"/>
        <v>0.1219045690794387</v>
      </c>
      <c r="F14" s="9">
        <f t="shared" si="1"/>
        <v>3.5835754350666882E-2</v>
      </c>
    </row>
    <row r="15" spans="1:6" ht="23.25">
      <c r="A15" s="4">
        <v>5</v>
      </c>
      <c r="B15" s="4">
        <v>1</v>
      </c>
      <c r="C15" s="22">
        <v>0.05</v>
      </c>
      <c r="D15" s="19">
        <f>EXP(-SUM(C15*B15+C14*B14+C13*B13+C12*B12+C11*B11))</f>
        <v>0.835270211411272</v>
      </c>
      <c r="E15" s="9">
        <f t="shared" si="0"/>
        <v>0.164729788588728</v>
      </c>
      <c r="F15" s="9">
        <f t="shared" si="1"/>
        <v>4.2825219509289303E-2</v>
      </c>
    </row>
    <row r="16" spans="1:6" ht="23.25">
      <c r="A16" s="4">
        <v>6</v>
      </c>
      <c r="B16" s="4">
        <v>1</v>
      </c>
      <c r="C16" s="22">
        <v>0.05</v>
      </c>
      <c r="D16" s="19">
        <f>EXP(-SUM(C16*B16+C15*B15+C14*B14+C13*B13+C12*B12+C11*B11))</f>
        <v>0.79453360250333405</v>
      </c>
      <c r="E16" s="9">
        <f t="shared" si="0"/>
        <v>0.20546639749666595</v>
      </c>
      <c r="F16" s="9">
        <f t="shared" si="1"/>
        <v>4.0736608907937955E-2</v>
      </c>
    </row>
    <row r="17" spans="1:6" ht="23.25">
      <c r="A17" s="4">
        <v>7</v>
      </c>
      <c r="B17" s="4">
        <v>1</v>
      </c>
      <c r="C17" s="22">
        <v>0.05</v>
      </c>
      <c r="D17" s="19">
        <f>EXP(-SUM(C17*B17+C16*B16+C15*B15+C14*B14+C13*B13+C12*B12+C11*B11))</f>
        <v>0.75578374145572547</v>
      </c>
      <c r="E17" s="9">
        <f t="shared" si="0"/>
        <v>0.24421625854427453</v>
      </c>
      <c r="F17" s="9">
        <f t="shared" si="1"/>
        <v>3.874986104760858E-2</v>
      </c>
    </row>
    <row r="18" spans="1:6" ht="23.25">
      <c r="A18" s="4">
        <v>8</v>
      </c>
      <c r="B18" s="4">
        <v>1</v>
      </c>
      <c r="C18" s="22">
        <v>0.06</v>
      </c>
      <c r="D18" s="19">
        <f>EXP(-SUM(C18*B18+C17*B17+C16*B16+C15*B15+C14*B14+C13*B13+C12*B12+C11*B11))</f>
        <v>0.71177032276260976</v>
      </c>
      <c r="E18" s="9">
        <f t="shared" si="0"/>
        <v>0.28822967723739024</v>
      </c>
      <c r="F18" s="9">
        <f t="shared" si="1"/>
        <v>4.4013418693115702E-2</v>
      </c>
    </row>
    <row r="19" spans="1:6" ht="23.25">
      <c r="A19" s="4">
        <v>9</v>
      </c>
      <c r="B19" s="4">
        <v>1</v>
      </c>
      <c r="C19" s="22">
        <v>0.06</v>
      </c>
      <c r="D19" s="19">
        <f>EXP(-SUM(C19*B19+C18*B18+C17*B17+C16*B16+C15*B15+C14*B14+C13*B13+C12*B12+C11*B11))</f>
        <v>0.67032004603563933</v>
      </c>
      <c r="E19" s="9">
        <f t="shared" si="0"/>
        <v>0.32967995396436067</v>
      </c>
      <c r="F19" s="9">
        <f t="shared" si="1"/>
        <v>4.1450276726970436E-2</v>
      </c>
    </row>
    <row r="20" spans="1:6" ht="23.25">
      <c r="A20" s="4">
        <v>10</v>
      </c>
      <c r="B20" s="4">
        <v>1</v>
      </c>
      <c r="C20" s="22">
        <v>0.06</v>
      </c>
      <c r="D20" s="19">
        <f>EXP(-SUM(C20*B20+C19*B19+C18*B18+C17*B17+C16*B16+C15*B15+C14*B14+C13*B13+C12*B12+C11*B11))</f>
        <v>0.63128364550692595</v>
      </c>
      <c r="E20" s="9">
        <f t="shared" si="0"/>
        <v>0.36871635449307405</v>
      </c>
      <c r="F20" s="9">
        <f t="shared" si="1"/>
        <v>3.9036400528713378E-2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"/>
  <sheetViews>
    <sheetView topLeftCell="D1" zoomScale="68" zoomScaleNormal="68" workbookViewId="0">
      <selection activeCell="E28" sqref="E28"/>
    </sheetView>
  </sheetViews>
  <sheetFormatPr defaultColWidth="11.42578125" defaultRowHeight="12.75"/>
  <cols>
    <col min="1" max="1" width="36.7109375" customWidth="1"/>
    <col min="2" max="2" width="29.7109375" customWidth="1"/>
    <col min="3" max="3" width="20.140625" customWidth="1"/>
    <col min="4" max="4" width="23.5703125" customWidth="1"/>
    <col min="5" max="5" width="21.140625" customWidth="1"/>
    <col min="6" max="6" width="15.28515625" bestFit="1" customWidth="1"/>
    <col min="7" max="7" width="20.5703125" customWidth="1"/>
    <col min="8" max="8" width="21.7109375" customWidth="1"/>
    <col min="9" max="9" width="26.28515625" customWidth="1"/>
    <col min="10" max="10" width="23.5703125" customWidth="1"/>
    <col min="11" max="11" width="18" customWidth="1"/>
    <col min="12" max="12" width="22.85546875" customWidth="1"/>
    <col min="13" max="13" width="20.28515625" customWidth="1"/>
  </cols>
  <sheetData>
    <row r="1" spans="1:13" ht="26.25">
      <c r="A1" s="18" t="s">
        <v>9</v>
      </c>
      <c r="B1" s="1"/>
    </row>
    <row r="2" spans="1:13" ht="20.25">
      <c r="A2" s="2"/>
    </row>
    <row r="4" spans="1:13" ht="20.25">
      <c r="A4" s="10" t="s">
        <v>11</v>
      </c>
      <c r="B4" s="3" t="s">
        <v>19</v>
      </c>
      <c r="C4" s="3" t="s">
        <v>19</v>
      </c>
      <c r="D4" s="3" t="s">
        <v>20</v>
      </c>
      <c r="E4" s="3"/>
      <c r="F4" s="3"/>
      <c r="G4" s="3"/>
      <c r="H4" s="3"/>
      <c r="I4" s="3"/>
    </row>
    <row r="5" spans="1:13" ht="20.25">
      <c r="A5" s="11" t="s">
        <v>8</v>
      </c>
      <c r="B5" s="11" t="s">
        <v>0</v>
      </c>
      <c r="C5" s="11" t="s">
        <v>1</v>
      </c>
      <c r="D5" s="11" t="s">
        <v>1</v>
      </c>
      <c r="E5" s="7"/>
      <c r="F5" s="7" t="s">
        <v>12</v>
      </c>
      <c r="G5" s="7" t="s">
        <v>18</v>
      </c>
      <c r="H5" s="7" t="s">
        <v>3</v>
      </c>
      <c r="I5" s="7" t="s">
        <v>2</v>
      </c>
      <c r="J5" s="36" t="s">
        <v>33</v>
      </c>
      <c r="K5" s="39"/>
      <c r="L5" s="39"/>
      <c r="M5" s="39"/>
    </row>
    <row r="6" spans="1:13" ht="23.25">
      <c r="A6" s="12">
        <v>0.25</v>
      </c>
      <c r="B6" s="20">
        <v>0.96430000000000005</v>
      </c>
      <c r="C6" s="13">
        <f>1-B6</f>
        <v>3.5699999999999954E-2</v>
      </c>
      <c r="D6" s="13">
        <f>1-B6</f>
        <v>3.5699999999999954E-2</v>
      </c>
      <c r="E6" s="14"/>
      <c r="F6" s="14">
        <v>0.99409999999999998</v>
      </c>
      <c r="G6" s="15">
        <v>0.7</v>
      </c>
      <c r="H6" s="16">
        <v>1</v>
      </c>
      <c r="I6" s="26">
        <f>D6*F6*G6*H6</f>
        <v>2.4842558999999965E-2</v>
      </c>
      <c r="J6" s="37">
        <f>D6*F6*G6*H6</f>
        <v>2.4842558999999965E-2</v>
      </c>
      <c r="K6" s="39"/>
      <c r="L6" s="39"/>
      <c r="M6" s="39"/>
    </row>
    <row r="7" spans="1:13" ht="23.25">
      <c r="A7" s="12">
        <v>0.5</v>
      </c>
      <c r="B7" s="20">
        <v>0.93049999999999999</v>
      </c>
      <c r="C7" s="13">
        <f>1-B7</f>
        <v>6.9500000000000006E-2</v>
      </c>
      <c r="D7" s="13">
        <f>B6-B7</f>
        <v>3.3800000000000052E-2</v>
      </c>
      <c r="E7" s="14"/>
      <c r="F7" s="14">
        <v>0.98839999999999995</v>
      </c>
      <c r="G7" s="15">
        <v>0.7</v>
      </c>
      <c r="H7" s="16">
        <v>1</v>
      </c>
      <c r="I7" s="26">
        <f>D7*F7*G7*H7</f>
        <v>2.3385544000000032E-2</v>
      </c>
      <c r="J7" s="37">
        <f>SUM(I6:I7)</f>
        <v>4.8228102999999994E-2</v>
      </c>
      <c r="K7" s="39"/>
      <c r="L7" s="39"/>
      <c r="M7" s="39"/>
    </row>
    <row r="8" spans="1:13" ht="23.25">
      <c r="A8" s="12">
        <v>0.75</v>
      </c>
      <c r="B8" s="20">
        <v>0.89759999999999995</v>
      </c>
      <c r="C8" s="13">
        <f>1-B8</f>
        <v>0.10240000000000005</v>
      </c>
      <c r="D8" s="13">
        <f>B7-B8</f>
        <v>3.290000000000004E-2</v>
      </c>
      <c r="E8" s="14"/>
      <c r="F8" s="14">
        <v>0.98250000000000004</v>
      </c>
      <c r="G8" s="15">
        <v>0.7</v>
      </c>
      <c r="H8" s="16">
        <v>1</v>
      </c>
      <c r="I8" s="26">
        <f>D8*F8*G8*H8</f>
        <v>2.2626975000000028E-2</v>
      </c>
      <c r="J8" s="37">
        <f>SUM(I6:I8)</f>
        <v>7.0855078000000016E-2</v>
      </c>
      <c r="K8" s="39"/>
      <c r="L8" s="39"/>
      <c r="M8" s="39"/>
    </row>
    <row r="9" spans="1:13" ht="23.25">
      <c r="A9" s="12">
        <v>1</v>
      </c>
      <c r="B9" s="20">
        <v>0.86560000000000004</v>
      </c>
      <c r="C9" s="13">
        <f>1-B9</f>
        <v>0.13439999999999996</v>
      </c>
      <c r="D9" s="13">
        <f>B8-B9</f>
        <v>3.1999999999999917E-2</v>
      </c>
      <c r="E9" s="14"/>
      <c r="F9" s="14">
        <v>0.97629999999999995</v>
      </c>
      <c r="G9" s="15">
        <v>0.7</v>
      </c>
      <c r="H9" s="16">
        <v>1</v>
      </c>
      <c r="I9" s="26">
        <f>D9*F9*G9*H9</f>
        <v>2.186911999999994E-2</v>
      </c>
      <c r="J9" s="37">
        <f>SUM(I6:I9)</f>
        <v>9.2724197999999952E-2</v>
      </c>
      <c r="K9" s="39"/>
      <c r="L9" s="39"/>
      <c r="M9" s="39"/>
    </row>
    <row r="10" spans="1:13" ht="23.25">
      <c r="A10" s="12">
        <v>1.25</v>
      </c>
      <c r="B10" s="20">
        <v>0.83909999999999996</v>
      </c>
      <c r="C10" s="13">
        <f>1-B10</f>
        <v>0.16090000000000004</v>
      </c>
      <c r="D10" s="13">
        <f>B9-B10</f>
        <v>2.6500000000000079E-2</v>
      </c>
      <c r="E10" s="14"/>
      <c r="F10" s="14">
        <v>0.9698</v>
      </c>
      <c r="G10" s="15">
        <v>0.7</v>
      </c>
      <c r="H10" s="16">
        <v>1</v>
      </c>
      <c r="I10" s="26">
        <f>D10*F10*G10*H10</f>
        <v>1.7989790000000051E-2</v>
      </c>
      <c r="J10" s="37">
        <f>SUM(I6:I10)</f>
        <v>0.110713988</v>
      </c>
      <c r="K10" s="39"/>
      <c r="L10" s="39"/>
      <c r="M10" s="39"/>
    </row>
    <row r="11" spans="1:13" ht="20.25">
      <c r="H11" s="32" t="s">
        <v>4</v>
      </c>
      <c r="I11" s="33">
        <f>SUM(I6:I9)</f>
        <v>9.2724197999999952E-2</v>
      </c>
      <c r="J11" s="40"/>
      <c r="K11" s="39"/>
      <c r="L11" s="39"/>
      <c r="M11" s="39"/>
    </row>
    <row r="12" spans="1:13" ht="18">
      <c r="J12" s="40"/>
      <c r="K12" s="39"/>
      <c r="L12" s="39"/>
      <c r="M12" s="39"/>
    </row>
    <row r="13" spans="1:13" ht="20.25">
      <c r="A13" s="10" t="s">
        <v>10</v>
      </c>
      <c r="B13" s="3" t="s">
        <v>19</v>
      </c>
      <c r="C13" s="3" t="s">
        <v>19</v>
      </c>
      <c r="D13" s="3" t="s">
        <v>20</v>
      </c>
      <c r="E13" s="28"/>
      <c r="F13" s="3"/>
      <c r="G13" s="3" t="s">
        <v>5</v>
      </c>
      <c r="H13" s="3"/>
      <c r="I13" s="3"/>
      <c r="J13" s="40"/>
      <c r="K13" s="39"/>
      <c r="L13" s="39"/>
      <c r="M13" s="39"/>
    </row>
    <row r="14" spans="1:13" ht="20.25">
      <c r="A14" s="11" t="s">
        <v>8</v>
      </c>
      <c r="B14" s="11" t="s">
        <v>0</v>
      </c>
      <c r="C14" s="11" t="s">
        <v>1</v>
      </c>
      <c r="D14" s="11" t="s">
        <v>1</v>
      </c>
      <c r="E14" s="29" t="s">
        <v>25</v>
      </c>
      <c r="F14" s="7" t="s">
        <v>12</v>
      </c>
      <c r="G14" s="7" t="s">
        <v>6</v>
      </c>
      <c r="H14" s="7" t="s">
        <v>3</v>
      </c>
      <c r="I14" s="7" t="s">
        <v>2</v>
      </c>
      <c r="J14" s="39"/>
      <c r="K14" s="34" t="s">
        <v>34</v>
      </c>
      <c r="L14" s="38"/>
      <c r="M14" s="30" t="s">
        <v>35</v>
      </c>
    </row>
    <row r="15" spans="1:13" ht="23.25">
      <c r="A15" s="12">
        <v>0.25</v>
      </c>
      <c r="B15" s="20">
        <v>0.96430000000000005</v>
      </c>
      <c r="C15" s="13">
        <f>1-B15</f>
        <v>3.5699999999999954E-2</v>
      </c>
      <c r="D15" s="20">
        <f>C15-0</f>
        <v>3.5699999999999954E-2</v>
      </c>
      <c r="E15" s="14">
        <v>1008</v>
      </c>
      <c r="F15" s="14">
        <v>0.99409999999999998</v>
      </c>
      <c r="G15" s="17">
        <f>A15</f>
        <v>0.25</v>
      </c>
      <c r="H15" s="16">
        <v>1</v>
      </c>
      <c r="I15" s="26">
        <f>B15*F15*G15*H15*E15/10000+F15*D15*G15/2*H15*E15/10000</f>
        <v>2.4604153937999997E-2</v>
      </c>
      <c r="J15" s="38">
        <f>B15*F15*G15*H15</f>
        <v>0.2396526575</v>
      </c>
      <c r="K15" s="35">
        <f>J15</f>
        <v>0.2396526575</v>
      </c>
      <c r="L15" s="38">
        <f>F15*D15*G15/2*H15</f>
        <v>4.4361712499999938E-3</v>
      </c>
      <c r="M15" s="31">
        <f>L15</f>
        <v>4.4361712499999938E-3</v>
      </c>
    </row>
    <row r="16" spans="1:13" ht="23.25">
      <c r="A16" s="12">
        <v>0.5</v>
      </c>
      <c r="B16" s="20">
        <v>0.93049999999999999</v>
      </c>
      <c r="C16" s="13">
        <f>1-B16</f>
        <v>6.9500000000000006E-2</v>
      </c>
      <c r="D16" s="20">
        <f>C16-C15</f>
        <v>3.3800000000000052E-2</v>
      </c>
      <c r="E16" s="14">
        <v>988</v>
      </c>
      <c r="F16" s="14">
        <v>0.98839999999999995</v>
      </c>
      <c r="G16" s="27">
        <f>+A16-A15</f>
        <v>0.25</v>
      </c>
      <c r="H16" s="16">
        <v>1</v>
      </c>
      <c r="I16" s="26">
        <f>B16*F16*G16*H16*E16/10000+F16*D16*G16/2*H16*E16/10000</f>
        <v>2.3129330951999996E-2</v>
      </c>
      <c r="J16" s="38">
        <f>B16*F16*G16*H16</f>
        <v>0.22992654999999998</v>
      </c>
      <c r="K16" s="35">
        <f>SUM(J15:J16)</f>
        <v>0.46957920749999998</v>
      </c>
      <c r="L16" s="38">
        <f>F16*D16*G16/2*H16</f>
        <v>4.1759900000000062E-3</v>
      </c>
      <c r="M16" s="31">
        <f>SUM(L15:L16)</f>
        <v>8.61216125E-3</v>
      </c>
    </row>
    <row r="17" spans="1:13" ht="23.25">
      <c r="A17" s="12">
        <v>0.75</v>
      </c>
      <c r="B17" s="20">
        <v>0.89759999999999995</v>
      </c>
      <c r="C17" s="13">
        <f>1-B17</f>
        <v>0.10240000000000005</v>
      </c>
      <c r="D17" s="20">
        <f>C17-C16</f>
        <v>3.290000000000004E-2</v>
      </c>
      <c r="E17" s="14">
        <v>995</v>
      </c>
      <c r="F17" s="14">
        <v>0.98250000000000004</v>
      </c>
      <c r="G17" s="27">
        <f t="shared" ref="G17:G19" si="0">+A17-A16</f>
        <v>0.25</v>
      </c>
      <c r="H17" s="16">
        <v>1</v>
      </c>
      <c r="I17" s="26">
        <f>B17*F17*G17*H17*E17/10000+F17*D17*G17/2*H17*E17/10000</f>
        <v>2.2339096359375001E-2</v>
      </c>
      <c r="J17" s="38">
        <f>B17*F17*G17*H17</f>
        <v>0.220473</v>
      </c>
      <c r="K17" s="35">
        <f>SUM(J15:J17)</f>
        <v>0.69005220749999996</v>
      </c>
      <c r="L17" s="38">
        <f>F17*D17*G17/2*H17</f>
        <v>4.0405312500000051E-3</v>
      </c>
      <c r="M17" s="31">
        <f>SUM(L15:L17)</f>
        <v>1.2652692500000005E-2</v>
      </c>
    </row>
    <row r="18" spans="1:13" ht="23.25">
      <c r="A18" s="12">
        <v>1</v>
      </c>
      <c r="B18" s="20">
        <v>0.86560000000000004</v>
      </c>
      <c r="C18" s="13">
        <f>1-B18</f>
        <v>0.13439999999999996</v>
      </c>
      <c r="D18" s="20">
        <f>C18-C17</f>
        <v>3.1999999999999917E-2</v>
      </c>
      <c r="E18" s="14">
        <v>998</v>
      </c>
      <c r="F18" s="14">
        <v>0.97629999999999995</v>
      </c>
      <c r="G18" s="27">
        <f t="shared" si="0"/>
        <v>0.25</v>
      </c>
      <c r="H18" s="16">
        <v>1</v>
      </c>
      <c r="I18" s="26">
        <f>B18*F18*G18*H18*E18/10000+F18*D18*G18/2*H18*E18/10000</f>
        <v>2.1474616695999999E-2</v>
      </c>
      <c r="J18" s="38">
        <f>B18*F18*G18*H18</f>
        <v>0.21127131999999998</v>
      </c>
      <c r="K18" s="35">
        <f>SUM(J15:J18)</f>
        <v>0.9013235275</v>
      </c>
      <c r="L18" s="38">
        <f>F18*D18*G18/2*H18</f>
        <v>3.9051999999999898E-3</v>
      </c>
      <c r="M18" s="31">
        <f>SUM(L15:L18)</f>
        <v>1.6557892499999994E-2</v>
      </c>
    </row>
    <row r="19" spans="1:13" ht="23.25">
      <c r="A19" s="12">
        <v>1.25</v>
      </c>
      <c r="B19" s="20">
        <v>0.83909999999999996</v>
      </c>
      <c r="C19" s="13">
        <f>1-B19</f>
        <v>0.16090000000000004</v>
      </c>
      <c r="D19" s="20">
        <f>C19-C18</f>
        <v>2.6500000000000079E-2</v>
      </c>
      <c r="E19" s="14">
        <v>972</v>
      </c>
      <c r="F19" s="14">
        <v>0.9698</v>
      </c>
      <c r="G19" s="27">
        <f t="shared" si="0"/>
        <v>0.25</v>
      </c>
      <c r="H19" s="16">
        <v>1</v>
      </c>
      <c r="I19" s="26">
        <f>B19*F19*G19*H19*E19/10000+F19*D19*G19/2*H19*E19/10000</f>
        <v>2.0086599428999999E-2</v>
      </c>
      <c r="J19" s="38">
        <f>B19*F19*G19*H19</f>
        <v>0.20343979499999998</v>
      </c>
      <c r="K19" s="35">
        <f>SUM(J15:J19)</f>
        <v>1.1047633225</v>
      </c>
      <c r="L19" s="38">
        <f>F19*D19*G19/2*H19</f>
        <v>3.2124625000000094E-3</v>
      </c>
      <c r="M19" s="31">
        <f>SUM(L15:L19)</f>
        <v>1.9770355000000003E-2</v>
      </c>
    </row>
    <row r="20" spans="1:13" ht="20.25">
      <c r="H20" s="32" t="s">
        <v>4</v>
      </c>
      <c r="I20" s="33">
        <f>SUM(I15:I18)</f>
        <v>9.1547197945374997E-2</v>
      </c>
    </row>
  </sheetData>
  <phoneticPr fontId="8"/>
  <pageMargins left="0.75" right="0.75" top="1" bottom="1" header="0.5" footer="0.5"/>
  <pageSetup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H11" sqref="H11"/>
    </sheetView>
  </sheetViews>
  <sheetFormatPr defaultColWidth="11.42578125" defaultRowHeight="12.75"/>
  <cols>
    <col min="1" max="1" width="25" customWidth="1"/>
    <col min="2" max="2" width="13.140625" customWidth="1"/>
    <col min="3" max="3" width="18.42578125" customWidth="1"/>
    <col min="4" max="4" width="19.7109375" customWidth="1"/>
    <col min="5" max="5" width="20.7109375" customWidth="1"/>
    <col min="6" max="6" width="18.7109375" customWidth="1"/>
    <col min="8" max="8" width="17.28515625" customWidth="1"/>
  </cols>
  <sheetData>
    <row r="1" spans="1:8" ht="20.25">
      <c r="A1" s="1" t="s">
        <v>13</v>
      </c>
      <c r="B1" s="1"/>
      <c r="C1" s="1"/>
    </row>
    <row r="3" spans="1:8" ht="21" thickBot="1">
      <c r="A3" s="6"/>
      <c r="B3" s="1"/>
    </row>
    <row r="4" spans="1:8" ht="24" thickBot="1">
      <c r="A4" s="5" t="s">
        <v>28</v>
      </c>
      <c r="B4" s="8">
        <v>0.5</v>
      </c>
    </row>
    <row r="7" spans="1:8" ht="20.25">
      <c r="D7" s="3"/>
      <c r="E7" s="3" t="s">
        <v>27</v>
      </c>
      <c r="F7" s="3"/>
      <c r="H7" s="3" t="s">
        <v>27</v>
      </c>
    </row>
    <row r="8" spans="1:8" ht="20.25">
      <c r="C8" s="3" t="s">
        <v>26</v>
      </c>
      <c r="D8" s="3"/>
      <c r="E8" s="3" t="s">
        <v>22</v>
      </c>
      <c r="F8" s="3"/>
      <c r="H8" s="3" t="s">
        <v>15</v>
      </c>
    </row>
    <row r="9" spans="1:8" ht="20.25">
      <c r="A9" s="3" t="s">
        <v>17</v>
      </c>
      <c r="B9" s="3" t="s">
        <v>24</v>
      </c>
      <c r="C9" s="3" t="s">
        <v>7</v>
      </c>
      <c r="D9" s="3" t="s">
        <v>12</v>
      </c>
      <c r="E9" s="3" t="s">
        <v>23</v>
      </c>
      <c r="F9" s="3" t="s">
        <v>29</v>
      </c>
      <c r="G9" s="3" t="s">
        <v>30</v>
      </c>
      <c r="H9" s="3" t="s">
        <v>31</v>
      </c>
    </row>
    <row r="10" spans="1:8" ht="23.25">
      <c r="A10" s="4">
        <v>0</v>
      </c>
      <c r="B10" s="4"/>
      <c r="C10" s="21"/>
      <c r="D10" s="19"/>
      <c r="E10" s="9"/>
      <c r="F10" s="9"/>
    </row>
    <row r="11" spans="1:8" ht="23.25">
      <c r="A11" s="4">
        <v>1</v>
      </c>
      <c r="B11" s="4">
        <v>1</v>
      </c>
      <c r="C11" s="23">
        <v>29</v>
      </c>
      <c r="D11" s="24">
        <v>0.98029999999999995</v>
      </c>
      <c r="E11" s="9">
        <f>-(1/B11)*LN((1-$B$4-C11/10000*B11)/(1-$B$4))</f>
        <v>5.8168853215648511E-3</v>
      </c>
      <c r="F11" s="9" t="s">
        <v>32</v>
      </c>
      <c r="G11" s="9" t="s">
        <v>32</v>
      </c>
      <c r="H11" s="25">
        <f>EXP(-E11*B11)</f>
        <v>0.99419999999999997</v>
      </c>
    </row>
    <row r="12" spans="1:8" ht="23.25">
      <c r="A12" s="4">
        <v>2</v>
      </c>
      <c r="B12" s="4">
        <v>1</v>
      </c>
      <c r="C12" s="23">
        <v>39</v>
      </c>
      <c r="D12" s="24">
        <v>0.95140000000000002</v>
      </c>
      <c r="E12" s="9">
        <f>-(1/B12)*LN(F12/G12)</f>
        <v>9.9218336741269397E-3</v>
      </c>
      <c r="F12" s="9">
        <f>(1-EXP(-E11*B12))*D11*(1-B4)+EXP(-E11*B11)*D12*(1-B4)-C12/10000*B12*(D11+EXP(-E11*B11)*D12)</f>
        <v>0.468271700668</v>
      </c>
      <c r="G12" s="9">
        <f>EXP(-E11*B12)*D12*(1-$B$4)</f>
        <v>0.47294093999999998</v>
      </c>
      <c r="H12" s="25">
        <f>EXP(-SUM(E12*B12+E11*B11))</f>
        <v>0.98438448742484763</v>
      </c>
    </row>
    <row r="13" spans="1:8" ht="23.25">
      <c r="A13" s="4">
        <v>3</v>
      </c>
      <c r="B13" s="4">
        <v>1</v>
      </c>
      <c r="C13" s="23">
        <v>46</v>
      </c>
      <c r="D13" s="24">
        <v>0.91590000000000005</v>
      </c>
      <c r="E13" s="9"/>
      <c r="F13" s="9"/>
    </row>
    <row r="14" spans="1:8" ht="23.25">
      <c r="A14" s="4">
        <v>4</v>
      </c>
      <c r="B14" s="4">
        <v>1</v>
      </c>
      <c r="C14" s="23">
        <v>52</v>
      </c>
      <c r="D14" s="24">
        <v>0.87560000000000004</v>
      </c>
      <c r="E14" s="9"/>
      <c r="F14" s="9"/>
    </row>
    <row r="15" spans="1:8" ht="23.25">
      <c r="A15" s="4">
        <v>5</v>
      </c>
      <c r="B15" s="4">
        <v>1</v>
      </c>
      <c r="C15" s="23">
        <v>57</v>
      </c>
      <c r="D15" s="24">
        <v>0.83279999999999998</v>
      </c>
      <c r="E15" s="9"/>
      <c r="F15" s="9"/>
    </row>
    <row r="16" spans="1:8" ht="23.25">
      <c r="A16" s="4"/>
      <c r="B16" s="4"/>
      <c r="C16" s="22"/>
      <c r="D16" s="19"/>
      <c r="E16" s="9"/>
      <c r="F16" s="9"/>
    </row>
    <row r="17" spans="1:6" ht="23.25">
      <c r="A17" s="4"/>
      <c r="B17" s="4"/>
      <c r="C17" s="22"/>
      <c r="D17" s="19"/>
      <c r="E17" s="9"/>
      <c r="F17" s="9"/>
    </row>
    <row r="18" spans="1:6" ht="23.25">
      <c r="A18" s="4"/>
      <c r="B18" s="4"/>
      <c r="C18" s="22"/>
      <c r="D18" s="19"/>
      <c r="E18" s="9"/>
      <c r="F18" s="9"/>
    </row>
    <row r="19" spans="1:6" ht="23.25">
      <c r="A19" s="4"/>
      <c r="B19" s="4"/>
      <c r="C19" s="22"/>
      <c r="D19" s="19"/>
      <c r="E19" s="9"/>
      <c r="F19" s="9"/>
    </row>
    <row r="20" spans="1:6" ht="23.25">
      <c r="A20" s="4"/>
      <c r="B20" s="4"/>
      <c r="C20" s="22"/>
      <c r="D20" s="19"/>
      <c r="E20" s="9"/>
      <c r="F20" s="9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E12" sqref="E12"/>
    </sheetView>
  </sheetViews>
  <sheetFormatPr defaultRowHeight="12.75"/>
  <cols>
    <col min="1" max="1" width="41.85546875" bestFit="1" customWidth="1"/>
    <col min="2" max="2" width="7.85546875" bestFit="1" customWidth="1"/>
    <col min="3" max="3" width="14.140625" bestFit="1" customWidth="1"/>
    <col min="4" max="4" width="12.5703125" bestFit="1" customWidth="1"/>
    <col min="5" max="5" width="14.140625" customWidth="1"/>
    <col min="6" max="7" width="10.7109375" bestFit="1" customWidth="1"/>
    <col min="8" max="8" width="16" bestFit="1" customWidth="1"/>
  </cols>
  <sheetData>
    <row r="1" spans="1:8" ht="20.25">
      <c r="A1" s="1" t="s">
        <v>13</v>
      </c>
      <c r="B1" s="1"/>
      <c r="C1" s="1"/>
    </row>
    <row r="3" spans="1:8" ht="21" thickBot="1">
      <c r="A3" s="6"/>
      <c r="B3" s="1"/>
    </row>
    <row r="4" spans="1:8" ht="24" thickBot="1">
      <c r="A4" s="5" t="s">
        <v>28</v>
      </c>
      <c r="B4" s="8">
        <v>0.5</v>
      </c>
    </row>
    <row r="7" spans="1:8" ht="20.25">
      <c r="D7" s="3"/>
      <c r="E7" s="3" t="s">
        <v>27</v>
      </c>
      <c r="F7" s="3"/>
      <c r="H7" s="3" t="s">
        <v>27</v>
      </c>
    </row>
    <row r="8" spans="1:8" ht="20.25">
      <c r="C8" s="3" t="s">
        <v>26</v>
      </c>
      <c r="D8" s="3"/>
      <c r="E8" s="3" t="s">
        <v>22</v>
      </c>
      <c r="F8" s="3"/>
      <c r="H8" s="3" t="s">
        <v>15</v>
      </c>
    </row>
    <row r="9" spans="1:8" ht="20.25">
      <c r="A9" s="3" t="s">
        <v>17</v>
      </c>
      <c r="B9" s="3" t="s">
        <v>24</v>
      </c>
      <c r="C9" s="3" t="s">
        <v>7</v>
      </c>
      <c r="D9" s="3" t="s">
        <v>12</v>
      </c>
      <c r="E9" s="3" t="s">
        <v>23</v>
      </c>
      <c r="F9" s="3" t="s">
        <v>29</v>
      </c>
      <c r="G9" s="3" t="s">
        <v>30</v>
      </c>
      <c r="H9" s="3" t="s">
        <v>31</v>
      </c>
    </row>
    <row r="10" spans="1:8" ht="23.25">
      <c r="A10" s="4">
        <v>0</v>
      </c>
      <c r="B10" s="4"/>
      <c r="C10" s="21"/>
      <c r="D10" s="19"/>
      <c r="E10" s="9"/>
      <c r="F10" s="9"/>
    </row>
    <row r="11" spans="1:8" ht="23.25">
      <c r="A11" s="4">
        <v>1</v>
      </c>
      <c r="B11" s="4">
        <v>1</v>
      </c>
      <c r="C11" s="23">
        <v>21</v>
      </c>
      <c r="D11" s="24">
        <v>0.98009999999999997</v>
      </c>
      <c r="E11" s="9">
        <f>-(1/B11)*LN((1-$B$4-C11/10000*B11)/(1-$B$4))</f>
        <v>4.2088447740546821E-3</v>
      </c>
      <c r="F11" s="9" t="s">
        <v>32</v>
      </c>
      <c r="G11" s="9" t="s">
        <v>32</v>
      </c>
      <c r="H11" s="25">
        <f>EXP(-E11*B11)</f>
        <v>0.99580000000000002</v>
      </c>
    </row>
    <row r="12" spans="1:8" ht="23.25">
      <c r="A12" s="4">
        <v>2</v>
      </c>
      <c r="B12" s="4">
        <v>1</v>
      </c>
      <c r="C12" s="23">
        <v>36</v>
      </c>
      <c r="D12" s="24">
        <v>0.95130000000000003</v>
      </c>
      <c r="E12" s="9">
        <f>-(1/B12)*LN(F12/G12)</f>
        <v>1.0357311544740355E-2</v>
      </c>
      <c r="F12" s="9">
        <f>(1-EXP(-E11*B12))*D11*(1-B4)+EXP(-E11*B11)*D12*(1-B4)-C12/10000*B12*(D11+EXP(-E11*B11)*D12)</f>
        <v>0.46877182365600006</v>
      </c>
      <c r="G12" s="9">
        <f>EXP(-E11*B12)*D12*(1-$B$4)</f>
        <v>0.47365227000000004</v>
      </c>
      <c r="H12" s="25">
        <f>EXP(-SUM(E12*B12+E11*B11))</f>
        <v>0.98553941691579949</v>
      </c>
    </row>
    <row r="13" spans="1:8" ht="23.25">
      <c r="A13" s="4">
        <v>3</v>
      </c>
      <c r="B13" s="4">
        <v>1</v>
      </c>
      <c r="C13" s="23">
        <v>42</v>
      </c>
      <c r="D13" s="24">
        <v>0.91510000000000002</v>
      </c>
      <c r="E13" s="9"/>
      <c r="F13" s="9"/>
    </row>
    <row r="14" spans="1:8" ht="23.25">
      <c r="A14" s="4"/>
      <c r="B14" s="4"/>
      <c r="C14" s="23"/>
      <c r="D14" s="24"/>
      <c r="E14" s="9"/>
      <c r="F14" s="9"/>
    </row>
    <row r="15" spans="1:8" ht="23.25">
      <c r="A15" s="4"/>
      <c r="B15" s="4"/>
      <c r="C15" s="23"/>
      <c r="D15" s="24"/>
      <c r="E15" s="9"/>
      <c r="F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 PROB (FLAT LAMBDA)</vt:lpstr>
      <vt:lpstr>DEF PROB (TERM STRUCTURE)</vt:lpstr>
      <vt:lpstr>CDS VALUATION (FLAT)</vt:lpstr>
      <vt:lpstr>BOOTSTRAP EXAMPLE (TS)</vt:lpstr>
      <vt:lpstr>Q6</vt:lpstr>
    </vt:vector>
  </TitlesOfParts>
  <Company>Reuters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alonso.pena</dc:creator>
  <cp:lastModifiedBy>plamen</cp:lastModifiedBy>
  <cp:lastPrinted>2008-11-05T23:48:52Z</cp:lastPrinted>
  <dcterms:created xsi:type="dcterms:W3CDTF">2008-10-19T13:24:22Z</dcterms:created>
  <dcterms:modified xsi:type="dcterms:W3CDTF">2009-06-04T22:24:53Z</dcterms:modified>
</cp:coreProperties>
</file>